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oshiba\Desktop\"/>
    </mc:Choice>
  </mc:AlternateContent>
  <bookViews>
    <workbookView xWindow="0" yWindow="0" windowWidth="20490" windowHeight="7755" firstSheet="2" activeTab="6"/>
  </bookViews>
  <sheets>
    <sheet name="raw data" sheetId="8" r:id="rId1"/>
    <sheet name="Sheet2" sheetId="45" r:id="rId2"/>
    <sheet name="work sheet" sheetId="1" r:id="rId3"/>
    <sheet name="data analysis" sheetId="13" r:id="rId4"/>
    <sheet name="correlation" sheetId="22" r:id="rId5"/>
    <sheet name="pivot table" sheetId="43" r:id="rId6"/>
    <sheet name="dashboard project" sheetId="46" r:id="rId7"/>
  </sheets>
  <definedNames>
    <definedName name="_xlnm._FilterDatabase" localSheetId="2" hidden="1">'work sheet'!$A$1:$P$138</definedName>
    <definedName name="_xlnm.Extract" localSheetId="2">'work sheet'!#REF!</definedName>
    <definedName name="_xlnm.Print_Area" localSheetId="6">'dashboard project'!$BK$2:$BL$299</definedName>
    <definedName name="Slicer">#N/A</definedName>
    <definedName name="Slicer_Accommodation_type">#N/A</definedName>
    <definedName name="Slicer_continents">#N/A</definedName>
    <definedName name="Slicer_Traveler_gender">#N/A</definedName>
  </definedNames>
  <calcPr calcId="152511"/>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13" i="1" l="1"/>
  <c r="D313" i="1" s="1"/>
  <c r="B312" i="1"/>
  <c r="D312" i="1" s="1"/>
  <c r="B311" i="1"/>
  <c r="D311" i="1" s="1"/>
  <c r="B310" i="1"/>
  <c r="D310" i="1" s="1"/>
  <c r="B309" i="1"/>
  <c r="D309" i="1" s="1"/>
  <c r="B308" i="1"/>
  <c r="D308" i="1" s="1"/>
  <c r="B307" i="1"/>
  <c r="D307" i="1" s="1"/>
  <c r="B306" i="1"/>
  <c r="D306" i="1" s="1"/>
  <c r="B305" i="1"/>
  <c r="D305" i="1" s="1"/>
  <c r="B304" i="1"/>
  <c r="D304" i="1" s="1"/>
  <c r="B303" i="1"/>
  <c r="D303" i="1" s="1"/>
  <c r="B302" i="1"/>
  <c r="D302" i="1" s="1"/>
  <c r="B301" i="1"/>
  <c r="D301" i="1" s="1"/>
  <c r="B300" i="1"/>
  <c r="D300" i="1" s="1"/>
  <c r="B299" i="1"/>
  <c r="D299" i="1" s="1"/>
  <c r="B298" i="1"/>
  <c r="D298" i="1" s="1"/>
  <c r="B297" i="1"/>
  <c r="D297" i="1" s="1"/>
  <c r="B296" i="1"/>
  <c r="D296" i="1" s="1"/>
  <c r="B295" i="1"/>
  <c r="D295" i="1" s="1"/>
  <c r="B294" i="1"/>
  <c r="D294" i="1" s="1"/>
  <c r="B293" i="1"/>
  <c r="D293" i="1" s="1"/>
  <c r="B292" i="1"/>
  <c r="D292" i="1" s="1"/>
  <c r="B291" i="1"/>
  <c r="D291" i="1" s="1"/>
  <c r="B290" i="1"/>
  <c r="D290" i="1" s="1"/>
  <c r="B289" i="1"/>
  <c r="D289" i="1" s="1"/>
  <c r="B288" i="1"/>
  <c r="D288" i="1" s="1"/>
  <c r="B287" i="1"/>
  <c r="D287" i="1" s="1"/>
  <c r="B286" i="1"/>
  <c r="D286" i="1" s="1"/>
  <c r="B285" i="1"/>
  <c r="D285" i="1" s="1"/>
  <c r="B284" i="1"/>
  <c r="D284" i="1" s="1"/>
  <c r="B283" i="1"/>
  <c r="D283" i="1" s="1"/>
  <c r="B282" i="1"/>
  <c r="D282" i="1" s="1"/>
  <c r="B281" i="1"/>
  <c r="D281" i="1" s="1"/>
  <c r="B280" i="1"/>
  <c r="D280" i="1" s="1"/>
  <c r="B279" i="1"/>
  <c r="D279" i="1" s="1"/>
  <c r="B278" i="1"/>
  <c r="D278" i="1" s="1"/>
  <c r="B277" i="1"/>
  <c r="D277" i="1" s="1"/>
  <c r="B276" i="1"/>
  <c r="D276" i="1" s="1"/>
  <c r="B275" i="1"/>
  <c r="D275" i="1" s="1"/>
  <c r="B274" i="1"/>
  <c r="D274" i="1" s="1"/>
  <c r="B273" i="1"/>
  <c r="D273" i="1" s="1"/>
  <c r="B272" i="1"/>
  <c r="D272" i="1" s="1"/>
  <c r="B271" i="1"/>
  <c r="D271" i="1" s="1"/>
  <c r="B270" i="1"/>
  <c r="D270" i="1" s="1"/>
  <c r="B269" i="1"/>
  <c r="D269" i="1" s="1"/>
  <c r="B268" i="1"/>
  <c r="D268" i="1" s="1"/>
  <c r="B267" i="1"/>
  <c r="D267" i="1" s="1"/>
  <c r="B266" i="1"/>
  <c r="D266" i="1" s="1"/>
  <c r="B265" i="1"/>
  <c r="D265" i="1" s="1"/>
  <c r="B264" i="1"/>
  <c r="D264" i="1" s="1"/>
  <c r="B263" i="1"/>
  <c r="D263" i="1" s="1"/>
  <c r="B262" i="1"/>
  <c r="D262" i="1" s="1"/>
  <c r="B261" i="1"/>
  <c r="D261" i="1" s="1"/>
  <c r="B260" i="1"/>
  <c r="D260" i="1" s="1"/>
  <c r="B259" i="1"/>
  <c r="D259" i="1" s="1"/>
  <c r="B258" i="1"/>
  <c r="D258" i="1" s="1"/>
  <c r="B257" i="1"/>
  <c r="D257" i="1" s="1"/>
  <c r="B256" i="1"/>
  <c r="D256" i="1" s="1"/>
  <c r="B255" i="1"/>
  <c r="D255" i="1" s="1"/>
  <c r="B254" i="1"/>
  <c r="D254" i="1" s="1"/>
  <c r="B253" i="1"/>
  <c r="D253" i="1" s="1"/>
  <c r="B252" i="1"/>
  <c r="D252" i="1" s="1"/>
  <c r="B251" i="1"/>
  <c r="D251" i="1" s="1"/>
  <c r="B250" i="1"/>
  <c r="D250" i="1" s="1"/>
  <c r="B249" i="1"/>
  <c r="D249" i="1" s="1"/>
  <c r="B248" i="1"/>
  <c r="D248" i="1" s="1"/>
  <c r="B247" i="1"/>
  <c r="D247" i="1" s="1"/>
  <c r="B246" i="1"/>
  <c r="D246" i="1" s="1"/>
  <c r="B245" i="1"/>
  <c r="D245" i="1" s="1"/>
  <c r="B244" i="1"/>
  <c r="D244" i="1" s="1"/>
  <c r="B243" i="1"/>
  <c r="D243" i="1" s="1"/>
  <c r="B242" i="1"/>
  <c r="D242" i="1" s="1"/>
  <c r="B241" i="1"/>
  <c r="D241" i="1" s="1"/>
  <c r="B240" i="1"/>
  <c r="D240" i="1" s="1"/>
  <c r="B239" i="1"/>
  <c r="D239" i="1" s="1"/>
  <c r="B238" i="1"/>
  <c r="D238" i="1" s="1"/>
  <c r="B237" i="1"/>
  <c r="D237" i="1" s="1"/>
  <c r="B236" i="1"/>
  <c r="D236" i="1" s="1"/>
  <c r="B235" i="1"/>
  <c r="D235" i="1" s="1"/>
  <c r="B234" i="1"/>
  <c r="D234" i="1" s="1"/>
  <c r="B233" i="1"/>
  <c r="D233" i="1" s="1"/>
  <c r="B232" i="1"/>
  <c r="D232" i="1" s="1"/>
  <c r="B231" i="1"/>
  <c r="D231" i="1" s="1"/>
  <c r="B230" i="1"/>
  <c r="D230" i="1" s="1"/>
  <c r="B229" i="1"/>
  <c r="D229" i="1" s="1"/>
  <c r="B228" i="1"/>
  <c r="D228" i="1" s="1"/>
  <c r="B227" i="1"/>
  <c r="D227" i="1" s="1"/>
  <c r="B226" i="1"/>
  <c r="D226" i="1" s="1"/>
  <c r="B225" i="1"/>
  <c r="D225" i="1" s="1"/>
  <c r="B224" i="1"/>
  <c r="D224" i="1" s="1"/>
  <c r="B223" i="1"/>
  <c r="D223" i="1" s="1"/>
  <c r="B222" i="1"/>
  <c r="D222" i="1" s="1"/>
  <c r="B221" i="1"/>
  <c r="D221" i="1" s="1"/>
  <c r="B220" i="1"/>
  <c r="D220" i="1" s="1"/>
  <c r="B219" i="1"/>
  <c r="D219" i="1" s="1"/>
  <c r="B218" i="1"/>
  <c r="D218" i="1" s="1"/>
  <c r="B217" i="1"/>
  <c r="D217" i="1" s="1"/>
  <c r="B216" i="1"/>
  <c r="D216" i="1" s="1"/>
  <c r="B215" i="1"/>
  <c r="D215" i="1" s="1"/>
  <c r="B214" i="1"/>
  <c r="D214" i="1" s="1"/>
  <c r="B213" i="1"/>
  <c r="D213" i="1" s="1"/>
  <c r="B212" i="1"/>
  <c r="D212" i="1" s="1"/>
  <c r="B211" i="1"/>
  <c r="D211" i="1" s="1"/>
  <c r="B210" i="1"/>
  <c r="D210" i="1" s="1"/>
  <c r="B209" i="1"/>
  <c r="D209" i="1" s="1"/>
  <c r="B208" i="1"/>
  <c r="D208" i="1" s="1"/>
  <c r="B207" i="1"/>
  <c r="D207" i="1" s="1"/>
  <c r="B206" i="1"/>
  <c r="D206" i="1" s="1"/>
  <c r="B205" i="1"/>
  <c r="D205" i="1" s="1"/>
  <c r="B204" i="1"/>
  <c r="D204" i="1" s="1"/>
  <c r="B203" i="1"/>
  <c r="D203" i="1" s="1"/>
  <c r="B202" i="1"/>
  <c r="D202" i="1" s="1"/>
  <c r="B201" i="1"/>
  <c r="D201" i="1" s="1"/>
  <c r="B200" i="1"/>
  <c r="D200" i="1" s="1"/>
  <c r="B199" i="1"/>
  <c r="D199" i="1" s="1"/>
  <c r="B198" i="1"/>
  <c r="D198" i="1" s="1"/>
  <c r="B197" i="1"/>
  <c r="D197" i="1" s="1"/>
  <c r="B196" i="1"/>
  <c r="D196" i="1" s="1"/>
  <c r="B195" i="1"/>
  <c r="D195" i="1" s="1"/>
  <c r="B194" i="1"/>
  <c r="D194" i="1" s="1"/>
  <c r="B193" i="1"/>
  <c r="D193" i="1" s="1"/>
  <c r="B192" i="1"/>
  <c r="D192" i="1" s="1"/>
  <c r="B191" i="1"/>
  <c r="D191" i="1" s="1"/>
  <c r="B190" i="1"/>
  <c r="D190" i="1" s="1"/>
  <c r="B189" i="1"/>
  <c r="D189" i="1" s="1"/>
  <c r="B188" i="1"/>
  <c r="D188" i="1" s="1"/>
  <c r="B187" i="1"/>
  <c r="D187" i="1" s="1"/>
  <c r="B186" i="1"/>
  <c r="D186" i="1" s="1"/>
  <c r="B185" i="1"/>
  <c r="D185" i="1" s="1"/>
  <c r="B184" i="1"/>
  <c r="D184" i="1" s="1"/>
  <c r="B183" i="1"/>
  <c r="D183" i="1" s="1"/>
  <c r="B182" i="1"/>
  <c r="D182" i="1" s="1"/>
  <c r="B181" i="1"/>
  <c r="D181" i="1" s="1"/>
  <c r="B180" i="1"/>
  <c r="D180" i="1" s="1"/>
  <c r="B179" i="1"/>
  <c r="D179" i="1" s="1"/>
  <c r="B178" i="1"/>
  <c r="D178" i="1" s="1"/>
  <c r="B177" i="1"/>
  <c r="D177" i="1" s="1"/>
  <c r="K173" i="1"/>
  <c r="K172" i="1"/>
  <c r="K171" i="1"/>
  <c r="G171" i="1"/>
  <c r="K170" i="1"/>
  <c r="G170" i="1"/>
  <c r="K169" i="1"/>
  <c r="G169" i="1"/>
  <c r="K168" i="1"/>
  <c r="G168" i="1"/>
  <c r="G167" i="1"/>
  <c r="G166" i="1"/>
  <c r="G165" i="1"/>
  <c r="G164" i="1"/>
  <c r="M163" i="1"/>
  <c r="G163" i="1"/>
  <c r="M162" i="1"/>
  <c r="G162" i="1"/>
  <c r="M161" i="1"/>
  <c r="M160" i="1"/>
  <c r="M159" i="1"/>
  <c r="M158" i="1"/>
  <c r="M157" i="1"/>
  <c r="G157" i="1"/>
  <c r="I157" i="1" s="1"/>
  <c r="M156" i="1"/>
  <c r="G156" i="1"/>
  <c r="I156" i="1" s="1"/>
  <c r="O151" i="1"/>
  <c r="M151" i="1"/>
  <c r="L151" i="1"/>
  <c r="J151" i="1"/>
  <c r="I151" i="1"/>
  <c r="G151" i="1"/>
  <c r="E151" i="1"/>
  <c r="O150" i="1"/>
  <c r="M150" i="1"/>
  <c r="L150" i="1"/>
  <c r="J150" i="1"/>
  <c r="I150" i="1"/>
  <c r="G150" i="1"/>
  <c r="E150" i="1"/>
  <c r="O149" i="1"/>
  <c r="M149" i="1"/>
  <c r="G149" i="1"/>
  <c r="E149" i="1"/>
  <c r="O148" i="1"/>
  <c r="M148" i="1"/>
  <c r="L148" i="1"/>
  <c r="J148" i="1"/>
  <c r="I148" i="1"/>
  <c r="G148" i="1"/>
  <c r="E148" i="1"/>
  <c r="O147" i="1"/>
  <c r="M147" i="1"/>
  <c r="L147" i="1"/>
  <c r="J147" i="1"/>
  <c r="I147" i="1"/>
  <c r="G147" i="1"/>
  <c r="E147" i="1"/>
  <c r="O146" i="1"/>
  <c r="M146" i="1"/>
  <c r="G146" i="1"/>
  <c r="E146" i="1"/>
  <c r="O145" i="1"/>
  <c r="M145" i="1"/>
  <c r="G145" i="1"/>
  <c r="E145" i="1"/>
  <c r="O144" i="1"/>
  <c r="M144" i="1"/>
  <c r="G144" i="1"/>
  <c r="E144" i="1"/>
  <c r="O143" i="1"/>
  <c r="M143" i="1"/>
  <c r="G143" i="1"/>
  <c r="E143" i="1"/>
  <c r="O142" i="1"/>
  <c r="M142" i="1"/>
  <c r="G142" i="1"/>
  <c r="E142" i="1"/>
  <c r="O141" i="1"/>
  <c r="M141" i="1"/>
  <c r="G141" i="1"/>
  <c r="E141" i="1"/>
  <c r="O140" i="1"/>
  <c r="M140" i="1"/>
  <c r="G140" i="1"/>
  <c r="E140" i="1"/>
  <c r="P138" i="1"/>
  <c r="H138" i="1"/>
  <c r="P137" i="1"/>
  <c r="H137" i="1"/>
  <c r="P136" i="1"/>
  <c r="H136" i="1"/>
  <c r="P135" i="1"/>
  <c r="H135" i="1"/>
  <c r="P134" i="1"/>
  <c r="H134" i="1"/>
  <c r="P133" i="1"/>
  <c r="H133" i="1"/>
  <c r="P132" i="1"/>
  <c r="H132" i="1"/>
  <c r="P131" i="1"/>
  <c r="H131" i="1"/>
  <c r="P130" i="1"/>
  <c r="H130" i="1"/>
  <c r="P129" i="1"/>
  <c r="H129" i="1"/>
  <c r="P128" i="1"/>
  <c r="H128" i="1"/>
  <c r="P127" i="1"/>
  <c r="H127" i="1"/>
  <c r="P126" i="1"/>
  <c r="H126" i="1"/>
  <c r="P125" i="1"/>
  <c r="H125" i="1"/>
  <c r="P124" i="1"/>
  <c r="H124" i="1"/>
  <c r="P123" i="1"/>
  <c r="H123" i="1"/>
  <c r="P122" i="1"/>
  <c r="H122" i="1"/>
  <c r="P121" i="1"/>
  <c r="H121" i="1"/>
  <c r="P120" i="1"/>
  <c r="H120" i="1"/>
  <c r="P119" i="1"/>
  <c r="H119" i="1"/>
  <c r="P118" i="1"/>
  <c r="H118" i="1"/>
  <c r="P117" i="1"/>
  <c r="H117" i="1"/>
  <c r="P116" i="1"/>
  <c r="H116" i="1"/>
  <c r="P115" i="1"/>
  <c r="H115" i="1"/>
  <c r="P114" i="1"/>
  <c r="H114" i="1"/>
  <c r="P113" i="1"/>
  <c r="H113" i="1"/>
  <c r="P112" i="1"/>
  <c r="H112" i="1"/>
  <c r="P111" i="1"/>
  <c r="H111" i="1"/>
  <c r="P110" i="1"/>
  <c r="H110" i="1"/>
  <c r="P109" i="1"/>
  <c r="H109" i="1"/>
  <c r="P108" i="1"/>
  <c r="H108" i="1"/>
  <c r="P107" i="1"/>
  <c r="H107" i="1"/>
  <c r="P106" i="1"/>
  <c r="H106" i="1"/>
  <c r="P105" i="1"/>
  <c r="H105" i="1"/>
  <c r="P104" i="1"/>
  <c r="H104" i="1"/>
  <c r="P103" i="1"/>
  <c r="H103" i="1"/>
  <c r="P102" i="1"/>
  <c r="H102" i="1"/>
  <c r="P101" i="1"/>
  <c r="H101" i="1"/>
  <c r="P100" i="1"/>
  <c r="H100" i="1"/>
  <c r="P99" i="1"/>
  <c r="H99" i="1"/>
  <c r="P98" i="1"/>
  <c r="H98" i="1"/>
  <c r="P97" i="1"/>
  <c r="H97" i="1"/>
  <c r="P96" i="1"/>
  <c r="H96" i="1"/>
  <c r="P95" i="1"/>
  <c r="H95" i="1"/>
  <c r="P94" i="1"/>
  <c r="H94" i="1"/>
  <c r="P93" i="1"/>
  <c r="H93" i="1"/>
  <c r="P92" i="1"/>
  <c r="H92" i="1"/>
  <c r="P91" i="1"/>
  <c r="H91" i="1"/>
  <c r="P90" i="1"/>
  <c r="H90" i="1"/>
  <c r="P89" i="1"/>
  <c r="H89" i="1"/>
  <c r="P88" i="1"/>
  <c r="H88" i="1"/>
  <c r="P87" i="1"/>
  <c r="H87" i="1"/>
  <c r="P86" i="1"/>
  <c r="H86" i="1"/>
  <c r="P85" i="1"/>
  <c r="H85" i="1"/>
  <c r="P84" i="1"/>
  <c r="H84" i="1"/>
  <c r="P83" i="1"/>
  <c r="H83" i="1"/>
  <c r="P82" i="1"/>
  <c r="H82" i="1"/>
  <c r="P81" i="1"/>
  <c r="H81" i="1"/>
  <c r="P80" i="1"/>
  <c r="H80" i="1"/>
  <c r="P79" i="1"/>
  <c r="H79" i="1"/>
  <c r="P78" i="1"/>
  <c r="H78" i="1"/>
  <c r="P77" i="1"/>
  <c r="H77" i="1"/>
  <c r="P76" i="1"/>
  <c r="H76" i="1"/>
  <c r="P75" i="1"/>
  <c r="H75" i="1"/>
  <c r="P74" i="1"/>
  <c r="H74" i="1"/>
  <c r="P73" i="1"/>
  <c r="H73" i="1"/>
  <c r="P72" i="1"/>
  <c r="H72" i="1"/>
  <c r="P71" i="1"/>
  <c r="H71" i="1"/>
  <c r="P70" i="1"/>
  <c r="H70" i="1"/>
  <c r="P69" i="1"/>
  <c r="H69" i="1"/>
  <c r="P68" i="1"/>
  <c r="H68" i="1"/>
  <c r="P67" i="1"/>
  <c r="H67" i="1"/>
  <c r="P66" i="1"/>
  <c r="H66" i="1"/>
  <c r="P65" i="1"/>
  <c r="H65" i="1"/>
  <c r="P64" i="1"/>
  <c r="H64" i="1"/>
  <c r="P63" i="1"/>
  <c r="H63" i="1"/>
  <c r="P62" i="1"/>
  <c r="H62" i="1"/>
  <c r="P61" i="1"/>
  <c r="H61" i="1"/>
  <c r="P60" i="1"/>
  <c r="H60" i="1"/>
  <c r="P59" i="1"/>
  <c r="H59" i="1"/>
  <c r="P58" i="1"/>
  <c r="H58" i="1"/>
  <c r="P57" i="1"/>
  <c r="H57" i="1"/>
  <c r="P56" i="1"/>
  <c r="H56" i="1"/>
  <c r="P55" i="1"/>
  <c r="H55" i="1"/>
  <c r="P54" i="1"/>
  <c r="H54" i="1"/>
  <c r="P53" i="1"/>
  <c r="H53" i="1"/>
  <c r="P52" i="1"/>
  <c r="H52" i="1"/>
  <c r="P51" i="1"/>
  <c r="H51" i="1"/>
  <c r="P50" i="1"/>
  <c r="H50" i="1"/>
  <c r="P49" i="1"/>
  <c r="H49" i="1"/>
  <c r="P48" i="1"/>
  <c r="H48" i="1"/>
  <c r="P47" i="1"/>
  <c r="H47" i="1"/>
  <c r="P46" i="1"/>
  <c r="H46" i="1"/>
  <c r="P45" i="1"/>
  <c r="H45" i="1"/>
  <c r="P44" i="1"/>
  <c r="H44" i="1"/>
  <c r="P43" i="1"/>
  <c r="H43" i="1"/>
  <c r="P42" i="1"/>
  <c r="H42" i="1"/>
  <c r="P41" i="1"/>
  <c r="H41" i="1"/>
  <c r="P40" i="1"/>
  <c r="H40" i="1"/>
  <c r="P39" i="1"/>
  <c r="H39" i="1"/>
  <c r="P38" i="1"/>
  <c r="H38" i="1"/>
  <c r="P37" i="1"/>
  <c r="H37" i="1"/>
  <c r="P36" i="1"/>
  <c r="H36" i="1"/>
  <c r="P35" i="1"/>
  <c r="H35" i="1"/>
  <c r="P34" i="1"/>
  <c r="H34" i="1"/>
  <c r="P33" i="1"/>
  <c r="H33" i="1"/>
  <c r="P32" i="1"/>
  <c r="H32" i="1"/>
  <c r="P31" i="1"/>
  <c r="H31" i="1"/>
  <c r="P30" i="1"/>
  <c r="H30" i="1"/>
  <c r="P29" i="1"/>
  <c r="H29" i="1"/>
  <c r="P28" i="1"/>
  <c r="H28" i="1"/>
  <c r="P27" i="1"/>
  <c r="H27" i="1"/>
  <c r="P26" i="1"/>
  <c r="H26" i="1"/>
  <c r="P25" i="1"/>
  <c r="H25" i="1"/>
  <c r="P24" i="1"/>
  <c r="H24" i="1"/>
  <c r="P23" i="1"/>
  <c r="H23" i="1"/>
  <c r="P22" i="1"/>
  <c r="H22" i="1"/>
  <c r="P21" i="1"/>
  <c r="H21" i="1"/>
  <c r="P20" i="1"/>
  <c r="H20" i="1"/>
  <c r="P19" i="1"/>
  <c r="H19" i="1"/>
  <c r="P18" i="1"/>
  <c r="H18" i="1"/>
  <c r="P17" i="1"/>
  <c r="H17" i="1"/>
  <c r="P16" i="1"/>
  <c r="H16" i="1"/>
  <c r="P15" i="1"/>
  <c r="H15" i="1"/>
  <c r="P14" i="1"/>
  <c r="H14" i="1"/>
  <c r="P13" i="1"/>
  <c r="H13" i="1"/>
  <c r="P12" i="1"/>
  <c r="H12" i="1"/>
  <c r="P11" i="1"/>
  <c r="H11" i="1"/>
  <c r="P10" i="1"/>
  <c r="H10" i="1"/>
  <c r="P9" i="1"/>
  <c r="H9" i="1"/>
  <c r="AA8" i="1"/>
  <c r="Y8" i="1"/>
  <c r="P8" i="1"/>
  <c r="H8" i="1"/>
  <c r="AA7" i="1"/>
  <c r="Y7" i="1"/>
  <c r="P7" i="1"/>
  <c r="H7" i="1"/>
  <c r="AA6" i="1"/>
  <c r="Y6" i="1"/>
  <c r="P6" i="1"/>
  <c r="H6" i="1"/>
  <c r="AA5" i="1"/>
  <c r="Y5" i="1"/>
  <c r="P5" i="1"/>
  <c r="H5" i="1"/>
  <c r="AA4" i="1"/>
  <c r="Y4" i="1"/>
  <c r="P4" i="1"/>
  <c r="H4" i="1"/>
  <c r="AA3" i="1"/>
  <c r="Y3" i="1"/>
  <c r="P3" i="1"/>
  <c r="H3" i="1"/>
  <c r="AA2" i="1"/>
  <c r="Y2" i="1"/>
  <c r="P2" i="1"/>
  <c r="H2" i="1"/>
  <c r="P151" i="1" l="1"/>
  <c r="P144" i="1"/>
  <c r="M165" i="1"/>
  <c r="Z7" i="1" s="1"/>
  <c r="G173" i="1"/>
  <c r="AF3" i="1"/>
  <c r="P141" i="1"/>
  <c r="P145" i="1"/>
  <c r="P140" i="1"/>
  <c r="P142" i="1"/>
  <c r="P146" i="1"/>
  <c r="P147" i="1"/>
  <c r="P148" i="1"/>
  <c r="AF2" i="1"/>
  <c r="AF4" i="1"/>
  <c r="P143" i="1"/>
  <c r="P149" i="1"/>
  <c r="P150" i="1"/>
  <c r="Z8" i="1" l="1"/>
  <c r="Z5" i="1"/>
  <c r="Z3" i="1"/>
  <c r="Z4" i="1"/>
  <c r="Z2" i="1"/>
  <c r="Z6" i="1"/>
</calcChain>
</file>

<file path=xl/sharedStrings.xml><?xml version="1.0" encoding="utf-8"?>
<sst xmlns="http://schemas.openxmlformats.org/spreadsheetml/2006/main" count="2617" uniqueCount="335">
  <si>
    <t>Trip ID</t>
  </si>
  <si>
    <t>Destination</t>
  </si>
  <si>
    <t>Start date</t>
  </si>
  <si>
    <t>End date</t>
  </si>
  <si>
    <t>Duration (days)</t>
  </si>
  <si>
    <t>Traveler name</t>
  </si>
  <si>
    <t>Traveler age</t>
  </si>
  <si>
    <t>Traveler gender</t>
  </si>
  <si>
    <t>Traveler nationality</t>
  </si>
  <si>
    <t>Accommodation type</t>
  </si>
  <si>
    <t>Accommodation cost</t>
  </si>
  <si>
    <t>Transportation type</t>
  </si>
  <si>
    <t>Transportation cost</t>
  </si>
  <si>
    <t>London, UK</t>
  </si>
  <si>
    <t>John Smith</t>
  </si>
  <si>
    <t>Male</t>
  </si>
  <si>
    <t>American</t>
  </si>
  <si>
    <t>Hotel</t>
  </si>
  <si>
    <t>Flight</t>
  </si>
  <si>
    <t>Phuket, Thailand</t>
  </si>
  <si>
    <t>Jane Doe</t>
  </si>
  <si>
    <t>Female</t>
  </si>
  <si>
    <t>Canadian</t>
  </si>
  <si>
    <t>Resort</t>
  </si>
  <si>
    <t>Bali, Indonesia</t>
  </si>
  <si>
    <t>David Lee</t>
  </si>
  <si>
    <t>Korean</t>
  </si>
  <si>
    <t>Villa</t>
  </si>
  <si>
    <t>New York, USA</t>
  </si>
  <si>
    <t>Sarah Johnson</t>
  </si>
  <si>
    <t>British</t>
  </si>
  <si>
    <t>Tokyo, Japan</t>
  </si>
  <si>
    <t>Kim Nguyen</t>
  </si>
  <si>
    <t>Vietnamese</t>
  </si>
  <si>
    <t>Airbnb</t>
  </si>
  <si>
    <t>Train</t>
  </si>
  <si>
    <t>Paris, France</t>
  </si>
  <si>
    <t>Michael Brown</t>
  </si>
  <si>
    <t>Sydney, Australia</t>
  </si>
  <si>
    <t>Emily Davis</t>
  </si>
  <si>
    <t>Australian</t>
  </si>
  <si>
    <t>Hostel</t>
  </si>
  <si>
    <t>Rio de Janeiro, Brazil</t>
  </si>
  <si>
    <t>Lucas Santos</t>
  </si>
  <si>
    <t>Brazilian</t>
  </si>
  <si>
    <t>Amsterdam, Netherlands</t>
  </si>
  <si>
    <t>Laura Janssen</t>
  </si>
  <si>
    <t>Dutch</t>
  </si>
  <si>
    <t>Dubai, United Arab Emirates</t>
  </si>
  <si>
    <t>Mohammed Ali</t>
  </si>
  <si>
    <t>Emirati</t>
  </si>
  <si>
    <t>Cancun, Mexico</t>
  </si>
  <si>
    <t>Ana Hernandez</t>
  </si>
  <si>
    <t>Mexican</t>
  </si>
  <si>
    <t>Barcelona, Spain</t>
  </si>
  <si>
    <t>Carlos Garcia</t>
  </si>
  <si>
    <t>Spanish</t>
  </si>
  <si>
    <t>Honolulu, Hawaii</t>
  </si>
  <si>
    <t>Lily Wong</t>
  </si>
  <si>
    <t>Chinese</t>
  </si>
  <si>
    <t>Berlin, Germany</t>
  </si>
  <si>
    <t>Hans Mueller</t>
  </si>
  <si>
    <t>German</t>
  </si>
  <si>
    <t>Marrakech, Morocco</t>
  </si>
  <si>
    <t>Fatima Khouri</t>
  </si>
  <si>
    <t>Moroccan</t>
  </si>
  <si>
    <t>Riad</t>
  </si>
  <si>
    <t>Edinburgh, Scotland</t>
  </si>
  <si>
    <t>James MacKenzie</t>
  </si>
  <si>
    <t>Scottish</t>
  </si>
  <si>
    <t>Paris</t>
  </si>
  <si>
    <t>Plane</t>
  </si>
  <si>
    <t>Bali</t>
  </si>
  <si>
    <t>Michael Chang</t>
  </si>
  <si>
    <t>London</t>
  </si>
  <si>
    <t>Olivia Rodriguez</t>
  </si>
  <si>
    <t>Tokyo</t>
  </si>
  <si>
    <t>Kenji Nakamura</t>
  </si>
  <si>
    <t>Japanese</t>
  </si>
  <si>
    <t>New York</t>
  </si>
  <si>
    <t>Emily Lee</t>
  </si>
  <si>
    <t>Bus</t>
  </si>
  <si>
    <t>Sydney</t>
  </si>
  <si>
    <t>James Wilson</t>
  </si>
  <si>
    <t>Rome</t>
  </si>
  <si>
    <t>Sofia Russo</t>
  </si>
  <si>
    <t>Italian</t>
  </si>
  <si>
    <t>Bangkok</t>
  </si>
  <si>
    <t>Raj Patel</t>
  </si>
  <si>
    <t>Indian</t>
  </si>
  <si>
    <t>Lily Nguyen</t>
  </si>
  <si>
    <t>Hawaii</t>
  </si>
  <si>
    <t>David Kim</t>
  </si>
  <si>
    <t>Barcelona</t>
  </si>
  <si>
    <t>Maria Garcia</t>
  </si>
  <si>
    <t>Japan</t>
  </si>
  <si>
    <t>Alice Smith</t>
  </si>
  <si>
    <t>Thailand</t>
  </si>
  <si>
    <t>Bob Johnson</t>
  </si>
  <si>
    <t>France</t>
  </si>
  <si>
    <t>Charlie Lee</t>
  </si>
  <si>
    <t>Car rental</t>
  </si>
  <si>
    <t>Australia</t>
  </si>
  <si>
    <t>Emma Davis</t>
  </si>
  <si>
    <t>Brazil</t>
  </si>
  <si>
    <t>Olivia Martin</t>
  </si>
  <si>
    <t>Greece</t>
  </si>
  <si>
    <t>Harry Wilson</t>
  </si>
  <si>
    <t>Egypt</t>
  </si>
  <si>
    <t>Sophia Lee</t>
  </si>
  <si>
    <t>Mexico</t>
  </si>
  <si>
    <t>James Brown</t>
  </si>
  <si>
    <t>Italy</t>
  </si>
  <si>
    <t>Mia Johnson</t>
  </si>
  <si>
    <t>Spain</t>
  </si>
  <si>
    <t>William Davis</t>
  </si>
  <si>
    <t>Canada</t>
  </si>
  <si>
    <t>Amelia Brown</t>
  </si>
  <si>
    <t>Adam Lee</t>
  </si>
  <si>
    <t>Sarah Wong</t>
  </si>
  <si>
    <t>Maria Silva</t>
  </si>
  <si>
    <t>Peter Brown</t>
  </si>
  <si>
    <t>Emma Garcia</t>
  </si>
  <si>
    <t>New York City, USA</t>
  </si>
  <si>
    <t>Michael Davis</t>
  </si>
  <si>
    <t>Bangkok, Thailand</t>
  </si>
  <si>
    <t>Nina Patel</t>
  </si>
  <si>
    <t>Vancouver, Canada</t>
  </si>
  <si>
    <t>Kevin Kim</t>
  </si>
  <si>
    <t>Laura van den Berg</t>
  </si>
  <si>
    <t>Jennifer Nguyen</t>
  </si>
  <si>
    <t>Sydney, AUS</t>
  </si>
  <si>
    <t>Rachel Lee</t>
  </si>
  <si>
    <t>South Korean</t>
  </si>
  <si>
    <t>Jessica Wong</t>
  </si>
  <si>
    <t>Felipe Almeida</t>
  </si>
  <si>
    <t>Nisa Patel</t>
  </si>
  <si>
    <t>Ben Smith</t>
  </si>
  <si>
    <t>Laura Gomez</t>
  </si>
  <si>
    <t>Seoul, South Korea</t>
  </si>
  <si>
    <t>Park Min Woo</t>
  </si>
  <si>
    <t>Subway</t>
  </si>
  <si>
    <t>Los Angeles, USA</t>
  </si>
  <si>
    <t>Michael Chen</t>
  </si>
  <si>
    <t>Rome, Italy</t>
  </si>
  <si>
    <t>Sofia Rossi</t>
  </si>
  <si>
    <t>Rachel Sanders</t>
  </si>
  <si>
    <t>Cape Town</t>
  </si>
  <si>
    <t>Emily Watson</t>
  </si>
  <si>
    <t>Vacation rental</t>
  </si>
  <si>
    <t>Ana Rodriguez</t>
  </si>
  <si>
    <t>Tom Wilson</t>
  </si>
  <si>
    <t>Olivia Green</t>
  </si>
  <si>
    <t>French</t>
  </si>
  <si>
    <t>James Chen</t>
  </si>
  <si>
    <t>Lila Patel</t>
  </si>
  <si>
    <t>Marco Rossi</t>
  </si>
  <si>
    <t>Sarah Brown</t>
  </si>
  <si>
    <t>Sarah Lee</t>
  </si>
  <si>
    <t>Alex Kim</t>
  </si>
  <si>
    <t>Maria Hernandez</t>
  </si>
  <si>
    <t>Cape Town, SA</t>
  </si>
  <si>
    <t>Mark Johnson</t>
  </si>
  <si>
    <t>South African</t>
  </si>
  <si>
    <t>Guesthouse</t>
  </si>
  <si>
    <t>Car</t>
  </si>
  <si>
    <t>Amanda Chen</t>
  </si>
  <si>
    <t>Taiwanese</t>
  </si>
  <si>
    <t>Sydney, Aus</t>
  </si>
  <si>
    <t>Bangkok, Thai</t>
  </si>
  <si>
    <t>Nana Kwon</t>
  </si>
  <si>
    <t>Tom Hanks</t>
  </si>
  <si>
    <t>Phuket, Thai</t>
  </si>
  <si>
    <t>Emma Watson</t>
  </si>
  <si>
    <t>James Kim</t>
  </si>
  <si>
    <t>Dubai</t>
  </si>
  <si>
    <t>Fatima Ahmed</t>
  </si>
  <si>
    <t>Liam Nguyen</t>
  </si>
  <si>
    <t>Giulia Rossi</t>
  </si>
  <si>
    <t>Putra Wijaya</t>
  </si>
  <si>
    <t>Indonesian</t>
  </si>
  <si>
    <t>Seoul</t>
  </si>
  <si>
    <t>Kim Min-ji</t>
  </si>
  <si>
    <t>USA</t>
  </si>
  <si>
    <t>Emily Johnson</t>
  </si>
  <si>
    <t>South Korea</t>
  </si>
  <si>
    <t>UK</t>
  </si>
  <si>
    <t>Michael Wong</t>
  </si>
  <si>
    <t>China</t>
  </si>
  <si>
    <t>Jessica Chen</t>
  </si>
  <si>
    <t>Taiwan</t>
  </si>
  <si>
    <t>Ken Tanaka</t>
  </si>
  <si>
    <t>Rio de Janeiro</t>
  </si>
  <si>
    <t>Rodrigo Oliveira</t>
  </si>
  <si>
    <t>Olivia Kim</t>
  </si>
  <si>
    <t>Amsterdam</t>
  </si>
  <si>
    <t>Robert Mueller</t>
  </si>
  <si>
    <t>Germany</t>
  </si>
  <si>
    <t>Hong Kong</t>
  </si>
  <si>
    <t>Lisa Chen</t>
  </si>
  <si>
    <t>Emily Wong</t>
  </si>
  <si>
    <t>United Kingdom</t>
  </si>
  <si>
    <t>Phuket</t>
  </si>
  <si>
    <t>Mark Tan</t>
  </si>
  <si>
    <t>Singapore</t>
  </si>
  <si>
    <t>Emma Lee</t>
  </si>
  <si>
    <t>Santorini</t>
  </si>
  <si>
    <t>George Chen</t>
  </si>
  <si>
    <t>Ferry</t>
  </si>
  <si>
    <t>Sophia Kim</t>
  </si>
  <si>
    <t>United Arab Emirates</t>
  </si>
  <si>
    <t>Phnom Penh</t>
  </si>
  <si>
    <t>Alex Ng</t>
  </si>
  <si>
    <t>Cambodia</t>
  </si>
  <si>
    <t>Cindy Chen</t>
  </si>
  <si>
    <t>Emily Kim</t>
  </si>
  <si>
    <t>Frank Li</t>
  </si>
  <si>
    <t>Athens, Greece</t>
  </si>
  <si>
    <t>Gina Lee</t>
  </si>
  <si>
    <t>Henry Kim</t>
  </si>
  <si>
    <t>Isabella Chen</t>
  </si>
  <si>
    <t>Jack Smith</t>
  </si>
  <si>
    <t>Katie Johnson</t>
  </si>
  <si>
    <t>John Doe</t>
  </si>
  <si>
    <t>Airplane</t>
  </si>
  <si>
    <t>Jane Smith</t>
  </si>
  <si>
    <t>Cape Town, South Africa</t>
  </si>
  <si>
    <t>Michael Johnson</t>
  </si>
  <si>
    <t>Jose Perez</t>
  </si>
  <si>
    <t>Emma Wilson</t>
  </si>
  <si>
    <t>Ryan Chen</t>
  </si>
  <si>
    <t>Sofia Rodriguez</t>
  </si>
  <si>
    <t>Auckland, New Zealand</t>
  </si>
  <si>
    <t>William Brown</t>
  </si>
  <si>
    <t>New Zealander</t>
  </si>
  <si>
    <t>Row Labels</t>
  </si>
  <si>
    <t>Grand Total</t>
  </si>
  <si>
    <t>sum of cost</t>
  </si>
  <si>
    <t>Column Labels</t>
  </si>
  <si>
    <t>age brackets</t>
  </si>
  <si>
    <t>500 USD</t>
  </si>
  <si>
    <t>800 USD</t>
  </si>
  <si>
    <t>1000 USD</t>
  </si>
  <si>
    <t>200 USD</t>
  </si>
  <si>
    <t>1200 USD</t>
  </si>
  <si>
    <t>700 USD</t>
  </si>
  <si>
    <t>400 USD</t>
  </si>
  <si>
    <t>300 USD</t>
  </si>
  <si>
    <t>600 USD</t>
  </si>
  <si>
    <t>900 USD</t>
  </si>
  <si>
    <t>1500 USD</t>
  </si>
  <si>
    <t>100 USD</t>
  </si>
  <si>
    <t>350 USD</t>
  </si>
  <si>
    <t>150 USD</t>
  </si>
  <si>
    <t>Median</t>
  </si>
  <si>
    <t>Mean</t>
  </si>
  <si>
    <t>Mode</t>
  </si>
  <si>
    <t>variance</t>
  </si>
  <si>
    <t>Standard deviation</t>
  </si>
  <si>
    <t>1st quartile q1</t>
  </si>
  <si>
    <t>3rd quartile q3</t>
  </si>
  <si>
    <t>the smallest value</t>
  </si>
  <si>
    <t>the largest value</t>
  </si>
  <si>
    <t>interquartile range IQR</t>
  </si>
  <si>
    <t>range</t>
  </si>
  <si>
    <t>sample size</t>
  </si>
  <si>
    <t>\</t>
  </si>
  <si>
    <t>count</t>
  </si>
  <si>
    <t>gender</t>
  </si>
  <si>
    <t>female</t>
  </si>
  <si>
    <t>male</t>
  </si>
  <si>
    <t>bus</t>
  </si>
  <si>
    <t>car</t>
  </si>
  <si>
    <t>car rental</t>
  </si>
  <si>
    <t>ferry</t>
  </si>
  <si>
    <t>flight</t>
  </si>
  <si>
    <t>plane</t>
  </si>
  <si>
    <t>subway</t>
  </si>
  <si>
    <t>train</t>
  </si>
  <si>
    <t>blanks</t>
  </si>
  <si>
    <t>total</t>
  </si>
  <si>
    <t>airbnb</t>
  </si>
  <si>
    <t>guesthouse</t>
  </si>
  <si>
    <t>hostel</t>
  </si>
  <si>
    <t>hotel</t>
  </si>
  <si>
    <t>resort</t>
  </si>
  <si>
    <t>riad</t>
  </si>
  <si>
    <t>vacation rental</t>
  </si>
  <si>
    <t>villa</t>
  </si>
  <si>
    <t>Standard Error</t>
  </si>
  <si>
    <t>Standard Deviation</t>
  </si>
  <si>
    <t>Sample Variance</t>
  </si>
  <si>
    <t>Kurtosis</t>
  </si>
  <si>
    <t>Skewness</t>
  </si>
  <si>
    <t>Range</t>
  </si>
  <si>
    <t>Minimum</t>
  </si>
  <si>
    <t>Maximum</t>
  </si>
  <si>
    <t>Sum</t>
  </si>
  <si>
    <t>Count</t>
  </si>
  <si>
    <t>transportation cost</t>
  </si>
  <si>
    <t>accomodation cost</t>
  </si>
  <si>
    <t>traveller age</t>
  </si>
  <si>
    <t xml:space="preserve">duration </t>
  </si>
  <si>
    <t>r</t>
  </si>
  <si>
    <t>slope</t>
  </si>
  <si>
    <t>intercept</t>
  </si>
  <si>
    <t>list of accomodation type</t>
  </si>
  <si>
    <t>list of transportation type</t>
  </si>
  <si>
    <t>%</t>
  </si>
  <si>
    <t>continents</t>
  </si>
  <si>
    <t>north America</t>
  </si>
  <si>
    <t>Asia</t>
  </si>
  <si>
    <t>Europe</t>
  </si>
  <si>
    <t>South America</t>
  </si>
  <si>
    <t>african</t>
  </si>
  <si>
    <t>asia</t>
  </si>
  <si>
    <t>south america</t>
  </si>
  <si>
    <t>australia</t>
  </si>
  <si>
    <t>europe</t>
  </si>
  <si>
    <t>countinents</t>
  </si>
  <si>
    <t>number</t>
  </si>
  <si>
    <t>% of male</t>
  </si>
  <si>
    <t>% of female</t>
  </si>
  <si>
    <t>% of Traveler gender</t>
  </si>
  <si>
    <t>Sum of %</t>
  </si>
  <si>
    <t>(blank)</t>
  </si>
  <si>
    <t xml:space="preserve">car </t>
  </si>
  <si>
    <t>average</t>
  </si>
  <si>
    <t xml:space="preserve">Average cost of Transportation </t>
  </si>
  <si>
    <t xml:space="preserve">% of Traveler </t>
  </si>
  <si>
    <t>Average  of cost</t>
  </si>
  <si>
    <t>African</t>
  </si>
  <si>
    <t>% of Transportation type</t>
  </si>
  <si>
    <t>Continents</t>
  </si>
  <si>
    <t>North America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</si>
</sst>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quot;$&quot;* #,##0.0000000000_);_(&quot;$&quot;* \(#,##0.0000000000\);_(&quot;$&quot;* &quot;-&quot;??????????_);_(@_)"/>
    <numFmt numFmtId="167" formatCode="_([$$-409]* #,##0.00_);_([$$-409]* \(#,##0.00\);_([$$-409]* &quot;-&quot;??_);_(@_)"/>
    <numFmt numFmtId="168" formatCode="_([$$-409]* #,##0_);_([$$-409]* \(#,##0\);_([$$-409]* &quot;-&quot;??_);_(@_)"/>
    <numFmt numFmtId="169" formatCode="&quot;$&quot;#,##0"/>
  </numFmts>
  <fonts count="32"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4"/>
      <color theme="1"/>
      <name val="Arial Rounded MT Bold"/>
      <family val="2"/>
    </font>
    <font>
      <b/>
      <sz val="14"/>
      <color rgb="FFFF0000"/>
      <name val="Arial Rounded MT Bold"/>
      <family val="2"/>
    </font>
    <font>
      <b/>
      <sz val="11"/>
      <color rgb="FFFF0000"/>
      <name val="Calibri"/>
      <family val="2"/>
      <scheme val="minor"/>
    </font>
    <font>
      <b/>
      <sz val="11"/>
      <name val="Calibri"/>
      <family val="2"/>
      <scheme val="minor"/>
    </font>
    <font>
      <b/>
      <i/>
      <sz val="11"/>
      <color theme="1"/>
      <name val="Calibri"/>
      <family val="2"/>
      <scheme val="minor"/>
    </font>
    <font>
      <b/>
      <i/>
      <sz val="11"/>
      <color theme="1"/>
      <name val="Calibri Light"/>
      <family val="1"/>
      <scheme val="major"/>
    </font>
    <font>
      <u/>
      <sz val="11"/>
      <color theme="10"/>
      <name val="Calibri"/>
      <family val="2"/>
      <scheme val="minor"/>
    </font>
    <font>
      <b/>
      <i/>
      <sz val="11"/>
      <color rgb="FFFF0000"/>
      <name val="Calibri"/>
      <family val="2"/>
      <scheme val="minor"/>
    </font>
    <font>
      <b/>
      <i/>
      <sz val="11"/>
      <name val="Calibri"/>
      <family val="2"/>
      <scheme val="minor"/>
    </font>
    <font>
      <i/>
      <sz val="11"/>
      <color theme="1"/>
      <name val="Calibri"/>
      <family val="2"/>
      <scheme val="minor"/>
    </font>
    <font>
      <sz val="11"/>
      <color theme="6" tint="0.39997558519241921"/>
      <name val="Calibri"/>
      <family val="2"/>
      <scheme val="minor"/>
    </font>
    <font>
      <b/>
      <sz val="36"/>
      <color theme="3"/>
      <name val="Verdana"/>
      <family val="2"/>
    </font>
    <font>
      <sz val="36"/>
      <color theme="3"/>
      <name val="Verdan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25" fillId="0" borderId="0" applyNumberFormat="0" applyFill="0" applyBorder="0" applyAlignment="0" applyProtection="0"/>
    <xf numFmtId="9" fontId="1" fillId="0" borderId="0" applyFont="0" applyFill="0" applyBorder="0" applyAlignment="0" applyProtection="0"/>
  </cellStyleXfs>
  <cellXfs count="80">
    <xf numFmtId="0" fontId="0" fillId="0" borderId="0" xfId="0"/>
    <xf numFmtId="14" fontId="0" fillId="0" borderId="0" xfId="0" applyNumberFormat="1"/>
    <xf numFmtId="6" fontId="0" fillId="0" borderId="0" xfId="0" applyNumberFormat="1"/>
    <xf numFmtId="0" fontId="0" fillId="0" borderId="0" xfId="0" applyAlignment="1">
      <alignment horizontal="right"/>
    </xf>
    <xf numFmtId="0" fontId="14" fillId="0" borderId="0" xfId="0" applyFont="1"/>
    <xf numFmtId="0" fontId="0" fillId="0" borderId="0" xfId="0" pivotButton="1"/>
    <xf numFmtId="0" fontId="0" fillId="0" borderId="0" xfId="0" applyAlignment="1">
      <alignment horizontal="left"/>
    </xf>
    <xf numFmtId="0" fontId="18" fillId="0" borderId="0" xfId="0" applyFont="1"/>
    <xf numFmtId="42" fontId="0" fillId="0" borderId="0" xfId="42" applyNumberFormat="1" applyFont="1"/>
    <xf numFmtId="42" fontId="14" fillId="0" borderId="0" xfId="42" applyNumberFormat="1" applyFont="1"/>
    <xf numFmtId="0" fontId="0" fillId="0" borderId="10" xfId="0" applyBorder="1"/>
    <xf numFmtId="0" fontId="19" fillId="0" borderId="10" xfId="0" applyFont="1" applyBorder="1" applyAlignment="1">
      <alignment horizontal="center" vertical="center" wrapText="1"/>
    </xf>
    <xf numFmtId="14" fontId="0" fillId="0" borderId="10" xfId="0" applyNumberFormat="1" applyBorder="1"/>
    <xf numFmtId="0" fontId="14" fillId="0" borderId="10" xfId="0" applyFont="1" applyBorder="1"/>
    <xf numFmtId="0" fontId="18" fillId="0" borderId="10" xfId="0" applyFont="1" applyBorder="1"/>
    <xf numFmtId="42" fontId="0" fillId="0" borderId="10" xfId="42" applyNumberFormat="1" applyFont="1" applyBorder="1"/>
    <xf numFmtId="42" fontId="14" fillId="0" borderId="10" xfId="42" applyNumberFormat="1" applyFont="1" applyBorder="1"/>
    <xf numFmtId="42" fontId="0" fillId="0" borderId="10" xfId="42" applyNumberFormat="1" applyFont="1" applyBorder="1" applyAlignment="1">
      <alignment horizontal="right"/>
    </xf>
    <xf numFmtId="0" fontId="19" fillId="33" borderId="10" xfId="0" applyFont="1" applyFill="1" applyBorder="1" applyAlignment="1">
      <alignment horizontal="center" vertical="center" wrapText="1"/>
    </xf>
    <xf numFmtId="42" fontId="19" fillId="33" borderId="10" xfId="42"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42" fontId="20" fillId="33" borderId="10" xfId="42" applyNumberFormat="1" applyFont="1" applyFill="1" applyBorder="1" applyAlignment="1">
      <alignment horizontal="center" vertical="center" wrapText="1"/>
    </xf>
    <xf numFmtId="0" fontId="21" fillId="34" borderId="10" xfId="0" applyFont="1" applyFill="1" applyBorder="1" applyAlignment="1">
      <alignment horizontal="center"/>
    </xf>
    <xf numFmtId="0" fontId="22" fillId="34" borderId="10" xfId="0" applyFont="1" applyFill="1" applyBorder="1" applyAlignment="1">
      <alignment horizontal="center"/>
    </xf>
    <xf numFmtId="0" fontId="21" fillId="35" borderId="10" xfId="0" applyFont="1" applyFill="1" applyBorder="1" applyAlignment="1">
      <alignment horizontal="center"/>
    </xf>
    <xf numFmtId="0" fontId="24" fillId="35" borderId="10" xfId="0" applyFont="1" applyFill="1" applyBorder="1" applyAlignment="1">
      <alignment horizontal="center"/>
    </xf>
    <xf numFmtId="0" fontId="25" fillId="34" borderId="10" xfId="43" applyFill="1" applyBorder="1" applyAlignment="1">
      <alignment horizontal="center"/>
    </xf>
    <xf numFmtId="0" fontId="16" fillId="36" borderId="11" xfId="0" applyFont="1" applyFill="1" applyBorder="1"/>
    <xf numFmtId="0" fontId="16" fillId="36" borderId="12" xfId="0" applyFont="1" applyFill="1" applyBorder="1"/>
    <xf numFmtId="0" fontId="16" fillId="36" borderId="13" xfId="0" applyFont="1" applyFill="1" applyBorder="1"/>
    <xf numFmtId="0" fontId="16" fillId="36" borderId="14" xfId="0" applyFont="1" applyFill="1" applyBorder="1"/>
    <xf numFmtId="0" fontId="16" fillId="36" borderId="15" xfId="0" applyFont="1" applyFill="1" applyBorder="1"/>
    <xf numFmtId="0" fontId="0" fillId="35" borderId="10" xfId="0" applyFill="1" applyBorder="1"/>
    <xf numFmtId="0" fontId="23" fillId="35" borderId="10" xfId="0" applyFont="1" applyFill="1" applyBorder="1" applyAlignment="1">
      <alignment horizontal="center" vertical="center"/>
    </xf>
    <xf numFmtId="0" fontId="26" fillId="35" borderId="10" xfId="0" applyFont="1" applyFill="1" applyBorder="1" applyAlignment="1">
      <alignment horizontal="center" vertical="center"/>
    </xf>
    <xf numFmtId="0" fontId="0" fillId="35" borderId="0" xfId="0" applyFill="1"/>
    <xf numFmtId="42" fontId="0" fillId="35" borderId="0" xfId="42" applyNumberFormat="1" applyFont="1" applyFill="1"/>
    <xf numFmtId="42" fontId="0" fillId="35" borderId="10" xfId="42" applyNumberFormat="1" applyFont="1" applyFill="1" applyBorder="1"/>
    <xf numFmtId="164" fontId="14" fillId="35" borderId="10" xfId="42" applyNumberFormat="1" applyFont="1" applyFill="1" applyBorder="1"/>
    <xf numFmtId="0" fontId="27" fillId="35" borderId="10" xfId="0" applyFont="1" applyFill="1" applyBorder="1" applyAlignment="1">
      <alignment horizontal="center" vertical="center"/>
    </xf>
    <xf numFmtId="0" fontId="18" fillId="35" borderId="10" xfId="0" applyFont="1" applyFill="1" applyBorder="1" applyAlignment="1">
      <alignment horizontal="center" vertical="center"/>
    </xf>
    <xf numFmtId="164" fontId="18" fillId="35" borderId="10" xfId="42" applyNumberFormat="1" applyFont="1" applyFill="1" applyBorder="1" applyAlignment="1">
      <alignment horizontal="center" vertical="center"/>
    </xf>
    <xf numFmtId="42" fontId="18" fillId="35" borderId="10" xfId="42" applyNumberFormat="1" applyFont="1" applyFill="1" applyBorder="1" applyAlignment="1">
      <alignment horizontal="center" vertical="center"/>
    </xf>
    <xf numFmtId="164" fontId="14" fillId="35" borderId="10" xfId="42" applyNumberFormat="1" applyFont="1" applyFill="1" applyBorder="1" applyAlignment="1">
      <alignment horizontal="center" vertical="center"/>
    </xf>
    <xf numFmtId="0" fontId="0" fillId="0" borderId="16" xfId="0" applyBorder="1"/>
    <xf numFmtId="0" fontId="28" fillId="0" borderId="17" xfId="0" applyFont="1" applyBorder="1" applyAlignment="1">
      <alignment horizontal="center"/>
    </xf>
    <xf numFmtId="0" fontId="28" fillId="0" borderId="17" xfId="0" applyFont="1" applyBorder="1" applyAlignment="1">
      <alignment horizontal="centerContinuous"/>
    </xf>
    <xf numFmtId="43" fontId="21" fillId="35" borderId="10" xfId="0" applyNumberFormat="1" applyFont="1" applyFill="1" applyBorder="1" applyAlignment="1">
      <alignment horizontal="center"/>
    </xf>
    <xf numFmtId="43" fontId="21" fillId="35" borderId="10" xfId="0" applyNumberFormat="1" applyFont="1" applyFill="1" applyBorder="1"/>
    <xf numFmtId="164" fontId="21" fillId="35" borderId="10" xfId="42" applyNumberFormat="1" applyFont="1" applyFill="1" applyBorder="1" applyAlignment="1">
      <alignment vertical="center"/>
    </xf>
    <xf numFmtId="164" fontId="21" fillId="35" borderId="10" xfId="0" applyNumberFormat="1" applyFont="1" applyFill="1" applyBorder="1" applyAlignment="1">
      <alignment horizontal="center"/>
    </xf>
    <xf numFmtId="0" fontId="16" fillId="36" borderId="0" xfId="0" applyFont="1" applyFill="1"/>
    <xf numFmtId="0" fontId="16" fillId="36" borderId="18" xfId="0" applyFont="1" applyFill="1" applyBorder="1"/>
    <xf numFmtId="42" fontId="16" fillId="36" borderId="18" xfId="42" applyNumberFormat="1" applyFont="1" applyFill="1" applyBorder="1"/>
    <xf numFmtId="41" fontId="16" fillId="36" borderId="0" xfId="44" applyNumberFormat="1" applyFont="1" applyFill="1" applyAlignment="1">
      <alignment horizontal="center"/>
    </xf>
    <xf numFmtId="0" fontId="16" fillId="36" borderId="10" xfId="0" applyFont="1" applyFill="1" applyBorder="1"/>
    <xf numFmtId="165" fontId="0" fillId="0" borderId="10" xfId="0" applyNumberFormat="1" applyBorder="1"/>
    <xf numFmtId="166" fontId="0" fillId="0" borderId="10" xfId="42" applyNumberFormat="1" applyFont="1" applyBorder="1"/>
    <xf numFmtId="0" fontId="14" fillId="0" borderId="10" xfId="0" applyFont="1" applyBorder="1" applyAlignment="1">
      <alignment horizontal="left"/>
    </xf>
    <xf numFmtId="0" fontId="0" fillId="0" borderId="10" xfId="0" applyBorder="1" applyAlignment="1">
      <alignment horizontal="center"/>
    </xf>
    <xf numFmtId="0" fontId="18" fillId="35" borderId="0" xfId="0" applyFont="1" applyFill="1" applyAlignment="1">
      <alignment horizontal="center" vertical="center"/>
    </xf>
    <xf numFmtId="167" fontId="0" fillId="0" borderId="0" xfId="0" applyNumberFormat="1"/>
    <xf numFmtId="168" fontId="0" fillId="0" borderId="0" xfId="0" applyNumberFormat="1"/>
    <xf numFmtId="9" fontId="0" fillId="0" borderId="0" xfId="0" applyNumberFormat="1"/>
    <xf numFmtId="1" fontId="0" fillId="0" borderId="0" xfId="0" applyNumberFormat="1"/>
    <xf numFmtId="43" fontId="16" fillId="0" borderId="10" xfId="0" applyNumberFormat="1" applyFont="1" applyBorder="1"/>
    <xf numFmtId="169" fontId="0" fillId="0" borderId="0" xfId="0" applyNumberFormat="1"/>
    <xf numFmtId="169" fontId="0" fillId="0" borderId="10" xfId="0" applyNumberFormat="1" applyBorder="1"/>
    <xf numFmtId="0" fontId="0" fillId="0" borderId="0" xfId="0" applyNumberFormat="1"/>
    <xf numFmtId="0" fontId="29" fillId="0" borderId="0" xfId="0" applyFont="1"/>
    <xf numFmtId="0" fontId="29" fillId="37" borderId="0" xfId="0" applyFont="1" applyFill="1"/>
    <xf numFmtId="0" fontId="29" fillId="38" borderId="0" xfId="0" applyFont="1" applyFill="1"/>
    <xf numFmtId="0" fontId="30" fillId="38" borderId="0" xfId="0" applyFont="1" applyFill="1"/>
    <xf numFmtId="0" fontId="31" fillId="38" borderId="0" xfId="0" applyFont="1" applyFill="1"/>
    <xf numFmtId="0" fontId="31" fillId="0" borderId="0" xfId="0" applyFont="1"/>
    <xf numFmtId="0" fontId="0" fillId="0" borderId="0" xfId="0" applyBorder="1"/>
    <xf numFmtId="0" fontId="0" fillId="0" borderId="14" xfId="0" applyBorder="1"/>
    <xf numFmtId="0" fontId="0" fillId="0" borderId="13" xfId="0" applyBorder="1"/>
    <xf numFmtId="0" fontId="19" fillId="0" borderId="14" xfId="0" applyFont="1" applyBorder="1" applyAlignment="1">
      <alignment horizontal="center" vertical="center" wrapText="1"/>
    </xf>
    <xf numFmtId="0" fontId="19" fillId="0" borderId="0" xfId="0" applyFont="1"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20">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4" formatCode="0.00%"/>
    </dxf>
    <dxf>
      <numFmt numFmtId="13" formatCode="0%"/>
    </dxf>
    <dxf>
      <numFmt numFmtId="167" formatCode="_([$$-409]* #,##0.00_);_([$$-409]* \(#,##0.00\);_([$$-409]* &quot;-&quot;??_);_(@_)"/>
    </dxf>
    <dxf>
      <numFmt numFmtId="168" formatCode="_([$$-409]* #,##0_);_([$$-409]* \(#,##0\);_([$$-409]* &quot;-&quot;??_);_(@_)"/>
    </dxf>
    <dxf>
      <numFmt numFmtId="13" formatCode="0%"/>
    </dxf>
    <dxf>
      <numFmt numFmtId="169" formatCode="&quot;$&quot;#,##0"/>
    </dxf>
    <dxf>
      <numFmt numFmtId="14" formatCode="0.00%"/>
    </dxf>
    <dxf>
      <numFmt numFmtId="13" formatCode="0%"/>
    </dxf>
    <dxf>
      <numFmt numFmtId="167" formatCode="_([$$-409]* #,##0.00_);_([$$-409]* \(#,##0.00\);_([$$-409]* &quot;-&quot;??_);_(@_)"/>
    </dxf>
    <dxf>
      <numFmt numFmtId="168" formatCode="_([$$-409]* #,##0_);_([$$-409]* \(#,##0\);_([$$-409]* &quot;-&quot;??_);_(@_)"/>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4" formatCode="0.00%"/>
    </dxf>
    <dxf>
      <numFmt numFmtId="13" formatCode="0%"/>
    </dxf>
    <dxf>
      <numFmt numFmtId="167" formatCode="_([$$-409]* #,##0.00_);_([$$-409]* \(#,##0.00\);_([$$-409]* &quot;-&quot;??_);_(@_)"/>
    </dxf>
    <dxf>
      <numFmt numFmtId="168" formatCode="_([$$-409]* #,##0_);_([$$-409]* \(#,##0\);_([$$-409]* &quot;-&quot;??_);_(@_)"/>
    </dxf>
    <dxf>
      <numFmt numFmtId="13" formatCode="0%"/>
    </dxf>
    <dxf>
      <numFmt numFmtId="169" formatCode="&quot;$&quot;#,##0"/>
    </dxf>
    <dxf>
      <numFmt numFmtId="14" formatCode="0.00%"/>
    </dxf>
    <dxf>
      <numFmt numFmtId="13" formatCode="0%"/>
    </dxf>
    <dxf>
      <numFmt numFmtId="167" formatCode="_([$$-409]* #,##0.00_);_([$$-409]* \(#,##0.00\);_([$$-409]* &quot;-&quot;??_);_(@_)"/>
    </dxf>
    <dxf>
      <numFmt numFmtId="168" formatCode="_([$$-409]* #,##0_);_([$$-409]* \(#,##0\);_([$$-409]* &quot;-&quot;??_);_(@_)"/>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69" formatCode="&quot;$&quot;#,##0"/>
    </dxf>
    <dxf>
      <numFmt numFmtId="13" formatCode="0%"/>
    </dxf>
    <dxf>
      <numFmt numFmtId="167" formatCode="_([$$-409]* #,##0.00_);_([$$-409]* \(#,##0.00\);_([$$-409]* &quot;-&quot;??_);_(@_)"/>
    </dxf>
    <dxf>
      <numFmt numFmtId="168" formatCode="_([$$-409]* #,##0_);_([$$-409]* \(#,##0\);_([$$-409]* &quot;-&quot;??_);_(@_)"/>
    </dxf>
    <dxf>
      <numFmt numFmtId="14" formatCode="0.00%"/>
    </dxf>
    <dxf>
      <numFmt numFmtId="13" formatCode="0%"/>
    </dxf>
    <dxf>
      <numFmt numFmtId="13" formatCode="0%"/>
    </dxf>
    <dxf>
      <numFmt numFmtId="13" formatCode="0%"/>
    </dxf>
    <dxf>
      <numFmt numFmtId="14" formatCode="0.00%"/>
    </dxf>
    <dxf>
      <numFmt numFmtId="168" formatCode="_([$$-409]* #,##0_);_([$$-409]* \(#,##0\);_([$$-409]* &quot;-&quot;??_);_(@_)"/>
    </dxf>
    <dxf>
      <numFmt numFmtId="167" formatCode="_([$$-409]* #,##0.00_);_([$$-409]* \(#,##0.00\);_([$$-409]* &quot;-&quot;??_);_(@_)"/>
    </dxf>
    <dxf>
      <numFmt numFmtId="169" formatCode="&quot;$&quot;#,##0"/>
    </dxf>
    <dxf>
      <font>
        <b/>
        <strike val="0"/>
        <outline val="0"/>
        <shadow val="0"/>
        <u val="none"/>
        <vertAlign val="baseline"/>
        <sz val="11"/>
        <color theme="1"/>
        <name val="Calibri"/>
        <scheme val="minor"/>
      </font>
      <numFmt numFmtId="33" formatCode="_(* #,##0_);_(* \(#,##0\);_(* &quot;-&quot;_);_(@_)"/>
      <fill>
        <patternFill patternType="solid">
          <fgColor indexed="64"/>
          <bgColor theme="4" tint="0.59999389629810485"/>
        </patternFill>
      </fill>
      <alignment horizontal="center" vertical="bottom" textRotation="0" wrapText="0" indent="0" justifyLastLine="0" shrinkToFit="0" readingOrder="0"/>
    </dxf>
    <dxf>
      <font>
        <b/>
        <strike val="0"/>
        <outline val="0"/>
        <shadow val="0"/>
        <u val="none"/>
        <vertAlign val="baseline"/>
        <sz val="11"/>
        <color theme="1"/>
        <name val="Calibri"/>
        <scheme val="minor"/>
      </font>
      <fill>
        <patternFill patternType="solid">
          <fgColor indexed="64"/>
          <bgColor theme="4"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1"/>
        <color theme="1"/>
        <name val="Calibri"/>
        <scheme val="minor"/>
      </font>
      <fill>
        <patternFill patternType="solid">
          <fgColor indexed="64"/>
          <bgColor theme="4" tint="0.59999389629810485"/>
        </patternFill>
      </fill>
    </dxf>
    <dxf>
      <border>
        <bottom style="thin">
          <color indexed="64"/>
        </bottom>
      </border>
    </dxf>
    <dxf>
      <font>
        <b/>
        <strike val="0"/>
        <outline val="0"/>
        <shadow val="0"/>
        <u val="none"/>
        <vertAlign val="baseline"/>
        <sz val="11"/>
        <color theme="1"/>
        <name val="Calibri"/>
        <scheme val="minor"/>
      </font>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project.xlsx]Sheet2!PivotTable9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female</c:v>
                </c:pt>
              </c:strCache>
            </c:strRef>
          </c:cat>
          <c:val>
            <c:numRef>
              <c:f>Sheet2!$B$4:$B$5</c:f>
              <c:numCache>
                <c:formatCode>0</c:formatCode>
                <c:ptCount val="1"/>
                <c:pt idx="0">
                  <c:v>51.094890510948908</c:v>
                </c:pt>
              </c:numCache>
            </c:numRef>
          </c:val>
          <c:extLst xmlns:c16r2="http://schemas.microsoft.com/office/drawing/2015/06/chart">
            <c:ext xmlns:c16="http://schemas.microsoft.com/office/drawing/2014/chart" uri="{C3380CC4-5D6E-409C-BE32-E72D297353CC}">
              <c16:uniqueId val="{00000000-0839-4E11-AA23-82E6609AD824}"/>
            </c:ext>
          </c:extLst>
        </c:ser>
        <c:dLbls>
          <c:showLegendKey val="0"/>
          <c:showVal val="0"/>
          <c:showCatName val="0"/>
          <c:showSerName val="0"/>
          <c:showPercent val="0"/>
          <c:showBubbleSize val="0"/>
        </c:dLbls>
        <c:gapWidth val="219"/>
        <c:overlap val="-27"/>
        <c:axId val="440443304"/>
        <c:axId val="440442912"/>
      </c:barChart>
      <c:catAx>
        <c:axId val="44044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42912"/>
        <c:crosses val="autoZero"/>
        <c:auto val="1"/>
        <c:lblAlgn val="ctr"/>
        <c:lblOffset val="100"/>
        <c:noMultiLvlLbl val="0"/>
      </c:catAx>
      <c:valAx>
        <c:axId val="44044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43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table!PivotTable1</c:name>
    <c:fmtId val="6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Traveler duration preferences over a two-week period</a:t>
            </a:r>
          </a:p>
        </c:rich>
      </c:tx>
      <c:layout>
        <c:manualLayout>
          <c:xMode val="edge"/>
          <c:yMode val="edge"/>
          <c:x val="0.16389959610704874"/>
          <c:y val="3.168394050730863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FF0000"/>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noFill/>
          <a:ln w="22225" cap="rnd" cmpd="sng" algn="ctr">
            <a:solidFill>
              <a:srgbClr val="0070C0"/>
            </a:solidFill>
            <a:miter lim="800000"/>
          </a:ln>
          <a:effectLst>
            <a:glow rad="139700">
              <a:schemeClr val="accent1">
                <a:satMod val="175000"/>
                <a:alpha val="14000"/>
              </a:schemeClr>
            </a:glow>
          </a:effectLst>
        </c:spPr>
        <c:marker>
          <c:symbol val="none"/>
        </c:marker>
      </c:pivotFmt>
      <c:pivotFmt>
        <c:idx val="4"/>
      </c:pivotFmt>
      <c:pivotFmt>
        <c:idx val="5"/>
        <c:spPr>
          <a:noFill/>
          <a:ln w="22225" cap="rnd" cmpd="sng" algn="ctr">
            <a:solidFill>
              <a:srgbClr val="FF0000"/>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9"/>
        <c:spPr>
          <a:noFill/>
          <a:ln w="38100" cap="rnd" cmpd="sng" algn="ctr">
            <a:solidFill>
              <a:schemeClr val="accent5"/>
            </a:solidFill>
            <a:miter lim="800000"/>
          </a:ln>
          <a:effectLst>
            <a:glow rad="139700">
              <a:schemeClr val="accent1">
                <a:satMod val="175000"/>
                <a:alpha val="14000"/>
              </a:schemeClr>
            </a:glow>
          </a:effectLst>
        </c:spPr>
        <c:marker>
          <c:symbol val="none"/>
        </c:marker>
      </c:pivotFmt>
      <c:pivotFmt>
        <c:idx val="10"/>
        <c:spPr>
          <a:noFill/>
          <a:ln w="38100" cap="rnd" cmpd="sng" algn="ctr">
            <a:solidFill>
              <a:srgbClr val="FF0000"/>
            </a:solidFill>
            <a:miter lim="800000"/>
          </a:ln>
          <a:effectLst>
            <a:glow rad="139700">
              <a:schemeClr val="accent1">
                <a:satMod val="175000"/>
                <a:alpha val="14000"/>
              </a:schemeClr>
            </a:glow>
          </a:effectLst>
        </c:spPr>
        <c:marker>
          <c:symbol val="none"/>
        </c:marker>
      </c:pivotFmt>
      <c:pivotFmt>
        <c:idx val="11"/>
        <c:spPr>
          <a:noFill/>
          <a:ln w="38100" cap="rnd" cmpd="sng" algn="ctr">
            <a:solidFill>
              <a:srgbClr val="FF0000"/>
            </a:solidFill>
            <a:miter lim="800000"/>
          </a:ln>
          <a:effectLst>
            <a:glow rad="139700">
              <a:schemeClr val="accent1">
                <a:satMod val="175000"/>
                <a:alpha val="14000"/>
              </a:schemeClr>
            </a:glow>
          </a:effectLst>
        </c:spPr>
        <c:marker>
          <c:symbol val="none"/>
        </c:marker>
      </c:pivotFmt>
      <c:pivotFmt>
        <c:idx val="12"/>
        <c:spPr>
          <a:noFill/>
          <a:ln w="38100" cap="rnd" cmpd="sng" algn="ctr">
            <a:solidFill>
              <a:schemeClr val="accent5"/>
            </a:solidFill>
            <a:miter lim="800000"/>
          </a:ln>
          <a:effectLst>
            <a:glow rad="139700">
              <a:schemeClr val="accent1">
                <a:satMod val="175000"/>
                <a:alpha val="14000"/>
              </a:schemeClr>
            </a:glow>
          </a:effectLst>
        </c:spPr>
        <c:marker>
          <c:symbol val="none"/>
        </c:marker>
      </c:pivotFmt>
      <c:pivotFmt>
        <c:idx val="13"/>
        <c:spPr>
          <a:ln w="38100" cap="rnd">
            <a:solidFill>
              <a:srgbClr val="FF0000"/>
            </a:solidFill>
          </a:ln>
          <a:effectLst>
            <a:glow rad="139700">
              <a:schemeClr val="accent1">
                <a:satMod val="175000"/>
                <a:alpha val="14000"/>
              </a:schemeClr>
            </a:glow>
          </a:effectLst>
        </c:spPr>
        <c:marker>
          <c:symbol val="none"/>
        </c:marker>
      </c:pivotFmt>
      <c:pivotFmt>
        <c:idx val="14"/>
        <c:spPr>
          <a:ln w="38100" cap="rnd">
            <a:solidFill>
              <a:schemeClr val="accent5"/>
            </a:solidFill>
          </a:ln>
          <a:effectLst>
            <a:glow rad="139700">
              <a:schemeClr val="accent1">
                <a:satMod val="175000"/>
                <a:alpha val="14000"/>
              </a:schemeClr>
            </a:glow>
          </a:effectLst>
        </c:spPr>
        <c:marker>
          <c:symbol val="none"/>
        </c:marker>
      </c:pivotFmt>
    </c:pivotFmts>
    <c:plotArea>
      <c:layout/>
      <c:lineChart>
        <c:grouping val="stacked"/>
        <c:varyColors val="0"/>
        <c:ser>
          <c:idx val="0"/>
          <c:order val="0"/>
          <c:tx>
            <c:strRef>
              <c:f>'pivot table'!$B$3:$B$4</c:f>
              <c:strCache>
                <c:ptCount val="1"/>
                <c:pt idx="0">
                  <c:v>Female</c:v>
                </c:pt>
              </c:strCache>
            </c:strRef>
          </c:tx>
          <c:spPr>
            <a:ln w="38100" cap="rnd">
              <a:solidFill>
                <a:srgbClr val="FF0000"/>
              </a:solidFill>
            </a:ln>
            <a:effectLst>
              <a:glow rad="139700">
                <a:schemeClr val="accent1">
                  <a:satMod val="175000"/>
                  <a:alpha val="14000"/>
                </a:schemeClr>
              </a:glow>
            </a:effectLst>
          </c:spPr>
          <c:marker>
            <c:symbol val="none"/>
          </c:marker>
          <c:cat>
            <c:strRef>
              <c:f>'pivot table'!$A$5:$A$14</c:f>
              <c:strCache>
                <c:ptCount val="9"/>
                <c:pt idx="0">
                  <c:v>5</c:v>
                </c:pt>
                <c:pt idx="1">
                  <c:v>6</c:v>
                </c:pt>
                <c:pt idx="2">
                  <c:v>7</c:v>
                </c:pt>
                <c:pt idx="3">
                  <c:v>8</c:v>
                </c:pt>
                <c:pt idx="4">
                  <c:v>9</c:v>
                </c:pt>
                <c:pt idx="5">
                  <c:v>10</c:v>
                </c:pt>
                <c:pt idx="6">
                  <c:v>11</c:v>
                </c:pt>
                <c:pt idx="7">
                  <c:v>13</c:v>
                </c:pt>
                <c:pt idx="8">
                  <c:v>14</c:v>
                </c:pt>
              </c:strCache>
            </c:strRef>
          </c:cat>
          <c:val>
            <c:numRef>
              <c:f>'pivot table'!$B$5:$B$14</c:f>
              <c:numCache>
                <c:formatCode>0%</c:formatCode>
                <c:ptCount val="9"/>
                <c:pt idx="0">
                  <c:v>3.6496350364963501E-2</c:v>
                </c:pt>
                <c:pt idx="1">
                  <c:v>7.2992700729927001E-2</c:v>
                </c:pt>
                <c:pt idx="2">
                  <c:v>0.17518248175182483</c:v>
                </c:pt>
                <c:pt idx="3">
                  <c:v>0.10218978102189781</c:v>
                </c:pt>
                <c:pt idx="4">
                  <c:v>4.3795620437956206E-2</c:v>
                </c:pt>
                <c:pt idx="5">
                  <c:v>4.3795620437956206E-2</c:v>
                </c:pt>
                <c:pt idx="6">
                  <c:v>2.1897810218978103E-2</c:v>
                </c:pt>
                <c:pt idx="7">
                  <c:v>7.2992700729927005E-3</c:v>
                </c:pt>
                <c:pt idx="8">
                  <c:v>7.2992700729927005E-3</c:v>
                </c:pt>
              </c:numCache>
            </c:numRef>
          </c:val>
          <c:smooth val="0"/>
        </c:ser>
        <c:ser>
          <c:idx val="1"/>
          <c:order val="1"/>
          <c:tx>
            <c:strRef>
              <c:f>'pivot table'!$C$3:$C$4</c:f>
              <c:strCache>
                <c:ptCount val="1"/>
                <c:pt idx="0">
                  <c:v>Male</c:v>
                </c:pt>
              </c:strCache>
            </c:strRef>
          </c:tx>
          <c:spPr>
            <a:ln w="38100" cap="rnd">
              <a:solidFill>
                <a:schemeClr val="accent5"/>
              </a:solidFill>
            </a:ln>
            <a:effectLst>
              <a:glow rad="139700">
                <a:schemeClr val="accent2">
                  <a:satMod val="175000"/>
                  <a:alpha val="14000"/>
                </a:schemeClr>
              </a:glow>
            </a:effectLst>
          </c:spPr>
          <c:marker>
            <c:symbol val="none"/>
          </c:marker>
          <c:cat>
            <c:strRef>
              <c:f>'pivot table'!$A$5:$A$14</c:f>
              <c:strCache>
                <c:ptCount val="9"/>
                <c:pt idx="0">
                  <c:v>5</c:v>
                </c:pt>
                <c:pt idx="1">
                  <c:v>6</c:v>
                </c:pt>
                <c:pt idx="2">
                  <c:v>7</c:v>
                </c:pt>
                <c:pt idx="3">
                  <c:v>8</c:v>
                </c:pt>
                <c:pt idx="4">
                  <c:v>9</c:v>
                </c:pt>
                <c:pt idx="5">
                  <c:v>10</c:v>
                </c:pt>
                <c:pt idx="6">
                  <c:v>11</c:v>
                </c:pt>
                <c:pt idx="7">
                  <c:v>13</c:v>
                </c:pt>
                <c:pt idx="8">
                  <c:v>14</c:v>
                </c:pt>
              </c:strCache>
            </c:strRef>
          </c:cat>
          <c:val>
            <c:numRef>
              <c:f>'pivot table'!$C$5:$C$14</c:f>
              <c:numCache>
                <c:formatCode>0%</c:formatCode>
                <c:ptCount val="9"/>
                <c:pt idx="0">
                  <c:v>3.6496350364963501E-2</c:v>
                </c:pt>
                <c:pt idx="1">
                  <c:v>4.3795620437956206E-2</c:v>
                </c:pt>
                <c:pt idx="2">
                  <c:v>0.21897810218978103</c:v>
                </c:pt>
                <c:pt idx="3">
                  <c:v>7.2992700729927001E-2</c:v>
                </c:pt>
                <c:pt idx="4">
                  <c:v>7.2992700729927001E-2</c:v>
                </c:pt>
                <c:pt idx="5">
                  <c:v>2.9197080291970802E-2</c:v>
                </c:pt>
                <c:pt idx="6">
                  <c:v>1.4598540145985401E-2</c:v>
                </c:pt>
                <c:pt idx="7">
                  <c:v>0</c:v>
                </c:pt>
                <c:pt idx="8">
                  <c:v>0</c:v>
                </c:pt>
              </c:numCache>
            </c:numRef>
          </c:val>
          <c:smooth val="0"/>
        </c:ser>
        <c:dLbls>
          <c:showLegendKey val="0"/>
          <c:showVal val="0"/>
          <c:showCatName val="0"/>
          <c:showSerName val="0"/>
          <c:showPercent val="0"/>
          <c:showBubbleSize val="0"/>
        </c:dLbls>
        <c:smooth val="0"/>
        <c:axId val="444319000"/>
        <c:axId val="444322528"/>
      </c:lineChart>
      <c:catAx>
        <c:axId val="444319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444322528"/>
        <c:crosses val="autoZero"/>
        <c:auto val="1"/>
        <c:lblAlgn val="ctr"/>
        <c:lblOffset val="100"/>
        <c:noMultiLvlLbl val="0"/>
      </c:catAx>
      <c:valAx>
        <c:axId val="44432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444319000"/>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table!PivotTable4</c:name>
    <c:fmtId val="2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cost by</a:t>
            </a:r>
            <a:r>
              <a:rPr lang="en-US" sz="1400" baseline="0"/>
              <a:t> </a:t>
            </a:r>
            <a:r>
              <a:rPr lang="en-US" sz="1400"/>
              <a:t>continent</a:t>
            </a:r>
          </a:p>
        </c:rich>
      </c:tx>
      <c:layout>
        <c:manualLayout>
          <c:xMode val="edge"/>
          <c:yMode val="edge"/>
          <c:x val="0.20296098987626543"/>
          <c:y val="2.344032678603239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rgbClr val="7030A0"/>
          </a:solidFill>
          <a:ln>
            <a:noFill/>
          </a:ln>
          <a:effectLst>
            <a:outerShdw blurRad="57150" dist="19050" dir="5400000" algn="ctr" rotWithShape="0">
              <a:srgbClr val="000000">
                <a:alpha val="63000"/>
              </a:srgbClr>
            </a:outerShdw>
          </a:effectLst>
        </c:spPr>
      </c:pivotFmt>
      <c:pivotFmt>
        <c:idx val="2"/>
        <c:spPr>
          <a:solidFill>
            <a:srgbClr val="FFC000"/>
          </a:solidFill>
          <a:ln>
            <a:noFill/>
          </a:ln>
          <a:effectLst>
            <a:outerShdw blurRad="57150" dist="19050" dir="5400000" algn="ctr" rotWithShape="0">
              <a:srgbClr val="000000">
                <a:alpha val="63000"/>
              </a:srgbClr>
            </a:outerShdw>
          </a:effectLst>
        </c:spPr>
      </c:pivotFmt>
      <c:pivotFmt>
        <c:idx val="3"/>
        <c:spPr>
          <a:solidFill>
            <a:schemeClr val="accent6">
              <a:lumMod val="50000"/>
            </a:schemeClr>
          </a:solidFill>
          <a:ln>
            <a:noFill/>
          </a:ln>
          <a:effectLst>
            <a:outerShdw blurRad="57150" dist="19050" dir="5400000" algn="ctr" rotWithShape="0">
              <a:srgbClr val="000000">
                <a:alpha val="63000"/>
              </a:srgbClr>
            </a:outerShdw>
          </a:effectLst>
        </c:spPr>
      </c:pivotFmt>
      <c:pivotFmt>
        <c:idx val="4"/>
        <c:spPr>
          <a:solidFill>
            <a:schemeClr val="accent2">
              <a:lumMod val="50000"/>
            </a:schemeClr>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solidFill>
            <a:srgbClr val="92D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solidFill>
            <a:srgbClr val="92D050"/>
          </a:solidFill>
          <a:ln>
            <a:noFill/>
          </a:ln>
          <a:effectLst>
            <a:outerShdw blurRad="57150" dist="19050" dir="5400000" algn="ctr" rotWithShape="0">
              <a:srgbClr val="000000">
                <a:alpha val="63000"/>
              </a:srgbClr>
            </a:outerShdw>
          </a:effectLst>
        </c:spPr>
      </c:pivotFmt>
      <c:pivotFmt>
        <c:idx val="9"/>
        <c:spPr>
          <a:solidFill>
            <a:schemeClr val="accent2"/>
          </a:solidFill>
          <a:ln>
            <a:noFill/>
          </a:ln>
          <a:effectLst>
            <a:outerShdw blurRad="57150" dist="19050" dir="5400000" algn="ctr" rotWithShape="0">
              <a:srgbClr val="000000">
                <a:alpha val="63000"/>
              </a:srgbClr>
            </a:outerShdw>
          </a:effectLst>
        </c:spPr>
      </c:pivotFmt>
      <c:pivotFmt>
        <c:idx val="10"/>
        <c:spPr>
          <a:solidFill>
            <a:srgbClr val="7030A0"/>
          </a:solidFill>
          <a:ln>
            <a:noFill/>
          </a:ln>
          <a:effectLst>
            <a:outerShdw blurRad="57150" dist="19050" dir="5400000" algn="ctr" rotWithShape="0">
              <a:srgbClr val="000000">
                <a:alpha val="63000"/>
              </a:srgbClr>
            </a:outerShdw>
          </a:effectLst>
        </c:spPr>
      </c:pivotFmt>
      <c:pivotFmt>
        <c:idx val="11"/>
        <c:spPr>
          <a:solidFill>
            <a:srgbClr val="FFC000"/>
          </a:solidFill>
          <a:ln>
            <a:noFill/>
          </a:ln>
          <a:effectLst>
            <a:outerShdw blurRad="57150" dist="19050" dir="5400000" algn="ctr" rotWithShape="0">
              <a:srgbClr val="000000">
                <a:alpha val="63000"/>
              </a:srgbClr>
            </a:outerShdw>
          </a:effectLst>
        </c:spPr>
      </c:pivotFmt>
      <c:pivotFmt>
        <c:idx val="12"/>
        <c:spPr>
          <a:solidFill>
            <a:schemeClr val="accent6">
              <a:lumMod val="50000"/>
            </a:schemeClr>
          </a:solidFill>
          <a:ln>
            <a:noFill/>
          </a:ln>
          <a:effectLst>
            <a:outerShdw blurRad="57150" dist="19050" dir="5400000" algn="ctr" rotWithShape="0">
              <a:srgbClr val="000000">
                <a:alpha val="63000"/>
              </a:srgbClr>
            </a:outerShdw>
          </a:effectLst>
        </c:spPr>
      </c:pivotFmt>
      <c:pivotFmt>
        <c:idx val="13"/>
        <c:spPr>
          <a:solidFill>
            <a:schemeClr val="accent2">
              <a:lumMod val="50000"/>
            </a:schemeClr>
          </a:soli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solidFill>
            <a:srgbClr val="92D050"/>
          </a:solidFill>
          <a:ln>
            <a:noFill/>
          </a:ln>
          <a:effectLst>
            <a:outerShdw blurRad="57150" dist="19050" dir="5400000" algn="ctr" rotWithShape="0">
              <a:srgbClr val="000000">
                <a:alpha val="63000"/>
              </a:srgbClr>
            </a:outerShdw>
          </a:effectLst>
        </c:spPr>
      </c:pivotFmt>
      <c:pivotFmt>
        <c:idx val="16"/>
        <c:spPr>
          <a:solidFill>
            <a:schemeClr val="accent2"/>
          </a:solidFill>
          <a:ln>
            <a:noFill/>
          </a:ln>
          <a:effectLst>
            <a:outerShdw blurRad="57150" dist="19050" dir="5400000" algn="ctr" rotWithShape="0">
              <a:srgbClr val="000000">
                <a:alpha val="63000"/>
              </a:srgbClr>
            </a:outerShdw>
          </a:effectLst>
        </c:spPr>
      </c:pivotFmt>
      <c:pivotFmt>
        <c:idx val="17"/>
        <c:spPr>
          <a:solidFill>
            <a:srgbClr val="7030A0"/>
          </a:solidFill>
          <a:ln>
            <a:noFill/>
          </a:ln>
          <a:effectLst>
            <a:outerShdw blurRad="57150" dist="19050" dir="5400000" algn="ctr" rotWithShape="0">
              <a:srgbClr val="000000">
                <a:alpha val="63000"/>
              </a:srgbClr>
            </a:outerShdw>
          </a:effectLst>
        </c:spPr>
      </c:pivotFmt>
      <c:pivotFmt>
        <c:idx val="18"/>
        <c:spPr>
          <a:solidFill>
            <a:srgbClr val="FFC000"/>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pivotFmt>
      <c:pivotFmt>
        <c:idx val="20"/>
        <c:spPr>
          <a:solidFill>
            <a:schemeClr val="accent2">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92D050"/>
              </a:solidFill>
              <a:ln>
                <a:noFill/>
              </a:ln>
              <a:effectLst>
                <a:outerShdw blurRad="57150" dist="19050" dir="5400000" algn="ctr" rotWithShape="0">
                  <a:srgbClr val="000000">
                    <a:alpha val="63000"/>
                  </a:srgbClr>
                </a:outerShdw>
              </a:effectLst>
            </c:spPr>
          </c:dPt>
          <c:dPt>
            <c:idx val="1"/>
            <c:invertIfNegative val="0"/>
            <c:bubble3D val="0"/>
            <c:spPr>
              <a:solidFill>
                <a:schemeClr val="accent2"/>
              </a:solidFill>
              <a:ln>
                <a:noFill/>
              </a:ln>
              <a:effectLst>
                <a:outerShdw blurRad="57150" dist="19050" dir="5400000" algn="ctr" rotWithShape="0">
                  <a:srgbClr val="000000">
                    <a:alpha val="63000"/>
                  </a:srgbClr>
                </a:outerShdw>
              </a:effectLst>
            </c:spPr>
          </c:dPt>
          <c:dPt>
            <c:idx val="2"/>
            <c:invertIfNegative val="0"/>
            <c:bubble3D val="0"/>
            <c:spPr>
              <a:solidFill>
                <a:srgbClr val="7030A0"/>
              </a:solidFill>
              <a:ln>
                <a:noFill/>
              </a:ln>
              <a:effectLst>
                <a:outerShdw blurRad="57150" dist="19050" dir="5400000" algn="ctr" rotWithShape="0">
                  <a:srgbClr val="000000">
                    <a:alpha val="63000"/>
                  </a:srgbClr>
                </a:outerShdw>
              </a:effectLst>
            </c:spPr>
          </c:dPt>
          <c:dPt>
            <c:idx val="3"/>
            <c:invertIfNegative val="0"/>
            <c:bubble3D val="0"/>
            <c:spPr>
              <a:solidFill>
                <a:srgbClr val="FFC000"/>
              </a:solidFill>
              <a:ln>
                <a:noFill/>
              </a:ln>
              <a:effectLst>
                <a:outerShdw blurRad="57150" dist="19050" dir="5400000" algn="ctr" rotWithShape="0">
                  <a:srgbClr val="000000">
                    <a:alpha val="63000"/>
                  </a:srgbClr>
                </a:outerShdw>
              </a:effectLst>
            </c:spPr>
          </c:dPt>
          <c:dPt>
            <c:idx val="4"/>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dPt>
          <c:dPt>
            <c:idx val="5"/>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cat>
            <c:strRef>
              <c:f>'pivot table'!$A$53:$A$59</c:f>
              <c:strCache>
                <c:ptCount val="6"/>
                <c:pt idx="0">
                  <c:v>African</c:v>
                </c:pt>
                <c:pt idx="1">
                  <c:v>Asia</c:v>
                </c:pt>
                <c:pt idx="2">
                  <c:v>Australia</c:v>
                </c:pt>
                <c:pt idx="3">
                  <c:v>Europe</c:v>
                </c:pt>
                <c:pt idx="4">
                  <c:v>North America</c:v>
                </c:pt>
                <c:pt idx="5">
                  <c:v>South America</c:v>
                </c:pt>
              </c:strCache>
            </c:strRef>
          </c:cat>
          <c:val>
            <c:numRef>
              <c:f>'pivot table'!$B$53:$B$59</c:f>
              <c:numCache>
                <c:formatCode>_([$$-409]* #,##0_);_([$$-409]* \(#,##0\);_([$$-409]* "-"??_);_(@_)</c:formatCode>
                <c:ptCount val="6"/>
                <c:pt idx="0">
                  <c:v>2850</c:v>
                </c:pt>
                <c:pt idx="1">
                  <c:v>1581.2765957446809</c:v>
                </c:pt>
                <c:pt idx="2">
                  <c:v>3125</c:v>
                </c:pt>
                <c:pt idx="3">
                  <c:v>1806.969696969697</c:v>
                </c:pt>
                <c:pt idx="4">
                  <c:v>1960.9756097560976</c:v>
                </c:pt>
                <c:pt idx="5">
                  <c:v>2030</c:v>
                </c:pt>
              </c:numCache>
            </c:numRef>
          </c:val>
        </c:ser>
        <c:dLbls>
          <c:showLegendKey val="0"/>
          <c:showVal val="0"/>
          <c:showCatName val="0"/>
          <c:showSerName val="0"/>
          <c:showPercent val="0"/>
          <c:showBubbleSize val="0"/>
        </c:dLbls>
        <c:gapWidth val="100"/>
        <c:overlap val="-24"/>
        <c:axId val="446128432"/>
        <c:axId val="446128824"/>
      </c:barChart>
      <c:catAx>
        <c:axId val="446128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8824"/>
        <c:crosses val="autoZero"/>
        <c:auto val="1"/>
        <c:lblAlgn val="ctr"/>
        <c:lblOffset val="100"/>
        <c:noMultiLvlLbl val="0"/>
      </c:catAx>
      <c:valAx>
        <c:axId val="446128824"/>
        <c:scaling>
          <c:orientation val="minMax"/>
        </c:scaling>
        <c:delete val="0"/>
        <c:axPos val="l"/>
        <c:majorGridlines>
          <c:spPr>
            <a:ln w="9525" cap="flat" cmpd="sng" algn="ctr">
              <a:solidFill>
                <a:schemeClr val="lt1">
                  <a:lumMod val="95000"/>
                  <a:alpha val="10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8432"/>
        <c:crosses val="autoZero"/>
        <c:crossBetween val="between"/>
      </c:valAx>
      <c:spPr>
        <a:noFill/>
        <a:ln>
          <a:noFill/>
        </a:ln>
        <a:effectLst/>
      </c:spPr>
    </c:plotArea>
    <c:legend>
      <c:legendPos val="r"/>
      <c:layout>
        <c:manualLayout>
          <c:xMode val="edge"/>
          <c:yMode val="edge"/>
          <c:x val="0.79865088443831034"/>
          <c:y val="0.38579620964736955"/>
          <c:w val="0.1890530356391065"/>
          <c:h val="0.3559325075158525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table!PivotTable5</c:name>
    <c:fmtId val="29"/>
  </c:pivotSource>
  <c:chart>
    <c:title>
      <c:tx>
        <c:rich>
          <a:bodyPr rot="0" spcFirstLastPara="1" vertOverflow="ellipsis" vert="horz" wrap="square" anchor="ctr" anchorCtr="1"/>
          <a:lstStyle/>
          <a:p>
            <a:pPr algn="ct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Accommodation</a:t>
            </a:r>
            <a:r>
              <a:rPr lang="en-US" sz="1400" baseline="0"/>
              <a:t> preferences by gender</a:t>
            </a:r>
            <a:endParaRPr lang="en-US" sz="1400"/>
          </a:p>
        </c:rich>
      </c:tx>
      <c:layout>
        <c:manualLayout>
          <c:xMode val="edge"/>
          <c:yMode val="edge"/>
          <c:x val="0.19608948881389829"/>
          <c:y val="2.2018853277143174E-2"/>
        </c:manualLayout>
      </c:layout>
      <c:overlay val="0"/>
      <c:spPr>
        <a:noFill/>
        <a:ln>
          <a:noFill/>
        </a:ln>
        <a:effectLst/>
      </c:spPr>
      <c:txPr>
        <a:bodyPr rot="0" spcFirstLastPara="1" vertOverflow="ellipsis" vert="horz" wrap="square" anchor="ctr" anchorCtr="1"/>
        <a:lstStyle/>
        <a:p>
          <a:pPr algn="ct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pivotFmt>
      <c:pivotFmt>
        <c:idx val="1"/>
        <c:spPr>
          <a:solidFill>
            <a:schemeClr val="accent5"/>
          </a:solidFill>
          <a:ln>
            <a:solidFill>
              <a:schemeClr val="accent5"/>
            </a:solidFill>
          </a:ln>
          <a:effectLst>
            <a:outerShdw blurRad="57150" dist="19050" dir="5400000" algn="ctr" rotWithShape="0">
              <a:srgbClr val="000000">
                <a:alpha val="63000"/>
              </a:srgbClr>
            </a:outerShdw>
          </a:effectLst>
        </c:spPr>
        <c:marker>
          <c:symbol val="none"/>
        </c:marker>
      </c:pivotFmt>
      <c:pivotFmt>
        <c:idx val="2"/>
        <c:spPr>
          <a:solidFill>
            <a:schemeClr val="accent5"/>
          </a:solidFill>
          <a:ln>
            <a:solidFill>
              <a:schemeClr val="accent5"/>
            </a:solid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marker>
          <c:symbol val="none"/>
        </c:marker>
      </c:pivotFmt>
      <c:pivotFmt>
        <c:idx val="4"/>
        <c:spPr>
          <a:solidFill>
            <a:schemeClr val="accent5"/>
          </a:solidFill>
          <a:ln>
            <a:solidFill>
              <a:schemeClr val="accent5"/>
            </a:solidFill>
          </a:ln>
          <a:effectLst>
            <a:outerShdw blurRad="57150" dist="19050" dir="5400000" algn="ctr" rotWithShape="0">
              <a:srgbClr val="000000">
                <a:alpha val="63000"/>
              </a:srgbClr>
            </a:outerShdw>
          </a:effectLst>
        </c:spPr>
        <c:marker>
          <c:symbol val="none"/>
        </c:marker>
      </c:pivotFmt>
      <c:pivotFmt>
        <c:idx val="5"/>
        <c:spPr>
          <a:solidFill>
            <a:srgbClr val="FF0000"/>
          </a:solidFill>
          <a:ln>
            <a:noFill/>
          </a:ln>
          <a:effectLst>
            <a:outerShdw blurRad="57150" dist="19050" dir="5400000" algn="ctr" rotWithShape="0">
              <a:srgbClr val="000000">
                <a:alpha val="63000"/>
              </a:srgbClr>
            </a:outerShdw>
          </a:effectLst>
        </c:spPr>
        <c:marker>
          <c:symbol val="none"/>
        </c:marker>
      </c:pivotFmt>
      <c:pivotFmt>
        <c:idx val="6"/>
        <c:spPr>
          <a:solidFill>
            <a:schemeClr val="accent5"/>
          </a:solidFill>
          <a:ln>
            <a:solidFill>
              <a:schemeClr val="accent5"/>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table'!$B$69:$B$70</c:f>
              <c:strCache>
                <c:ptCount val="1"/>
                <c:pt idx="0">
                  <c:v>Female</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'pivot table'!$A$71:$A$80</c:f>
              <c:strCache>
                <c:ptCount val="9"/>
                <c:pt idx="0">
                  <c:v>Airbnb</c:v>
                </c:pt>
                <c:pt idx="1">
                  <c:v>Guesthouse</c:v>
                </c:pt>
                <c:pt idx="2">
                  <c:v>Hostel</c:v>
                </c:pt>
                <c:pt idx="3">
                  <c:v>Hotel</c:v>
                </c:pt>
                <c:pt idx="4">
                  <c:v>Resort</c:v>
                </c:pt>
                <c:pt idx="5">
                  <c:v>Riad</c:v>
                </c:pt>
                <c:pt idx="6">
                  <c:v>Vacation rental</c:v>
                </c:pt>
                <c:pt idx="7">
                  <c:v>Villa</c:v>
                </c:pt>
                <c:pt idx="8">
                  <c:v>(blank)</c:v>
                </c:pt>
              </c:strCache>
            </c:strRef>
          </c:cat>
          <c:val>
            <c:numRef>
              <c:f>'pivot table'!$B$71:$B$80</c:f>
              <c:numCache>
                <c:formatCode>0%</c:formatCode>
                <c:ptCount val="9"/>
                <c:pt idx="0">
                  <c:v>0.13138686131386862</c:v>
                </c:pt>
                <c:pt idx="1">
                  <c:v>0</c:v>
                </c:pt>
                <c:pt idx="2">
                  <c:v>6.569343065693431E-2</c:v>
                </c:pt>
                <c:pt idx="3">
                  <c:v>0.21897810218978103</c:v>
                </c:pt>
                <c:pt idx="4">
                  <c:v>6.569343065693431E-2</c:v>
                </c:pt>
                <c:pt idx="5">
                  <c:v>7.2992700729927005E-3</c:v>
                </c:pt>
                <c:pt idx="6">
                  <c:v>1.4598540145985401E-2</c:v>
                </c:pt>
                <c:pt idx="7">
                  <c:v>7.2992700729927005E-3</c:v>
                </c:pt>
                <c:pt idx="8">
                  <c:v>0</c:v>
                </c:pt>
              </c:numCache>
            </c:numRef>
          </c:val>
          <c:extLst xmlns:c16r2="http://schemas.microsoft.com/office/drawing/2015/06/chart">
            <c:ext xmlns:c16="http://schemas.microsoft.com/office/drawing/2014/chart" uri="{C3380CC4-5D6E-409C-BE32-E72D297353CC}">
              <c16:uniqueId val="{00000000-11B0-42DF-A341-A4ADE89F85CE}"/>
            </c:ext>
          </c:extLst>
        </c:ser>
        <c:ser>
          <c:idx val="1"/>
          <c:order val="1"/>
          <c:tx>
            <c:strRef>
              <c:f>'pivot table'!$C$69:$C$70</c:f>
              <c:strCache>
                <c:ptCount val="1"/>
                <c:pt idx="0">
                  <c:v>Male</c:v>
                </c:pt>
              </c:strCache>
            </c:strRef>
          </c:tx>
          <c:spPr>
            <a:solidFill>
              <a:schemeClr val="accent5"/>
            </a:solidFill>
            <a:ln>
              <a:solidFill>
                <a:schemeClr val="accent5"/>
              </a:solidFill>
            </a:ln>
            <a:effectLst>
              <a:outerShdw blurRad="57150" dist="19050" dir="5400000" algn="ctr" rotWithShape="0">
                <a:srgbClr val="000000">
                  <a:alpha val="63000"/>
                </a:srgbClr>
              </a:outerShdw>
            </a:effectLst>
          </c:spPr>
          <c:invertIfNegative val="0"/>
          <c:cat>
            <c:strRef>
              <c:f>'pivot table'!$A$71:$A$80</c:f>
              <c:strCache>
                <c:ptCount val="9"/>
                <c:pt idx="0">
                  <c:v>Airbnb</c:v>
                </c:pt>
                <c:pt idx="1">
                  <c:v>Guesthouse</c:v>
                </c:pt>
                <c:pt idx="2">
                  <c:v>Hostel</c:v>
                </c:pt>
                <c:pt idx="3">
                  <c:v>Hotel</c:v>
                </c:pt>
                <c:pt idx="4">
                  <c:v>Resort</c:v>
                </c:pt>
                <c:pt idx="5">
                  <c:v>Riad</c:v>
                </c:pt>
                <c:pt idx="6">
                  <c:v>Vacation rental</c:v>
                </c:pt>
                <c:pt idx="7">
                  <c:v>Villa</c:v>
                </c:pt>
                <c:pt idx="8">
                  <c:v>(blank)</c:v>
                </c:pt>
              </c:strCache>
            </c:strRef>
          </c:cat>
          <c:val>
            <c:numRef>
              <c:f>'pivot table'!$C$71:$C$80</c:f>
              <c:numCache>
                <c:formatCode>0%</c:formatCode>
                <c:ptCount val="9"/>
                <c:pt idx="0">
                  <c:v>8.7591240875912413E-2</c:v>
                </c:pt>
                <c:pt idx="1">
                  <c:v>7.2992700729927005E-3</c:v>
                </c:pt>
                <c:pt idx="2">
                  <c:v>0.10948905109489052</c:v>
                </c:pt>
                <c:pt idx="3">
                  <c:v>0.21897810218978103</c:v>
                </c:pt>
                <c:pt idx="4">
                  <c:v>2.9197080291970802E-2</c:v>
                </c:pt>
                <c:pt idx="5">
                  <c:v>0</c:v>
                </c:pt>
                <c:pt idx="6">
                  <c:v>7.2992700729927005E-3</c:v>
                </c:pt>
                <c:pt idx="7">
                  <c:v>2.1897810218978103E-2</c:v>
                </c:pt>
                <c:pt idx="8">
                  <c:v>7.2992700729927005E-3</c:v>
                </c:pt>
              </c:numCache>
            </c:numRef>
          </c:val>
        </c:ser>
        <c:dLbls>
          <c:showLegendKey val="0"/>
          <c:showVal val="0"/>
          <c:showCatName val="0"/>
          <c:showSerName val="0"/>
          <c:showPercent val="0"/>
          <c:showBubbleSize val="0"/>
        </c:dLbls>
        <c:gapWidth val="100"/>
        <c:overlap val="-24"/>
        <c:axId val="446124120"/>
        <c:axId val="446130000"/>
      </c:barChart>
      <c:catAx>
        <c:axId val="446124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30000"/>
        <c:crosses val="autoZero"/>
        <c:auto val="1"/>
        <c:lblAlgn val="ctr"/>
        <c:lblOffset val="100"/>
        <c:noMultiLvlLbl val="0"/>
      </c:catAx>
      <c:valAx>
        <c:axId val="4461300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4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table!PivotTable10</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Comparative analysis of average transportation costs</a:t>
            </a:r>
          </a:p>
        </c:rich>
      </c:tx>
      <c:layout>
        <c:manualLayout>
          <c:xMode val="edge"/>
          <c:yMode val="edge"/>
          <c:x val="0.26436012718953938"/>
          <c:y val="1.958385730039273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rgbClr val="FFC000"/>
          </a:solidFill>
          <a:ln>
            <a:noFill/>
          </a:ln>
          <a:effectLst>
            <a:outerShdw blurRad="57150" dist="19050" dir="5400000" algn="ctr" rotWithShape="0">
              <a:srgbClr val="000000">
                <a:alpha val="63000"/>
              </a:srgbClr>
            </a:outerShdw>
          </a:effectLst>
        </c:spPr>
      </c:pivotFmt>
      <c:pivotFmt>
        <c:idx val="2"/>
        <c:spPr>
          <a:solidFill>
            <a:srgbClr val="7030A0"/>
          </a:solidFill>
          <a:ln>
            <a:noFill/>
          </a:ln>
          <a:effectLst>
            <a:outerShdw blurRad="57150" dist="19050" dir="5400000" algn="ctr" rotWithShape="0">
              <a:srgbClr val="000000">
                <a:alpha val="63000"/>
              </a:srgbClr>
            </a:outerShdw>
          </a:effectLst>
        </c:spPr>
      </c:pivotFmt>
      <c:pivotFmt>
        <c:idx val="3"/>
        <c:spPr>
          <a:solidFill>
            <a:schemeClr val="accent6">
              <a:lumMod val="50000"/>
            </a:schemeClr>
          </a:solidFill>
          <a:ln>
            <a:noFill/>
          </a:ln>
          <a:effectLst>
            <a:outerShdw blurRad="57150" dist="19050" dir="5400000" algn="ctr" rotWithShape="0">
              <a:srgbClr val="000000">
                <a:alpha val="63000"/>
              </a:srgbClr>
            </a:outerShdw>
          </a:effectLst>
        </c:spPr>
      </c:pivotFmt>
      <c:pivotFmt>
        <c:idx val="4"/>
        <c:spPr>
          <a:solidFill>
            <a:schemeClr val="accent2">
              <a:lumMod val="50000"/>
            </a:schemeClr>
          </a:solidFill>
          <a:ln>
            <a:noFill/>
          </a:ln>
          <a:effectLst>
            <a:outerShdw blurRad="57150" dist="19050" dir="5400000" algn="ctr" rotWithShape="0">
              <a:srgbClr val="000000">
                <a:alpha val="63000"/>
              </a:srgbClr>
            </a:outerShdw>
          </a:effectLst>
        </c:spPr>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pivotFmt>
      <c:pivotFmt>
        <c:idx val="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10"/>
        <c:spPr>
          <a:solidFill>
            <a:srgbClr val="FFC000"/>
          </a:solidFill>
          <a:ln>
            <a:noFill/>
          </a:ln>
          <a:effectLst>
            <a:outerShdw blurRad="57150" dist="19050" dir="5400000" algn="ctr" rotWithShape="0">
              <a:srgbClr val="000000">
                <a:alpha val="63000"/>
              </a:srgbClr>
            </a:outerShdw>
          </a:effectLst>
        </c:spPr>
      </c:pivotFmt>
      <c:pivotFmt>
        <c:idx val="11"/>
        <c:spPr>
          <a:solidFill>
            <a:schemeClr val="accent2">
              <a:lumMod val="50000"/>
            </a:schemeClr>
          </a:solidFill>
          <a:ln>
            <a:noFill/>
          </a:ln>
          <a:effectLst>
            <a:outerShdw blurRad="57150" dist="19050" dir="5400000" algn="ctr" rotWithShape="0">
              <a:srgbClr val="000000">
                <a:alpha val="63000"/>
              </a:srgbClr>
            </a:outerShdw>
          </a:effectLst>
        </c:spPr>
      </c:pivotFmt>
      <c:pivotFmt>
        <c:idx val="12"/>
        <c:spPr>
          <a:solidFill>
            <a:schemeClr val="accent2"/>
          </a:solidFill>
          <a:ln>
            <a:noFill/>
          </a:ln>
          <a:effectLst>
            <a:outerShdw blurRad="57150" dist="19050" dir="5400000" algn="ctr" rotWithShape="0">
              <a:srgbClr val="000000">
                <a:alpha val="63000"/>
              </a:srgbClr>
            </a:outerShdw>
          </a:effectLst>
        </c:spPr>
      </c:pivotFmt>
      <c:pivotFmt>
        <c:idx val="13"/>
        <c:spPr>
          <a:solidFill>
            <a:srgbClr val="7030A0"/>
          </a:solidFill>
          <a:ln>
            <a:noFill/>
          </a:ln>
          <a:effectLst>
            <a:outerShdw blurRad="57150" dist="19050" dir="5400000" algn="ctr" rotWithShape="0">
              <a:srgbClr val="000000">
                <a:alpha val="63000"/>
              </a:srgbClr>
            </a:outerShdw>
          </a:effectLst>
        </c:spPr>
      </c:pivotFmt>
      <c:pivotFmt>
        <c:idx val="14"/>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6">
              <a:lumMod val="5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18"/>
        <c:spPr>
          <a:solidFill>
            <a:srgbClr val="FFC000"/>
          </a:solidFill>
          <a:ln>
            <a:noFill/>
          </a:ln>
          <a:effectLst>
            <a:outerShdw blurRad="57150" dist="19050" dir="5400000" algn="ctr" rotWithShape="0">
              <a:srgbClr val="000000">
                <a:alpha val="63000"/>
              </a:srgbClr>
            </a:outerShdw>
          </a:effectLst>
        </c:spPr>
      </c:pivotFmt>
      <c:pivotFmt>
        <c:idx val="19"/>
        <c:spPr>
          <a:solidFill>
            <a:schemeClr val="accent2">
              <a:lumMod val="50000"/>
            </a:schemeClr>
          </a:solidFill>
          <a:ln>
            <a:noFill/>
          </a:ln>
          <a:effectLst>
            <a:outerShdw blurRad="57150" dist="19050" dir="5400000" algn="ctr" rotWithShape="0">
              <a:srgbClr val="000000">
                <a:alpha val="63000"/>
              </a:srgbClr>
            </a:outerShdw>
          </a:effectLst>
        </c:spPr>
      </c:pivotFmt>
      <c:pivotFmt>
        <c:idx val="20"/>
        <c:spPr>
          <a:solidFill>
            <a:schemeClr val="accent2"/>
          </a:solidFill>
          <a:ln>
            <a:noFill/>
          </a:ln>
          <a:effectLst>
            <a:outerShdw blurRad="57150" dist="19050" dir="5400000" algn="ctr" rotWithShape="0">
              <a:srgbClr val="000000">
                <a:alpha val="63000"/>
              </a:srgbClr>
            </a:outerShdw>
          </a:effectLst>
        </c:spPr>
      </c:pivotFmt>
      <c:pivotFmt>
        <c:idx val="21"/>
        <c:spPr>
          <a:solidFill>
            <a:srgbClr val="7030A0"/>
          </a:solidFill>
          <a:ln>
            <a:noFill/>
          </a:ln>
          <a:effectLst>
            <a:outerShdw blurRad="57150" dist="19050" dir="5400000" algn="ctr" rotWithShape="0">
              <a:srgbClr val="000000">
                <a:alpha val="63000"/>
              </a:srgbClr>
            </a:outerShdw>
          </a:effectLst>
        </c:spPr>
      </c:pivotFmt>
      <c:pivotFmt>
        <c:idx val="2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3"/>
        <c:spPr>
          <a:solidFill>
            <a:schemeClr val="accent6">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dPt>
          <c:dPt>
            <c:idx val="1"/>
            <c:invertIfNegative val="0"/>
            <c:bubble3D val="0"/>
            <c:spPr>
              <a:solidFill>
                <a:srgbClr val="FFC000"/>
              </a:solidFill>
              <a:ln>
                <a:noFill/>
              </a:ln>
              <a:effectLst>
                <a:outerShdw blurRad="57150" dist="19050" dir="5400000" algn="ctr" rotWithShape="0">
                  <a:srgbClr val="000000">
                    <a:alpha val="63000"/>
                  </a:srgbClr>
                </a:outerShdw>
              </a:effectLst>
            </c:spPr>
          </c:dPt>
          <c:dPt>
            <c:idx val="2"/>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dPt>
            <c:idx val="3"/>
            <c:invertIfNegative val="0"/>
            <c:bubble3D val="0"/>
            <c:spPr>
              <a:solidFill>
                <a:schemeClr val="accent2"/>
              </a:solidFill>
              <a:ln>
                <a:noFill/>
              </a:ln>
              <a:effectLst>
                <a:outerShdw blurRad="57150" dist="19050" dir="5400000" algn="ctr" rotWithShape="0">
                  <a:srgbClr val="000000">
                    <a:alpha val="63000"/>
                  </a:srgbClr>
                </a:outerShdw>
              </a:effectLst>
            </c:spPr>
          </c:dPt>
          <c:dPt>
            <c:idx val="4"/>
            <c:invertIfNegative val="0"/>
            <c:bubble3D val="0"/>
            <c:spPr>
              <a:solidFill>
                <a:srgbClr val="7030A0"/>
              </a:solidFill>
              <a:ln>
                <a:noFill/>
              </a:ln>
              <a:effectLst>
                <a:outerShdw blurRad="57150" dist="19050" dir="5400000" algn="ctr" rotWithShape="0">
                  <a:srgbClr val="000000">
                    <a:alpha val="63000"/>
                  </a:srgbClr>
                </a:outerShdw>
              </a:effectLst>
            </c:spPr>
          </c:dPt>
          <c:dPt>
            <c:idx val="5"/>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dPt>
          <c:dPt>
            <c:idx val="6"/>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dPt>
          <c:cat>
            <c:strRef>
              <c:f>'pivot table'!$A$85:$A$93</c:f>
              <c:strCache>
                <c:ptCount val="8"/>
                <c:pt idx="0">
                  <c:v>Bus</c:v>
                </c:pt>
                <c:pt idx="1">
                  <c:v>Car</c:v>
                </c:pt>
                <c:pt idx="2">
                  <c:v>Car rental</c:v>
                </c:pt>
                <c:pt idx="3">
                  <c:v>Ferry</c:v>
                </c:pt>
                <c:pt idx="4">
                  <c:v>plane</c:v>
                </c:pt>
                <c:pt idx="5">
                  <c:v>Subway</c:v>
                </c:pt>
                <c:pt idx="6">
                  <c:v>Train</c:v>
                </c:pt>
                <c:pt idx="7">
                  <c:v>(blank)</c:v>
                </c:pt>
              </c:strCache>
            </c:strRef>
          </c:cat>
          <c:val>
            <c:numRef>
              <c:f>'pivot table'!$B$85:$B$93</c:f>
              <c:numCache>
                <c:formatCode>"$"#,##0</c:formatCode>
                <c:ptCount val="8"/>
                <c:pt idx="0">
                  <c:v>70.833333333333329</c:v>
                </c:pt>
                <c:pt idx="1">
                  <c:v>1433.3333333333333</c:v>
                </c:pt>
                <c:pt idx="2">
                  <c:v>296.15384615384613</c:v>
                </c:pt>
                <c:pt idx="3">
                  <c:v>150</c:v>
                </c:pt>
                <c:pt idx="4">
                  <c:v>883.33333333333337</c:v>
                </c:pt>
                <c:pt idx="5">
                  <c:v>20</c:v>
                </c:pt>
                <c:pt idx="6">
                  <c:v>344.59459459459458</c:v>
                </c:pt>
              </c:numCache>
            </c:numRef>
          </c:val>
        </c:ser>
        <c:dLbls>
          <c:showLegendKey val="0"/>
          <c:showVal val="0"/>
          <c:showCatName val="0"/>
          <c:showSerName val="0"/>
          <c:showPercent val="0"/>
          <c:showBubbleSize val="0"/>
        </c:dLbls>
        <c:gapWidth val="100"/>
        <c:overlap val="-24"/>
        <c:axId val="446130784"/>
        <c:axId val="446127648"/>
      </c:barChart>
      <c:catAx>
        <c:axId val="44613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7648"/>
        <c:crosses val="autoZero"/>
        <c:auto val="1"/>
        <c:lblAlgn val="ctr"/>
        <c:lblOffset val="100"/>
        <c:noMultiLvlLbl val="0"/>
      </c:catAx>
      <c:valAx>
        <c:axId val="4461276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3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table!PivotTable2</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Distribution of transportation methods by usage percentage</a:t>
            </a:r>
          </a:p>
        </c:rich>
      </c:tx>
      <c:layout>
        <c:manualLayout>
          <c:xMode val="edge"/>
          <c:yMode val="edge"/>
          <c:x val="0.21986854460093896"/>
          <c:y val="3.396745339147505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rgbClr val="7030A0"/>
          </a:solidFill>
          <a:ln>
            <a:noFill/>
          </a:ln>
          <a:effectLst>
            <a:outerShdw blurRad="57150" dist="19050" dir="5400000" algn="ctr" rotWithShape="0">
              <a:srgbClr val="000000">
                <a:alpha val="63000"/>
              </a:srgbClr>
            </a:outerShdw>
          </a:effectLst>
        </c:spPr>
      </c:pivotFmt>
      <c:pivotFmt>
        <c:idx val="2"/>
        <c:spPr>
          <a:solidFill>
            <a:schemeClr val="accent2">
              <a:lumMod val="50000"/>
            </a:schemeClr>
          </a:solidFill>
          <a:ln>
            <a:noFill/>
          </a:ln>
          <a:effectLst>
            <a:outerShdw blurRad="57150" dist="19050" dir="5400000" algn="ctr" rotWithShape="0">
              <a:srgbClr val="000000">
                <a:alpha val="63000"/>
              </a:srgbClr>
            </a:outerShdw>
          </a:effectLst>
        </c:spPr>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pivotFmt>
      <c:pivotFmt>
        <c:idx val="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0"/>
        <c:spPr>
          <a:solidFill>
            <a:srgbClr val="FFC000"/>
          </a:solidFill>
          <a:ln>
            <a:noFill/>
          </a:ln>
          <a:effectLst>
            <a:outerShdw blurRad="57150" dist="19050" dir="5400000" algn="ctr" rotWithShape="0">
              <a:srgbClr val="000000">
                <a:alpha val="63000"/>
              </a:srgbClr>
            </a:outerShdw>
          </a:effectLst>
        </c:spPr>
      </c:pivotFmt>
      <c:pivotFmt>
        <c:idx val="11"/>
        <c:spPr>
          <a:solidFill>
            <a:schemeClr val="accent2">
              <a:lumMod val="50000"/>
            </a:schemeClr>
          </a:solidFill>
          <a:ln>
            <a:noFill/>
          </a:ln>
          <a:effectLst>
            <a:outerShdw blurRad="57150" dist="19050" dir="5400000" algn="ctr" rotWithShape="0">
              <a:srgbClr val="000000">
                <a:alpha val="63000"/>
              </a:srgbClr>
            </a:outerShdw>
          </a:effectLst>
        </c:spPr>
      </c:pivotFmt>
      <c:pivotFmt>
        <c:idx val="12"/>
        <c:spPr>
          <a:solidFill>
            <a:schemeClr val="accent2"/>
          </a:solidFill>
          <a:ln>
            <a:noFill/>
          </a:ln>
          <a:effectLst>
            <a:outerShdw blurRad="57150" dist="19050" dir="5400000" algn="ctr" rotWithShape="0">
              <a:srgbClr val="000000">
                <a:alpha val="63000"/>
              </a:srgbClr>
            </a:outerShdw>
          </a:effectLst>
        </c:spPr>
      </c:pivotFmt>
      <c:pivotFmt>
        <c:idx val="13"/>
        <c:spPr>
          <a:solidFill>
            <a:srgbClr val="7030A0"/>
          </a:solidFill>
          <a:ln>
            <a:noFill/>
          </a:ln>
          <a:effectLst>
            <a:outerShdw blurRad="57150" dist="19050" dir="5400000" algn="ctr" rotWithShape="0">
              <a:srgbClr val="000000">
                <a:alpha val="63000"/>
              </a:srgbClr>
            </a:outerShdw>
          </a:effectLst>
        </c:spPr>
      </c:pivotFmt>
      <c:pivotFmt>
        <c:idx val="14"/>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6">
              <a:lumMod val="5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8"/>
        <c:spPr>
          <a:solidFill>
            <a:srgbClr val="FFC000"/>
          </a:solidFill>
          <a:ln>
            <a:noFill/>
          </a:ln>
          <a:effectLst>
            <a:outerShdw blurRad="57150" dist="19050" dir="5400000" algn="ctr" rotWithShape="0">
              <a:srgbClr val="000000">
                <a:alpha val="63000"/>
              </a:srgbClr>
            </a:outerShdw>
          </a:effectLst>
        </c:spPr>
      </c:pivotFmt>
      <c:pivotFmt>
        <c:idx val="19"/>
        <c:spPr>
          <a:solidFill>
            <a:schemeClr val="accent2">
              <a:lumMod val="50000"/>
            </a:schemeClr>
          </a:solidFill>
          <a:ln>
            <a:noFill/>
          </a:ln>
          <a:effectLst>
            <a:outerShdw blurRad="57150" dist="19050" dir="5400000" algn="ctr" rotWithShape="0">
              <a:srgbClr val="000000">
                <a:alpha val="63000"/>
              </a:srgbClr>
            </a:outerShdw>
          </a:effectLst>
        </c:spPr>
      </c:pivotFmt>
      <c:pivotFmt>
        <c:idx val="20"/>
        <c:spPr>
          <a:solidFill>
            <a:schemeClr val="accent2"/>
          </a:solidFill>
          <a:ln>
            <a:noFill/>
          </a:ln>
          <a:effectLst>
            <a:outerShdw blurRad="57150" dist="19050" dir="5400000" algn="ctr" rotWithShape="0">
              <a:srgbClr val="000000">
                <a:alpha val="63000"/>
              </a:srgbClr>
            </a:outerShdw>
          </a:effectLst>
        </c:spPr>
      </c:pivotFmt>
      <c:pivotFmt>
        <c:idx val="21"/>
        <c:spPr>
          <a:solidFill>
            <a:srgbClr val="7030A0"/>
          </a:solidFill>
          <a:ln>
            <a:noFill/>
          </a:ln>
          <a:effectLst>
            <a:outerShdw blurRad="57150" dist="19050" dir="5400000" algn="ctr" rotWithShape="0">
              <a:srgbClr val="000000">
                <a:alpha val="63000"/>
              </a:srgbClr>
            </a:outerShdw>
          </a:effectLst>
        </c:spPr>
      </c:pivotFmt>
      <c:pivotFmt>
        <c:idx val="2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3"/>
        <c:spPr>
          <a:solidFill>
            <a:schemeClr val="accent6">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table'!$B$104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dPt>
          <c:dPt>
            <c:idx val="1"/>
            <c:invertIfNegative val="0"/>
            <c:bubble3D val="0"/>
            <c:spPr>
              <a:solidFill>
                <a:srgbClr val="FFC000"/>
              </a:solidFill>
              <a:ln>
                <a:noFill/>
              </a:ln>
              <a:effectLst>
                <a:outerShdw blurRad="57150" dist="19050" dir="5400000" algn="ctr" rotWithShape="0">
                  <a:srgbClr val="000000">
                    <a:alpha val="63000"/>
                  </a:srgbClr>
                </a:outerShdw>
              </a:effectLst>
            </c:spPr>
          </c:dPt>
          <c:dPt>
            <c:idx val="2"/>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dPt>
            <c:idx val="3"/>
            <c:invertIfNegative val="0"/>
            <c:bubble3D val="0"/>
            <c:spPr>
              <a:solidFill>
                <a:schemeClr val="accent2"/>
              </a:solidFill>
              <a:ln>
                <a:noFill/>
              </a:ln>
              <a:effectLst>
                <a:outerShdw blurRad="57150" dist="19050" dir="5400000" algn="ctr" rotWithShape="0">
                  <a:srgbClr val="000000">
                    <a:alpha val="63000"/>
                  </a:srgbClr>
                </a:outerShdw>
              </a:effectLst>
            </c:spPr>
          </c:dPt>
          <c:dPt>
            <c:idx val="4"/>
            <c:invertIfNegative val="0"/>
            <c:bubble3D val="0"/>
            <c:spPr>
              <a:solidFill>
                <a:srgbClr val="7030A0"/>
              </a:solidFill>
              <a:ln>
                <a:noFill/>
              </a:ln>
              <a:effectLst>
                <a:outerShdw blurRad="57150" dist="19050" dir="5400000" algn="ctr" rotWithShape="0">
                  <a:srgbClr val="000000">
                    <a:alpha val="63000"/>
                  </a:srgbClr>
                </a:outerShdw>
              </a:effectLst>
            </c:spPr>
          </c:dPt>
          <c:dPt>
            <c:idx val="5"/>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dPt>
          <c:dPt>
            <c:idx val="6"/>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dPt>
          <c:cat>
            <c:strRef>
              <c:f>'pivot table'!$A$105:$A$113</c:f>
              <c:strCache>
                <c:ptCount val="8"/>
                <c:pt idx="0">
                  <c:v>Bus</c:v>
                </c:pt>
                <c:pt idx="1">
                  <c:v>Car</c:v>
                </c:pt>
                <c:pt idx="2">
                  <c:v>Car rental</c:v>
                </c:pt>
                <c:pt idx="3">
                  <c:v>Ferry</c:v>
                </c:pt>
                <c:pt idx="4">
                  <c:v>plane</c:v>
                </c:pt>
                <c:pt idx="5">
                  <c:v>Subway</c:v>
                </c:pt>
                <c:pt idx="6">
                  <c:v>Train</c:v>
                </c:pt>
                <c:pt idx="7">
                  <c:v>(blank)</c:v>
                </c:pt>
              </c:strCache>
            </c:strRef>
          </c:cat>
          <c:val>
            <c:numRef>
              <c:f>'pivot table'!$B$105:$B$113</c:f>
              <c:numCache>
                <c:formatCode>0%</c:formatCode>
                <c:ptCount val="8"/>
                <c:pt idx="0">
                  <c:v>4.4117647058823532E-2</c:v>
                </c:pt>
                <c:pt idx="1">
                  <c:v>2.2058823529411766E-2</c:v>
                </c:pt>
                <c:pt idx="2">
                  <c:v>9.5588235294117641E-2</c:v>
                </c:pt>
                <c:pt idx="3">
                  <c:v>7.3529411764705881E-3</c:v>
                </c:pt>
                <c:pt idx="4">
                  <c:v>0.55147058823529416</c:v>
                </c:pt>
                <c:pt idx="5">
                  <c:v>7.3529411764705881E-3</c:v>
                </c:pt>
                <c:pt idx="6">
                  <c:v>0.27205882352941174</c:v>
                </c:pt>
                <c:pt idx="7">
                  <c:v>0</c:v>
                </c:pt>
              </c:numCache>
            </c:numRef>
          </c:val>
        </c:ser>
        <c:dLbls>
          <c:showLegendKey val="0"/>
          <c:showVal val="0"/>
          <c:showCatName val="0"/>
          <c:showSerName val="0"/>
          <c:showPercent val="0"/>
          <c:showBubbleSize val="0"/>
        </c:dLbls>
        <c:gapWidth val="100"/>
        <c:overlap val="-24"/>
        <c:axId val="446125688"/>
        <c:axId val="446126080"/>
      </c:barChart>
      <c:catAx>
        <c:axId val="446125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6080"/>
        <c:crosses val="autoZero"/>
        <c:auto val="1"/>
        <c:lblAlgn val="ctr"/>
        <c:lblOffset val="100"/>
        <c:noMultiLvlLbl val="0"/>
      </c:catAx>
      <c:valAx>
        <c:axId val="4461260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446125688"/>
        <c:crosses val="autoZero"/>
        <c:crossBetween val="between"/>
      </c:valAx>
      <c:spPr>
        <a:noFill/>
        <a:ln>
          <a:noFill/>
        </a:ln>
        <a:effectLst/>
      </c:spPr>
    </c:plotArea>
    <c:legend>
      <c:legendPos val="r"/>
      <c:layout>
        <c:manualLayout>
          <c:xMode val="edge"/>
          <c:yMode val="edge"/>
          <c:x val="0.86562922854753499"/>
          <c:y val="0.27809647286507155"/>
          <c:w val="0.1168665013409029"/>
          <c:h val="0.561897517176779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251823857112204E-2"/>
          <c:y val="0.18985153823700471"/>
          <c:w val="0.88968965758453789"/>
          <c:h val="0.66977111282660651"/>
        </c:manualLayout>
      </c:layout>
      <c:scatterChart>
        <c:scatterStyle val="lineMarker"/>
        <c:varyColors val="0"/>
        <c:ser>
          <c:idx val="0"/>
          <c:order val="0"/>
          <c:spPr>
            <a:ln w="25400" cap="rnd">
              <a:noFill/>
              <a:round/>
            </a:ln>
            <a:effectLst/>
          </c:spPr>
          <c:marker>
            <c:symbol val="diamond"/>
            <c:size val="6"/>
            <c:spPr>
              <a:solidFill>
                <a:schemeClr val="accent1"/>
              </a:solidFill>
              <a:ln w="9525">
                <a:solidFill>
                  <a:schemeClr val="accent1"/>
                </a:solidFill>
                <a:round/>
              </a:ln>
              <a:effectLst/>
            </c:spPr>
          </c:marker>
          <c:trendline>
            <c:spPr>
              <a:ln w="57150" cap="rnd">
                <a:solidFill>
                  <a:srgbClr val="FF0000"/>
                </a:solidFill>
                <a:tailEnd type="triangle"/>
              </a:ln>
              <a:effectLst/>
            </c:spPr>
            <c:trendlineType val="linear"/>
            <c:dispRSqr val="1"/>
            <c:dispEq val="1"/>
            <c:trendlineLbl>
              <c:layout>
                <c:manualLayout>
                  <c:x val="0.26696885440692703"/>
                  <c:y val="-0.3620196179007589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'work sheet'!$P$2:$P$138</c:f>
              <c:numCache>
                <c:formatCode>_("$"* #,##0_);_("$"* \(#,##0\);_("$"* "-"_);_(@_)</c:formatCode>
                <c:ptCount val="137"/>
                <c:pt idx="0">
                  <c:v>1800</c:v>
                </c:pt>
                <c:pt idx="1">
                  <c:v>1300</c:v>
                </c:pt>
                <c:pt idx="2">
                  <c:v>1700</c:v>
                </c:pt>
                <c:pt idx="3">
                  <c:v>3000</c:v>
                </c:pt>
                <c:pt idx="4">
                  <c:v>900</c:v>
                </c:pt>
                <c:pt idx="5">
                  <c:v>2300</c:v>
                </c:pt>
                <c:pt idx="6">
                  <c:v>1700</c:v>
                </c:pt>
                <c:pt idx="7">
                  <c:v>1500</c:v>
                </c:pt>
                <c:pt idx="8">
                  <c:v>1400</c:v>
                </c:pt>
                <c:pt idx="9">
                  <c:v>3300</c:v>
                </c:pt>
                <c:pt idx="10">
                  <c:v>1500</c:v>
                </c:pt>
                <c:pt idx="11">
                  <c:v>900</c:v>
                </c:pt>
                <c:pt idx="12">
                  <c:v>4200</c:v>
                </c:pt>
                <c:pt idx="13">
                  <c:v>2100</c:v>
                </c:pt>
                <c:pt idx="14">
                  <c:v>1000</c:v>
                </c:pt>
                <c:pt idx="15">
                  <c:v>1050</c:v>
                </c:pt>
                <c:pt idx="16">
                  <c:v>1300</c:v>
                </c:pt>
                <c:pt idx="17">
                  <c:v>2200</c:v>
                </c:pt>
                <c:pt idx="18">
                  <c:v>1350</c:v>
                </c:pt>
                <c:pt idx="19">
                  <c:v>2000</c:v>
                </c:pt>
                <c:pt idx="20">
                  <c:v>700</c:v>
                </c:pt>
                <c:pt idx="21">
                  <c:v>1600</c:v>
                </c:pt>
                <c:pt idx="22">
                  <c:v>780</c:v>
                </c:pt>
                <c:pt idx="23">
                  <c:v>900</c:v>
                </c:pt>
                <c:pt idx="24">
                  <c:v>1500</c:v>
                </c:pt>
                <c:pt idx="25">
                  <c:v>2800</c:v>
                </c:pt>
                <c:pt idx="26">
                  <c:v>1250</c:v>
                </c:pt>
                <c:pt idx="27">
                  <c:v>1300</c:v>
                </c:pt>
                <c:pt idx="28">
                  <c:v>350</c:v>
                </c:pt>
                <c:pt idx="29">
                  <c:v>900</c:v>
                </c:pt>
                <c:pt idx="30">
                  <c:v>1500</c:v>
                </c:pt>
                <c:pt idx="31">
                  <c:v>200</c:v>
                </c:pt>
                <c:pt idx="32">
                  <c:v>1000</c:v>
                </c:pt>
                <c:pt idx="33">
                  <c:v>800</c:v>
                </c:pt>
                <c:pt idx="34">
                  <c:v>1300</c:v>
                </c:pt>
                <c:pt idx="35">
                  <c:v>300</c:v>
                </c:pt>
                <c:pt idx="36">
                  <c:v>1300</c:v>
                </c:pt>
                <c:pt idx="37">
                  <c:v>425</c:v>
                </c:pt>
                <c:pt idx="38">
                  <c:v>2000</c:v>
                </c:pt>
                <c:pt idx="39">
                  <c:v>950</c:v>
                </c:pt>
                <c:pt idx="40">
                  <c:v>1400</c:v>
                </c:pt>
                <c:pt idx="41">
                  <c:v>3000</c:v>
                </c:pt>
                <c:pt idx="42">
                  <c:v>1900</c:v>
                </c:pt>
                <c:pt idx="43">
                  <c:v>1000</c:v>
                </c:pt>
                <c:pt idx="44">
                  <c:v>1200</c:v>
                </c:pt>
                <c:pt idx="45">
                  <c:v>2000</c:v>
                </c:pt>
                <c:pt idx="46">
                  <c:v>550</c:v>
                </c:pt>
                <c:pt idx="47">
                  <c:v>550</c:v>
                </c:pt>
                <c:pt idx="48">
                  <c:v>1800</c:v>
                </c:pt>
                <c:pt idx="49">
                  <c:v>1500</c:v>
                </c:pt>
                <c:pt idx="50">
                  <c:v>600</c:v>
                </c:pt>
                <c:pt idx="51">
                  <c:v>1100</c:v>
                </c:pt>
                <c:pt idx="52">
                  <c:v>2200</c:v>
                </c:pt>
                <c:pt idx="53">
                  <c:v>950</c:v>
                </c:pt>
                <c:pt idx="54">
                  <c:v>450</c:v>
                </c:pt>
                <c:pt idx="55">
                  <c:v>1200</c:v>
                </c:pt>
                <c:pt idx="56">
                  <c:v>950</c:v>
                </c:pt>
                <c:pt idx="57">
                  <c:v>520</c:v>
                </c:pt>
                <c:pt idx="58">
                  <c:v>1500</c:v>
                </c:pt>
                <c:pt idx="59">
                  <c:v>900</c:v>
                </c:pt>
                <c:pt idx="60">
                  <c:v>2000</c:v>
                </c:pt>
                <c:pt idx="61">
                  <c:v>700</c:v>
                </c:pt>
                <c:pt idx="62">
                  <c:v>1000</c:v>
                </c:pt>
                <c:pt idx="63">
                  <c:v>2700</c:v>
                </c:pt>
                <c:pt idx="64">
                  <c:v>1600</c:v>
                </c:pt>
                <c:pt idx="65">
                  <c:v>3200</c:v>
                </c:pt>
                <c:pt idx="66">
                  <c:v>1300</c:v>
                </c:pt>
                <c:pt idx="67">
                  <c:v>1800</c:v>
                </c:pt>
                <c:pt idx="68">
                  <c:v>1000</c:v>
                </c:pt>
                <c:pt idx="69">
                  <c:v>1400</c:v>
                </c:pt>
                <c:pt idx="70">
                  <c:v>2800</c:v>
                </c:pt>
                <c:pt idx="71">
                  <c:v>1300</c:v>
                </c:pt>
                <c:pt idx="72">
                  <c:v>1200</c:v>
                </c:pt>
                <c:pt idx="73">
                  <c:v>1300</c:v>
                </c:pt>
                <c:pt idx="74">
                  <c:v>1900</c:v>
                </c:pt>
                <c:pt idx="75">
                  <c:v>700</c:v>
                </c:pt>
                <c:pt idx="76">
                  <c:v>1300</c:v>
                </c:pt>
                <c:pt idx="77">
                  <c:v>1500</c:v>
                </c:pt>
                <c:pt idx="78">
                  <c:v>800</c:v>
                </c:pt>
                <c:pt idx="79">
                  <c:v>2500</c:v>
                </c:pt>
                <c:pt idx="80">
                  <c:v>1500</c:v>
                </c:pt>
                <c:pt idx="81">
                  <c:v>100</c:v>
                </c:pt>
                <c:pt idx="82">
                  <c:v>1300</c:v>
                </c:pt>
                <c:pt idx="83">
                  <c:v>800</c:v>
                </c:pt>
                <c:pt idx="84">
                  <c:v>1900</c:v>
                </c:pt>
                <c:pt idx="85">
                  <c:v>1500</c:v>
                </c:pt>
                <c:pt idx="86">
                  <c:v>900</c:v>
                </c:pt>
                <c:pt idx="87">
                  <c:v>700</c:v>
                </c:pt>
                <c:pt idx="88">
                  <c:v>1800</c:v>
                </c:pt>
                <c:pt idx="89">
                  <c:v>500</c:v>
                </c:pt>
                <c:pt idx="90">
                  <c:v>550</c:v>
                </c:pt>
                <c:pt idx="91">
                  <c:v>1800</c:v>
                </c:pt>
                <c:pt idx="92">
                  <c:v>950</c:v>
                </c:pt>
                <c:pt idx="93">
                  <c:v>1300</c:v>
                </c:pt>
                <c:pt idx="94">
                  <c:v>600</c:v>
                </c:pt>
                <c:pt idx="95">
                  <c:v>1400</c:v>
                </c:pt>
                <c:pt idx="96">
                  <c:v>1300</c:v>
                </c:pt>
                <c:pt idx="97">
                  <c:v>1100</c:v>
                </c:pt>
                <c:pt idx="98">
                  <c:v>1600</c:v>
                </c:pt>
                <c:pt idx="99">
                  <c:v>400</c:v>
                </c:pt>
                <c:pt idx="100">
                  <c:v>2000</c:v>
                </c:pt>
                <c:pt idx="101">
                  <c:v>1300</c:v>
                </c:pt>
                <c:pt idx="102">
                  <c:v>2200</c:v>
                </c:pt>
                <c:pt idx="103">
                  <c:v>750</c:v>
                </c:pt>
                <c:pt idx="104">
                  <c:v>1800</c:v>
                </c:pt>
                <c:pt idx="105">
                  <c:v>1300</c:v>
                </c:pt>
                <c:pt idx="106">
                  <c:v>1400</c:v>
                </c:pt>
                <c:pt idx="107">
                  <c:v>2700</c:v>
                </c:pt>
                <c:pt idx="108">
                  <c:v>1200</c:v>
                </c:pt>
                <c:pt idx="109">
                  <c:v>1050</c:v>
                </c:pt>
                <c:pt idx="110">
                  <c:v>2700</c:v>
                </c:pt>
                <c:pt idx="111">
                  <c:v>1350</c:v>
                </c:pt>
                <c:pt idx="112">
                  <c:v>1150</c:v>
                </c:pt>
                <c:pt idx="113">
                  <c:v>1800</c:v>
                </c:pt>
                <c:pt idx="114">
                  <c:v>700</c:v>
                </c:pt>
                <c:pt idx="115">
                  <c:v>1700</c:v>
                </c:pt>
                <c:pt idx="116">
                  <c:v>1700</c:v>
                </c:pt>
                <c:pt idx="117">
                  <c:v>1800</c:v>
                </c:pt>
                <c:pt idx="118">
                  <c:v>1300</c:v>
                </c:pt>
                <c:pt idx="119">
                  <c:v>1300</c:v>
                </c:pt>
                <c:pt idx="120">
                  <c:v>1900</c:v>
                </c:pt>
                <c:pt idx="121">
                  <c:v>1600</c:v>
                </c:pt>
                <c:pt idx="122">
                  <c:v>1900</c:v>
                </c:pt>
                <c:pt idx="123">
                  <c:v>1900</c:v>
                </c:pt>
                <c:pt idx="124">
                  <c:v>1100</c:v>
                </c:pt>
                <c:pt idx="125">
                  <c:v>1600</c:v>
                </c:pt>
                <c:pt idx="126">
                  <c:v>7500</c:v>
                </c:pt>
                <c:pt idx="127">
                  <c:v>8500</c:v>
                </c:pt>
                <c:pt idx="128">
                  <c:v>5000</c:v>
                </c:pt>
                <c:pt idx="129">
                  <c:v>9000</c:v>
                </c:pt>
                <c:pt idx="130">
                  <c:v>5500</c:v>
                </c:pt>
                <c:pt idx="131">
                  <c:v>10500</c:v>
                </c:pt>
                <c:pt idx="132">
                  <c:v>4500</c:v>
                </c:pt>
                <c:pt idx="133">
                  <c:v>8000</c:v>
                </c:pt>
                <c:pt idx="134">
                  <c:v>3000</c:v>
                </c:pt>
                <c:pt idx="135">
                  <c:v>8500</c:v>
                </c:pt>
                <c:pt idx="136">
                  <c:v>9500</c:v>
                </c:pt>
              </c:numCache>
            </c:numRef>
          </c:xVal>
          <c:yVal>
            <c:numRef>
              <c:f>'work sheet'!$S$2:$S$138</c:f>
              <c:numCache>
                <c:formatCode>General</c:formatCode>
                <c:ptCount val="137"/>
                <c:pt idx="0">
                  <c:v>7</c:v>
                </c:pt>
                <c:pt idx="1">
                  <c:v>5</c:v>
                </c:pt>
                <c:pt idx="2">
                  <c:v>7</c:v>
                </c:pt>
                <c:pt idx="3">
                  <c:v>14</c:v>
                </c:pt>
                <c:pt idx="4">
                  <c:v>7</c:v>
                </c:pt>
                <c:pt idx="5">
                  <c:v>5</c:v>
                </c:pt>
                <c:pt idx="6">
                  <c:v>10</c:v>
                </c:pt>
                <c:pt idx="7">
                  <c:v>7</c:v>
                </c:pt>
                <c:pt idx="8">
                  <c:v>7</c:v>
                </c:pt>
                <c:pt idx="9">
                  <c:v>7</c:v>
                </c:pt>
                <c:pt idx="10">
                  <c:v>7</c:v>
                </c:pt>
                <c:pt idx="11">
                  <c:v>7</c:v>
                </c:pt>
                <c:pt idx="12">
                  <c:v>8</c:v>
                </c:pt>
                <c:pt idx="13">
                  <c:v>9</c:v>
                </c:pt>
                <c:pt idx="14">
                  <c:v>7</c:v>
                </c:pt>
                <c:pt idx="15">
                  <c:v>7</c:v>
                </c:pt>
                <c:pt idx="16">
                  <c:v>9</c:v>
                </c:pt>
                <c:pt idx="17">
                  <c:v>10</c:v>
                </c:pt>
                <c:pt idx="18">
                  <c:v>6</c:v>
                </c:pt>
                <c:pt idx="19">
                  <c:v>10</c:v>
                </c:pt>
                <c:pt idx="20">
                  <c:v>5</c:v>
                </c:pt>
                <c:pt idx="21">
                  <c:v>7</c:v>
                </c:pt>
                <c:pt idx="22">
                  <c:v>7</c:v>
                </c:pt>
                <c:pt idx="23">
                  <c:v>8</c:v>
                </c:pt>
                <c:pt idx="24">
                  <c:v>6</c:v>
                </c:pt>
                <c:pt idx="25">
                  <c:v>9</c:v>
                </c:pt>
                <c:pt idx="26">
                  <c:v>8</c:v>
                </c:pt>
                <c:pt idx="27">
                  <c:v>8</c:v>
                </c:pt>
                <c:pt idx="28">
                  <c:v>7</c:v>
                </c:pt>
                <c:pt idx="29">
                  <c:v>9</c:v>
                </c:pt>
                <c:pt idx="30">
                  <c:v>13</c:v>
                </c:pt>
                <c:pt idx="31">
                  <c:v>9</c:v>
                </c:pt>
                <c:pt idx="32">
                  <c:v>8</c:v>
                </c:pt>
                <c:pt idx="33">
                  <c:v>7</c:v>
                </c:pt>
                <c:pt idx="34">
                  <c:v>10</c:v>
                </c:pt>
                <c:pt idx="35">
                  <c:v>6</c:v>
                </c:pt>
                <c:pt idx="36">
                  <c:v>8</c:v>
                </c:pt>
                <c:pt idx="37">
                  <c:v>7</c:v>
                </c:pt>
                <c:pt idx="38">
                  <c:v>7</c:v>
                </c:pt>
                <c:pt idx="39">
                  <c:v>7</c:v>
                </c:pt>
                <c:pt idx="40">
                  <c:v>8</c:v>
                </c:pt>
                <c:pt idx="41">
                  <c:v>7</c:v>
                </c:pt>
                <c:pt idx="42">
                  <c:v>7</c:v>
                </c:pt>
                <c:pt idx="43">
                  <c:v>7</c:v>
                </c:pt>
                <c:pt idx="44">
                  <c:v>7</c:v>
                </c:pt>
                <c:pt idx="45">
                  <c:v>7</c:v>
                </c:pt>
                <c:pt idx="46">
                  <c:v>6</c:v>
                </c:pt>
                <c:pt idx="47">
                  <c:v>7</c:v>
                </c:pt>
                <c:pt idx="48">
                  <c:v>8</c:v>
                </c:pt>
                <c:pt idx="49">
                  <c:v>7</c:v>
                </c:pt>
                <c:pt idx="50">
                  <c:v>10</c:v>
                </c:pt>
                <c:pt idx="51">
                  <c:v>7</c:v>
                </c:pt>
                <c:pt idx="52">
                  <c:v>7</c:v>
                </c:pt>
                <c:pt idx="53">
                  <c:v>9</c:v>
                </c:pt>
                <c:pt idx="54">
                  <c:v>8</c:v>
                </c:pt>
                <c:pt idx="55">
                  <c:v>8</c:v>
                </c:pt>
                <c:pt idx="56">
                  <c:v>8</c:v>
                </c:pt>
                <c:pt idx="57">
                  <c:v>8</c:v>
                </c:pt>
                <c:pt idx="58">
                  <c:v>7</c:v>
                </c:pt>
                <c:pt idx="59">
                  <c:v>8</c:v>
                </c:pt>
                <c:pt idx="60">
                  <c:v>6</c:v>
                </c:pt>
                <c:pt idx="61">
                  <c:v>7</c:v>
                </c:pt>
                <c:pt idx="62">
                  <c:v>9</c:v>
                </c:pt>
                <c:pt idx="63">
                  <c:v>6</c:v>
                </c:pt>
                <c:pt idx="64">
                  <c:v>7</c:v>
                </c:pt>
                <c:pt idx="65">
                  <c:v>7</c:v>
                </c:pt>
                <c:pt idx="66">
                  <c:v>6</c:v>
                </c:pt>
                <c:pt idx="67">
                  <c:v>6</c:v>
                </c:pt>
                <c:pt idx="68">
                  <c:v>8</c:v>
                </c:pt>
                <c:pt idx="69">
                  <c:v>6</c:v>
                </c:pt>
                <c:pt idx="70">
                  <c:v>8</c:v>
                </c:pt>
                <c:pt idx="71">
                  <c:v>7</c:v>
                </c:pt>
                <c:pt idx="72">
                  <c:v>8</c:v>
                </c:pt>
                <c:pt idx="73">
                  <c:v>7</c:v>
                </c:pt>
                <c:pt idx="74">
                  <c:v>7</c:v>
                </c:pt>
                <c:pt idx="75">
                  <c:v>9</c:v>
                </c:pt>
                <c:pt idx="76">
                  <c:v>7</c:v>
                </c:pt>
                <c:pt idx="77">
                  <c:v>7</c:v>
                </c:pt>
                <c:pt idx="78">
                  <c:v>7</c:v>
                </c:pt>
                <c:pt idx="79">
                  <c:v>7</c:v>
                </c:pt>
                <c:pt idx="80">
                  <c:v>7</c:v>
                </c:pt>
                <c:pt idx="81">
                  <c:v>7</c:v>
                </c:pt>
                <c:pt idx="82">
                  <c:v>6</c:v>
                </c:pt>
                <c:pt idx="83">
                  <c:v>10</c:v>
                </c:pt>
                <c:pt idx="84">
                  <c:v>11</c:v>
                </c:pt>
                <c:pt idx="85">
                  <c:v>9</c:v>
                </c:pt>
                <c:pt idx="86">
                  <c:v>6</c:v>
                </c:pt>
                <c:pt idx="87">
                  <c:v>11</c:v>
                </c:pt>
                <c:pt idx="88">
                  <c:v>8</c:v>
                </c:pt>
                <c:pt idx="89">
                  <c:v>7</c:v>
                </c:pt>
                <c:pt idx="90">
                  <c:v>11</c:v>
                </c:pt>
                <c:pt idx="91">
                  <c:v>11</c:v>
                </c:pt>
                <c:pt idx="92">
                  <c:v>10</c:v>
                </c:pt>
                <c:pt idx="93">
                  <c:v>5</c:v>
                </c:pt>
                <c:pt idx="94">
                  <c:v>9</c:v>
                </c:pt>
                <c:pt idx="95">
                  <c:v>9</c:v>
                </c:pt>
                <c:pt idx="96">
                  <c:v>5</c:v>
                </c:pt>
                <c:pt idx="97">
                  <c:v>6</c:v>
                </c:pt>
                <c:pt idx="98">
                  <c:v>7</c:v>
                </c:pt>
                <c:pt idx="99">
                  <c:v>8</c:v>
                </c:pt>
                <c:pt idx="100">
                  <c:v>8</c:v>
                </c:pt>
                <c:pt idx="101">
                  <c:v>7</c:v>
                </c:pt>
                <c:pt idx="102">
                  <c:v>6</c:v>
                </c:pt>
                <c:pt idx="103">
                  <c:v>7</c:v>
                </c:pt>
                <c:pt idx="104">
                  <c:v>5</c:v>
                </c:pt>
                <c:pt idx="105">
                  <c:v>9</c:v>
                </c:pt>
                <c:pt idx="106">
                  <c:v>5</c:v>
                </c:pt>
                <c:pt idx="107">
                  <c:v>8</c:v>
                </c:pt>
                <c:pt idx="108">
                  <c:v>9</c:v>
                </c:pt>
                <c:pt idx="109">
                  <c:v>5</c:v>
                </c:pt>
                <c:pt idx="110">
                  <c:v>7</c:v>
                </c:pt>
                <c:pt idx="111">
                  <c:v>7</c:v>
                </c:pt>
                <c:pt idx="112">
                  <c:v>7</c:v>
                </c:pt>
                <c:pt idx="113">
                  <c:v>5</c:v>
                </c:pt>
                <c:pt idx="114">
                  <c:v>5</c:v>
                </c:pt>
                <c:pt idx="115">
                  <c:v>9</c:v>
                </c:pt>
                <c:pt idx="116">
                  <c:v>7</c:v>
                </c:pt>
                <c:pt idx="117">
                  <c:v>11</c:v>
                </c:pt>
                <c:pt idx="118">
                  <c:v>7</c:v>
                </c:pt>
                <c:pt idx="119">
                  <c:v>10</c:v>
                </c:pt>
                <c:pt idx="120">
                  <c:v>8</c:v>
                </c:pt>
                <c:pt idx="121">
                  <c:v>10</c:v>
                </c:pt>
                <c:pt idx="122">
                  <c:v>8</c:v>
                </c:pt>
                <c:pt idx="123">
                  <c:v>10</c:v>
                </c:pt>
                <c:pt idx="124">
                  <c:v>8</c:v>
                </c:pt>
                <c:pt idx="125">
                  <c:v>8</c:v>
                </c:pt>
                <c:pt idx="126">
                  <c:v>6</c:v>
                </c:pt>
                <c:pt idx="127">
                  <c:v>7</c:v>
                </c:pt>
                <c:pt idx="128">
                  <c:v>9</c:v>
                </c:pt>
                <c:pt idx="129">
                  <c:v>6</c:v>
                </c:pt>
                <c:pt idx="130">
                  <c:v>7</c:v>
                </c:pt>
                <c:pt idx="131">
                  <c:v>7</c:v>
                </c:pt>
                <c:pt idx="132">
                  <c:v>9</c:v>
                </c:pt>
                <c:pt idx="133">
                  <c:v>6</c:v>
                </c:pt>
                <c:pt idx="134">
                  <c:v>7</c:v>
                </c:pt>
                <c:pt idx="135">
                  <c:v>7</c:v>
                </c:pt>
                <c:pt idx="136">
                  <c:v>7</c:v>
                </c:pt>
              </c:numCache>
            </c:numRef>
          </c:yVal>
          <c:smooth val="0"/>
          <c:extLst xmlns:c16r2="http://schemas.microsoft.com/office/drawing/2015/06/chart">
            <c:ext xmlns:c16="http://schemas.microsoft.com/office/drawing/2014/chart" uri="{C3380CC4-5D6E-409C-BE32-E72D297353CC}">
              <c16:uniqueId val="{00000000-B048-4BB1-AD98-0988DBE49A7E}"/>
            </c:ext>
          </c:extLst>
        </c:ser>
        <c:dLbls>
          <c:showLegendKey val="0"/>
          <c:showVal val="0"/>
          <c:showCatName val="0"/>
          <c:showSerName val="0"/>
          <c:showPercent val="0"/>
          <c:showBubbleSize val="0"/>
        </c:dLbls>
        <c:axId val="440444872"/>
        <c:axId val="440445264"/>
      </c:scatterChart>
      <c:valAx>
        <c:axId val="440444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accent4"/>
                    </a:solidFill>
                    <a:latin typeface="+mn-lt"/>
                    <a:ea typeface="+mn-ea"/>
                    <a:cs typeface="+mn-cs"/>
                  </a:defRPr>
                </a:pPr>
                <a:r>
                  <a:rPr lang="en-US" sz="1000" b="1">
                    <a:solidFill>
                      <a:schemeClr val="accent4"/>
                    </a:solidFill>
                  </a:rPr>
                  <a:t>sum of cost</a:t>
                </a:r>
              </a:p>
            </c:rich>
          </c:tx>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accent4"/>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476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440445264"/>
        <c:crosses val="autoZero"/>
        <c:crossBetween val="midCat"/>
      </c:valAx>
      <c:valAx>
        <c:axId val="44044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accent4"/>
                    </a:solidFill>
                    <a:latin typeface="+mn-lt"/>
                    <a:ea typeface="+mn-ea"/>
                    <a:cs typeface="+mn-cs"/>
                  </a:defRPr>
                </a:pPr>
                <a:r>
                  <a:rPr lang="en-US" sz="1000">
                    <a:solidFill>
                      <a:schemeClr val="accent4"/>
                    </a:solidFill>
                  </a:rPr>
                  <a:t>duration (days)</a:t>
                </a:r>
              </a:p>
            </c:rich>
          </c:tx>
          <c:layout/>
          <c:overlay val="0"/>
          <c:spPr>
            <a:noFill/>
            <a:ln>
              <a:noFill/>
            </a:ln>
            <a:effectLst/>
          </c:spPr>
          <c:txPr>
            <a:bodyPr rot="-5400000" spcFirstLastPara="1" vertOverflow="ellipsis" vert="horz" wrap="square" anchor="ctr" anchorCtr="1"/>
            <a:lstStyle/>
            <a:p>
              <a:pPr>
                <a:defRPr sz="1000" b="0" i="0" u="none" strike="noStrike" kern="1200" cap="all" baseline="0">
                  <a:solidFill>
                    <a:schemeClr val="accent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44872"/>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table!PivotTable3</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Gender Distribution of Traveler</a:t>
            </a:r>
          </a:p>
        </c:rich>
      </c:tx>
      <c:layout>
        <c:manualLayout>
          <c:xMode val="edge"/>
          <c:yMode val="edge"/>
          <c:x val="0.17770385877226438"/>
          <c:y val="4.541639926938836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p3d/>
        </c:spPr>
        <c:dLbl>
          <c:idx val="0"/>
          <c:layout>
            <c:manualLayout>
              <c:x val="-0.12800864077997223"/>
              <c:y val="-7.4601738036600057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5"/>
          </a:solidFill>
          <a:ln>
            <a:noFill/>
          </a:ln>
          <a:effectLst>
            <a:outerShdw blurRad="57150" dist="19050" dir="5400000" algn="ctr" rotWithShape="0">
              <a:srgbClr val="000000">
                <a:alpha val="63000"/>
              </a:srgbClr>
            </a:outerShdw>
          </a:effectLst>
          <a:sp3d/>
        </c:spPr>
        <c:dLbl>
          <c:idx val="0"/>
          <c:layout>
            <c:manualLayout>
              <c:x val="0.12839569272684748"/>
              <c:y val="2.4433437732544215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spPr>
            <a:solidFill>
              <a:srgbClr val="FF0000"/>
            </a:solidFill>
          </c:spPr>
          <c:dPt>
            <c:idx val="0"/>
            <c:bubble3D val="0"/>
            <c:spPr>
              <a:solidFill>
                <a:srgbClr val="FF0000"/>
              </a:soli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0-D0BA-4586-87E2-56EA3B0A4A60}"/>
              </c:ext>
            </c:extLst>
          </c:dPt>
          <c:dPt>
            <c:idx val="1"/>
            <c:bubble3D val="0"/>
            <c:spPr>
              <a:solidFill>
                <a:schemeClr val="accent5"/>
              </a:soli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C751-4249-A361-94546A0B053B}"/>
              </c:ext>
            </c:extLst>
          </c:dPt>
          <c:dLbls>
            <c:dLbl>
              <c:idx val="0"/>
              <c:layout>
                <c:manualLayout>
                  <c:x val="-0.12800864077997223"/>
                  <c:y val="-7.4601738036600057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2839569272684748"/>
                  <c:y val="2.443343773254421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table'!$A$39:$A$41</c:f>
              <c:strCache>
                <c:ptCount val="2"/>
                <c:pt idx="0">
                  <c:v>Female</c:v>
                </c:pt>
                <c:pt idx="1">
                  <c:v>Male</c:v>
                </c:pt>
              </c:strCache>
            </c:strRef>
          </c:cat>
          <c:val>
            <c:numRef>
              <c:f>'pivot table'!$B$39:$B$41</c:f>
              <c:numCache>
                <c:formatCode>General</c:formatCode>
                <c:ptCount val="2"/>
                <c:pt idx="0">
                  <c:v>70</c:v>
                </c:pt>
                <c:pt idx="1">
                  <c:v>67</c:v>
                </c:pt>
              </c:numCache>
            </c:numRef>
          </c:val>
          <c:extLst xmlns:c16r2="http://schemas.microsoft.com/office/drawing/2015/06/chart">
            <c:ext xmlns:c16="http://schemas.microsoft.com/office/drawing/2014/chart" uri="{C3380CC4-5D6E-409C-BE32-E72D297353CC}">
              <c16:uniqueId val="{00000000-E92D-40E5-9E5D-BF622B52E17B}"/>
            </c:ext>
          </c:extLst>
        </c:ser>
        <c:dLbls>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table!PivotTable5</c:name>
    <c:fmtId val="1"/>
  </c:pivotSource>
  <c:chart>
    <c:title>
      <c:tx>
        <c:rich>
          <a:bodyPr rot="0" spcFirstLastPara="1" vertOverflow="ellipsis" vert="horz" wrap="square" anchor="ctr" anchorCtr="1"/>
          <a:lstStyle/>
          <a:p>
            <a:pPr algn="ct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Accommodation</a:t>
            </a:r>
            <a:r>
              <a:rPr lang="en-US" sz="1400" baseline="0"/>
              <a:t> preferences by gender</a:t>
            </a:r>
            <a:endParaRPr lang="en-US" sz="1400"/>
          </a:p>
        </c:rich>
      </c:tx>
      <c:layout>
        <c:manualLayout>
          <c:xMode val="edge"/>
          <c:yMode val="edge"/>
          <c:x val="0.11055397936927037"/>
          <c:y val="2.7652570597941531E-2"/>
        </c:manualLayout>
      </c:layout>
      <c:overlay val="0"/>
      <c:spPr>
        <a:noFill/>
        <a:ln>
          <a:noFill/>
        </a:ln>
        <a:effectLst/>
      </c:spPr>
      <c:txPr>
        <a:bodyPr rot="0" spcFirstLastPara="1" vertOverflow="ellipsis" vert="horz" wrap="square" anchor="ctr" anchorCtr="1"/>
        <a:lstStyle/>
        <a:p>
          <a:pPr algn="ct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pivotFmt>
      <c:pivotFmt>
        <c:idx val="1"/>
        <c:spPr>
          <a:solidFill>
            <a:schemeClr val="accent5"/>
          </a:solidFill>
          <a:ln>
            <a:solidFill>
              <a:schemeClr val="accent5"/>
            </a:solidFill>
          </a:ln>
          <a:effectLst>
            <a:outerShdw blurRad="57150" dist="19050" dir="5400000" algn="ctr" rotWithShape="0">
              <a:srgbClr val="000000">
                <a:alpha val="63000"/>
              </a:srgbClr>
            </a:outerShdw>
          </a:effectLst>
        </c:spPr>
        <c:marker>
          <c:symbol val="none"/>
        </c:marker>
      </c:pivotFmt>
      <c:pivotFmt>
        <c:idx val="2"/>
        <c:spPr>
          <a:solidFill>
            <a:schemeClr val="accent5"/>
          </a:solidFill>
          <a:ln>
            <a:solidFill>
              <a:schemeClr val="accent5"/>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table'!$B$69:$B$70</c:f>
              <c:strCache>
                <c:ptCount val="1"/>
                <c:pt idx="0">
                  <c:v>Female</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'pivot table'!$A$71:$A$80</c:f>
              <c:strCache>
                <c:ptCount val="9"/>
                <c:pt idx="0">
                  <c:v>Airbnb</c:v>
                </c:pt>
                <c:pt idx="1">
                  <c:v>Guesthouse</c:v>
                </c:pt>
                <c:pt idx="2">
                  <c:v>Hostel</c:v>
                </c:pt>
                <c:pt idx="3">
                  <c:v>Hotel</c:v>
                </c:pt>
                <c:pt idx="4">
                  <c:v>Resort</c:v>
                </c:pt>
                <c:pt idx="5">
                  <c:v>Riad</c:v>
                </c:pt>
                <c:pt idx="6">
                  <c:v>Vacation rental</c:v>
                </c:pt>
                <c:pt idx="7">
                  <c:v>Villa</c:v>
                </c:pt>
                <c:pt idx="8">
                  <c:v>(blank)</c:v>
                </c:pt>
              </c:strCache>
            </c:strRef>
          </c:cat>
          <c:val>
            <c:numRef>
              <c:f>'pivot table'!$B$71:$B$80</c:f>
              <c:numCache>
                <c:formatCode>0%</c:formatCode>
                <c:ptCount val="9"/>
                <c:pt idx="0">
                  <c:v>0.13138686131386862</c:v>
                </c:pt>
                <c:pt idx="1">
                  <c:v>0</c:v>
                </c:pt>
                <c:pt idx="2">
                  <c:v>6.569343065693431E-2</c:v>
                </c:pt>
                <c:pt idx="3">
                  <c:v>0.21897810218978103</c:v>
                </c:pt>
                <c:pt idx="4">
                  <c:v>6.569343065693431E-2</c:v>
                </c:pt>
                <c:pt idx="5">
                  <c:v>7.2992700729927005E-3</c:v>
                </c:pt>
                <c:pt idx="6">
                  <c:v>1.4598540145985401E-2</c:v>
                </c:pt>
                <c:pt idx="7">
                  <c:v>7.2992700729927005E-3</c:v>
                </c:pt>
                <c:pt idx="8">
                  <c:v>0</c:v>
                </c:pt>
              </c:numCache>
            </c:numRef>
          </c:val>
          <c:extLst xmlns:c16r2="http://schemas.microsoft.com/office/drawing/2015/06/chart">
            <c:ext xmlns:c16="http://schemas.microsoft.com/office/drawing/2014/chart" uri="{C3380CC4-5D6E-409C-BE32-E72D297353CC}">
              <c16:uniqueId val="{00000000-11B0-42DF-A341-A4ADE89F85CE}"/>
            </c:ext>
          </c:extLst>
        </c:ser>
        <c:ser>
          <c:idx val="1"/>
          <c:order val="1"/>
          <c:tx>
            <c:strRef>
              <c:f>'pivot table'!$C$69:$C$70</c:f>
              <c:strCache>
                <c:ptCount val="1"/>
                <c:pt idx="0">
                  <c:v>Male</c:v>
                </c:pt>
              </c:strCache>
            </c:strRef>
          </c:tx>
          <c:spPr>
            <a:solidFill>
              <a:schemeClr val="accent5"/>
            </a:solidFill>
            <a:ln>
              <a:solidFill>
                <a:schemeClr val="accent5"/>
              </a:solidFill>
            </a:ln>
            <a:effectLst>
              <a:outerShdw blurRad="57150" dist="19050" dir="5400000" algn="ctr" rotWithShape="0">
                <a:srgbClr val="000000">
                  <a:alpha val="63000"/>
                </a:srgbClr>
              </a:outerShdw>
            </a:effectLst>
          </c:spPr>
          <c:invertIfNegative val="0"/>
          <c:cat>
            <c:strRef>
              <c:f>'pivot table'!$A$71:$A$80</c:f>
              <c:strCache>
                <c:ptCount val="9"/>
                <c:pt idx="0">
                  <c:v>Airbnb</c:v>
                </c:pt>
                <c:pt idx="1">
                  <c:v>Guesthouse</c:v>
                </c:pt>
                <c:pt idx="2">
                  <c:v>Hostel</c:v>
                </c:pt>
                <c:pt idx="3">
                  <c:v>Hotel</c:v>
                </c:pt>
                <c:pt idx="4">
                  <c:v>Resort</c:v>
                </c:pt>
                <c:pt idx="5">
                  <c:v>Riad</c:v>
                </c:pt>
                <c:pt idx="6">
                  <c:v>Vacation rental</c:v>
                </c:pt>
                <c:pt idx="7">
                  <c:v>Villa</c:v>
                </c:pt>
                <c:pt idx="8">
                  <c:v>(blank)</c:v>
                </c:pt>
              </c:strCache>
            </c:strRef>
          </c:cat>
          <c:val>
            <c:numRef>
              <c:f>'pivot table'!$C$71:$C$80</c:f>
              <c:numCache>
                <c:formatCode>0%</c:formatCode>
                <c:ptCount val="9"/>
                <c:pt idx="0">
                  <c:v>8.7591240875912413E-2</c:v>
                </c:pt>
                <c:pt idx="1">
                  <c:v>7.2992700729927005E-3</c:v>
                </c:pt>
                <c:pt idx="2">
                  <c:v>0.10948905109489052</c:v>
                </c:pt>
                <c:pt idx="3">
                  <c:v>0.21897810218978103</c:v>
                </c:pt>
                <c:pt idx="4">
                  <c:v>2.9197080291970802E-2</c:v>
                </c:pt>
                <c:pt idx="5">
                  <c:v>0</c:v>
                </c:pt>
                <c:pt idx="6">
                  <c:v>7.2992700729927005E-3</c:v>
                </c:pt>
                <c:pt idx="7">
                  <c:v>2.1897810218978103E-2</c:v>
                </c:pt>
                <c:pt idx="8">
                  <c:v>7.2992700729927005E-3</c:v>
                </c:pt>
              </c:numCache>
            </c:numRef>
          </c:val>
        </c:ser>
        <c:dLbls>
          <c:showLegendKey val="0"/>
          <c:showVal val="0"/>
          <c:showCatName val="0"/>
          <c:showSerName val="0"/>
          <c:showPercent val="0"/>
          <c:showBubbleSize val="0"/>
        </c:dLbls>
        <c:gapWidth val="100"/>
        <c:overlap val="-24"/>
        <c:axId val="444322920"/>
        <c:axId val="444321352"/>
      </c:barChart>
      <c:catAx>
        <c:axId val="444322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1352"/>
        <c:crosses val="autoZero"/>
        <c:auto val="1"/>
        <c:lblAlgn val="ctr"/>
        <c:lblOffset val="100"/>
        <c:noMultiLvlLbl val="0"/>
      </c:catAx>
      <c:valAx>
        <c:axId val="4443213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29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table!PivotTable1</c:name>
    <c:fmtId val="4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Traveler duration preferences over a two-week period</a:t>
            </a:r>
          </a:p>
        </c:rich>
      </c:tx>
      <c:layout>
        <c:manualLayout>
          <c:xMode val="edge"/>
          <c:yMode val="edge"/>
          <c:x val="0.16389959610704874"/>
          <c:y val="3.168394050730863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FF0000"/>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noFill/>
          <a:ln w="22225" cap="rnd" cmpd="sng" algn="ctr">
            <a:solidFill>
              <a:srgbClr val="0070C0"/>
            </a:solidFill>
            <a:miter lim="800000"/>
          </a:ln>
          <a:effectLst>
            <a:glow rad="139700">
              <a:schemeClr val="accent1">
                <a:satMod val="175000"/>
                <a:alpha val="14000"/>
              </a:schemeClr>
            </a:glow>
          </a:effectLst>
        </c:spPr>
        <c:marker>
          <c:symbol val="none"/>
        </c:marker>
      </c:pivotFmt>
      <c:pivotFmt>
        <c:idx val="4"/>
      </c:pivotFmt>
      <c:pivotFmt>
        <c:idx val="5"/>
        <c:spPr>
          <a:noFill/>
          <a:ln w="22225" cap="rnd" cmpd="sng" algn="ctr">
            <a:solidFill>
              <a:srgbClr val="FF0000"/>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9"/>
        <c:spPr>
          <a:ln w="38100" cap="rnd">
            <a:solidFill>
              <a:schemeClr val="accent5"/>
            </a:solidFill>
          </a:ln>
          <a:effectLst>
            <a:glow rad="139700">
              <a:schemeClr val="accent1">
                <a:satMod val="175000"/>
                <a:alpha val="14000"/>
              </a:schemeClr>
            </a:glow>
          </a:effectLst>
        </c:spPr>
        <c:marker>
          <c:symbol val="none"/>
        </c:marker>
      </c:pivotFmt>
      <c:pivotFmt>
        <c:idx val="10"/>
        <c:spPr>
          <a:ln w="38100" cap="rnd">
            <a:solidFill>
              <a:srgbClr val="FF0000"/>
            </a:solidFill>
          </a:ln>
          <a:effectLst>
            <a:glow rad="139700">
              <a:schemeClr val="accent1">
                <a:satMod val="175000"/>
                <a:alpha val="14000"/>
              </a:schemeClr>
            </a:glow>
          </a:effectLst>
        </c:spPr>
        <c:marker>
          <c:symbol val="none"/>
        </c:marker>
      </c:pivotFmt>
    </c:pivotFmts>
    <c:plotArea>
      <c:layout/>
      <c:lineChart>
        <c:grouping val="stacked"/>
        <c:varyColors val="0"/>
        <c:ser>
          <c:idx val="0"/>
          <c:order val="0"/>
          <c:tx>
            <c:strRef>
              <c:f>'pivot table'!$B$3:$B$4</c:f>
              <c:strCache>
                <c:ptCount val="1"/>
                <c:pt idx="0">
                  <c:v>Female</c:v>
                </c:pt>
              </c:strCache>
            </c:strRef>
          </c:tx>
          <c:spPr>
            <a:ln w="38100" cap="rnd">
              <a:solidFill>
                <a:srgbClr val="FF0000"/>
              </a:solidFill>
            </a:ln>
            <a:effectLst>
              <a:glow rad="139700">
                <a:schemeClr val="accent1">
                  <a:satMod val="175000"/>
                  <a:alpha val="14000"/>
                </a:schemeClr>
              </a:glow>
            </a:effectLst>
          </c:spPr>
          <c:marker>
            <c:symbol val="none"/>
          </c:marker>
          <c:cat>
            <c:strRef>
              <c:f>'pivot table'!$A$5:$A$14</c:f>
              <c:strCache>
                <c:ptCount val="9"/>
                <c:pt idx="0">
                  <c:v>5</c:v>
                </c:pt>
                <c:pt idx="1">
                  <c:v>6</c:v>
                </c:pt>
                <c:pt idx="2">
                  <c:v>7</c:v>
                </c:pt>
                <c:pt idx="3">
                  <c:v>8</c:v>
                </c:pt>
                <c:pt idx="4">
                  <c:v>9</c:v>
                </c:pt>
                <c:pt idx="5">
                  <c:v>10</c:v>
                </c:pt>
                <c:pt idx="6">
                  <c:v>11</c:v>
                </c:pt>
                <c:pt idx="7">
                  <c:v>13</c:v>
                </c:pt>
                <c:pt idx="8">
                  <c:v>14</c:v>
                </c:pt>
              </c:strCache>
            </c:strRef>
          </c:cat>
          <c:val>
            <c:numRef>
              <c:f>'pivot table'!$B$5:$B$14</c:f>
              <c:numCache>
                <c:formatCode>0%</c:formatCode>
                <c:ptCount val="9"/>
                <c:pt idx="0">
                  <c:v>3.6496350364963501E-2</c:v>
                </c:pt>
                <c:pt idx="1">
                  <c:v>7.2992700729927001E-2</c:v>
                </c:pt>
                <c:pt idx="2">
                  <c:v>0.17518248175182483</c:v>
                </c:pt>
                <c:pt idx="3">
                  <c:v>0.10218978102189781</c:v>
                </c:pt>
                <c:pt idx="4">
                  <c:v>4.3795620437956206E-2</c:v>
                </c:pt>
                <c:pt idx="5">
                  <c:v>4.3795620437956206E-2</c:v>
                </c:pt>
                <c:pt idx="6">
                  <c:v>2.1897810218978103E-2</c:v>
                </c:pt>
                <c:pt idx="7">
                  <c:v>7.2992700729927005E-3</c:v>
                </c:pt>
                <c:pt idx="8">
                  <c:v>7.2992700729927005E-3</c:v>
                </c:pt>
              </c:numCache>
            </c:numRef>
          </c:val>
          <c:smooth val="0"/>
        </c:ser>
        <c:ser>
          <c:idx val="1"/>
          <c:order val="1"/>
          <c:tx>
            <c:strRef>
              <c:f>'pivot table'!$C$3:$C$4</c:f>
              <c:strCache>
                <c:ptCount val="1"/>
                <c:pt idx="0">
                  <c:v>Male</c:v>
                </c:pt>
              </c:strCache>
            </c:strRef>
          </c:tx>
          <c:spPr>
            <a:ln w="38100" cap="rnd">
              <a:solidFill>
                <a:schemeClr val="accent5"/>
              </a:solidFill>
            </a:ln>
            <a:effectLst>
              <a:glow rad="139700">
                <a:schemeClr val="accent2">
                  <a:satMod val="175000"/>
                  <a:alpha val="14000"/>
                </a:schemeClr>
              </a:glow>
            </a:effectLst>
          </c:spPr>
          <c:marker>
            <c:symbol val="none"/>
          </c:marker>
          <c:cat>
            <c:strRef>
              <c:f>'pivot table'!$A$5:$A$14</c:f>
              <c:strCache>
                <c:ptCount val="9"/>
                <c:pt idx="0">
                  <c:v>5</c:v>
                </c:pt>
                <c:pt idx="1">
                  <c:v>6</c:v>
                </c:pt>
                <c:pt idx="2">
                  <c:v>7</c:v>
                </c:pt>
                <c:pt idx="3">
                  <c:v>8</c:v>
                </c:pt>
                <c:pt idx="4">
                  <c:v>9</c:v>
                </c:pt>
                <c:pt idx="5">
                  <c:v>10</c:v>
                </c:pt>
                <c:pt idx="6">
                  <c:v>11</c:v>
                </c:pt>
                <c:pt idx="7">
                  <c:v>13</c:v>
                </c:pt>
                <c:pt idx="8">
                  <c:v>14</c:v>
                </c:pt>
              </c:strCache>
            </c:strRef>
          </c:cat>
          <c:val>
            <c:numRef>
              <c:f>'pivot table'!$C$5:$C$14</c:f>
              <c:numCache>
                <c:formatCode>0%</c:formatCode>
                <c:ptCount val="9"/>
                <c:pt idx="0">
                  <c:v>3.6496350364963501E-2</c:v>
                </c:pt>
                <c:pt idx="1">
                  <c:v>4.3795620437956206E-2</c:v>
                </c:pt>
                <c:pt idx="2">
                  <c:v>0.21897810218978103</c:v>
                </c:pt>
                <c:pt idx="3">
                  <c:v>7.2992700729927001E-2</c:v>
                </c:pt>
                <c:pt idx="4">
                  <c:v>7.2992700729927001E-2</c:v>
                </c:pt>
                <c:pt idx="5">
                  <c:v>2.9197080291970802E-2</c:v>
                </c:pt>
                <c:pt idx="6">
                  <c:v>1.4598540145985401E-2</c:v>
                </c:pt>
                <c:pt idx="7">
                  <c:v>0</c:v>
                </c:pt>
                <c:pt idx="8">
                  <c:v>0</c:v>
                </c:pt>
              </c:numCache>
            </c:numRef>
          </c:val>
          <c:smooth val="0"/>
        </c:ser>
        <c:dLbls>
          <c:showLegendKey val="0"/>
          <c:showVal val="0"/>
          <c:showCatName val="0"/>
          <c:showSerName val="0"/>
          <c:showPercent val="0"/>
          <c:showBubbleSize val="0"/>
        </c:dLbls>
        <c:smooth val="0"/>
        <c:axId val="444320960"/>
        <c:axId val="444320568"/>
      </c:lineChart>
      <c:catAx>
        <c:axId val="444320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444320568"/>
        <c:crosses val="autoZero"/>
        <c:auto val="1"/>
        <c:lblAlgn val="ctr"/>
        <c:lblOffset val="100"/>
        <c:noMultiLvlLbl val="0"/>
      </c:catAx>
      <c:valAx>
        <c:axId val="444320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444320960"/>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table!PivotTable10</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Comparative analysis of average transportation costs</a:t>
            </a:r>
          </a:p>
        </c:rich>
      </c:tx>
      <c:layout>
        <c:manualLayout>
          <c:xMode val="edge"/>
          <c:yMode val="edge"/>
          <c:x val="0.25630374954666368"/>
          <c:y val="3.551319593920140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rgbClr val="FFC000"/>
          </a:solidFill>
          <a:ln>
            <a:noFill/>
          </a:ln>
          <a:effectLst>
            <a:outerShdw blurRad="57150" dist="19050" dir="5400000" algn="ctr" rotWithShape="0">
              <a:srgbClr val="000000">
                <a:alpha val="63000"/>
              </a:srgbClr>
            </a:outerShdw>
          </a:effectLst>
        </c:spPr>
      </c:pivotFmt>
      <c:pivotFmt>
        <c:idx val="2"/>
        <c:spPr>
          <a:solidFill>
            <a:schemeClr val="accent2">
              <a:lumMod val="50000"/>
            </a:schemeClr>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FFC000"/>
          </a:solidFill>
          <a:ln>
            <a:noFill/>
          </a:ln>
          <a:effectLst>
            <a:outerShdw blurRad="57150" dist="19050" dir="5400000" algn="ctr" rotWithShape="0">
              <a:srgbClr val="000000">
                <a:alpha val="63000"/>
              </a:srgbClr>
            </a:outerShdw>
          </a:effectLst>
        </c:spPr>
      </c:pivotFmt>
      <c:pivotFmt>
        <c:idx val="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dPt>
          <c:dPt>
            <c:idx val="1"/>
            <c:invertIfNegative val="0"/>
            <c:bubble3D val="0"/>
            <c:spPr>
              <a:solidFill>
                <a:srgbClr val="FFC000"/>
              </a:solidFill>
              <a:ln>
                <a:noFill/>
              </a:ln>
              <a:effectLst>
                <a:outerShdw blurRad="57150" dist="19050" dir="5400000" algn="ctr" rotWithShape="0">
                  <a:srgbClr val="000000">
                    <a:alpha val="63000"/>
                  </a:srgbClr>
                </a:outerShdw>
              </a:effectLst>
            </c:spPr>
          </c:dPt>
          <c:dPt>
            <c:idx val="2"/>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dPt>
          <c:dPt>
            <c:idx val="3"/>
            <c:invertIfNegative val="0"/>
            <c:bubble3D val="0"/>
            <c:spPr>
              <a:solidFill>
                <a:srgbClr val="FFC000"/>
              </a:solidFill>
              <a:ln>
                <a:noFill/>
              </a:ln>
              <a:effectLst>
                <a:outerShdw blurRad="57150" dist="19050" dir="5400000" algn="ctr" rotWithShape="0">
                  <a:srgbClr val="000000">
                    <a:alpha val="63000"/>
                  </a:srgbClr>
                </a:outerShdw>
              </a:effectLst>
            </c:spPr>
          </c:dPt>
          <c:dPt>
            <c:idx val="4"/>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dPt>
            <c:idx val="5"/>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dPt>
          <c:dPt>
            <c:idx val="6"/>
            <c:invertIfNegative val="0"/>
            <c:bubble3D val="0"/>
            <c:spPr>
              <a:solidFill>
                <a:schemeClr val="accent2"/>
              </a:solidFill>
              <a:ln>
                <a:noFill/>
              </a:ln>
              <a:effectLst>
                <a:outerShdw blurRad="57150" dist="19050" dir="5400000" algn="ctr" rotWithShape="0">
                  <a:srgbClr val="000000">
                    <a:alpha val="63000"/>
                  </a:srgbClr>
                </a:outerShdw>
              </a:effectLst>
            </c:spPr>
          </c:dPt>
          <c:cat>
            <c:strRef>
              <c:f>'pivot table'!$A$85:$A$93</c:f>
              <c:strCache>
                <c:ptCount val="8"/>
                <c:pt idx="0">
                  <c:v>Bus</c:v>
                </c:pt>
                <c:pt idx="1">
                  <c:v>Car</c:v>
                </c:pt>
                <c:pt idx="2">
                  <c:v>Car rental</c:v>
                </c:pt>
                <c:pt idx="3">
                  <c:v>Ferry</c:v>
                </c:pt>
                <c:pt idx="4">
                  <c:v>plane</c:v>
                </c:pt>
                <c:pt idx="5">
                  <c:v>Subway</c:v>
                </c:pt>
                <c:pt idx="6">
                  <c:v>Train</c:v>
                </c:pt>
                <c:pt idx="7">
                  <c:v>(blank)</c:v>
                </c:pt>
              </c:strCache>
            </c:strRef>
          </c:cat>
          <c:val>
            <c:numRef>
              <c:f>'pivot table'!$B$85:$B$93</c:f>
              <c:numCache>
                <c:formatCode>"$"#,##0</c:formatCode>
                <c:ptCount val="8"/>
                <c:pt idx="0">
                  <c:v>70.833333333333329</c:v>
                </c:pt>
                <c:pt idx="1">
                  <c:v>1433.3333333333333</c:v>
                </c:pt>
                <c:pt idx="2">
                  <c:v>296.15384615384613</c:v>
                </c:pt>
                <c:pt idx="3">
                  <c:v>150</c:v>
                </c:pt>
                <c:pt idx="4">
                  <c:v>883.33333333333337</c:v>
                </c:pt>
                <c:pt idx="5">
                  <c:v>20</c:v>
                </c:pt>
                <c:pt idx="6">
                  <c:v>344.59459459459458</c:v>
                </c:pt>
              </c:numCache>
            </c:numRef>
          </c:val>
        </c:ser>
        <c:dLbls>
          <c:showLegendKey val="0"/>
          <c:showVal val="0"/>
          <c:showCatName val="0"/>
          <c:showSerName val="0"/>
          <c:showPercent val="0"/>
          <c:showBubbleSize val="0"/>
        </c:dLbls>
        <c:gapWidth val="100"/>
        <c:overlap val="-24"/>
        <c:axId val="444317824"/>
        <c:axId val="444320176"/>
      </c:barChart>
      <c:catAx>
        <c:axId val="444317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0176"/>
        <c:crosses val="autoZero"/>
        <c:auto val="1"/>
        <c:lblAlgn val="ctr"/>
        <c:lblOffset val="100"/>
        <c:noMultiLvlLbl val="0"/>
      </c:catAx>
      <c:valAx>
        <c:axId val="44432017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table!PivotTable4</c:name>
    <c:fmtId val="2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cost bt continent</a:t>
            </a:r>
          </a:p>
        </c:rich>
      </c:tx>
      <c:layout>
        <c:manualLayout>
          <c:xMode val="edge"/>
          <c:yMode val="edge"/>
          <c:x val="0.16638950124386834"/>
          <c:y val="2.3440414084175999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rgbClr val="7030A0"/>
          </a:solidFill>
          <a:ln>
            <a:noFill/>
          </a:ln>
          <a:effectLst>
            <a:outerShdw blurRad="57150" dist="19050" dir="5400000" algn="ctr" rotWithShape="0">
              <a:srgbClr val="000000">
                <a:alpha val="63000"/>
              </a:srgbClr>
            </a:outerShdw>
          </a:effectLst>
        </c:spPr>
      </c:pivotFmt>
      <c:pivotFmt>
        <c:idx val="2"/>
        <c:spPr>
          <a:solidFill>
            <a:srgbClr val="92D050"/>
          </a:solidFill>
          <a:ln>
            <a:noFill/>
          </a:ln>
          <a:effectLst>
            <a:outerShdw blurRad="57150" dist="19050" dir="5400000" algn="ctr" rotWithShape="0">
              <a:srgbClr val="000000">
                <a:alpha val="63000"/>
              </a:srgbClr>
            </a:outerShdw>
          </a:effectLst>
        </c:spPr>
      </c:pivotFmt>
      <c:pivotFmt>
        <c:idx val="3"/>
        <c:spPr>
          <a:solidFill>
            <a:schemeClr val="accent6">
              <a:lumMod val="50000"/>
            </a:schemeClr>
          </a:solidFill>
          <a:ln>
            <a:noFill/>
          </a:ln>
          <a:effectLst>
            <a:outerShdw blurRad="57150" dist="19050" dir="5400000" algn="ctr" rotWithShape="0">
              <a:srgbClr val="000000">
                <a:alpha val="63000"/>
              </a:srgbClr>
            </a:outerShdw>
          </a:effectLst>
        </c:spPr>
      </c:pivotFmt>
      <c:pivotFmt>
        <c:idx val="4"/>
        <c:spPr>
          <a:solidFill>
            <a:schemeClr val="accent2">
              <a:lumMod val="50000"/>
            </a:schemeClr>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solidFill>
            <a:srgbClr val="92D05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92D050"/>
              </a:solidFill>
              <a:ln>
                <a:noFill/>
              </a:ln>
              <a:effectLst>
                <a:outerShdw blurRad="57150" dist="19050" dir="5400000" algn="ctr" rotWithShape="0">
                  <a:srgbClr val="000000">
                    <a:alpha val="63000"/>
                  </a:srgbClr>
                </a:outerShdw>
              </a:effectLst>
            </c:spPr>
          </c:dPt>
          <c:dPt>
            <c:idx val="1"/>
            <c:invertIfNegative val="0"/>
            <c:bubble3D val="0"/>
            <c:spPr>
              <a:solidFill>
                <a:schemeClr val="accent2"/>
              </a:solidFill>
              <a:ln>
                <a:noFill/>
              </a:ln>
              <a:effectLst>
                <a:outerShdw blurRad="57150" dist="19050" dir="5400000" algn="ctr" rotWithShape="0">
                  <a:srgbClr val="000000">
                    <a:alpha val="63000"/>
                  </a:srgbClr>
                </a:outerShdw>
              </a:effectLst>
            </c:spPr>
          </c:dPt>
          <c:dPt>
            <c:idx val="2"/>
            <c:invertIfNegative val="0"/>
            <c:bubble3D val="0"/>
            <c:spPr>
              <a:solidFill>
                <a:srgbClr val="7030A0"/>
              </a:solidFill>
              <a:ln>
                <a:noFill/>
              </a:ln>
              <a:effectLst>
                <a:outerShdw blurRad="57150" dist="19050" dir="5400000" algn="ctr" rotWithShape="0">
                  <a:srgbClr val="000000">
                    <a:alpha val="63000"/>
                  </a:srgbClr>
                </a:outerShdw>
              </a:effectLst>
            </c:spPr>
          </c:dPt>
          <c:dPt>
            <c:idx val="3"/>
            <c:invertIfNegative val="0"/>
            <c:bubble3D val="0"/>
            <c:spPr>
              <a:solidFill>
                <a:srgbClr val="92D050"/>
              </a:solidFill>
              <a:ln>
                <a:noFill/>
              </a:ln>
              <a:effectLst>
                <a:outerShdw blurRad="57150" dist="19050" dir="5400000" algn="ctr" rotWithShape="0">
                  <a:srgbClr val="000000">
                    <a:alpha val="63000"/>
                  </a:srgbClr>
                </a:outerShdw>
              </a:effectLst>
            </c:spPr>
          </c:dPt>
          <c:dPt>
            <c:idx val="4"/>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dPt>
          <c:dPt>
            <c:idx val="5"/>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cat>
            <c:strRef>
              <c:f>'pivot table'!$A$53:$A$59</c:f>
              <c:strCache>
                <c:ptCount val="6"/>
                <c:pt idx="0">
                  <c:v>African</c:v>
                </c:pt>
                <c:pt idx="1">
                  <c:v>Asia</c:v>
                </c:pt>
                <c:pt idx="2">
                  <c:v>Australia</c:v>
                </c:pt>
                <c:pt idx="3">
                  <c:v>Europe</c:v>
                </c:pt>
                <c:pt idx="4">
                  <c:v>North America</c:v>
                </c:pt>
                <c:pt idx="5">
                  <c:v>South America</c:v>
                </c:pt>
              </c:strCache>
            </c:strRef>
          </c:cat>
          <c:val>
            <c:numRef>
              <c:f>'pivot table'!$B$53:$B$59</c:f>
              <c:numCache>
                <c:formatCode>_([$$-409]* #,##0_);_([$$-409]* \(#,##0\);_([$$-409]* "-"??_);_(@_)</c:formatCode>
                <c:ptCount val="6"/>
                <c:pt idx="0">
                  <c:v>2850</c:v>
                </c:pt>
                <c:pt idx="1">
                  <c:v>1581.2765957446809</c:v>
                </c:pt>
                <c:pt idx="2">
                  <c:v>3125</c:v>
                </c:pt>
                <c:pt idx="3">
                  <c:v>1806.969696969697</c:v>
                </c:pt>
                <c:pt idx="4">
                  <c:v>1960.9756097560976</c:v>
                </c:pt>
                <c:pt idx="5">
                  <c:v>2030</c:v>
                </c:pt>
              </c:numCache>
            </c:numRef>
          </c:val>
        </c:ser>
        <c:dLbls>
          <c:showLegendKey val="0"/>
          <c:showVal val="0"/>
          <c:showCatName val="0"/>
          <c:showSerName val="0"/>
          <c:showPercent val="0"/>
          <c:showBubbleSize val="0"/>
        </c:dLbls>
        <c:gapWidth val="100"/>
        <c:overlap val="-24"/>
        <c:axId val="444321744"/>
        <c:axId val="444317432"/>
      </c:barChart>
      <c:catAx>
        <c:axId val="44432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17432"/>
        <c:crosses val="autoZero"/>
        <c:auto val="1"/>
        <c:lblAlgn val="ctr"/>
        <c:lblOffset val="100"/>
        <c:noMultiLvlLbl val="0"/>
      </c:catAx>
      <c:valAx>
        <c:axId val="444317432"/>
        <c:scaling>
          <c:orientation val="minMax"/>
        </c:scaling>
        <c:delete val="0"/>
        <c:axPos val="l"/>
        <c:majorGridlines>
          <c:spPr>
            <a:ln w="9525" cap="flat" cmpd="sng" algn="ctr">
              <a:solidFill>
                <a:schemeClr val="lt1">
                  <a:lumMod val="95000"/>
                  <a:alpha val="10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table!PivotTable2</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Distribution of transportation methods by usage percentage</a:t>
            </a:r>
          </a:p>
        </c:rich>
      </c:tx>
      <c:layout>
        <c:manualLayout>
          <c:xMode val="edge"/>
          <c:yMode val="edge"/>
          <c:x val="0.19926012969624032"/>
          <c:y val="3.396745339147505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solidFill>
            <a:schemeClr val="accent2">
              <a:lumMod val="50000"/>
            </a:schemeClr>
          </a:solidFill>
          <a:ln>
            <a:noFill/>
          </a:ln>
          <a:effectLst>
            <a:outerShdw blurRad="57150" dist="19050" dir="5400000" algn="ctr" rotWithShape="0">
              <a:srgbClr val="000000">
                <a:alpha val="63000"/>
              </a:srgbClr>
            </a:outerShdw>
          </a:effectLst>
        </c:spPr>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FFC000"/>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pivotFmt>
      <c:pivotFmt>
        <c:idx val="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table'!$B$104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dPt>
          <c:dPt>
            <c:idx val="1"/>
            <c:invertIfNegative val="0"/>
            <c:bubble3D val="0"/>
            <c:spPr>
              <a:solidFill>
                <a:srgbClr val="FFC000"/>
              </a:solidFill>
              <a:ln>
                <a:noFill/>
              </a:ln>
              <a:effectLst>
                <a:outerShdw blurRad="57150" dist="19050" dir="5400000" algn="ctr" rotWithShape="0">
                  <a:srgbClr val="000000">
                    <a:alpha val="63000"/>
                  </a:srgbClr>
                </a:outerShdw>
              </a:effectLst>
            </c:spPr>
          </c:dPt>
          <c:dPt>
            <c:idx val="2"/>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dPt>
          <c:dPt>
            <c:idx val="3"/>
            <c:invertIfNegative val="0"/>
            <c:bubble3D val="0"/>
            <c:spPr>
              <a:solidFill>
                <a:srgbClr val="FFC000"/>
              </a:solidFill>
              <a:ln>
                <a:noFill/>
              </a:ln>
              <a:effectLst>
                <a:outerShdw blurRad="57150" dist="19050" dir="5400000" algn="ctr" rotWithShape="0">
                  <a:srgbClr val="000000">
                    <a:alpha val="63000"/>
                  </a:srgbClr>
                </a:outerShdw>
              </a:effectLst>
            </c:spPr>
          </c:dPt>
          <c:dPt>
            <c:idx val="4"/>
            <c:invertIfNegative val="0"/>
            <c:bubble3D val="0"/>
            <c:spPr>
              <a:solidFill>
                <a:schemeClr val="accent2">
                  <a:lumMod val="50000"/>
                </a:schemeClr>
              </a:solidFill>
              <a:ln>
                <a:noFill/>
              </a:ln>
              <a:effectLst>
                <a:outerShdw blurRad="57150" dist="19050" dir="5400000" algn="ctr" rotWithShape="0">
                  <a:srgbClr val="000000">
                    <a:alpha val="63000"/>
                  </a:srgbClr>
                </a:outerShdw>
              </a:effectLst>
            </c:spPr>
          </c:dPt>
          <c:dPt>
            <c:idx val="5"/>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dPt>
          <c:dPt>
            <c:idx val="6"/>
            <c:invertIfNegative val="0"/>
            <c:bubble3D val="0"/>
            <c:spPr>
              <a:solidFill>
                <a:schemeClr val="accent2"/>
              </a:solidFill>
              <a:ln>
                <a:noFill/>
              </a:ln>
              <a:effectLst>
                <a:outerShdw blurRad="57150" dist="19050" dir="5400000" algn="ctr" rotWithShape="0">
                  <a:srgbClr val="000000">
                    <a:alpha val="63000"/>
                  </a:srgbClr>
                </a:outerShdw>
              </a:effectLst>
            </c:spPr>
          </c:dPt>
          <c:cat>
            <c:strRef>
              <c:f>'pivot table'!$A$105:$A$113</c:f>
              <c:strCache>
                <c:ptCount val="8"/>
                <c:pt idx="0">
                  <c:v>Bus</c:v>
                </c:pt>
                <c:pt idx="1">
                  <c:v>Car</c:v>
                </c:pt>
                <c:pt idx="2">
                  <c:v>Car rental</c:v>
                </c:pt>
                <c:pt idx="3">
                  <c:v>Ferry</c:v>
                </c:pt>
                <c:pt idx="4">
                  <c:v>plane</c:v>
                </c:pt>
                <c:pt idx="5">
                  <c:v>Subway</c:v>
                </c:pt>
                <c:pt idx="6">
                  <c:v>Train</c:v>
                </c:pt>
                <c:pt idx="7">
                  <c:v>(blank)</c:v>
                </c:pt>
              </c:strCache>
            </c:strRef>
          </c:cat>
          <c:val>
            <c:numRef>
              <c:f>'pivot table'!$B$105:$B$113</c:f>
              <c:numCache>
                <c:formatCode>0%</c:formatCode>
                <c:ptCount val="8"/>
                <c:pt idx="0">
                  <c:v>4.4117647058823532E-2</c:v>
                </c:pt>
                <c:pt idx="1">
                  <c:v>2.2058823529411766E-2</c:v>
                </c:pt>
                <c:pt idx="2">
                  <c:v>9.5588235294117641E-2</c:v>
                </c:pt>
                <c:pt idx="3">
                  <c:v>7.3529411764705881E-3</c:v>
                </c:pt>
                <c:pt idx="4">
                  <c:v>0.55147058823529416</c:v>
                </c:pt>
                <c:pt idx="5">
                  <c:v>7.3529411764705881E-3</c:v>
                </c:pt>
                <c:pt idx="6">
                  <c:v>0.27205882352941174</c:v>
                </c:pt>
                <c:pt idx="7">
                  <c:v>0</c:v>
                </c:pt>
              </c:numCache>
            </c:numRef>
          </c:val>
        </c:ser>
        <c:dLbls>
          <c:showLegendKey val="0"/>
          <c:showVal val="0"/>
          <c:showCatName val="0"/>
          <c:showSerName val="0"/>
          <c:showPercent val="0"/>
          <c:showBubbleSize val="0"/>
        </c:dLbls>
        <c:gapWidth val="100"/>
        <c:overlap val="-24"/>
        <c:axId val="444323704"/>
        <c:axId val="444324488"/>
      </c:barChart>
      <c:catAx>
        <c:axId val="44432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4488"/>
        <c:crosses val="autoZero"/>
        <c:auto val="1"/>
        <c:lblAlgn val="ctr"/>
        <c:lblOffset val="100"/>
        <c:noMultiLvlLbl val="0"/>
      </c:catAx>
      <c:valAx>
        <c:axId val="444324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44323704"/>
        <c:crosses val="autoZero"/>
        <c:crossBetween val="between"/>
      </c:valAx>
      <c:spPr>
        <a:noFill/>
        <a:ln>
          <a:noFill/>
        </a:ln>
        <a:effectLst/>
      </c:spPr>
    </c:plotArea>
    <c:legend>
      <c:legendPos val="r"/>
      <c:layout>
        <c:manualLayout>
          <c:xMode val="edge"/>
          <c:yMode val="edge"/>
          <c:x val="0.86562922854753499"/>
          <c:y val="0.27809647286507155"/>
          <c:w val="0.1168665013409029"/>
          <c:h val="0.5618975171767798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[jack ihsan project.xlsx]pivot table!PivotTable3</c:name>
    <c:fmtId val="3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Gender</a:t>
            </a:r>
            <a:r>
              <a:rPr lang="en-US" sz="1400" b="1" baseline="0"/>
              <a:t> distribution of traveler</a:t>
            </a:r>
          </a:p>
        </c:rich>
      </c:tx>
      <c:layout>
        <c:manualLayout>
          <c:xMode val="edge"/>
          <c:yMode val="edge"/>
          <c:x val="0.24865188181752509"/>
          <c:y val="2.7717371611734379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p3d/>
        </c:spPr>
        <c:dLbl>
          <c:idx val="0"/>
          <c:layout>
            <c:manualLayout>
              <c:x val="-0.12800864077997223"/>
              <c:y val="-7.4601738036600057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57150" dist="19050" dir="5400000" algn="ctr" rotWithShape="0">
              <a:srgbClr val="000000">
                <a:alpha val="63000"/>
              </a:srgbClr>
            </a:outerShdw>
          </a:effectLst>
          <a:sp3d/>
        </c:spPr>
        <c:dLbl>
          <c:idx val="0"/>
          <c:layout>
            <c:manualLayout>
              <c:x val="0.12839569272684748"/>
              <c:y val="2.4433437732544215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a:sp3d/>
        </c:spPr>
        <c:dLbl>
          <c:idx val="0"/>
          <c:layout>
            <c:manualLayout>
              <c:x val="-0.12800864077997223"/>
              <c:y val="-7.4601738036600057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57150" dist="19050" dir="5400000" algn="ctr" rotWithShape="0">
              <a:srgbClr val="000000">
                <a:alpha val="63000"/>
              </a:srgbClr>
            </a:outerShdw>
          </a:effectLst>
          <a:sp3d/>
        </c:spPr>
        <c:dLbl>
          <c:idx val="0"/>
          <c:layout>
            <c:manualLayout>
              <c:x val="0.12839569272684748"/>
              <c:y val="2.4433437732544215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a:sp3d/>
        </c:spPr>
        <c:dLbl>
          <c:idx val="0"/>
          <c:layout>
            <c:manualLayout>
              <c:x val="-0.19895668087360641"/>
              <c:y val="-9.2300745592641689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5"/>
          </a:solidFill>
          <a:ln>
            <a:noFill/>
          </a:ln>
          <a:effectLst>
            <a:outerShdw blurRad="57150" dist="19050" dir="5400000" algn="ctr" rotWithShape="0">
              <a:srgbClr val="000000">
                <a:alpha val="63000"/>
              </a:srgbClr>
            </a:outerShdw>
          </a:effectLst>
          <a:sp3d/>
        </c:spPr>
        <c:dLbl>
          <c:idx val="0"/>
          <c:layout>
            <c:manualLayout>
              <c:x val="0.18955775482193163"/>
              <c:y val="2.4433419273918129E-2"/>
            </c:manualLayout>
          </c:layout>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spPr>
            <a:solidFill>
              <a:srgbClr val="FF0000"/>
            </a:solidFill>
          </c:spPr>
          <c:dPt>
            <c:idx val="0"/>
            <c:bubble3D val="0"/>
            <c:spPr>
              <a:solidFill>
                <a:srgbClr val="FF0000"/>
              </a:soli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0-D0BA-4586-87E2-56EA3B0A4A60}"/>
              </c:ext>
            </c:extLst>
          </c:dPt>
          <c:dPt>
            <c:idx val="1"/>
            <c:bubble3D val="0"/>
            <c:spPr>
              <a:solidFill>
                <a:schemeClr val="accent5"/>
              </a:soli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C751-4249-A361-94546A0B053B}"/>
              </c:ext>
            </c:extLst>
          </c:dPt>
          <c:dLbls>
            <c:dLbl>
              <c:idx val="0"/>
              <c:layout>
                <c:manualLayout>
                  <c:x val="-0.19895668087360641"/>
                  <c:y val="-9.2300745592641689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8955775482193163"/>
                  <c:y val="2.4433419273918129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table'!$A$39:$A$41</c:f>
              <c:strCache>
                <c:ptCount val="2"/>
                <c:pt idx="0">
                  <c:v>Female</c:v>
                </c:pt>
                <c:pt idx="1">
                  <c:v>Male</c:v>
                </c:pt>
              </c:strCache>
            </c:strRef>
          </c:cat>
          <c:val>
            <c:numRef>
              <c:f>'pivot table'!$B$39:$B$41</c:f>
              <c:numCache>
                <c:formatCode>General</c:formatCode>
                <c:ptCount val="2"/>
                <c:pt idx="0">
                  <c:v>70</c:v>
                </c:pt>
                <c:pt idx="1">
                  <c:v>67</c:v>
                </c:pt>
              </c:numCache>
            </c:numRef>
          </c:val>
          <c:extLst xmlns:c16r2="http://schemas.microsoft.com/office/drawing/2015/06/chart">
            <c:ext xmlns:c16="http://schemas.microsoft.com/office/drawing/2014/chart" uri="{C3380CC4-5D6E-409C-BE32-E72D297353CC}">
              <c16:uniqueId val="{00000000-E92D-40E5-9E5D-BF622B52E17B}"/>
            </c:ext>
          </c:extLst>
        </c:ser>
        <c:dLbls>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704850</xdr:colOff>
      <xdr:row>6</xdr:row>
      <xdr:rowOff>152400</xdr:rowOff>
    </xdr:from>
    <xdr:to>
      <xdr:col>7</xdr:col>
      <xdr:colOff>552450</xdr:colOff>
      <xdr:row>21</xdr:row>
      <xdr:rowOff>133350</xdr:rowOff>
    </xdr:to>
    <xdr:graphicFrame macro="">
      <xdr:nvGraphicFramePr>
        <xdr:cNvPr id="2" name="Chart 1">
          <a:extLst>
            <a:ext uri="{FF2B5EF4-FFF2-40B4-BE49-F238E27FC236}">
              <a16:creationId xmlns="" xmlns:a16="http://schemas.microsoft.com/office/drawing/2014/main" id="{6D23F9BA-FE8D-0F71-51D4-02D97C8A3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139700</xdr:colOff>
      <xdr:row>9</xdr:row>
      <xdr:rowOff>44451</xdr:rowOff>
    </xdr:from>
    <xdr:to>
      <xdr:col>10</xdr:col>
      <xdr:colOff>139700</xdr:colOff>
      <xdr:row>14</xdr:row>
      <xdr:rowOff>50801</xdr:rowOff>
    </xdr:to>
    <mc:AlternateContent xmlns:mc="http://schemas.openxmlformats.org/markup-compatibility/2006" xmlns:a14="http://schemas.microsoft.com/office/drawing/2010/main">
      <mc:Choice Requires="a14">
        <xdr:graphicFrame macro="">
          <xdr:nvGraphicFramePr>
            <xdr:cNvPr id="3" name="%">
              <a:extLst>
                <a:ext uri="{FF2B5EF4-FFF2-40B4-BE49-F238E27FC236}">
                  <a16:creationId xmlns="" xmlns:a16="http://schemas.microsoft.com/office/drawing/2014/main" id="{FD96A679-13CF-68D0-B8DF-DD1EC6FAC660}"/>
                </a:ext>
              </a:extLst>
            </xdr:cNvPr>
            <xdr:cNvGraphicFramePr/>
          </xdr:nvGraphicFramePr>
          <xdr:xfrm>
            <a:off x="0" y="0"/>
            <a:ext cx="0" cy="0"/>
          </xdr:xfrm>
          <a:graphic>
            <a:graphicData uri="http://schemas.microsoft.com/office/drawing/2010/slicer">
              <sle:slicer xmlns:sle="http://schemas.microsoft.com/office/drawing/2010/slicer" name="%"/>
            </a:graphicData>
          </a:graphic>
        </xdr:graphicFrame>
      </mc:Choice>
      <mc:Fallback xmlns="">
        <xdr:sp macro="" textlink="">
          <xdr:nvSpPr>
            <xdr:cNvPr id="0" name=""/>
            <xdr:cNvSpPr>
              <a:spLocks noTextEdit="1"/>
            </xdr:cNvSpPr>
          </xdr:nvSpPr>
          <xdr:spPr>
            <a:xfrm>
              <a:off x="4864100" y="17018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32</xdr:col>
      <xdr:colOff>0</xdr:colOff>
      <xdr:row>15</xdr:row>
      <xdr:rowOff>150245</xdr:rowOff>
    </xdr:from>
    <xdr:to>
      <xdr:col>37</xdr:col>
      <xdr:colOff>242093</xdr:colOff>
      <xdr:row>68</xdr:row>
      <xdr:rowOff>147411</xdr:rowOff>
    </xdr:to>
    <xdr:graphicFrame macro="">
      <xdr:nvGraphicFramePr>
        <xdr:cNvPr id="4" name="Chart 3">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61842</xdr:colOff>
      <xdr:row>28</xdr:row>
      <xdr:rowOff>76639</xdr:rowOff>
    </xdr:from>
    <xdr:to>
      <xdr:col>12</xdr:col>
      <xdr:colOff>511388</xdr:colOff>
      <xdr:row>42</xdr:row>
      <xdr:rowOff>144334</xdr:rowOff>
    </xdr:to>
    <xdr:graphicFrame macro="">
      <xdr:nvGraphicFramePr>
        <xdr:cNvPr id="4" name="Chart 3">
          <a:extLst>
            <a:ext uri="{FF2B5EF4-FFF2-40B4-BE49-F238E27FC236}">
              <a16:creationId xmlns=""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488155</xdr:colOff>
      <xdr:row>61</xdr:row>
      <xdr:rowOff>99413</xdr:rowOff>
    </xdr:from>
    <xdr:to>
      <xdr:col>16</xdr:col>
      <xdr:colOff>226217</xdr:colOff>
      <xdr:row>78</xdr:row>
      <xdr:rowOff>113522</xdr:rowOff>
    </xdr:to>
    <xdr:graphicFrame macro="">
      <xdr:nvGraphicFramePr>
        <xdr:cNvPr id="6" name="Chart 5">
          <a:extLst>
            <a:ext uri="{FF2B5EF4-FFF2-40B4-BE49-F238E27FC236}">
              <a16:creationId xmlns=""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377447</xdr:colOff>
      <xdr:row>17</xdr:row>
      <xdr:rowOff>27257</xdr:rowOff>
    </xdr:from>
    <xdr:to>
      <xdr:col>15</xdr:col>
      <xdr:colOff>377453</xdr:colOff>
      <xdr:row>22</xdr:row>
      <xdr:rowOff>114040</xdr:rowOff>
    </xdr:to>
    <mc:AlternateContent xmlns:mc="http://schemas.openxmlformats.org/markup-compatibility/2006" xmlns:a14="http://schemas.microsoft.com/office/drawing/2010/main">
      <mc:Choice Requires="a14">
        <xdr:graphicFrame macro="">
          <xdr:nvGraphicFramePr>
            <xdr:cNvPr id="8" name="Traveler gender 2">
              <a:extLst>
                <a:ext uri="{FF2B5EF4-FFF2-40B4-BE49-F238E27FC236}">
                  <a16:creationId xmlns=""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Traveler gender 2"/>
            </a:graphicData>
          </a:graphic>
        </xdr:graphicFrame>
      </mc:Choice>
      <mc:Fallback xmlns="">
        <xdr:sp macro="" textlink="">
          <xdr:nvSpPr>
            <xdr:cNvPr id="0" name=""/>
            <xdr:cNvSpPr>
              <a:spLocks noTextEdit="1"/>
            </xdr:cNvSpPr>
          </xdr:nvSpPr>
          <xdr:spPr>
            <a:xfrm>
              <a:off x="10354885" y="3265757"/>
              <a:ext cx="1821662" cy="1039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18284</xdr:colOff>
      <xdr:row>1</xdr:row>
      <xdr:rowOff>150103</xdr:rowOff>
    </xdr:from>
    <xdr:to>
      <xdr:col>16</xdr:col>
      <xdr:colOff>18278</xdr:colOff>
      <xdr:row>12</xdr:row>
      <xdr:rowOff>73903</xdr:rowOff>
    </xdr:to>
    <mc:AlternateContent xmlns:mc="http://schemas.openxmlformats.org/markup-compatibility/2006" xmlns:a14="http://schemas.microsoft.com/office/drawing/2010/main">
      <mc:Choice Requires="a14">
        <xdr:graphicFrame macro="">
          <xdr:nvGraphicFramePr>
            <xdr:cNvPr id="9" name="Accommodation type">
              <a:extLst>
                <a:ext uri="{FF2B5EF4-FFF2-40B4-BE49-F238E27FC236}">
                  <a16:creationId xmlns=""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Accommodation type"/>
            </a:graphicData>
          </a:graphic>
        </xdr:graphicFrame>
      </mc:Choice>
      <mc:Fallback xmlns="">
        <xdr:sp macro="" textlink="">
          <xdr:nvSpPr>
            <xdr:cNvPr id="0" name=""/>
            <xdr:cNvSpPr>
              <a:spLocks noTextEdit="1"/>
            </xdr:cNvSpPr>
          </xdr:nvSpPr>
          <xdr:spPr>
            <a:xfrm>
              <a:off x="10662472" y="340603"/>
              <a:ext cx="18216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333375</xdr:colOff>
      <xdr:row>3</xdr:row>
      <xdr:rowOff>36856</xdr:rowOff>
    </xdr:from>
    <xdr:to>
      <xdr:col>11</xdr:col>
      <xdr:colOff>59531</xdr:colOff>
      <xdr:row>19</xdr:row>
      <xdr:rowOff>107155</xdr:rowOff>
    </xdr:to>
    <xdr:graphicFrame macro="">
      <xdr:nvGraphicFramePr>
        <xdr:cNvPr id="16" name="Chart 15">
          <a:extLst>
            <a:ext uri="{FF2B5EF4-FFF2-40B4-BE49-F238E27FC236}">
              <a16:creationId xmlns="" xmlns:a16="http://schemas.microsoft.com/office/drawing/2014/main" id="{C1418E6D-819D-9F8F-4DEC-3CF34E85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71438</xdr:colOff>
      <xdr:row>80</xdr:row>
      <xdr:rowOff>71437</xdr:rowOff>
    </xdr:from>
    <xdr:to>
      <xdr:col>13</xdr:col>
      <xdr:colOff>95249</xdr:colOff>
      <xdr:row>98</xdr:row>
      <xdr:rowOff>127397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833436</xdr:colOff>
      <xdr:row>43</xdr:row>
      <xdr:rowOff>154781</xdr:rowOff>
    </xdr:from>
    <xdr:to>
      <xdr:col>12</xdr:col>
      <xdr:colOff>535779</xdr:colOff>
      <xdr:row>60</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541732</xdr:colOff>
      <xdr:row>100</xdr:row>
      <xdr:rowOff>158352</xdr:rowOff>
    </xdr:from>
    <xdr:to>
      <xdr:col>13</xdr:col>
      <xdr:colOff>130968</xdr:colOff>
      <xdr:row>118</xdr:row>
      <xdr:rowOff>11906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495300</xdr:colOff>
      <xdr:row>31</xdr:row>
      <xdr:rowOff>188119</xdr:rowOff>
    </xdr:from>
    <xdr:to>
      <xdr:col>17</xdr:col>
      <xdr:colOff>502443</xdr:colOff>
      <xdr:row>45</xdr:row>
      <xdr:rowOff>45244</xdr:rowOff>
    </xdr:to>
    <mc:AlternateContent xmlns:mc="http://schemas.openxmlformats.org/markup-compatibility/2006" xmlns:a14="http://schemas.microsoft.com/office/drawing/2010/main">
      <mc:Choice Requires="a14">
        <xdr:graphicFrame macro="">
          <xdr:nvGraphicFramePr>
            <xdr:cNvPr id="5" name="Continents"/>
            <xdr:cNvGraphicFramePr/>
          </xdr:nvGraphicFramePr>
          <xdr:xfrm>
            <a:off x="0" y="0"/>
            <a:ext cx="0" cy="0"/>
          </xdr:xfrm>
          <a:graphic>
            <a:graphicData uri="http://schemas.microsoft.com/office/drawing/2010/slicer">
              <sle:slicer xmlns:sle="http://schemas.microsoft.com/office/drawing/2010/slicer" name="Continents"/>
            </a:graphicData>
          </a:graphic>
        </xdr:graphicFrame>
      </mc:Choice>
      <mc:Fallback xmlns="">
        <xdr:sp macro="" textlink="">
          <xdr:nvSpPr>
            <xdr:cNvPr id="0" name=""/>
            <xdr:cNvSpPr>
              <a:spLocks noTextEdit="1"/>
            </xdr:cNvSpPr>
          </xdr:nvSpPr>
          <xdr:spPr>
            <a:xfrm>
              <a:off x="11746706" y="60936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583602</xdr:rowOff>
    </xdr:from>
    <xdr:to>
      <xdr:col>3</xdr:col>
      <xdr:colOff>127000</xdr:colOff>
      <xdr:row>7</xdr:row>
      <xdr:rowOff>15875</xdr:rowOff>
    </xdr:to>
    <mc:AlternateContent xmlns:mc="http://schemas.openxmlformats.org/markup-compatibility/2006" xmlns:a14="http://schemas.microsoft.com/office/drawing/2010/main">
      <mc:Choice Requires="a14">
        <xdr:graphicFrame macro="">
          <xdr:nvGraphicFramePr>
            <xdr:cNvPr id="8" name="Traveler gender 3">
              <a:extLst>
                <a:ext uri="{FF2B5EF4-FFF2-40B4-BE49-F238E27FC236}">
                  <a16:creationId xmlns="" xmlns:a16="http://schemas.microsoft.com/office/drawing/2014/main" id="{DD6ED074-8D88-451A-8909-334F744CEB2B}"/>
                </a:ext>
              </a:extLst>
            </xdr:cNvPr>
            <xdr:cNvGraphicFramePr/>
          </xdr:nvGraphicFramePr>
          <xdr:xfrm>
            <a:off x="0" y="0"/>
            <a:ext cx="0" cy="0"/>
          </xdr:xfrm>
          <a:graphic>
            <a:graphicData uri="http://schemas.microsoft.com/office/drawing/2010/slicer">
              <sle:slicer xmlns:sle="http://schemas.microsoft.com/office/drawing/2010/slicer" name="Traveler gender 3"/>
            </a:graphicData>
          </a:graphic>
        </xdr:graphicFrame>
      </mc:Choice>
      <mc:Fallback xmlns="">
        <xdr:sp macro="" textlink="">
          <xdr:nvSpPr>
            <xdr:cNvPr id="0" name=""/>
            <xdr:cNvSpPr>
              <a:spLocks noTextEdit="1"/>
            </xdr:cNvSpPr>
          </xdr:nvSpPr>
          <xdr:spPr>
            <a:xfrm>
              <a:off x="0" y="774102"/>
              <a:ext cx="1889125" cy="940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174625</xdr:rowOff>
    </xdr:from>
    <xdr:to>
      <xdr:col>3</xdr:col>
      <xdr:colOff>171450</xdr:colOff>
      <xdr:row>44</xdr:row>
      <xdr:rowOff>174626</xdr:rowOff>
    </xdr:to>
    <mc:AlternateContent xmlns:mc="http://schemas.openxmlformats.org/markup-compatibility/2006" xmlns:a14="http://schemas.microsoft.com/office/drawing/2010/main">
      <mc:Choice Requires="a14">
        <xdr:graphicFrame macro="">
          <xdr:nvGraphicFramePr>
            <xdr:cNvPr id="9" name="Accommodation type 1">
              <a:extLst>
                <a:ext uri="{FF2B5EF4-FFF2-40B4-BE49-F238E27FC236}">
                  <a16:creationId xmlns="" xmlns:a16="http://schemas.microsoft.com/office/drawing/2014/main" id="{523C0C06-570E-416E-833D-498EA11D6959}"/>
                </a:ext>
              </a:extLst>
            </xdr:cNvPr>
            <xdr:cNvGraphicFramePr/>
          </xdr:nvGraphicFramePr>
          <xdr:xfrm>
            <a:off x="0" y="0"/>
            <a:ext cx="0" cy="0"/>
          </xdr:xfrm>
          <a:graphic>
            <a:graphicData uri="http://schemas.microsoft.com/office/drawing/2010/slicer">
              <sle:slicer xmlns:sle="http://schemas.microsoft.com/office/drawing/2010/slicer" name="Accommodation type 1"/>
            </a:graphicData>
          </a:graphic>
        </xdr:graphicFrame>
      </mc:Choice>
      <mc:Fallback xmlns="">
        <xdr:sp macro="" textlink="">
          <xdr:nvSpPr>
            <xdr:cNvPr id="0" name=""/>
            <xdr:cNvSpPr>
              <a:spLocks noTextEdit="1"/>
            </xdr:cNvSpPr>
          </xdr:nvSpPr>
          <xdr:spPr>
            <a:xfrm>
              <a:off x="0" y="6064250"/>
              <a:ext cx="1933575" cy="2857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258682</xdr:colOff>
      <xdr:row>0</xdr:row>
      <xdr:rowOff>1</xdr:rowOff>
    </xdr:from>
    <xdr:ext cx="6137770" cy="796757"/>
    <xdr:sp macro="" textlink="">
      <xdr:nvSpPr>
        <xdr:cNvPr id="15" name="TextBox 14">
          <a:extLst>
            <a:ext uri="{FF2B5EF4-FFF2-40B4-BE49-F238E27FC236}">
              <a16:creationId xmlns="" xmlns:a16="http://schemas.microsoft.com/office/drawing/2014/main" id="{28A9005A-B352-0BB4-1C57-6E365A846B7A}"/>
            </a:ext>
          </a:extLst>
        </xdr:cNvPr>
        <xdr:cNvSpPr txBox="1"/>
      </xdr:nvSpPr>
      <xdr:spPr>
        <a:xfrm>
          <a:off x="2093126" y="1"/>
          <a:ext cx="6137770" cy="79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500" baseline="0"/>
            <a:t>Transportation Dahboard</a:t>
          </a:r>
        </a:p>
      </xdr:txBody>
    </xdr:sp>
    <xdr:clientData/>
  </xdr:oneCellAnchor>
  <xdr:twoCellAnchor>
    <xdr:from>
      <xdr:col>3</xdr:col>
      <xdr:colOff>301625</xdr:colOff>
      <xdr:row>1</xdr:row>
      <xdr:rowOff>539750</xdr:rowOff>
    </xdr:from>
    <xdr:to>
      <xdr:col>12</xdr:col>
      <xdr:colOff>206375</xdr:colOff>
      <xdr:row>20</xdr:row>
      <xdr:rowOff>142875</xdr:rowOff>
    </xdr:to>
    <xdr:graphicFrame macro="">
      <xdr:nvGraphicFramePr>
        <xdr:cNvPr id="6" name="Chart 5">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317499</xdr:colOff>
      <xdr:row>1</xdr:row>
      <xdr:rowOff>546100</xdr:rowOff>
    </xdr:from>
    <xdr:to>
      <xdr:col>21</xdr:col>
      <xdr:colOff>571499</xdr:colOff>
      <xdr:row>20</xdr:row>
      <xdr:rowOff>158750</xdr:rowOff>
    </xdr:to>
    <xdr:graphicFrame macro="">
      <xdr:nvGraphicFramePr>
        <xdr:cNvPr id="7" name="Chart 6">
          <a:extLst>
            <a:ext uri="{FF2B5EF4-FFF2-40B4-BE49-F238E27FC236}">
              <a16:creationId xmlns="" xmlns:a16="http://schemas.microsoft.com/office/drawing/2014/main" id="{C1418E6D-819D-9F8F-4DEC-3CF34E855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301626</xdr:colOff>
      <xdr:row>21</xdr:row>
      <xdr:rowOff>127841</xdr:rowOff>
    </xdr:from>
    <xdr:to>
      <xdr:col>21</xdr:col>
      <xdr:colOff>571501</xdr:colOff>
      <xdr:row>45</xdr:row>
      <xdr:rowOff>63500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301624</xdr:colOff>
      <xdr:row>21</xdr:row>
      <xdr:rowOff>142875</xdr:rowOff>
    </xdr:from>
    <xdr:to>
      <xdr:col>12</xdr:col>
      <xdr:colOff>206374</xdr:colOff>
      <xdr:row>45</xdr:row>
      <xdr:rowOff>47625</xdr:rowOff>
    </xdr:to>
    <xdr:graphicFrame macro="">
      <xdr:nvGraphicFramePr>
        <xdr:cNvPr id="12" name="Chart 11">
          <a:extLst>
            <a:ext uri="{FF2B5EF4-FFF2-40B4-BE49-F238E27FC236}">
              <a16:creationId xmlns=""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79375</xdr:colOff>
      <xdr:row>1</xdr:row>
      <xdr:rowOff>523875</xdr:rowOff>
    </xdr:from>
    <xdr:to>
      <xdr:col>35</xdr:col>
      <xdr:colOff>190500</xdr:colOff>
      <xdr:row>20</xdr:row>
      <xdr:rowOff>158750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95251</xdr:colOff>
      <xdr:row>21</xdr:row>
      <xdr:rowOff>106619</xdr:rowOff>
    </xdr:from>
    <xdr:to>
      <xdr:col>35</xdr:col>
      <xdr:colOff>224090</xdr:colOff>
      <xdr:row>44</xdr:row>
      <xdr:rowOff>154578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0</xdr:rowOff>
    </xdr:from>
    <xdr:to>
      <xdr:col>3</xdr:col>
      <xdr:colOff>165100</xdr:colOff>
      <xdr:row>24</xdr:row>
      <xdr:rowOff>0</xdr:rowOff>
    </xdr:to>
    <mc:AlternateContent xmlns:mc="http://schemas.openxmlformats.org/markup-compatibility/2006" xmlns:a14="http://schemas.microsoft.com/office/drawing/2010/main">
      <mc:Choice Requires="a14">
        <xdr:graphicFrame macro="">
          <xdr:nvGraphicFramePr>
            <xdr:cNvPr id="16" name="Continents 1"/>
            <xdr:cNvGraphicFramePr/>
          </xdr:nvGraphicFramePr>
          <xdr:xfrm>
            <a:off x="0" y="0"/>
            <a:ext cx="0" cy="0"/>
          </xdr:xfrm>
          <a:graphic>
            <a:graphicData uri="http://schemas.microsoft.com/office/drawing/2010/slicer">
              <sle:slicer xmlns:sle="http://schemas.microsoft.com/office/drawing/2010/slicer" name="Continents 1"/>
            </a:graphicData>
          </a:graphic>
        </xdr:graphicFrame>
      </mc:Choice>
      <mc:Fallback xmlns="">
        <xdr:sp macro="" textlink="">
          <xdr:nvSpPr>
            <xdr:cNvPr id="0" name=""/>
            <xdr:cNvSpPr>
              <a:spLocks noTextEdit="1"/>
            </xdr:cNvSpPr>
          </xdr:nvSpPr>
          <xdr:spPr>
            <a:xfrm>
              <a:off x="0" y="2841625"/>
              <a:ext cx="192722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39.599981944448" createdVersion="8" refreshedVersion="8" minRefreshableVersion="3" recordCount="2">
  <cacheSource type="worksheet">
    <worksheetSource name="Table1"/>
  </cacheSource>
  <cacheFields count="4">
    <cacheField name="gender" numFmtId="0">
      <sharedItems count="2">
        <s v="female"/>
        <s v="male"/>
      </sharedItems>
    </cacheField>
    <cacheField name="count" numFmtId="0">
      <sharedItems containsSemiMixedTypes="0" containsString="0" containsNumber="1" containsInteger="1" minValue="67" maxValue="70"/>
    </cacheField>
    <cacheField name="total" numFmtId="0">
      <sharedItems containsSemiMixedTypes="0" containsString="0" containsNumber="1" containsInteger="1" minValue="137" maxValue="137"/>
    </cacheField>
    <cacheField name="%" numFmtId="41">
      <sharedItems containsSemiMixedTypes="0" containsString="0" containsNumber="1" minValue="48.905109489051092" maxValue="51.094890510948908" count="2">
        <n v="51.094890510948908"/>
        <n v="48.905109489051092"/>
      </sharedItems>
    </cacheField>
  </cacheFields>
  <extLst>
    <ext xmlns:x14="http://schemas.microsoft.com/office/spreadsheetml/2009/9/main" uri="{725AE2AE-9491-48be-B2B4-4EB974FC3084}">
      <x14:pivotCacheDefinition pivotCacheId="43752752"/>
    </ext>
  </extLst>
</pivotCacheDefinition>
</file>

<file path=xl/pivotCache/pivotCacheDefinition2.xml><?xml version="1.0" encoding="utf-8"?>
<pivotCacheDefinition xmlns="http://schemas.openxmlformats.org/spreadsheetml/2006/main" xmlns:r="http://schemas.openxmlformats.org/officeDocument/2006/relationships" r:id="rId1" refreshedBy="DR.Ahmed Saker" refreshedDate="45444.780445833334" createdVersion="5" refreshedVersion="5" minRefreshableVersion="3" recordCount="137">
  <cacheSource type="worksheet">
    <worksheetSource ref="A1:S138" sheet="work sheet"/>
  </cacheSource>
  <cacheFields count="19">
    <cacheField name="Trip ID" numFmtId="0">
      <sharedItems containsSemiMixedTypes="0" containsString="0" containsNumber="1" containsInteger="1" minValue="1" maxValue="139"/>
    </cacheField>
    <cacheField name="Destination" numFmtId="0">
      <sharedItems/>
    </cacheField>
    <cacheField name="Start date" numFmtId="14">
      <sharedItems containsSemiMixedTypes="0" containsNonDate="0" containsDate="1" containsString="0" minDate="2021-06-15T00:00:00" maxDate="2025-05-22T00:00:00"/>
    </cacheField>
    <cacheField name="End date" numFmtId="14">
      <sharedItems containsSemiMixedTypes="0" containsNonDate="0" containsDate="1" containsString="0" minDate="2021-06-20T00:00:00" maxDate="2025-05-30T00:00:00"/>
    </cacheField>
    <cacheField name="Duration (days)" numFmtId="0">
      <sharedItems containsSemiMixedTypes="0" containsString="0" containsNumber="1" containsInteger="1" minValue="5" maxValue="14" count="9">
        <n v="7"/>
        <n v="5"/>
        <n v="14"/>
        <n v="10"/>
        <n v="8"/>
        <n v="9"/>
        <n v="6"/>
        <n v="13"/>
        <n v="11"/>
      </sharedItems>
    </cacheField>
    <cacheField name="Traveler name" numFmtId="0">
      <sharedItems/>
    </cacheField>
    <cacheField name="Traveler age" numFmtId="0">
      <sharedItems containsSemiMixedTypes="0" containsString="0" containsNumber="1" containsInteger="1" minValue="20" maxValue="60"/>
    </cacheField>
    <cacheField name="age brackets" numFmtId="0">
      <sharedItems/>
    </cacheField>
    <cacheField name="Traveler gender" numFmtId="0">
      <sharedItems count="2">
        <s v="Male"/>
        <s v="Female"/>
      </sharedItems>
    </cacheField>
    <cacheField name="Traveler nationality" numFmtId="0">
      <sharedItems/>
    </cacheField>
    <cacheField name="Continents" numFmtId="0">
      <sharedItems count="6">
        <s v="North America"/>
        <s v="Asia"/>
        <s v="Europe"/>
        <s v="Australia"/>
        <s v="South America"/>
        <s v="African"/>
      </sharedItems>
    </cacheField>
    <cacheField name="Accommodation type" numFmtId="0">
      <sharedItems containsBlank="1" count="9">
        <s v="Hotel"/>
        <s v="Resort"/>
        <s v="Villa"/>
        <s v="Airbnb"/>
        <s v="Hostel"/>
        <m/>
        <s v="Riad"/>
        <s v="Vacation rental"/>
        <s v="Guesthouse"/>
      </sharedItems>
    </cacheField>
    <cacheField name="Accommodation cost" numFmtId="42">
      <sharedItems containsSemiMixedTypes="0" containsString="0" containsNumber="1" containsInteger="1" minValue="100" maxValue="8000"/>
    </cacheField>
    <cacheField name="Transportation type" numFmtId="0">
      <sharedItems containsBlank="1" count="8">
        <s v="plane"/>
        <s v="Train"/>
        <s v="Bus"/>
        <s v="Car rental"/>
        <s v="Subway"/>
        <s v="Car"/>
        <m/>
        <s v="Ferry"/>
      </sharedItems>
    </cacheField>
    <cacheField name="Transportation cost" numFmtId="42">
      <sharedItems containsString="0" containsBlank="1" containsNumber="1" containsInteger="1" minValue="20" maxValue="3000"/>
    </cacheField>
    <cacheField name="sum of cost" numFmtId="42">
      <sharedItems containsSemiMixedTypes="0" containsString="0" containsNumber="1" containsInteger="1" minValue="100" maxValue="10500"/>
    </cacheField>
    <cacheField name="continents2" numFmtId="0">
      <sharedItems/>
    </cacheField>
    <cacheField name="Traveler gender2" numFmtId="0">
      <sharedItems/>
    </cacheField>
    <cacheField name="Duration (days)2" numFmtId="0">
      <sharedItems containsSemiMixedTypes="0" containsString="0" containsNumber="1" containsInteger="1" minValue="5" maxValue="1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
  <r>
    <x v="0"/>
    <n v="70"/>
    <n v="137"/>
    <x v="0"/>
  </r>
  <r>
    <x v="1"/>
    <n v="67"/>
    <n v="137"/>
    <x v="1"/>
  </r>
</pivotCacheRecords>
</file>

<file path=xl/pivotCache/pivotCacheRecords2.xml><?xml version="1.0" encoding="utf-8"?>
<pivotCacheRecords xmlns="http://schemas.openxmlformats.org/spreadsheetml/2006/main" xmlns:r="http://schemas.openxmlformats.org/officeDocument/2006/relationships" count="137">
  <r>
    <n v="1"/>
    <s v="London, UK"/>
    <d v="2023-05-01T00:00:00"/>
    <d v="2023-05-08T00:00:00"/>
    <x v="0"/>
    <s v="John Smith"/>
    <n v="35"/>
    <s v="young adulthood"/>
    <x v="0"/>
    <s v="American"/>
    <x v="0"/>
    <x v="0"/>
    <n v="1200"/>
    <x v="0"/>
    <n v="600"/>
    <n v="1800"/>
    <s v="north America"/>
    <s v="Male"/>
    <n v="7"/>
  </r>
  <r>
    <n v="2"/>
    <s v="Phuket, Thailand"/>
    <d v="2023-06-15T00:00:00"/>
    <d v="2023-06-20T00:00:00"/>
    <x v="1"/>
    <s v="Jane Doe"/>
    <n v="28"/>
    <s v="young adulthood"/>
    <x v="1"/>
    <s v="Canadian"/>
    <x v="0"/>
    <x v="1"/>
    <n v="800"/>
    <x v="0"/>
    <n v="500"/>
    <n v="1300"/>
    <s v="north America"/>
    <s v="Female"/>
    <n v="5"/>
  </r>
  <r>
    <n v="3"/>
    <s v="Bali, Indonesia"/>
    <d v="2023-07-01T00:00:00"/>
    <d v="2023-07-08T00:00:00"/>
    <x v="0"/>
    <s v="David Lee"/>
    <n v="45"/>
    <s v="mid-age"/>
    <x v="0"/>
    <s v="Korean"/>
    <x v="1"/>
    <x v="2"/>
    <n v="1000"/>
    <x v="0"/>
    <n v="700"/>
    <n v="1700"/>
    <s v="Asia"/>
    <s v="Male"/>
    <n v="7"/>
  </r>
  <r>
    <n v="4"/>
    <s v="New York, USA"/>
    <d v="2023-08-15T00:00:00"/>
    <d v="2023-08-29T00:00:00"/>
    <x v="2"/>
    <s v="Sarah Johnson"/>
    <n v="29"/>
    <s v="young adulthood"/>
    <x v="1"/>
    <s v="British"/>
    <x v="2"/>
    <x v="0"/>
    <n v="2000"/>
    <x v="0"/>
    <n v="1000"/>
    <n v="3000"/>
    <s v="Europe"/>
    <s v="Female"/>
    <n v="14"/>
  </r>
  <r>
    <n v="5"/>
    <s v="Tokyo, Japan"/>
    <d v="2023-09-10T00:00:00"/>
    <d v="2023-09-17T00:00:00"/>
    <x v="0"/>
    <s v="Kim Nguyen"/>
    <n v="26"/>
    <s v="young adulthood"/>
    <x v="1"/>
    <s v="Vietnamese"/>
    <x v="1"/>
    <x v="3"/>
    <n v="700"/>
    <x v="1"/>
    <n v="200"/>
    <n v="900"/>
    <s v="Asia"/>
    <s v="Female"/>
    <n v="7"/>
  </r>
  <r>
    <n v="6"/>
    <s v="Paris, France"/>
    <d v="2023-10-05T00:00:00"/>
    <d v="2023-10-10T00:00:00"/>
    <x v="1"/>
    <s v="Michael Brown"/>
    <n v="42"/>
    <s v="mid-age"/>
    <x v="0"/>
    <s v="American"/>
    <x v="0"/>
    <x v="0"/>
    <n v="1500"/>
    <x v="0"/>
    <n v="800"/>
    <n v="2300"/>
    <s v="north America"/>
    <s v="Male"/>
    <n v="5"/>
  </r>
  <r>
    <n v="7"/>
    <s v="Sydney, Australia"/>
    <d v="2023-11-20T00:00:00"/>
    <d v="2023-11-30T00:00:00"/>
    <x v="3"/>
    <s v="Emily Davis"/>
    <n v="33"/>
    <s v="young adulthood"/>
    <x v="1"/>
    <s v="Australian"/>
    <x v="3"/>
    <x v="4"/>
    <n v="500"/>
    <x v="0"/>
    <n v="1200"/>
    <n v="1700"/>
    <s v="Australia"/>
    <s v="Female"/>
    <n v="10"/>
  </r>
  <r>
    <n v="8"/>
    <s v="Rio de Janeiro, Brazil"/>
    <d v="2024-01-05T00:00:00"/>
    <d v="2024-01-12T00:00:00"/>
    <x v="0"/>
    <s v="Lucas Santos"/>
    <n v="25"/>
    <s v="young adulthood"/>
    <x v="0"/>
    <s v="Brazilian"/>
    <x v="4"/>
    <x v="3"/>
    <n v="900"/>
    <x v="0"/>
    <n v="600"/>
    <n v="1500"/>
    <s v="South America"/>
    <s v="Male"/>
    <n v="7"/>
  </r>
  <r>
    <n v="9"/>
    <s v="Amsterdam, Netherlands"/>
    <d v="2024-02-14T00:00:00"/>
    <d v="2024-02-21T00:00:00"/>
    <x v="0"/>
    <s v="Laura Janssen"/>
    <n v="31"/>
    <s v="young adulthood"/>
    <x v="1"/>
    <s v="Dutch"/>
    <x v="2"/>
    <x v="0"/>
    <n v="1200"/>
    <x v="1"/>
    <n v="200"/>
    <n v="1400"/>
    <s v="Europe"/>
    <s v="Female"/>
    <n v="7"/>
  </r>
  <r>
    <n v="10"/>
    <s v="Dubai, United Arab Emirates"/>
    <d v="2024-03-10T00:00:00"/>
    <d v="2024-03-17T00:00:00"/>
    <x v="0"/>
    <s v="Mohammed Ali"/>
    <n v="39"/>
    <s v="young adulthood"/>
    <x v="0"/>
    <s v="Emirati"/>
    <x v="1"/>
    <x v="5"/>
    <n v="2500"/>
    <x v="0"/>
    <n v="800"/>
    <n v="3300"/>
    <s v="Asia"/>
    <s v="Male"/>
    <n v="7"/>
  </r>
  <r>
    <n v="11"/>
    <s v="Cancun, Mexico"/>
    <d v="2024-04-01T00:00:00"/>
    <d v="2024-04-08T00:00:00"/>
    <x v="0"/>
    <s v="Ana Hernandez"/>
    <n v="27"/>
    <s v="young adulthood"/>
    <x v="1"/>
    <s v="Mexican"/>
    <x v="0"/>
    <x v="0"/>
    <n v="1000"/>
    <x v="0"/>
    <n v="500"/>
    <n v="1500"/>
    <s v="north America"/>
    <s v="Female"/>
    <n v="7"/>
  </r>
  <r>
    <n v="12"/>
    <s v="Barcelona, Spain"/>
    <d v="2024-05-15T00:00:00"/>
    <d v="2024-05-22T00:00:00"/>
    <x v="0"/>
    <s v="Carlos Garcia"/>
    <n v="36"/>
    <s v="young adulthood"/>
    <x v="0"/>
    <s v="Spanish"/>
    <x v="2"/>
    <x v="3"/>
    <n v="800"/>
    <x v="1"/>
    <n v="100"/>
    <n v="900"/>
    <s v="Europe"/>
    <s v="Male"/>
    <n v="7"/>
  </r>
  <r>
    <n v="13"/>
    <s v="Honolulu, Hawaii"/>
    <d v="2024-06-10T00:00:00"/>
    <d v="2024-06-18T00:00:00"/>
    <x v="4"/>
    <s v="Lily Wong"/>
    <n v="29"/>
    <s v="young adulthood"/>
    <x v="1"/>
    <s v="Chinese"/>
    <x v="1"/>
    <x v="1"/>
    <n v="3000"/>
    <x v="0"/>
    <n v="1200"/>
    <n v="4200"/>
    <s v="Asia"/>
    <s v="Female"/>
    <n v="8"/>
  </r>
  <r>
    <n v="14"/>
    <s v="Berlin, Germany"/>
    <d v="2024-07-01T00:00:00"/>
    <d v="2024-07-10T00:00:00"/>
    <x v="5"/>
    <s v="Hans Mueller"/>
    <n v="48"/>
    <s v="mid-age"/>
    <x v="0"/>
    <s v="German"/>
    <x v="2"/>
    <x v="0"/>
    <n v="1400"/>
    <x v="0"/>
    <n v="700"/>
    <n v="2100"/>
    <s v="Europe"/>
    <s v="Male"/>
    <n v="9"/>
  </r>
  <r>
    <n v="15"/>
    <s v="Marrakech, Morocco"/>
    <d v="2024-08-20T00:00:00"/>
    <d v="2024-08-27T00:00:00"/>
    <x v="0"/>
    <s v="Fatima Khouri"/>
    <n v="26"/>
    <s v="young adulthood"/>
    <x v="1"/>
    <s v="Moroccan"/>
    <x v="0"/>
    <x v="6"/>
    <n v="600"/>
    <x v="0"/>
    <n v="400"/>
    <n v="1000"/>
    <s v="north America"/>
    <s v="Female"/>
    <n v="7"/>
  </r>
  <r>
    <n v="16"/>
    <s v="Edinburgh, Scotland"/>
    <d v="2024-09-05T00:00:00"/>
    <d v="2024-09-12T00:00:00"/>
    <x v="0"/>
    <s v="James MacKenzie"/>
    <n v="32"/>
    <s v="young adulthood"/>
    <x v="0"/>
    <s v="Scottish"/>
    <x v="2"/>
    <x v="0"/>
    <n v="900"/>
    <x v="1"/>
    <n v="150"/>
    <n v="1050"/>
    <s v="Europe"/>
    <s v="Male"/>
    <n v="7"/>
  </r>
  <r>
    <n v="17"/>
    <s v="Paris"/>
    <d v="2023-09-01T00:00:00"/>
    <d v="2023-09-10T00:00:00"/>
    <x v="5"/>
    <s v="Sarah Johnson"/>
    <n v="30"/>
    <s v="young adulthood"/>
    <x v="1"/>
    <s v="American"/>
    <x v="0"/>
    <x v="0"/>
    <n v="900"/>
    <x v="0"/>
    <n v="400"/>
    <n v="1300"/>
    <s v="north America"/>
    <s v="Female"/>
    <n v="9"/>
  </r>
  <r>
    <n v="18"/>
    <s v="Bali"/>
    <d v="2023-08-15T00:00:00"/>
    <d v="2023-08-25T00:00:00"/>
    <x v="3"/>
    <s v="Michael Chang"/>
    <n v="28"/>
    <s v="young adulthood"/>
    <x v="0"/>
    <s v="Chinese"/>
    <x v="1"/>
    <x v="1"/>
    <n v="1500"/>
    <x v="0"/>
    <n v="700"/>
    <n v="2200"/>
    <s v="Asia"/>
    <s v="Male"/>
    <n v="10"/>
  </r>
  <r>
    <n v="19"/>
    <s v="London"/>
    <d v="2023-07-22T00:00:00"/>
    <d v="2023-07-28T00:00:00"/>
    <x v="6"/>
    <s v="Olivia Rodriguez"/>
    <n v="35"/>
    <s v="young adulthood"/>
    <x v="1"/>
    <s v="British"/>
    <x v="2"/>
    <x v="0"/>
    <n v="1200"/>
    <x v="1"/>
    <n v="150"/>
    <n v="1350"/>
    <s v="Europe"/>
    <s v="Female"/>
    <n v="6"/>
  </r>
  <r>
    <n v="20"/>
    <s v="Tokyo"/>
    <d v="2023-10-05T00:00:00"/>
    <d v="2023-10-15T00:00:00"/>
    <x v="3"/>
    <s v="Kenji Nakamura"/>
    <n v="45"/>
    <s v="mid-age"/>
    <x v="0"/>
    <s v="Japanese"/>
    <x v="1"/>
    <x v="0"/>
    <n v="1200"/>
    <x v="0"/>
    <n v="800"/>
    <n v="2000"/>
    <s v="Asia"/>
    <s v="Male"/>
    <n v="10"/>
  </r>
  <r>
    <n v="21"/>
    <s v="New York"/>
    <d v="2023-11-20T00:00:00"/>
    <d v="2023-11-25T00:00:00"/>
    <x v="1"/>
    <s v="Emily Lee"/>
    <n v="27"/>
    <s v="young adulthood"/>
    <x v="1"/>
    <s v="American"/>
    <x v="0"/>
    <x v="3"/>
    <n v="600"/>
    <x v="2"/>
    <n v="100"/>
    <n v="700"/>
    <s v="north America"/>
    <s v="Female"/>
    <n v="5"/>
  </r>
  <r>
    <n v="22"/>
    <s v="Sydney"/>
    <d v="2023-12-05T00:00:00"/>
    <d v="2023-12-12T00:00:00"/>
    <x v="0"/>
    <s v="James Wilson"/>
    <n v="32"/>
    <s v="young adulthood"/>
    <x v="0"/>
    <s v="Australian"/>
    <x v="3"/>
    <x v="0"/>
    <n v="1000"/>
    <x v="0"/>
    <n v="600"/>
    <n v="1600"/>
    <s v="Australia"/>
    <s v="Male"/>
    <n v="7"/>
  </r>
  <r>
    <n v="23"/>
    <s v="Rome"/>
    <d v="2023-11-01T00:00:00"/>
    <d v="2023-11-08T00:00:00"/>
    <x v="0"/>
    <s v="Sofia Russo"/>
    <n v="29"/>
    <s v="young adulthood"/>
    <x v="1"/>
    <s v="Italian"/>
    <x v="2"/>
    <x v="3"/>
    <n v="700"/>
    <x v="1"/>
    <n v="80"/>
    <n v="780"/>
    <s v="Europe"/>
    <s v="Female"/>
    <n v="7"/>
  </r>
  <r>
    <n v="24"/>
    <s v="Bangkok"/>
    <d v="2023-09-15T00:00:00"/>
    <d v="2023-09-23T00:00:00"/>
    <x v="4"/>
    <s v="Raj Patel"/>
    <n v="40"/>
    <s v="young adulthood"/>
    <x v="0"/>
    <s v="Indian"/>
    <x v="1"/>
    <x v="4"/>
    <n v="400"/>
    <x v="0"/>
    <n v="500"/>
    <n v="900"/>
    <s v="Asia"/>
    <s v="Male"/>
    <n v="8"/>
  </r>
  <r>
    <n v="25"/>
    <s v="Paris"/>
    <d v="2023-12-22T00:00:00"/>
    <d v="2023-12-28T00:00:00"/>
    <x v="6"/>
    <s v="Lily Nguyen"/>
    <n v="24"/>
    <s v="young adulthood"/>
    <x v="1"/>
    <s v="Vietnamese"/>
    <x v="1"/>
    <x v="0"/>
    <n v="1400"/>
    <x v="1"/>
    <n v="100"/>
    <n v="1500"/>
    <s v="Asia"/>
    <s v="Female"/>
    <n v="6"/>
  </r>
  <r>
    <n v="26"/>
    <s v="Hawaii"/>
    <d v="2023-08-01T00:00:00"/>
    <d v="2023-08-10T00:00:00"/>
    <x v="5"/>
    <s v="David Kim"/>
    <n v="34"/>
    <s v="young adulthood"/>
    <x v="0"/>
    <s v="Korean"/>
    <x v="1"/>
    <x v="1"/>
    <n v="2000"/>
    <x v="0"/>
    <n v="800"/>
    <n v="2800"/>
    <s v="Asia"/>
    <s v="Male"/>
    <n v="9"/>
  </r>
  <r>
    <n v="27"/>
    <s v="Barcelona"/>
    <d v="2023-10-20T00:00:00"/>
    <d v="2023-10-28T00:00:00"/>
    <x v="4"/>
    <s v="Maria Garcia"/>
    <n v="31"/>
    <s v="young adulthood"/>
    <x v="1"/>
    <s v="Spanish"/>
    <x v="2"/>
    <x v="0"/>
    <n v="1100"/>
    <x v="1"/>
    <n v="150"/>
    <n v="1250"/>
    <s v="Europe"/>
    <s v="Female"/>
    <n v="8"/>
  </r>
  <r>
    <n v="28"/>
    <s v="Japan"/>
    <d v="2022-05-10T00:00:00"/>
    <d v="2022-05-18T00:00:00"/>
    <x v="4"/>
    <s v="Alice Smith"/>
    <n v="30"/>
    <s v="young adulthood"/>
    <x v="1"/>
    <s v="American"/>
    <x v="0"/>
    <x v="0"/>
    <n v="800"/>
    <x v="0"/>
    <n v="500"/>
    <n v="1300"/>
    <s v="north America"/>
    <s v="Female"/>
    <n v="8"/>
  </r>
  <r>
    <n v="29"/>
    <s v="Thailand"/>
    <d v="2022-06-15T00:00:00"/>
    <d v="2022-06-22T00:00:00"/>
    <x v="0"/>
    <s v="Bob Johnson"/>
    <n v="45"/>
    <s v="mid-age"/>
    <x v="0"/>
    <s v="Canadian"/>
    <x v="0"/>
    <x v="4"/>
    <n v="200"/>
    <x v="1"/>
    <n v="150"/>
    <n v="350"/>
    <s v="north America"/>
    <s v="Male"/>
    <n v="7"/>
  </r>
  <r>
    <n v="30"/>
    <s v="France"/>
    <d v="2022-07-02T00:00:00"/>
    <d v="2022-07-11T00:00:00"/>
    <x v="5"/>
    <s v="Charlie Lee"/>
    <n v="25"/>
    <s v="young adulthood"/>
    <x v="0"/>
    <s v="Korean"/>
    <x v="1"/>
    <x v="3"/>
    <n v="600"/>
    <x v="3"/>
    <n v="300"/>
    <n v="900"/>
    <s v="Asia"/>
    <s v="Male"/>
    <n v="9"/>
  </r>
  <r>
    <n v="31"/>
    <s v="Australia"/>
    <d v="2022-08-20T00:00:00"/>
    <d v="2022-09-02T00:00:00"/>
    <x v="7"/>
    <s v="Emma Davis"/>
    <n v="28"/>
    <s v="young adulthood"/>
    <x v="1"/>
    <s v="British"/>
    <x v="2"/>
    <x v="0"/>
    <n v="1000"/>
    <x v="3"/>
    <n v="500"/>
    <n v="1500"/>
    <s v="Europe"/>
    <s v="Female"/>
    <n v="13"/>
  </r>
  <r>
    <n v="32"/>
    <s v="Brazil"/>
    <d v="2022-09-05T00:00:00"/>
    <d v="2022-09-14T00:00:00"/>
    <x v="5"/>
    <s v="Olivia Martin"/>
    <n v="33"/>
    <s v="young adulthood"/>
    <x v="1"/>
    <s v="Australian"/>
    <x v="3"/>
    <x v="4"/>
    <n v="150"/>
    <x v="2"/>
    <n v="50"/>
    <n v="200"/>
    <s v="Australia"/>
    <s v="Female"/>
    <n v="9"/>
  </r>
  <r>
    <n v="33"/>
    <s v="Greece"/>
    <d v="2022-10-12T00:00:00"/>
    <d v="2022-10-20T00:00:00"/>
    <x v="4"/>
    <s v="Harry Wilson"/>
    <n v="20"/>
    <s v="young adulthood"/>
    <x v="0"/>
    <s v="American"/>
    <x v="0"/>
    <x v="3"/>
    <n v="400"/>
    <x v="0"/>
    <n v="600"/>
    <n v="1000"/>
    <s v="north America"/>
    <s v="Male"/>
    <n v="8"/>
  </r>
  <r>
    <n v="34"/>
    <s v="Egypt"/>
    <d v="2022-11-08T00:00:00"/>
    <d v="2022-11-15T00:00:00"/>
    <x v="0"/>
    <s v="Sophia Lee"/>
    <n v="37"/>
    <s v="young adulthood"/>
    <x v="1"/>
    <s v="Canadian"/>
    <x v="0"/>
    <x v="0"/>
    <n v="700"/>
    <x v="1"/>
    <n v="100"/>
    <n v="800"/>
    <s v="north America"/>
    <s v="Female"/>
    <n v="7"/>
  </r>
  <r>
    <n v="35"/>
    <s v="Mexico"/>
    <d v="2023-01-05T00:00:00"/>
    <d v="2023-01-15T00:00:00"/>
    <x v="3"/>
    <s v="James Brown"/>
    <n v="42"/>
    <s v="mid-age"/>
    <x v="0"/>
    <s v="British"/>
    <x v="2"/>
    <x v="3"/>
    <n v="500"/>
    <x v="0"/>
    <n v="800"/>
    <n v="1300"/>
    <s v="Europe"/>
    <s v="Male"/>
    <n v="10"/>
  </r>
  <r>
    <n v="36"/>
    <s v="Italy"/>
    <d v="2023-02-14T00:00:00"/>
    <d v="2023-02-20T00:00:00"/>
    <x v="6"/>
    <s v="Mia Johnson"/>
    <n v="31"/>
    <s v="young adulthood"/>
    <x v="1"/>
    <s v="American"/>
    <x v="0"/>
    <x v="4"/>
    <n v="180"/>
    <x v="1"/>
    <n v="120"/>
    <n v="300"/>
    <s v="north America"/>
    <s v="Female"/>
    <n v="6"/>
  </r>
  <r>
    <n v="37"/>
    <s v="Spain"/>
    <d v="2023-03-23T00:00:00"/>
    <d v="2023-03-31T00:00:00"/>
    <x v="4"/>
    <s v="William Davis"/>
    <n v="27"/>
    <s v="young adulthood"/>
    <x v="0"/>
    <s v="Korean"/>
    <x v="1"/>
    <x v="0"/>
    <n v="900"/>
    <x v="3"/>
    <n v="400"/>
    <n v="1300"/>
    <s v="Asia"/>
    <s v="Male"/>
    <n v="8"/>
  </r>
  <r>
    <n v="38"/>
    <s v="Canada"/>
    <d v="2023-04-19T00:00:00"/>
    <d v="2023-04-26T00:00:00"/>
    <x v="0"/>
    <s v="Amelia Brown"/>
    <n v="38"/>
    <s v="young adulthood"/>
    <x v="1"/>
    <s v="Australian"/>
    <x v="3"/>
    <x v="3"/>
    <n v="350"/>
    <x v="2"/>
    <n v="75"/>
    <n v="425"/>
    <s v="Australia"/>
    <s v="Female"/>
    <n v="7"/>
  </r>
  <r>
    <n v="39"/>
    <s v="Paris, France"/>
    <d v="2022-06-12T00:00:00"/>
    <d v="2022-06-19T00:00:00"/>
    <x v="0"/>
    <s v="Mia Johnson"/>
    <n v="25"/>
    <s v="young adulthood"/>
    <x v="1"/>
    <s v="American"/>
    <x v="0"/>
    <x v="0"/>
    <n v="1400"/>
    <x v="0"/>
    <n v="600"/>
    <n v="2000"/>
    <s v="north America"/>
    <s v="Female"/>
    <n v="7"/>
  </r>
  <r>
    <n v="40"/>
    <s v="Sydney, Australia"/>
    <d v="2023-01-02T00:00:00"/>
    <d v="2023-01-09T00:00:00"/>
    <x v="0"/>
    <s v="Adam Lee"/>
    <n v="33"/>
    <s v="young adulthood"/>
    <x v="0"/>
    <s v="Canadian"/>
    <x v="0"/>
    <x v="3"/>
    <n v="800"/>
    <x v="1"/>
    <n v="150"/>
    <n v="950"/>
    <s v="north America"/>
    <s v="Male"/>
    <n v="7"/>
  </r>
  <r>
    <n v="41"/>
    <s v="Tokyo, Japan"/>
    <d v="2022-12-10T00:00:00"/>
    <d v="2022-12-18T00:00:00"/>
    <x v="4"/>
    <s v="Sarah Wong"/>
    <n v="28"/>
    <s v="young adulthood"/>
    <x v="1"/>
    <s v="Chinese"/>
    <x v="1"/>
    <x v="4"/>
    <n v="500"/>
    <x v="0"/>
    <n v="900"/>
    <n v="1400"/>
    <s v="Asia"/>
    <s v="Female"/>
    <n v="8"/>
  </r>
  <r>
    <n v="42"/>
    <s v="Cancun, Mexico"/>
    <d v="2023-07-01T00:00:00"/>
    <d v="2023-07-08T00:00:00"/>
    <x v="0"/>
    <s v="John Smith"/>
    <n v="45"/>
    <s v="mid-age"/>
    <x v="0"/>
    <s v="American"/>
    <x v="0"/>
    <x v="1"/>
    <n v="2200"/>
    <x v="0"/>
    <n v="800"/>
    <n v="3000"/>
    <s v="north America"/>
    <s v="Male"/>
    <n v="7"/>
  </r>
  <r>
    <n v="43"/>
    <s v="Rio de Janeiro, Brazil"/>
    <d v="2022-11-20T00:00:00"/>
    <d v="2022-11-27T00:00:00"/>
    <x v="0"/>
    <s v="Maria Silva"/>
    <n v="30"/>
    <s v="young adulthood"/>
    <x v="1"/>
    <s v="Brazilian"/>
    <x v="4"/>
    <x v="0"/>
    <n v="1200"/>
    <x v="0"/>
    <n v="700"/>
    <n v="1900"/>
    <s v="South America"/>
    <s v="Female"/>
    <n v="7"/>
  </r>
  <r>
    <n v="44"/>
    <s v="London, UK"/>
    <d v="2023-03-05T00:00:00"/>
    <d v="2023-03-12T00:00:00"/>
    <x v="0"/>
    <s v="Peter Brown"/>
    <n v="55"/>
    <s v="mid-age"/>
    <x v="0"/>
    <s v="British"/>
    <x v="2"/>
    <x v="3"/>
    <n v="900"/>
    <x v="1"/>
    <n v="100"/>
    <n v="1000"/>
    <s v="Europe"/>
    <s v="Male"/>
    <n v="7"/>
  </r>
  <r>
    <n v="45"/>
    <s v="Barcelona, Spain"/>
    <d v="2023-08-18T00:00:00"/>
    <d v="2023-08-25T00:00:00"/>
    <x v="0"/>
    <s v="Emma Garcia"/>
    <n v="27"/>
    <s v="young adulthood"/>
    <x v="1"/>
    <s v="Spanish"/>
    <x v="2"/>
    <x v="4"/>
    <n v="600"/>
    <x v="0"/>
    <n v="600"/>
    <n v="1200"/>
    <s v="Europe"/>
    <s v="Female"/>
    <n v="7"/>
  </r>
  <r>
    <n v="46"/>
    <s v="New York City, USA"/>
    <d v="2022-09-15T00:00:00"/>
    <d v="2022-09-22T00:00:00"/>
    <x v="0"/>
    <s v="Michael Davis"/>
    <n v="41"/>
    <s v="young adulthood"/>
    <x v="0"/>
    <s v="American"/>
    <x v="0"/>
    <x v="0"/>
    <n v="1500"/>
    <x v="0"/>
    <n v="500"/>
    <n v="2000"/>
    <s v="north America"/>
    <s v="Male"/>
    <n v="7"/>
  </r>
  <r>
    <n v="47"/>
    <s v="Bangkok, Thailand"/>
    <d v="2023-05-01T00:00:00"/>
    <d v="2023-05-07T00:00:00"/>
    <x v="6"/>
    <s v="Nina Patel"/>
    <n v="29"/>
    <s v="young adulthood"/>
    <x v="1"/>
    <s v="Indian"/>
    <x v="1"/>
    <x v="3"/>
    <n v="500"/>
    <x v="2"/>
    <n v="50"/>
    <n v="550"/>
    <s v="Asia"/>
    <s v="Female"/>
    <n v="6"/>
  </r>
  <r>
    <n v="48"/>
    <s v="Vancouver, Canada"/>
    <d v="2022-07-10T00:00:00"/>
    <d v="2022-07-17T00:00:00"/>
    <x v="0"/>
    <s v="Kevin Kim"/>
    <n v="24"/>
    <s v="young adulthood"/>
    <x v="0"/>
    <s v="Korean"/>
    <x v="1"/>
    <x v="4"/>
    <n v="400"/>
    <x v="1"/>
    <n v="150"/>
    <n v="550"/>
    <s v="Asia"/>
    <s v="Male"/>
    <n v="7"/>
  </r>
  <r>
    <n v="49"/>
    <s v="Amsterdam, Netherlands"/>
    <d v="2023-06-20T00:00:00"/>
    <d v="2023-06-28T00:00:00"/>
    <x v="4"/>
    <s v="Laura van den Berg"/>
    <n v="31"/>
    <s v="young adulthood"/>
    <x v="1"/>
    <s v="Dutch"/>
    <x v="2"/>
    <x v="0"/>
    <n v="1100"/>
    <x v="0"/>
    <n v="700"/>
    <n v="1800"/>
    <s v="Europe"/>
    <s v="Female"/>
    <n v="8"/>
  </r>
  <r>
    <n v="50"/>
    <s v="Paris, France"/>
    <d v="2023-08-15T00:00:00"/>
    <d v="2023-08-22T00:00:00"/>
    <x v="0"/>
    <s v="Jennifer Nguyen"/>
    <n v="31"/>
    <s v="young adulthood"/>
    <x v="1"/>
    <s v="Canadian"/>
    <x v="0"/>
    <x v="0"/>
    <n v="1200"/>
    <x v="1"/>
    <n v="300"/>
    <n v="1500"/>
    <s v="north America"/>
    <s v="Female"/>
    <n v="7"/>
  </r>
  <r>
    <n v="51"/>
    <s v="Tokyo, Japan"/>
    <d v="2023-10-10T00:00:00"/>
    <d v="2023-10-20T00:00:00"/>
    <x v="3"/>
    <s v="David Kim"/>
    <n v="25"/>
    <s v="young adulthood"/>
    <x v="0"/>
    <s v="American"/>
    <x v="0"/>
    <x v="4"/>
    <n v="500"/>
    <x v="2"/>
    <n v="100"/>
    <n v="600"/>
    <s v="north America"/>
    <s v="Male"/>
    <n v="10"/>
  </r>
  <r>
    <n v="52"/>
    <s v="Sydney, AUS"/>
    <d v="2023-11-05T00:00:00"/>
    <d v="2023-11-12T00:00:00"/>
    <x v="0"/>
    <s v="Rachel Lee"/>
    <n v="27"/>
    <s v="young adulthood"/>
    <x v="1"/>
    <s v="South Korean"/>
    <x v="1"/>
    <x v="3"/>
    <n v="900"/>
    <x v="3"/>
    <n v="200"/>
    <n v="1100"/>
    <s v="Asia"/>
    <s v="Female"/>
    <n v="7"/>
  </r>
  <r>
    <n v="53"/>
    <s v="New York, USA"/>
    <d v="2023-12-24T00:00:00"/>
    <d v="2023-12-31T00:00:00"/>
    <x v="0"/>
    <s v="Jessica Wong"/>
    <n v="28"/>
    <s v="young adulthood"/>
    <x v="1"/>
    <s v="Canadian"/>
    <x v="0"/>
    <x v="0"/>
    <n v="1400"/>
    <x v="0"/>
    <n v="800"/>
    <n v="2200"/>
    <s v="north America"/>
    <s v="Female"/>
    <n v="7"/>
  </r>
  <r>
    <n v="54"/>
    <s v="Rio de Janeiro, Brazil"/>
    <d v="2024-01-15T00:00:00"/>
    <d v="2024-01-24T00:00:00"/>
    <x v="5"/>
    <s v="Felipe Almeida"/>
    <n v="30"/>
    <s v="young adulthood"/>
    <x v="0"/>
    <s v="Brazilian"/>
    <x v="4"/>
    <x v="3"/>
    <n v="800"/>
    <x v="1"/>
    <n v="150"/>
    <n v="950"/>
    <s v="South America"/>
    <s v="Male"/>
    <n v="9"/>
  </r>
  <r>
    <n v="55"/>
    <s v="Bangkok, Thailand"/>
    <d v="2024-02-01T00:00:00"/>
    <d v="2024-02-09T00:00:00"/>
    <x v="4"/>
    <s v="Nisa Patel"/>
    <n v="23"/>
    <s v="young adulthood"/>
    <x v="1"/>
    <s v="Indian"/>
    <x v="1"/>
    <x v="4"/>
    <n v="400"/>
    <x v="2"/>
    <n v="50"/>
    <n v="450"/>
    <s v="Asia"/>
    <s v="Female"/>
    <n v="8"/>
  </r>
  <r>
    <n v="56"/>
    <s v="London, UK"/>
    <d v="2024-03-15T00:00:00"/>
    <d v="2024-03-23T00:00:00"/>
    <x v="4"/>
    <s v="Ben Smith"/>
    <n v="35"/>
    <s v="young adulthood"/>
    <x v="0"/>
    <s v="British"/>
    <x v="2"/>
    <x v="0"/>
    <n v="1000"/>
    <x v="1"/>
    <n v="200"/>
    <n v="1200"/>
    <s v="Europe"/>
    <s v="Male"/>
    <n v="8"/>
  </r>
  <r>
    <n v="57"/>
    <s v="Barcelona, Spain"/>
    <d v="2024-04-05T00:00:00"/>
    <d v="2024-04-13T00:00:00"/>
    <x v="4"/>
    <s v="Laura Gomez"/>
    <n v="29"/>
    <s v="young adulthood"/>
    <x v="1"/>
    <s v="Spanish"/>
    <x v="2"/>
    <x v="3"/>
    <n v="700"/>
    <x v="3"/>
    <n v="250"/>
    <n v="950"/>
    <s v="Europe"/>
    <s v="Female"/>
    <n v="8"/>
  </r>
  <r>
    <n v="58"/>
    <s v="Seoul, South Korea"/>
    <d v="2024-05-10T00:00:00"/>
    <d v="2024-05-18T00:00:00"/>
    <x v="4"/>
    <s v="Park Min Woo"/>
    <n v="27"/>
    <s v="young adulthood"/>
    <x v="0"/>
    <s v="South Korean"/>
    <x v="1"/>
    <x v="4"/>
    <n v="500"/>
    <x v="4"/>
    <n v="20"/>
    <n v="520"/>
    <s v="Asia"/>
    <s v="Male"/>
    <n v="8"/>
  </r>
  <r>
    <n v="59"/>
    <s v="Los Angeles, USA"/>
    <d v="2024-06-20T00:00:00"/>
    <d v="2024-06-27T00:00:00"/>
    <x v="0"/>
    <s v="Michael Chen"/>
    <n v="26"/>
    <s v="young adulthood"/>
    <x v="0"/>
    <s v="Chinese"/>
    <x v="1"/>
    <x v="0"/>
    <n v="1200"/>
    <x v="3"/>
    <n v="300"/>
    <n v="1500"/>
    <s v="Asia"/>
    <s v="Male"/>
    <n v="7"/>
  </r>
  <r>
    <n v="60"/>
    <s v="Rome, Italy"/>
    <d v="2024-07-15T00:00:00"/>
    <d v="2024-07-23T00:00:00"/>
    <x v="4"/>
    <s v="Sofia Rossi"/>
    <n v="33"/>
    <s v="young adulthood"/>
    <x v="1"/>
    <s v="Italian"/>
    <x v="2"/>
    <x v="3"/>
    <n v="800"/>
    <x v="1"/>
    <n v="100"/>
    <n v="900"/>
    <s v="Europe"/>
    <s v="Female"/>
    <n v="8"/>
  </r>
  <r>
    <n v="61"/>
    <s v="Paris"/>
    <d v="2022-07-12T00:00:00"/>
    <d v="2022-07-18T00:00:00"/>
    <x v="6"/>
    <s v="Rachel Sanders"/>
    <n v="35"/>
    <s v="young adulthood"/>
    <x v="1"/>
    <s v="American"/>
    <x v="0"/>
    <x v="0"/>
    <n v="1200"/>
    <x v="0"/>
    <n v="800"/>
    <n v="2000"/>
    <s v="north America"/>
    <s v="Female"/>
    <n v="6"/>
  </r>
  <r>
    <n v="62"/>
    <s v="Tokyo"/>
    <d v="2022-09-03T00:00:00"/>
    <d v="2022-09-10T00:00:00"/>
    <x v="0"/>
    <s v="Kenji Nakamura"/>
    <n v="28"/>
    <s v="young adulthood"/>
    <x v="0"/>
    <s v="Japanese"/>
    <x v="1"/>
    <x v="4"/>
    <n v="400"/>
    <x v="1"/>
    <n v="300"/>
    <n v="700"/>
    <s v="Asia"/>
    <s v="Male"/>
    <n v="7"/>
  </r>
  <r>
    <n v="63"/>
    <s v="Cape Town"/>
    <d v="2023-01-07T00:00:00"/>
    <d v="2023-01-16T00:00:00"/>
    <x v="5"/>
    <s v="Emily Watson"/>
    <n v="29"/>
    <s v="young adulthood"/>
    <x v="1"/>
    <s v="British"/>
    <x v="2"/>
    <x v="7"/>
    <n v="800"/>
    <x v="3"/>
    <n v="200"/>
    <n v="1000"/>
    <s v="Europe"/>
    <s v="Female"/>
    <n v="9"/>
  </r>
  <r>
    <n v="64"/>
    <s v="Sydney"/>
    <d v="2023-06-23T00:00:00"/>
    <d v="2023-06-29T00:00:00"/>
    <x v="6"/>
    <s v="David Lee"/>
    <n v="43"/>
    <s v="mid-age"/>
    <x v="0"/>
    <s v="Australian"/>
    <x v="3"/>
    <x v="0"/>
    <n v="1500"/>
    <x v="0"/>
    <n v="1200"/>
    <n v="2700"/>
    <s v="Australia"/>
    <s v="Male"/>
    <n v="6"/>
  </r>
  <r>
    <n v="65"/>
    <s v="Barcelona"/>
    <d v="2023-08-18T00:00:00"/>
    <d v="2023-08-25T00:00:00"/>
    <x v="0"/>
    <s v="Ana Rodriguez"/>
    <n v="31"/>
    <s v="young adulthood"/>
    <x v="1"/>
    <s v="Spanish"/>
    <x v="2"/>
    <x v="7"/>
    <n v="900"/>
    <x v="0"/>
    <n v="700"/>
    <n v="1600"/>
    <s v="Europe"/>
    <s v="Female"/>
    <n v="7"/>
  </r>
  <r>
    <n v="66"/>
    <s v="Bali"/>
    <d v="2024-02-01T00:00:00"/>
    <d v="2024-02-08T00:00:00"/>
    <x v="0"/>
    <s v="Tom Wilson"/>
    <n v="27"/>
    <s v="young adulthood"/>
    <x v="0"/>
    <s v="American"/>
    <x v="0"/>
    <x v="1"/>
    <n v="2200"/>
    <x v="0"/>
    <n v="1000"/>
    <n v="3200"/>
    <s v="north America"/>
    <s v="Male"/>
    <n v="7"/>
  </r>
  <r>
    <n v="67"/>
    <s v="Paris"/>
    <d v="2024-05-06T00:00:00"/>
    <d v="2024-05-12T00:00:00"/>
    <x v="6"/>
    <s v="Olivia Green"/>
    <n v="39"/>
    <s v="young adulthood"/>
    <x v="1"/>
    <s v="French"/>
    <x v="2"/>
    <x v="0"/>
    <n v="1100"/>
    <x v="1"/>
    <n v="200"/>
    <n v="1300"/>
    <s v="Europe"/>
    <s v="Female"/>
    <n v="6"/>
  </r>
  <r>
    <n v="68"/>
    <s v="New York"/>
    <d v="2024-07-20T00:00:00"/>
    <d v="2024-07-26T00:00:00"/>
    <x v="6"/>
    <s v="James Chen"/>
    <n v="25"/>
    <s v="young adulthood"/>
    <x v="0"/>
    <s v="American"/>
    <x v="0"/>
    <x v="7"/>
    <n v="1000"/>
    <x v="0"/>
    <n v="800"/>
    <n v="1800"/>
    <s v="north America"/>
    <s v="Male"/>
    <n v="6"/>
  </r>
  <r>
    <n v="69"/>
    <s v="Bangkok"/>
    <d v="2024-09-08T00:00:00"/>
    <d v="2024-09-16T00:00:00"/>
    <x v="4"/>
    <s v="Lila Patel"/>
    <n v="33"/>
    <s v="young adulthood"/>
    <x v="1"/>
    <s v="Indian"/>
    <x v="1"/>
    <x v="4"/>
    <n v="300"/>
    <x v="0"/>
    <n v="700"/>
    <n v="1000"/>
    <s v="Asia"/>
    <s v="Female"/>
    <n v="8"/>
  </r>
  <r>
    <n v="70"/>
    <s v="Rome"/>
    <d v="2025-02-14T00:00:00"/>
    <d v="2025-02-20T00:00:00"/>
    <x v="6"/>
    <s v="Marco Rossi"/>
    <n v="41"/>
    <s v="young adulthood"/>
    <x v="0"/>
    <s v="Italian"/>
    <x v="2"/>
    <x v="0"/>
    <n v="1300"/>
    <x v="1"/>
    <n v="100"/>
    <n v="1400"/>
    <s v="Europe"/>
    <s v="Male"/>
    <n v="6"/>
  </r>
  <r>
    <n v="71"/>
    <s v="Bali"/>
    <d v="2025-05-21T00:00:00"/>
    <d v="2025-05-29T00:00:00"/>
    <x v="4"/>
    <s v="Sarah Brown"/>
    <n v="37"/>
    <s v="young adulthood"/>
    <x v="1"/>
    <s v="British"/>
    <x v="2"/>
    <x v="1"/>
    <n v="1800"/>
    <x v="0"/>
    <n v="1000"/>
    <n v="2800"/>
    <s v="Europe"/>
    <s v="Female"/>
    <n v="8"/>
  </r>
  <r>
    <n v="73"/>
    <s v="Bali, Indonesia"/>
    <d v="2022-08-05T00:00:00"/>
    <d v="2022-08-12T00:00:00"/>
    <x v="0"/>
    <s v="Sarah Lee"/>
    <n v="35"/>
    <s v="young adulthood"/>
    <x v="1"/>
    <s v="South Korean"/>
    <x v="1"/>
    <x v="1"/>
    <n v="500"/>
    <x v="0"/>
    <n v="800"/>
    <n v="1300"/>
    <s v="Asia"/>
    <s v="Female"/>
    <n v="7"/>
  </r>
  <r>
    <n v="74"/>
    <s v="Tokyo, Japan"/>
    <d v="2023-01-01T00:00:00"/>
    <d v="2023-01-09T00:00:00"/>
    <x v="4"/>
    <s v="Alex Kim"/>
    <n v="29"/>
    <s v="young adulthood"/>
    <x v="0"/>
    <s v="American"/>
    <x v="0"/>
    <x v="0"/>
    <n v="1000"/>
    <x v="1"/>
    <n v="200"/>
    <n v="1200"/>
    <s v="north America"/>
    <s v="Male"/>
    <n v="8"/>
  </r>
  <r>
    <n v="75"/>
    <s v="Cancun, Mexico"/>
    <d v="2023-04-15T00:00:00"/>
    <d v="2023-04-22T00:00:00"/>
    <x v="0"/>
    <s v="Maria Hernandez"/>
    <n v="42"/>
    <s v="mid-age"/>
    <x v="1"/>
    <s v="Mexican"/>
    <x v="0"/>
    <x v="1"/>
    <n v="800"/>
    <x v="0"/>
    <n v="500"/>
    <n v="1300"/>
    <s v="north America"/>
    <s v="Female"/>
    <n v="7"/>
  </r>
  <r>
    <n v="76"/>
    <s v="Paris, France"/>
    <d v="2023-06-07T00:00:00"/>
    <d v="2023-06-14T00:00:00"/>
    <x v="0"/>
    <s v="John Smith"/>
    <n v="46"/>
    <s v="mid-age"/>
    <x v="0"/>
    <s v="British"/>
    <x v="2"/>
    <x v="0"/>
    <n v="1200"/>
    <x v="0"/>
    <n v="700"/>
    <n v="1900"/>
    <s v="Europe"/>
    <s v="Male"/>
    <n v="7"/>
  </r>
  <r>
    <n v="77"/>
    <s v="Cape Town, SA"/>
    <d v="2023-09-01T00:00:00"/>
    <d v="2023-09-10T00:00:00"/>
    <x v="5"/>
    <s v="Mark Johnson"/>
    <n v="31"/>
    <s v="young adulthood"/>
    <x v="0"/>
    <s v="South African"/>
    <x v="5"/>
    <x v="8"/>
    <n v="400"/>
    <x v="5"/>
    <n v="300"/>
    <n v="700"/>
    <s v="african"/>
    <s v="Male"/>
    <n v="9"/>
  </r>
  <r>
    <n v="78"/>
    <s v="Bali, Indonesia"/>
    <d v="2023-11-12T00:00:00"/>
    <d v="2023-11-19T00:00:00"/>
    <x v="0"/>
    <s v="Amanda Chen"/>
    <n v="25"/>
    <s v="young adulthood"/>
    <x v="1"/>
    <s v="Taiwanese"/>
    <x v="1"/>
    <x v="1"/>
    <n v="600"/>
    <x v="0"/>
    <n v="700"/>
    <n v="1300"/>
    <s v="Asia"/>
    <s v="Female"/>
    <n v="7"/>
  </r>
  <r>
    <n v="79"/>
    <s v="Sydney, Aus"/>
    <d v="2024-02-05T00:00:00"/>
    <d v="2024-02-12T00:00:00"/>
    <x v="0"/>
    <s v="David Lee"/>
    <n v="38"/>
    <s v="young adulthood"/>
    <x v="0"/>
    <s v="Australian"/>
    <x v="3"/>
    <x v="0"/>
    <n v="900"/>
    <x v="0"/>
    <n v="600"/>
    <n v="1500"/>
    <s v="Australia"/>
    <s v="Male"/>
    <n v="7"/>
  </r>
  <r>
    <n v="80"/>
    <s v="Bangkok, Thai"/>
    <d v="2024-05-15T00:00:00"/>
    <d v="2024-05-22T00:00:00"/>
    <x v="0"/>
    <s v="Nana Kwon"/>
    <n v="27"/>
    <s v="young adulthood"/>
    <x v="1"/>
    <s v="Korean"/>
    <x v="1"/>
    <x v="0"/>
    <n v="400"/>
    <x v="0"/>
    <n v="400"/>
    <n v="800"/>
    <s v="Asia"/>
    <s v="Female"/>
    <n v="7"/>
  </r>
  <r>
    <n v="81"/>
    <s v="New York, USA"/>
    <d v="2024-08-20T00:00:00"/>
    <d v="2024-08-27T00:00:00"/>
    <x v="0"/>
    <s v="Tom Hanks"/>
    <n v="60"/>
    <s v="mid-age"/>
    <x v="0"/>
    <s v="American"/>
    <x v="0"/>
    <x v="0"/>
    <n v="1500"/>
    <x v="0"/>
    <n v="1000"/>
    <n v="2500"/>
    <s v="north America"/>
    <s v="Male"/>
    <n v="7"/>
  </r>
  <r>
    <n v="82"/>
    <s v="Phuket, Thai"/>
    <d v="2025-01-01T00:00:00"/>
    <d v="2025-01-08T00:00:00"/>
    <x v="0"/>
    <s v="Emma Watson"/>
    <n v="32"/>
    <s v="young adulthood"/>
    <x v="1"/>
    <s v="British"/>
    <x v="2"/>
    <x v="1"/>
    <n v="700"/>
    <x v="0"/>
    <n v="800"/>
    <n v="1500"/>
    <s v="Europe"/>
    <s v="Female"/>
    <n v="7"/>
  </r>
  <r>
    <n v="83"/>
    <s v="Rome, Italy"/>
    <d v="2025-04-15T00:00:00"/>
    <d v="2025-04-22T00:00:00"/>
    <x v="0"/>
    <s v="James Kim"/>
    <n v="41"/>
    <s v="young adulthood"/>
    <x v="0"/>
    <s v="American"/>
    <x v="0"/>
    <x v="0"/>
    <n v="100"/>
    <x v="6"/>
    <m/>
    <n v="100"/>
    <s v="north America"/>
    <s v="Male"/>
    <n v="7"/>
  </r>
  <r>
    <n v="84"/>
    <s v="Paris"/>
    <d v="2021-06-15T00:00:00"/>
    <d v="2021-06-20T00:00:00"/>
    <x v="6"/>
    <s v="John Smith"/>
    <n v="35"/>
    <s v="young adulthood"/>
    <x v="0"/>
    <s v="American"/>
    <x v="0"/>
    <x v="0"/>
    <n v="800"/>
    <x v="0"/>
    <n v="500"/>
    <n v="1300"/>
    <s v="north America"/>
    <s v="Male"/>
    <n v="6"/>
  </r>
  <r>
    <n v="85"/>
    <s v="Tokyo"/>
    <d v="2021-07-01T00:00:00"/>
    <d v="2021-07-10T00:00:00"/>
    <x v="3"/>
    <s v="Sarah Lee"/>
    <n v="28"/>
    <s v="young adulthood"/>
    <x v="1"/>
    <s v="Korean"/>
    <x v="1"/>
    <x v="3"/>
    <n v="500"/>
    <x v="1"/>
    <n v="300"/>
    <n v="800"/>
    <s v="Asia"/>
    <s v="Female"/>
    <n v="10"/>
  </r>
  <r>
    <n v="86"/>
    <s v="Bali"/>
    <d v="2021-08-10T00:00:00"/>
    <d v="2021-08-20T00:00:00"/>
    <x v="8"/>
    <s v="Maria Garcia"/>
    <n v="42"/>
    <s v="mid-age"/>
    <x v="1"/>
    <s v="Spanish"/>
    <x v="2"/>
    <x v="1"/>
    <n v="1200"/>
    <x v="0"/>
    <n v="700"/>
    <n v="1900"/>
    <s v="Europe"/>
    <s v="Female"/>
    <n v="11"/>
  </r>
  <r>
    <n v="87"/>
    <s v="Sydney"/>
    <d v="2021-09-01T00:00:00"/>
    <d v="2021-09-10T00:00:00"/>
    <x v="5"/>
    <s v="David Lee"/>
    <n v="45"/>
    <s v="mid-age"/>
    <x v="0"/>
    <s v="Australian"/>
    <x v="3"/>
    <x v="0"/>
    <n v="900"/>
    <x v="0"/>
    <n v="600"/>
    <n v="1500"/>
    <s v="Australia"/>
    <s v="Male"/>
    <n v="9"/>
  </r>
  <r>
    <n v="88"/>
    <s v="New York"/>
    <d v="2021-10-15T00:00:00"/>
    <d v="2021-10-20T00:00:00"/>
    <x v="6"/>
    <s v="Emily Davis"/>
    <n v="31"/>
    <s v="young adulthood"/>
    <x v="1"/>
    <s v="American"/>
    <x v="0"/>
    <x v="3"/>
    <n v="700"/>
    <x v="3"/>
    <n v="200"/>
    <n v="900"/>
    <s v="north America"/>
    <s v="Female"/>
    <n v="6"/>
  </r>
  <r>
    <n v="89"/>
    <s v="London"/>
    <d v="2021-11-20T00:00:00"/>
    <d v="2021-11-30T00:00:00"/>
    <x v="8"/>
    <s v="James Wilson"/>
    <n v="29"/>
    <s v="young adulthood"/>
    <x v="0"/>
    <s v="British"/>
    <x v="2"/>
    <x v="4"/>
    <n v="300"/>
    <x v="0"/>
    <n v="400"/>
    <n v="700"/>
    <s v="Europe"/>
    <s v="Male"/>
    <n v="11"/>
  </r>
  <r>
    <n v="90"/>
    <s v="Dubai"/>
    <d v="2022-01-01T00:00:00"/>
    <d v="2022-01-08T00:00:00"/>
    <x v="4"/>
    <s v="Fatima Ahmed"/>
    <n v="24"/>
    <s v="young adulthood"/>
    <x v="1"/>
    <s v="Emirati"/>
    <x v="1"/>
    <x v="0"/>
    <n v="1000"/>
    <x v="0"/>
    <n v="800"/>
    <n v="1800"/>
    <s v="Asia"/>
    <s v="Female"/>
    <n v="8"/>
  </r>
  <r>
    <n v="91"/>
    <s v="Bangkok"/>
    <d v="2022-02-14T00:00:00"/>
    <d v="2022-02-20T00:00:00"/>
    <x v="0"/>
    <s v="Liam Nguyen"/>
    <n v="26"/>
    <s v="young adulthood"/>
    <x v="0"/>
    <s v="Vietnamese"/>
    <x v="1"/>
    <x v="3"/>
    <n v="400"/>
    <x v="1"/>
    <n v="100"/>
    <n v="500"/>
    <s v="Asia"/>
    <s v="Male"/>
    <n v="7"/>
  </r>
  <r>
    <n v="92"/>
    <s v="Rome"/>
    <d v="2022-03-10T00:00:00"/>
    <d v="2022-03-20T00:00:00"/>
    <x v="8"/>
    <s v="Giulia Rossi"/>
    <n v="30"/>
    <s v="young adulthood"/>
    <x v="1"/>
    <s v="Italian"/>
    <x v="2"/>
    <x v="4"/>
    <n v="200"/>
    <x v="0"/>
    <n v="350"/>
    <n v="550"/>
    <s v="Europe"/>
    <s v="Female"/>
    <n v="11"/>
  </r>
  <r>
    <n v="93"/>
    <s v="Bali"/>
    <d v="2022-04-15T00:00:00"/>
    <d v="2022-04-25T00:00:00"/>
    <x v="8"/>
    <s v="Putra Wijaya"/>
    <n v="33"/>
    <s v="young adulthood"/>
    <x v="0"/>
    <s v="Indonesian"/>
    <x v="1"/>
    <x v="2"/>
    <n v="1500"/>
    <x v="3"/>
    <n v="300"/>
    <n v="1800"/>
    <s v="Asia"/>
    <s v="Male"/>
    <n v="11"/>
  </r>
  <r>
    <n v="94"/>
    <s v="Seoul"/>
    <d v="2022-05-01T00:00:00"/>
    <d v="2022-05-10T00:00:00"/>
    <x v="3"/>
    <s v="Kim Min-ji"/>
    <n v="27"/>
    <s v="young adulthood"/>
    <x v="1"/>
    <s v="Korean"/>
    <x v="1"/>
    <x v="0"/>
    <n v="800"/>
    <x v="1"/>
    <n v="150"/>
    <n v="950"/>
    <s v="Asia"/>
    <s v="Female"/>
    <n v="10"/>
  </r>
  <r>
    <n v="95"/>
    <s v="Paris"/>
    <d v="2022-06-15T00:00:00"/>
    <d v="2022-06-20T00:00:00"/>
    <x v="1"/>
    <s v="John Smith"/>
    <n v="35"/>
    <s v="young adulthood"/>
    <x v="0"/>
    <s v="USA"/>
    <x v="0"/>
    <x v="0"/>
    <n v="500"/>
    <x v="0"/>
    <n v="800"/>
    <n v="1300"/>
    <s v="north America"/>
    <s v="Male"/>
    <n v="5"/>
  </r>
  <r>
    <n v="96"/>
    <s v="Tokyo"/>
    <d v="2022-09-01T00:00:00"/>
    <d v="2022-09-10T00:00:00"/>
    <x v="5"/>
    <s v="Emily Johnson"/>
    <n v="28"/>
    <s v="young adulthood"/>
    <x v="1"/>
    <s v="Canada"/>
    <x v="0"/>
    <x v="3"/>
    <n v="400"/>
    <x v="1"/>
    <n v="200"/>
    <n v="600"/>
    <s v="north America"/>
    <s v="Female"/>
    <n v="9"/>
  </r>
  <r>
    <n v="97"/>
    <s v="Sydney"/>
    <d v="2022-11-23T00:00:00"/>
    <d v="2022-12-02T00:00:00"/>
    <x v="5"/>
    <s v="David Lee"/>
    <n v="45"/>
    <s v="mid-age"/>
    <x v="0"/>
    <s v="South Korea"/>
    <x v="1"/>
    <x v="4"/>
    <n v="200"/>
    <x v="0"/>
    <n v="1200"/>
    <n v="1400"/>
    <s v="Asia"/>
    <s v="Male"/>
    <n v="9"/>
  </r>
  <r>
    <n v="98"/>
    <s v="London"/>
    <d v="2023-02-14T00:00:00"/>
    <d v="2023-02-19T00:00:00"/>
    <x v="1"/>
    <s v="Sarah Brown"/>
    <n v="37"/>
    <s v="young adulthood"/>
    <x v="1"/>
    <s v="UK"/>
    <x v="0"/>
    <x v="0"/>
    <n v="600"/>
    <x v="0"/>
    <n v="700"/>
    <n v="1300"/>
    <s v="north America"/>
    <s v="Female"/>
    <n v="5"/>
  </r>
  <r>
    <n v="99"/>
    <s v="New York"/>
    <d v="2023-05-08T00:00:00"/>
    <d v="2023-05-14T00:00:00"/>
    <x v="6"/>
    <s v="Michael Wong"/>
    <n v="50"/>
    <s v="mid-age"/>
    <x v="0"/>
    <s v="China"/>
    <x v="1"/>
    <x v="3"/>
    <n v="800"/>
    <x v="3"/>
    <n v="300"/>
    <n v="1100"/>
    <s v="Asia"/>
    <s v="Male"/>
    <n v="6"/>
  </r>
  <r>
    <n v="100"/>
    <s v="Rome"/>
    <d v="2023-08-20T00:00:00"/>
    <d v="2023-08-27T00:00:00"/>
    <x v="0"/>
    <s v="Jessica Chen"/>
    <n v="31"/>
    <s v="young adulthood"/>
    <x v="1"/>
    <s v="Taiwan"/>
    <x v="1"/>
    <x v="0"/>
    <n v="700"/>
    <x v="0"/>
    <n v="900"/>
    <n v="1600"/>
    <s v="Asia"/>
    <s v="Female"/>
    <n v="7"/>
  </r>
  <r>
    <n v="101"/>
    <s v="Bangkok"/>
    <d v="2023-11-12T00:00:00"/>
    <d v="2023-11-20T00:00:00"/>
    <x v="4"/>
    <s v="Ken Tanaka"/>
    <n v="42"/>
    <s v="mid-age"/>
    <x v="0"/>
    <s v="Japan"/>
    <x v="1"/>
    <x v="4"/>
    <n v="300"/>
    <x v="1"/>
    <n v="100"/>
    <n v="400"/>
    <s v="Asia"/>
    <s v="Male"/>
    <n v="8"/>
  </r>
  <r>
    <n v="102"/>
    <s v="Cape Town"/>
    <d v="2024-01-06T00:00:00"/>
    <d v="2024-01-14T00:00:00"/>
    <x v="4"/>
    <s v="Maria Garcia"/>
    <n v="27"/>
    <s v="young adulthood"/>
    <x v="1"/>
    <s v="Spain"/>
    <x v="2"/>
    <x v="3"/>
    <n v="500"/>
    <x v="0"/>
    <n v="1500"/>
    <n v="2000"/>
    <s v="Europe"/>
    <s v="Female"/>
    <n v="8"/>
  </r>
  <r>
    <n v="103"/>
    <s v="Rio de Janeiro"/>
    <d v="2024-04-03T00:00:00"/>
    <d v="2024-04-10T00:00:00"/>
    <x v="0"/>
    <s v="Rodrigo Oliveira"/>
    <n v="33"/>
    <s v="young adulthood"/>
    <x v="0"/>
    <s v="Brazil"/>
    <x v="4"/>
    <x v="0"/>
    <n v="900"/>
    <x v="3"/>
    <n v="400"/>
    <n v="1300"/>
    <s v="South America"/>
    <s v="Male"/>
    <n v="7"/>
  </r>
  <r>
    <n v="104"/>
    <s v="Bali"/>
    <d v="2024-07-22T00:00:00"/>
    <d v="2024-07-28T00:00:00"/>
    <x v="6"/>
    <s v="Olivia Kim"/>
    <n v="29"/>
    <s v="young adulthood"/>
    <x v="1"/>
    <s v="South Korea"/>
    <x v="1"/>
    <x v="2"/>
    <n v="1200"/>
    <x v="0"/>
    <n v="1000"/>
    <n v="2200"/>
    <s v="Asia"/>
    <s v="Female"/>
    <n v="6"/>
  </r>
  <r>
    <n v="105"/>
    <s v="Amsterdam"/>
    <d v="2024-10-10T00:00:00"/>
    <d v="2024-10-17T00:00:00"/>
    <x v="0"/>
    <s v="Robert Mueller"/>
    <n v="41"/>
    <s v="young adulthood"/>
    <x v="0"/>
    <s v="Germany"/>
    <x v="2"/>
    <x v="0"/>
    <n v="600"/>
    <x v="1"/>
    <n v="150"/>
    <n v="750"/>
    <s v="Europe"/>
    <s v="Male"/>
    <n v="7"/>
  </r>
  <r>
    <n v="106"/>
    <s v="Paris"/>
    <d v="2022-05-15T00:00:00"/>
    <d v="2022-05-20T00:00:00"/>
    <x v="1"/>
    <s v="John Smith"/>
    <n v="35"/>
    <s v="young adulthood"/>
    <x v="0"/>
    <s v="USA"/>
    <x v="0"/>
    <x v="0"/>
    <n v="1000"/>
    <x v="0"/>
    <n v="800"/>
    <n v="1800"/>
    <s v="north America"/>
    <s v="Male"/>
    <n v="5"/>
  </r>
  <r>
    <n v="107"/>
    <s v="Tokyo"/>
    <d v="2022-09-01T00:00:00"/>
    <d v="2022-09-10T00:00:00"/>
    <x v="5"/>
    <s v="Sarah Lee"/>
    <n v="28"/>
    <s v="young adulthood"/>
    <x v="1"/>
    <s v="South Korea"/>
    <x v="1"/>
    <x v="3"/>
    <n v="800"/>
    <x v="1"/>
    <n v="500"/>
    <n v="1300"/>
    <s v="Asia"/>
    <s v="Female"/>
    <n v="9"/>
  </r>
  <r>
    <n v="108"/>
    <s v="New York"/>
    <d v="2022-06-20T00:00:00"/>
    <d v="2022-06-25T00:00:00"/>
    <x v="1"/>
    <s v="Michael Wong"/>
    <n v="42"/>
    <s v="mid-age"/>
    <x v="0"/>
    <s v="Hong Kong"/>
    <x v="1"/>
    <x v="0"/>
    <n v="1200"/>
    <x v="3"/>
    <n v="200"/>
    <n v="1400"/>
    <s v="Asia"/>
    <s v="Male"/>
    <n v="5"/>
  </r>
  <r>
    <n v="109"/>
    <s v="Bali"/>
    <d v="2022-08-12T00:00:00"/>
    <d v="2022-08-20T00:00:00"/>
    <x v="4"/>
    <s v="Lisa Chen"/>
    <n v="30"/>
    <s v="young adulthood"/>
    <x v="1"/>
    <s v="Taiwan"/>
    <x v="1"/>
    <x v="1"/>
    <n v="1500"/>
    <x v="0"/>
    <n v="1200"/>
    <n v="2700"/>
    <s v="Asia"/>
    <s v="Female"/>
    <n v="8"/>
  </r>
  <r>
    <n v="110"/>
    <s v="Sydney"/>
    <d v="2022-07-01T00:00:00"/>
    <d v="2022-07-10T00:00:00"/>
    <x v="5"/>
    <s v="David Kim"/>
    <n v="26"/>
    <s v="young adulthood"/>
    <x v="0"/>
    <s v="Canada"/>
    <x v="0"/>
    <x v="4"/>
    <n v="300"/>
    <x v="0"/>
    <n v="900"/>
    <n v="1200"/>
    <s v="north America"/>
    <s v="Male"/>
    <n v="9"/>
  </r>
  <r>
    <n v="111"/>
    <s v="London"/>
    <d v="2022-06-10T00:00:00"/>
    <d v="2022-06-15T00:00:00"/>
    <x v="1"/>
    <s v="Emily Wong"/>
    <n v="38"/>
    <s v="young adulthood"/>
    <x v="1"/>
    <s v="United Kingdom"/>
    <x v="2"/>
    <x v="0"/>
    <n v="900"/>
    <x v="1"/>
    <n v="150"/>
    <n v="1050"/>
    <s v="Europe"/>
    <s v="Female"/>
    <n v="5"/>
  </r>
  <r>
    <n v="112"/>
    <s v="Phuket"/>
    <d v="2022-09-05T00:00:00"/>
    <d v="2022-09-12T00:00:00"/>
    <x v="0"/>
    <s v="Mark Tan"/>
    <n v="45"/>
    <s v="mid-age"/>
    <x v="0"/>
    <s v="Singapore"/>
    <x v="1"/>
    <x v="2"/>
    <n v="2000"/>
    <x v="0"/>
    <n v="700"/>
    <n v="2700"/>
    <s v="Asia"/>
    <s v="Male"/>
    <n v="7"/>
  </r>
  <r>
    <n v="113"/>
    <s v="Rome"/>
    <d v="2022-05-01T00:00:00"/>
    <d v="2022-05-08T00:00:00"/>
    <x v="0"/>
    <s v="Emma Lee"/>
    <n v="31"/>
    <s v="young adulthood"/>
    <x v="1"/>
    <s v="Italy"/>
    <x v="2"/>
    <x v="0"/>
    <n v="1100"/>
    <x v="1"/>
    <n v="250"/>
    <n v="1350"/>
    <s v="Europe"/>
    <s v="Female"/>
    <n v="7"/>
  </r>
  <r>
    <n v="114"/>
    <s v="Santorini"/>
    <d v="2022-07-15T00:00:00"/>
    <d v="2022-07-22T00:00:00"/>
    <x v="0"/>
    <s v="George Chen"/>
    <n v="27"/>
    <s v="young adulthood"/>
    <x v="0"/>
    <s v="Greece"/>
    <x v="2"/>
    <x v="3"/>
    <n v="1000"/>
    <x v="7"/>
    <n v="150"/>
    <n v="1150"/>
    <s v="Europe"/>
    <s v="Male"/>
    <n v="7"/>
  </r>
  <r>
    <n v="115"/>
    <s v="Dubai"/>
    <d v="2022-08-25T00:00:00"/>
    <d v="2022-08-30T00:00:00"/>
    <x v="1"/>
    <s v="Sophia Kim"/>
    <n v="29"/>
    <s v="young adulthood"/>
    <x v="1"/>
    <s v="United Arab Emirates"/>
    <x v="1"/>
    <x v="0"/>
    <n v="1500"/>
    <x v="3"/>
    <n v="300"/>
    <n v="1800"/>
    <s v="Asia"/>
    <s v="Female"/>
    <n v="5"/>
  </r>
  <r>
    <n v="116"/>
    <s v="Phnom Penh"/>
    <d v="2022-09-10T00:00:00"/>
    <d v="2022-09-15T00:00:00"/>
    <x v="1"/>
    <s v="Alex Ng"/>
    <n v="33"/>
    <s v="young adulthood"/>
    <x v="0"/>
    <s v="Cambodia"/>
    <x v="1"/>
    <x v="4"/>
    <n v="200"/>
    <x v="0"/>
    <n v="500"/>
    <n v="700"/>
    <s v="Asia"/>
    <s v="Male"/>
    <n v="5"/>
  </r>
  <r>
    <n v="117"/>
    <s v="Tokyo, Japan"/>
    <d v="2022-02-05T00:00:00"/>
    <d v="2022-02-14T00:00:00"/>
    <x v="5"/>
    <s v="Alice Smith"/>
    <n v="32"/>
    <s v="young adulthood"/>
    <x v="1"/>
    <s v="American"/>
    <x v="0"/>
    <x v="0"/>
    <n v="1000"/>
    <x v="0"/>
    <n v="700"/>
    <n v="1700"/>
    <s v="north America"/>
    <s v="Female"/>
    <n v="9"/>
  </r>
  <r>
    <n v="118"/>
    <s v="Paris, France"/>
    <d v="2022-03-15T00:00:00"/>
    <d v="2022-03-22T00:00:00"/>
    <x v="0"/>
    <s v="Bob Johnson"/>
    <n v="47"/>
    <s v="mid-age"/>
    <x v="0"/>
    <s v="Canadian"/>
    <x v="0"/>
    <x v="0"/>
    <n v="1200"/>
    <x v="1"/>
    <n v="500"/>
    <n v="1700"/>
    <s v="north America"/>
    <s v="Male"/>
    <n v="7"/>
  </r>
  <r>
    <n v="119"/>
    <s v="Sydney, Aus"/>
    <d v="2022-05-01T00:00:00"/>
    <d v="2022-05-12T00:00:00"/>
    <x v="8"/>
    <s v="Cindy Chen"/>
    <n v="26"/>
    <s v="young adulthood"/>
    <x v="1"/>
    <s v="Chinese"/>
    <x v="1"/>
    <x v="3"/>
    <n v="800"/>
    <x v="0"/>
    <n v="1000"/>
    <n v="1800"/>
    <s v="Asia"/>
    <s v="Female"/>
    <n v="11"/>
  </r>
  <r>
    <n v="120"/>
    <s v="Rome, Italy"/>
    <d v="2022-06-10T00:00:00"/>
    <d v="2022-06-17T00:00:00"/>
    <x v="0"/>
    <s v="David Lee"/>
    <n v="38"/>
    <s v="young adulthood"/>
    <x v="0"/>
    <s v="Korean"/>
    <x v="1"/>
    <x v="0"/>
    <n v="900"/>
    <x v="1"/>
    <n v="400"/>
    <n v="1300"/>
    <s v="Asia"/>
    <s v="Male"/>
    <n v="7"/>
  </r>
  <r>
    <n v="121"/>
    <s v="Bali, Indonesia"/>
    <d v="2022-07-20T00:00:00"/>
    <d v="2022-07-30T00:00:00"/>
    <x v="3"/>
    <s v="Emily Kim"/>
    <n v="29"/>
    <s v="young adulthood"/>
    <x v="1"/>
    <s v="Korean"/>
    <x v="1"/>
    <x v="4"/>
    <n v="500"/>
    <x v="0"/>
    <n v="800"/>
    <n v="1300"/>
    <s v="Asia"/>
    <s v="Female"/>
    <n v="10"/>
  </r>
  <r>
    <n v="122"/>
    <s v="Cancun, Mexico"/>
    <d v="2022-08-08T00:00:00"/>
    <d v="2022-08-16T00:00:00"/>
    <x v="4"/>
    <s v="Frank Li"/>
    <n v="41"/>
    <s v="young adulthood"/>
    <x v="0"/>
    <s v="American"/>
    <x v="0"/>
    <x v="0"/>
    <n v="1300"/>
    <x v="0"/>
    <n v="600"/>
    <n v="1900"/>
    <s v="north America"/>
    <s v="Male"/>
    <n v="8"/>
  </r>
  <r>
    <n v="123"/>
    <s v="Athens, Greece"/>
    <d v="2022-09-20T00:00:00"/>
    <d v="2022-09-30T00:00:00"/>
    <x v="3"/>
    <s v="Gina Lee"/>
    <n v="35"/>
    <s v="young adulthood"/>
    <x v="1"/>
    <s v="Korean"/>
    <x v="1"/>
    <x v="3"/>
    <n v="700"/>
    <x v="0"/>
    <n v="900"/>
    <n v="1600"/>
    <s v="Asia"/>
    <s v="Female"/>
    <n v="10"/>
  </r>
  <r>
    <n v="124"/>
    <s v="Tokyo, Japan"/>
    <d v="2022-10-05T00:00:00"/>
    <d v="2022-10-13T00:00:00"/>
    <x v="4"/>
    <s v="Henry Kim"/>
    <n v="24"/>
    <s v="young adulthood"/>
    <x v="0"/>
    <s v="Korean"/>
    <x v="1"/>
    <x v="0"/>
    <n v="1200"/>
    <x v="0"/>
    <n v="700"/>
    <n v="1900"/>
    <s v="Asia"/>
    <s v="Male"/>
    <n v="8"/>
  </r>
  <r>
    <n v="125"/>
    <s v="Sydney, Aus"/>
    <d v="2022-11-11T00:00:00"/>
    <d v="2022-11-21T00:00:00"/>
    <x v="3"/>
    <s v="Isabella Chen"/>
    <n v="30"/>
    <s v="young adulthood"/>
    <x v="1"/>
    <s v="Chinese"/>
    <x v="1"/>
    <x v="3"/>
    <n v="900"/>
    <x v="0"/>
    <n v="1000"/>
    <n v="1900"/>
    <s v="Asia"/>
    <s v="Female"/>
    <n v="10"/>
  </r>
  <r>
    <n v="126"/>
    <s v="Paris, France"/>
    <d v="2022-12-24T00:00:00"/>
    <d v="2023-01-01T00:00:00"/>
    <x v="4"/>
    <s v="Jack Smith"/>
    <n v="28"/>
    <s v="young adulthood"/>
    <x v="0"/>
    <s v="American"/>
    <x v="0"/>
    <x v="4"/>
    <n v="400"/>
    <x v="0"/>
    <n v="700"/>
    <n v="1100"/>
    <s v="north America"/>
    <s v="Male"/>
    <n v="8"/>
  </r>
  <r>
    <n v="127"/>
    <s v="Bali, Indonesia"/>
    <d v="2023-02-10T00:00:00"/>
    <d v="2023-02-18T00:00:00"/>
    <x v="4"/>
    <s v="Katie Johnson"/>
    <n v="33"/>
    <s v="young adulthood"/>
    <x v="1"/>
    <s v="Canadian"/>
    <x v="0"/>
    <x v="0"/>
    <n v="800"/>
    <x v="0"/>
    <n v="800"/>
    <n v="1600"/>
    <s v="north America"/>
    <s v="Female"/>
    <n v="8"/>
  </r>
  <r>
    <n v="129"/>
    <s v="Paris, France"/>
    <d v="2023-05-01T00:00:00"/>
    <d v="2023-05-07T00:00:00"/>
    <x v="6"/>
    <s v="John Doe"/>
    <n v="35"/>
    <s v="young adulthood"/>
    <x v="0"/>
    <s v="American"/>
    <x v="0"/>
    <x v="0"/>
    <n v="5000"/>
    <x v="0"/>
    <n v="2500"/>
    <n v="7500"/>
    <s v="north America"/>
    <s v="Male"/>
    <n v="6"/>
  </r>
  <r>
    <n v="130"/>
    <s v="Tokyo, Japan"/>
    <d v="2023-05-15T00:00:00"/>
    <d v="2023-05-22T00:00:00"/>
    <x v="0"/>
    <s v="Jane Smith"/>
    <n v="28"/>
    <s v="young adulthood"/>
    <x v="1"/>
    <s v="British"/>
    <x v="2"/>
    <x v="3"/>
    <n v="7000"/>
    <x v="1"/>
    <n v="1500"/>
    <n v="8500"/>
    <s v="Europe"/>
    <s v="Female"/>
    <n v="7"/>
  </r>
  <r>
    <n v="131"/>
    <s v="Cape Town, South Africa"/>
    <d v="2023-06-01T00:00:00"/>
    <d v="2023-06-10T00:00:00"/>
    <x v="5"/>
    <s v="Michael Johnson"/>
    <n v="45"/>
    <s v="mid-age"/>
    <x v="0"/>
    <s v="South African"/>
    <x v="5"/>
    <x v="4"/>
    <n v="3000"/>
    <x v="5"/>
    <n v="2000"/>
    <n v="5000"/>
    <s v="african"/>
    <s v="Male"/>
    <n v="9"/>
  </r>
  <r>
    <n v="132"/>
    <s v="Sydney, Australia"/>
    <d v="2023-06-15T00:00:00"/>
    <d v="2023-06-21T00:00:00"/>
    <x v="6"/>
    <s v="Sarah Lee"/>
    <n v="31"/>
    <s v="young adulthood"/>
    <x v="1"/>
    <s v="Australian"/>
    <x v="3"/>
    <x v="0"/>
    <n v="6000"/>
    <x v="0"/>
    <n v="3000"/>
    <n v="9000"/>
    <s v="Australia"/>
    <s v="Female"/>
    <n v="6"/>
  </r>
  <r>
    <n v="133"/>
    <s v="Rome, Italy"/>
    <d v="2023-07-01T00:00:00"/>
    <d v="2023-07-08T00:00:00"/>
    <x v="0"/>
    <s v="David Kim"/>
    <n v="42"/>
    <s v="mid-age"/>
    <x v="0"/>
    <s v="Korean"/>
    <x v="1"/>
    <x v="3"/>
    <n v="4000"/>
    <x v="1"/>
    <n v="1500"/>
    <n v="5500"/>
    <s v="Asia"/>
    <s v="Male"/>
    <n v="7"/>
  </r>
  <r>
    <n v="134"/>
    <s v="New York City, USA"/>
    <d v="2023-07-15T00:00:00"/>
    <d v="2023-07-22T00:00:00"/>
    <x v="0"/>
    <s v="Emily Davis"/>
    <n v="27"/>
    <s v="young adulthood"/>
    <x v="1"/>
    <s v="American"/>
    <x v="0"/>
    <x v="0"/>
    <n v="8000"/>
    <x v="0"/>
    <n v="2500"/>
    <n v="10500"/>
    <s v="north America"/>
    <s v="Female"/>
    <n v="7"/>
  </r>
  <r>
    <n v="135"/>
    <s v="Rio de Janeiro, Brazil"/>
    <d v="2023-08-01T00:00:00"/>
    <d v="2023-08-10T00:00:00"/>
    <x v="5"/>
    <s v="Jose Perez"/>
    <n v="37"/>
    <s v="young adulthood"/>
    <x v="0"/>
    <s v="Brazilian"/>
    <x v="4"/>
    <x v="4"/>
    <n v="2500"/>
    <x v="5"/>
    <n v="2000"/>
    <n v="4500"/>
    <s v="South America"/>
    <s v="Male"/>
    <n v="9"/>
  </r>
  <r>
    <n v="136"/>
    <s v="Vancouver, Canada"/>
    <d v="2023-08-15T00:00:00"/>
    <d v="2023-08-21T00:00:00"/>
    <x v="6"/>
    <s v="Emma Wilson"/>
    <n v="29"/>
    <s v="young adulthood"/>
    <x v="1"/>
    <s v="Canadian"/>
    <x v="0"/>
    <x v="0"/>
    <n v="5000"/>
    <x v="0"/>
    <n v="3000"/>
    <n v="8000"/>
    <s v="north America"/>
    <s v="Female"/>
    <n v="6"/>
  </r>
  <r>
    <n v="137"/>
    <s v="Bangkok, Thailand"/>
    <d v="2023-09-01T00:00:00"/>
    <d v="2023-09-08T00:00:00"/>
    <x v="0"/>
    <s v="Ryan Chen"/>
    <n v="34"/>
    <s v="young adulthood"/>
    <x v="0"/>
    <s v="Chinese"/>
    <x v="1"/>
    <x v="4"/>
    <n v="2000"/>
    <x v="1"/>
    <n v="1000"/>
    <n v="3000"/>
    <s v="Asia"/>
    <s v="Male"/>
    <n v="7"/>
  </r>
  <r>
    <n v="138"/>
    <s v="Barcelona, Spain"/>
    <d v="2023-09-15T00:00:00"/>
    <d v="2023-09-22T00:00:00"/>
    <x v="0"/>
    <s v="Sofia Rodriguez"/>
    <n v="25"/>
    <s v="young adulthood"/>
    <x v="1"/>
    <s v="Spanish"/>
    <x v="2"/>
    <x v="3"/>
    <n v="6000"/>
    <x v="0"/>
    <n v="2500"/>
    <n v="8500"/>
    <s v="Europe"/>
    <s v="Female"/>
    <n v="7"/>
  </r>
  <r>
    <n v="139"/>
    <s v="Auckland, New Zealand"/>
    <d v="2023-10-01T00:00:00"/>
    <d v="2023-10-08T00:00:00"/>
    <x v="0"/>
    <s v="William Brown"/>
    <n v="39"/>
    <s v="young adulthood"/>
    <x v="0"/>
    <s v="New Zealander"/>
    <x v="3"/>
    <x v="0"/>
    <n v="7000"/>
    <x v="1"/>
    <n v="2500"/>
    <n v="9500"/>
    <s v="Australia"/>
    <s v="Male"/>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4">
    <pivotField axis="axisRow" showAll="0">
      <items count="3">
        <item x="0"/>
        <item x="1"/>
        <item t="default"/>
      </items>
    </pivotField>
    <pivotField showAll="0"/>
    <pivotField showAll="0"/>
    <pivotField dataField="1" numFmtId="41" showAll="0">
      <items count="3">
        <item h="1" x="1"/>
        <item x="0"/>
        <item t="default"/>
      </items>
    </pivotField>
  </pivotFields>
  <rowFields count="1">
    <field x="0"/>
  </rowFields>
  <rowItems count="2">
    <i>
      <x/>
    </i>
    <i t="grand">
      <x/>
    </i>
  </rowItems>
  <colItems count="1">
    <i/>
  </colItems>
  <dataFields count="1">
    <dataField name="Sum of %" fld="3" baseField="0" baseItem="0" numFmtId="1"/>
  </dataFields>
  <formats count="1">
    <format dxfId="21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69:D80" firstHeaderRow="1" firstDataRow="2" firstDataCol="1"/>
  <pivotFields count="19">
    <pivotField showAll="0"/>
    <pivotField showAll="0"/>
    <pivotField numFmtId="14" showAll="0"/>
    <pivotField numFmtId="14" showAll="0"/>
    <pivotField showAll="0"/>
    <pivotField showAll="0"/>
    <pivotField showAll="0"/>
    <pivotField showAll="0"/>
    <pivotField axis="axisCol" dataField="1" showAll="0">
      <items count="3">
        <item x="1"/>
        <item x="0"/>
        <item t="default"/>
      </items>
    </pivotField>
    <pivotField showAll="0"/>
    <pivotField showAll="0">
      <items count="7">
        <item x="5"/>
        <item x="1"/>
        <item x="3"/>
        <item x="2"/>
        <item x="0"/>
        <item x="4"/>
        <item t="default"/>
      </items>
    </pivotField>
    <pivotField axis="axisRow" showAll="0">
      <items count="10">
        <item x="3"/>
        <item x="8"/>
        <item x="4"/>
        <item x="0"/>
        <item x="1"/>
        <item x="6"/>
        <item x="7"/>
        <item x="2"/>
        <item x="5"/>
        <item t="default"/>
      </items>
    </pivotField>
    <pivotField numFmtId="42" showAll="0"/>
    <pivotField showAll="0"/>
    <pivotField showAll="0"/>
    <pivotField numFmtId="42" showAll="0"/>
    <pivotField showAll="0"/>
    <pivotField showAll="0"/>
    <pivotField showAll="0"/>
  </pivotFields>
  <rowFields count="1">
    <field x="11"/>
  </rowFields>
  <rowItems count="10">
    <i>
      <x/>
    </i>
    <i>
      <x v="1"/>
    </i>
    <i>
      <x v="2"/>
    </i>
    <i>
      <x v="3"/>
    </i>
    <i>
      <x v="4"/>
    </i>
    <i>
      <x v="5"/>
    </i>
    <i>
      <x v="6"/>
    </i>
    <i>
      <x v="7"/>
    </i>
    <i>
      <x v="8"/>
    </i>
    <i t="grand">
      <x/>
    </i>
  </rowItems>
  <colFields count="1">
    <field x="8"/>
  </colFields>
  <colItems count="3">
    <i>
      <x/>
    </i>
    <i>
      <x v="1"/>
    </i>
    <i t="grand">
      <x/>
    </i>
  </colItems>
  <dataFields count="1">
    <dataField name="% of Traveler " fld="8" subtotal="count" showDataAs="percentOfTotal" baseField="8" baseItem="2" numFmtId="9"/>
  </dataFields>
  <formats count="1">
    <format dxfId="204">
      <pivotArea outline="0" collapsedLevelsAreSubtotals="1" fieldPosition="0"/>
    </format>
  </formats>
  <chartFormats count="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3">
          <reference field="4294967294" count="1" selected="0">
            <x v="0"/>
          </reference>
          <reference field="8" count="1" selected="0">
            <x v="1"/>
          </reference>
          <reference field="11" count="1" selected="0">
            <x v="3"/>
          </reference>
        </references>
      </pivotArea>
    </chartFormat>
    <chartFormat chart="29" format="5" series="1">
      <pivotArea type="data" outline="0" fieldPosition="0">
        <references count="2">
          <reference field="4294967294" count="1" selected="0">
            <x v="0"/>
          </reference>
          <reference field="8" count="1" selected="0">
            <x v="0"/>
          </reference>
        </references>
      </pivotArea>
    </chartFormat>
    <chartFormat chart="29"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3">
  <location ref="A3:D14" firstHeaderRow="1" firstDataRow="2" firstDataCol="1"/>
  <pivotFields count="19">
    <pivotField showAll="0"/>
    <pivotField showAll="0"/>
    <pivotField numFmtId="14" showAll="0"/>
    <pivotField numFmtId="14" showAll="0"/>
    <pivotField axis="axisRow" showAll="0">
      <items count="10">
        <item x="1"/>
        <item x="6"/>
        <item x="0"/>
        <item x="4"/>
        <item x="5"/>
        <item x="3"/>
        <item x="8"/>
        <item x="7"/>
        <item x="2"/>
        <item t="default"/>
      </items>
    </pivotField>
    <pivotField showAll="0"/>
    <pivotField showAll="0"/>
    <pivotField showAll="0"/>
    <pivotField axis="axisCol" dataField="1" showAll="0">
      <items count="3">
        <item x="1"/>
        <item x="0"/>
        <item t="default"/>
      </items>
    </pivotField>
    <pivotField showAll="0"/>
    <pivotField showAll="0">
      <items count="7">
        <item x="5"/>
        <item x="1"/>
        <item x="3"/>
        <item x="2"/>
        <item x="0"/>
        <item x="4"/>
        <item t="default"/>
      </items>
    </pivotField>
    <pivotField showAll="0">
      <items count="10">
        <item x="3"/>
        <item x="8"/>
        <item x="4"/>
        <item x="0"/>
        <item x="1"/>
        <item x="6"/>
        <item x="7"/>
        <item x="2"/>
        <item x="5"/>
        <item t="default"/>
      </items>
    </pivotField>
    <pivotField numFmtId="42" showAll="0"/>
    <pivotField showAll="0"/>
    <pivotField showAll="0"/>
    <pivotField numFmtId="42" showAll="0"/>
    <pivotField showAll="0"/>
    <pivotField showAll="0"/>
    <pivotField showAll="0"/>
  </pivotFields>
  <rowFields count="1">
    <field x="4"/>
  </rowFields>
  <rowItems count="10">
    <i>
      <x/>
    </i>
    <i>
      <x v="1"/>
    </i>
    <i>
      <x v="2"/>
    </i>
    <i>
      <x v="3"/>
    </i>
    <i>
      <x v="4"/>
    </i>
    <i>
      <x v="5"/>
    </i>
    <i>
      <x v="6"/>
    </i>
    <i>
      <x v="7"/>
    </i>
    <i>
      <x v="8"/>
    </i>
    <i t="grand">
      <x/>
    </i>
  </rowItems>
  <colFields count="1">
    <field x="8"/>
  </colFields>
  <colItems count="3">
    <i>
      <x/>
    </i>
    <i>
      <x v="1"/>
    </i>
    <i t="grand">
      <x/>
    </i>
  </colItems>
  <dataFields count="1">
    <dataField name="% of Traveler " fld="8" subtotal="count" showDataAs="percentOfTotal" baseField="4" baseItem="0" numFmtId="9"/>
  </dataFields>
  <formats count="2">
    <format dxfId="206">
      <pivotArea outline="0" fieldPosition="0">
        <references count="1">
          <reference field="4294967294" count="1">
            <x v="0"/>
          </reference>
        </references>
      </pivotArea>
    </format>
    <format dxfId="205">
      <pivotArea outline="0" collapsedLevelsAreSubtotals="1" fieldPosition="0"/>
    </format>
  </formats>
  <chartFormats count="8">
    <chartFormat chart="5" format="20" series="1">
      <pivotArea type="data" outline="0" fieldPosition="0">
        <references count="1">
          <reference field="4294967294" count="1" selected="0">
            <x v="0"/>
          </reference>
        </references>
      </pivotArea>
    </chartFormat>
    <chartFormat chart="45" format="8" series="1">
      <pivotArea type="data" outline="0" fieldPosition="0">
        <references count="1">
          <reference field="4294967294" count="1" selected="0">
            <x v="0"/>
          </reference>
        </references>
      </pivotArea>
    </chartFormat>
    <chartFormat chart="45" format="9" series="1">
      <pivotArea type="data" outline="0" fieldPosition="0">
        <references count="2">
          <reference field="4294967294" count="1" selected="0">
            <x v="0"/>
          </reference>
          <reference field="8" count="1" selected="0">
            <x v="1"/>
          </reference>
        </references>
      </pivotArea>
    </chartFormat>
    <chartFormat chart="45" format="10" series="1">
      <pivotArea type="data" outline="0" fieldPosition="0">
        <references count="2">
          <reference field="4294967294" count="1" selected="0">
            <x v="0"/>
          </reference>
          <reference field="8" count="1" selected="0">
            <x v="0"/>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66" format="13" series="1">
      <pivotArea type="data" outline="0" fieldPosition="0">
        <references count="2">
          <reference field="4294967294" count="1" selected="0">
            <x v="0"/>
          </reference>
          <reference field="8" count="1" selected="0">
            <x v="0"/>
          </reference>
        </references>
      </pivotArea>
    </chartFormat>
    <chartFormat chart="66" format="14"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04:B113" firstHeaderRow="1" firstDataRow="1" firstDataCol="1"/>
  <pivotFields count="19">
    <pivotField showAll="0"/>
    <pivotField showAll="0"/>
    <pivotField numFmtId="14" showAll="0"/>
    <pivotField numFmtId="14" showAll="0"/>
    <pivotField showAll="0"/>
    <pivotField showAll="0"/>
    <pivotField showAll="0"/>
    <pivotField showAll="0"/>
    <pivotField showAll="0">
      <items count="3">
        <item x="1"/>
        <item x="0"/>
        <item t="default"/>
      </items>
    </pivotField>
    <pivotField showAll="0"/>
    <pivotField showAll="0">
      <items count="7">
        <item x="5"/>
        <item x="1"/>
        <item x="3"/>
        <item x="2"/>
        <item x="0"/>
        <item x="4"/>
        <item t="default"/>
      </items>
    </pivotField>
    <pivotField showAll="0">
      <items count="10">
        <item x="3"/>
        <item x="8"/>
        <item x="4"/>
        <item x="0"/>
        <item x="1"/>
        <item x="6"/>
        <item x="7"/>
        <item x="2"/>
        <item x="5"/>
        <item t="default"/>
      </items>
    </pivotField>
    <pivotField numFmtId="42" showAll="0"/>
    <pivotField axis="axisRow" dataField="1" showAll="0">
      <items count="9">
        <item x="2"/>
        <item x="5"/>
        <item x="3"/>
        <item x="7"/>
        <item x="0"/>
        <item x="4"/>
        <item x="1"/>
        <item x="6"/>
        <item t="default"/>
      </items>
    </pivotField>
    <pivotField showAll="0"/>
    <pivotField numFmtId="42" showAll="0"/>
    <pivotField showAll="0"/>
    <pivotField showAll="0"/>
    <pivotField showAll="0"/>
  </pivotFields>
  <rowFields count="1">
    <field x="13"/>
  </rowFields>
  <rowItems count="9">
    <i>
      <x/>
    </i>
    <i>
      <x v="1"/>
    </i>
    <i>
      <x v="2"/>
    </i>
    <i>
      <x v="3"/>
    </i>
    <i>
      <x v="4"/>
    </i>
    <i>
      <x v="5"/>
    </i>
    <i>
      <x v="6"/>
    </i>
    <i>
      <x v="7"/>
    </i>
    <i t="grand">
      <x/>
    </i>
  </rowItems>
  <colItems count="1">
    <i/>
  </colItems>
  <dataFields count="1">
    <dataField name="% of Transportation type" fld="13" subtotal="count" showDataAs="percentOfTotal" baseField="13" baseItem="0" numFmtId="9"/>
  </dataField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4"/>
          </reference>
        </references>
      </pivotArea>
    </chartFormat>
    <chartFormat chart="2" format="2">
      <pivotArea type="data" outline="0" fieldPosition="0">
        <references count="2">
          <reference field="4294967294" count="1" selected="0">
            <x v="0"/>
          </reference>
          <reference field="13" count="1" selected="0">
            <x v="2"/>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pivotArea type="data" outline="0" fieldPosition="0">
        <references count="2">
          <reference field="4294967294" count="1" selected="0">
            <x v="0"/>
          </reference>
          <reference field="13" count="1" selected="0">
            <x v="1"/>
          </reference>
        </references>
      </pivotArea>
    </chartFormat>
    <chartFormat chart="2" format="5">
      <pivotArea type="data" outline="0" fieldPosition="0">
        <references count="2">
          <reference field="4294967294" count="1" selected="0">
            <x v="0"/>
          </reference>
          <reference field="13" count="1" selected="0">
            <x v="3"/>
          </reference>
        </references>
      </pivotArea>
    </chartFormat>
    <chartFormat chart="2" format="6">
      <pivotArea type="data" outline="0" fieldPosition="0">
        <references count="2">
          <reference field="4294967294" count="1" selected="0">
            <x v="0"/>
          </reference>
          <reference field="13" count="1" selected="0">
            <x v="6"/>
          </reference>
        </references>
      </pivotArea>
    </chartFormat>
    <chartFormat chart="2" format="7">
      <pivotArea type="data" outline="0" fieldPosition="0">
        <references count="2">
          <reference field="4294967294" count="1" selected="0">
            <x v="0"/>
          </reference>
          <reference field="13"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3" count="1" selected="0">
            <x v="0"/>
          </reference>
        </references>
      </pivotArea>
    </chartFormat>
    <chartFormat chart="4" format="10">
      <pivotArea type="data" outline="0" fieldPosition="0">
        <references count="2">
          <reference field="4294967294" count="1" selected="0">
            <x v="0"/>
          </reference>
          <reference field="13" count="1" selected="0">
            <x v="1"/>
          </reference>
        </references>
      </pivotArea>
    </chartFormat>
    <chartFormat chart="4" format="11">
      <pivotArea type="data" outline="0" fieldPosition="0">
        <references count="2">
          <reference field="4294967294" count="1" selected="0">
            <x v="0"/>
          </reference>
          <reference field="13" count="1" selected="0">
            <x v="2"/>
          </reference>
        </references>
      </pivotArea>
    </chartFormat>
    <chartFormat chart="4" format="12">
      <pivotArea type="data" outline="0" fieldPosition="0">
        <references count="2">
          <reference field="4294967294" count="1" selected="0">
            <x v="0"/>
          </reference>
          <reference field="13" count="1" selected="0">
            <x v="3"/>
          </reference>
        </references>
      </pivotArea>
    </chartFormat>
    <chartFormat chart="4" format="13">
      <pivotArea type="data" outline="0" fieldPosition="0">
        <references count="2">
          <reference field="4294967294" count="1" selected="0">
            <x v="0"/>
          </reference>
          <reference field="13" count="1" selected="0">
            <x v="4"/>
          </reference>
        </references>
      </pivotArea>
    </chartFormat>
    <chartFormat chart="4" format="14">
      <pivotArea type="data" outline="0" fieldPosition="0">
        <references count="2">
          <reference field="4294967294" count="1" selected="0">
            <x v="0"/>
          </reference>
          <reference field="13" count="1" selected="0">
            <x v="5"/>
          </reference>
        </references>
      </pivotArea>
    </chartFormat>
    <chartFormat chart="4" format="15">
      <pivotArea type="data" outline="0" fieldPosition="0">
        <references count="2">
          <reference field="4294967294" count="1" selected="0">
            <x v="0"/>
          </reference>
          <reference field="13"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3" count="1" selected="0">
            <x v="0"/>
          </reference>
        </references>
      </pivotArea>
    </chartFormat>
    <chartFormat chart="7" format="18">
      <pivotArea type="data" outline="0" fieldPosition="0">
        <references count="2">
          <reference field="4294967294" count="1" selected="0">
            <x v="0"/>
          </reference>
          <reference field="13" count="1" selected="0">
            <x v="1"/>
          </reference>
        </references>
      </pivotArea>
    </chartFormat>
    <chartFormat chart="7" format="19">
      <pivotArea type="data" outline="0" fieldPosition="0">
        <references count="2">
          <reference field="4294967294" count="1" selected="0">
            <x v="0"/>
          </reference>
          <reference field="13" count="1" selected="0">
            <x v="2"/>
          </reference>
        </references>
      </pivotArea>
    </chartFormat>
    <chartFormat chart="7" format="20">
      <pivotArea type="data" outline="0" fieldPosition="0">
        <references count="2">
          <reference field="4294967294" count="1" selected="0">
            <x v="0"/>
          </reference>
          <reference field="13" count="1" selected="0">
            <x v="3"/>
          </reference>
        </references>
      </pivotArea>
    </chartFormat>
    <chartFormat chart="7" format="21">
      <pivotArea type="data" outline="0" fieldPosition="0">
        <references count="2">
          <reference field="4294967294" count="1" selected="0">
            <x v="0"/>
          </reference>
          <reference field="13" count="1" selected="0">
            <x v="4"/>
          </reference>
        </references>
      </pivotArea>
    </chartFormat>
    <chartFormat chart="7" format="22">
      <pivotArea type="data" outline="0" fieldPosition="0">
        <references count="2">
          <reference field="4294967294" count="1" selected="0">
            <x v="0"/>
          </reference>
          <reference field="13" count="1" selected="0">
            <x v="5"/>
          </reference>
        </references>
      </pivotArea>
    </chartFormat>
    <chartFormat chart="7" format="23">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38:B41" firstHeaderRow="1" firstDataRow="1" firstDataCol="1"/>
  <pivotFields count="19">
    <pivotField showAll="0"/>
    <pivotField showAll="0"/>
    <pivotField numFmtId="14" showAll="0"/>
    <pivotField numFmtId="14" showAll="0"/>
    <pivotField showAll="0"/>
    <pivotField showAll="0"/>
    <pivotField showAll="0"/>
    <pivotField showAll="0"/>
    <pivotField axis="axisRow" dataField="1" showAll="0">
      <items count="3">
        <item x="1"/>
        <item x="0"/>
        <item t="default"/>
      </items>
    </pivotField>
    <pivotField showAll="0"/>
    <pivotField showAll="0">
      <items count="7">
        <item x="5"/>
        <item x="1"/>
        <item x="3"/>
        <item x="2"/>
        <item x="0"/>
        <item x="4"/>
        <item t="default"/>
      </items>
    </pivotField>
    <pivotField showAll="0">
      <items count="10">
        <item x="3"/>
        <item x="8"/>
        <item x="4"/>
        <item x="0"/>
        <item x="1"/>
        <item x="6"/>
        <item x="7"/>
        <item x="2"/>
        <item x="5"/>
        <item t="default"/>
      </items>
    </pivotField>
    <pivotField numFmtId="42" showAll="0"/>
    <pivotField showAll="0"/>
    <pivotField showAll="0"/>
    <pivotField numFmtId="42" showAll="0"/>
    <pivotField showAll="0"/>
    <pivotField showAll="0"/>
    <pivotField showAll="0"/>
  </pivotFields>
  <rowFields count="1">
    <field x="8"/>
  </rowFields>
  <rowItems count="3">
    <i>
      <x/>
    </i>
    <i>
      <x v="1"/>
    </i>
    <i t="grand">
      <x/>
    </i>
  </rowItems>
  <colItems count="1">
    <i/>
  </colItems>
  <dataFields count="1">
    <dataField name="% of Traveler gender" fld="8" subtotal="count" baseField="8"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8" count="1" selected="0">
            <x v="0"/>
          </reference>
        </references>
      </pivotArea>
    </chartFormat>
    <chartFormat chart="36" format="8">
      <pivotArea type="data" outline="0" fieldPosition="0">
        <references count="2">
          <reference field="4294967294" count="1" selected="0">
            <x v="0"/>
          </reference>
          <reference field="8" count="1" selected="0">
            <x v="1"/>
          </reference>
        </references>
      </pivotArea>
    </chartFormat>
    <chartFormat chart="39" format="9" series="1">
      <pivotArea type="data" outline="0" fieldPosition="0">
        <references count="1">
          <reference field="4294967294" count="1" selected="0">
            <x v="0"/>
          </reference>
        </references>
      </pivotArea>
    </chartFormat>
    <chartFormat chart="39" format="10">
      <pivotArea type="data" outline="0" fieldPosition="0">
        <references count="2">
          <reference field="4294967294" count="1" selected="0">
            <x v="0"/>
          </reference>
          <reference field="8" count="1" selected="0">
            <x v="0"/>
          </reference>
        </references>
      </pivotArea>
    </chartFormat>
    <chartFormat chart="39" format="11">
      <pivotArea type="data" outline="0" fieldPosition="0">
        <references count="2">
          <reference field="4294967294" count="1" selected="0">
            <x v="0"/>
          </reference>
          <reference field="8" count="1" selected="0">
            <x v="1"/>
          </reference>
        </references>
      </pivotArea>
    </chartFormat>
    <chartFormat chart="40" format="12" series="1">
      <pivotArea type="data" outline="0" fieldPosition="0">
        <references count="1">
          <reference field="4294967294" count="1" selected="0">
            <x v="0"/>
          </reference>
        </references>
      </pivotArea>
    </chartFormat>
    <chartFormat chart="40" format="13">
      <pivotArea type="data" outline="0" fieldPosition="0">
        <references count="2">
          <reference field="4294967294" count="1" selected="0">
            <x v="0"/>
          </reference>
          <reference field="8" count="1" selected="0">
            <x v="0"/>
          </reference>
        </references>
      </pivotArea>
    </chartFormat>
    <chartFormat chart="40"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52:B59" firstHeaderRow="1" firstDataRow="1" firstDataCol="1"/>
  <pivotFields count="19">
    <pivotField showAll="0"/>
    <pivotField showAll="0"/>
    <pivotField numFmtId="14" showAll="0"/>
    <pivotField numFmtId="14" showAll="0"/>
    <pivotField showAll="0"/>
    <pivotField showAll="0"/>
    <pivotField showAll="0"/>
    <pivotField showAll="0"/>
    <pivotField showAll="0" defaultSubtotal="0">
      <items count="2">
        <item x="1"/>
        <item x="0"/>
      </items>
    </pivotField>
    <pivotField showAll="0"/>
    <pivotField axis="axisRow" showAll="0">
      <items count="7">
        <item x="5"/>
        <item x="1"/>
        <item x="3"/>
        <item x="2"/>
        <item x="0"/>
        <item x="4"/>
        <item t="default"/>
      </items>
    </pivotField>
    <pivotField showAll="0">
      <items count="10">
        <item x="3"/>
        <item x="8"/>
        <item x="4"/>
        <item x="0"/>
        <item x="1"/>
        <item x="6"/>
        <item x="7"/>
        <item x="2"/>
        <item x="5"/>
        <item t="default"/>
      </items>
    </pivotField>
    <pivotField numFmtId="42" showAll="0"/>
    <pivotField showAll="0"/>
    <pivotField showAll="0"/>
    <pivotField dataField="1" numFmtId="42" showAll="0"/>
    <pivotField showAll="0"/>
    <pivotField showAll="0"/>
    <pivotField showAll="0"/>
  </pivotFields>
  <rowFields count="1">
    <field x="10"/>
  </rowFields>
  <rowItems count="7">
    <i>
      <x/>
    </i>
    <i>
      <x v="1"/>
    </i>
    <i>
      <x v="2"/>
    </i>
    <i>
      <x v="3"/>
    </i>
    <i>
      <x v="4"/>
    </i>
    <i>
      <x v="5"/>
    </i>
    <i t="grand">
      <x/>
    </i>
  </rowItems>
  <colItems count="1">
    <i/>
  </colItems>
  <dataFields count="1">
    <dataField name="Average  of cost" fld="15" subtotal="average" baseField="1" baseItem="527868992" numFmtId="168"/>
  </dataFields>
  <formats count="2">
    <format dxfId="208">
      <pivotArea dataOnly="0" labelOnly="1" outline="0" axis="axisValues" fieldPosition="0"/>
    </format>
    <format dxfId="207">
      <pivotArea outline="0" collapsedLevelsAreSubtotals="1" fieldPosition="0"/>
    </format>
  </formats>
  <chartFormats count="14">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0" count="1" selected="0">
            <x v="2"/>
          </reference>
        </references>
      </pivotArea>
    </chartFormat>
    <chartFormat chart="20" format="2">
      <pivotArea type="data" outline="0" fieldPosition="0">
        <references count="2">
          <reference field="4294967294" count="1" selected="0">
            <x v="0"/>
          </reference>
          <reference field="10" count="1" selected="0">
            <x v="3"/>
          </reference>
        </references>
      </pivotArea>
    </chartFormat>
    <chartFormat chart="20" format="3">
      <pivotArea type="data" outline="0" fieldPosition="0">
        <references count="2">
          <reference field="4294967294" count="1" selected="0">
            <x v="0"/>
          </reference>
          <reference field="10" count="1" selected="0">
            <x v="4"/>
          </reference>
        </references>
      </pivotArea>
    </chartFormat>
    <chartFormat chart="20" format="4">
      <pivotArea type="data" outline="0" fieldPosition="0">
        <references count="2">
          <reference field="4294967294" count="1" selected="0">
            <x v="0"/>
          </reference>
          <reference field="10" count="1" selected="0">
            <x v="5"/>
          </reference>
        </references>
      </pivotArea>
    </chartFormat>
    <chartFormat chart="20" format="5">
      <pivotArea type="data" outline="0" fieldPosition="0">
        <references count="2">
          <reference field="4294967294" count="1" selected="0">
            <x v="0"/>
          </reference>
          <reference field="10" count="1" selected="0">
            <x v="1"/>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10" count="1" selected="0">
            <x v="0"/>
          </reference>
        </references>
      </pivotArea>
    </chartFormat>
    <chartFormat chart="23" format="16">
      <pivotArea type="data" outline="0" fieldPosition="0">
        <references count="2">
          <reference field="4294967294" count="1" selected="0">
            <x v="0"/>
          </reference>
          <reference field="10" count="1" selected="0">
            <x v="1"/>
          </reference>
        </references>
      </pivotArea>
    </chartFormat>
    <chartFormat chart="23" format="17">
      <pivotArea type="data" outline="0" fieldPosition="0">
        <references count="2">
          <reference field="4294967294" count="1" selected="0">
            <x v="0"/>
          </reference>
          <reference field="10" count="1" selected="0">
            <x v="2"/>
          </reference>
        </references>
      </pivotArea>
    </chartFormat>
    <chartFormat chart="23" format="18">
      <pivotArea type="data" outline="0" fieldPosition="0">
        <references count="2">
          <reference field="4294967294" count="1" selected="0">
            <x v="0"/>
          </reference>
          <reference field="10" count="1" selected="0">
            <x v="3"/>
          </reference>
        </references>
      </pivotArea>
    </chartFormat>
    <chartFormat chart="23" format="19">
      <pivotArea type="data" outline="0" fieldPosition="0">
        <references count="2">
          <reference field="4294967294" count="1" selected="0">
            <x v="0"/>
          </reference>
          <reference field="10" count="1" selected="0">
            <x v="4"/>
          </reference>
        </references>
      </pivotArea>
    </chartFormat>
    <chartFormat chart="23" format="20">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84:B93" firstHeaderRow="1" firstDataRow="1" firstDataCol="1"/>
  <pivotFields count="19">
    <pivotField showAll="0"/>
    <pivotField showAll="0"/>
    <pivotField numFmtId="14" showAll="0"/>
    <pivotField numFmtId="14" showAll="0"/>
    <pivotField showAll="0"/>
    <pivotField showAll="0"/>
    <pivotField showAll="0"/>
    <pivotField showAll="0"/>
    <pivotField showAll="0">
      <items count="3">
        <item x="1"/>
        <item x="0"/>
        <item t="default"/>
      </items>
    </pivotField>
    <pivotField showAll="0"/>
    <pivotField showAll="0">
      <items count="7">
        <item x="5"/>
        <item x="1"/>
        <item x="3"/>
        <item x="2"/>
        <item x="0"/>
        <item x="4"/>
        <item t="default"/>
      </items>
    </pivotField>
    <pivotField showAll="0">
      <items count="10">
        <item x="3"/>
        <item x="8"/>
        <item x="4"/>
        <item x="0"/>
        <item x="1"/>
        <item x="6"/>
        <item x="7"/>
        <item x="2"/>
        <item x="5"/>
        <item t="default"/>
      </items>
    </pivotField>
    <pivotField numFmtId="42" showAll="0"/>
    <pivotField axis="axisRow" showAll="0">
      <items count="9">
        <item x="2"/>
        <item x="5"/>
        <item x="3"/>
        <item x="7"/>
        <item x="0"/>
        <item x="4"/>
        <item x="1"/>
        <item x="6"/>
        <item t="default"/>
      </items>
    </pivotField>
    <pivotField dataField="1" showAll="0"/>
    <pivotField numFmtId="42" showAll="0"/>
    <pivotField showAll="0"/>
    <pivotField showAll="0"/>
    <pivotField showAll="0"/>
  </pivotFields>
  <rowFields count="1">
    <field x="13"/>
  </rowFields>
  <rowItems count="9">
    <i>
      <x/>
    </i>
    <i>
      <x v="1"/>
    </i>
    <i>
      <x v="2"/>
    </i>
    <i>
      <x v="3"/>
    </i>
    <i>
      <x v="4"/>
    </i>
    <i>
      <x v="5"/>
    </i>
    <i>
      <x v="6"/>
    </i>
    <i>
      <x v="7"/>
    </i>
    <i t="grand">
      <x/>
    </i>
  </rowItems>
  <colItems count="1">
    <i/>
  </colItems>
  <dataFields count="1">
    <dataField name="Average cost of Transportation " fld="14" subtotal="average" baseField="1" baseItem="527868992" numFmtId="169"/>
  </dataFields>
  <formats count="1">
    <format dxfId="209">
      <pivotArea outline="0" collapsedLevelsAreSubtotals="1" fieldPosition="0"/>
    </format>
  </formats>
  <chartFormats count="2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2">
          <reference field="4294967294" count="1" selected="0">
            <x v="0"/>
          </reference>
          <reference field="13" count="1" selected="0">
            <x v="4"/>
          </reference>
        </references>
      </pivotArea>
    </chartFormat>
    <chartFormat chart="1" format="3">
      <pivotArea type="data" outline="0" fieldPosition="0">
        <references count="2">
          <reference field="4294967294" count="1" selected="0">
            <x v="0"/>
          </reference>
          <reference field="13" count="1" selected="0">
            <x v="6"/>
          </reference>
        </references>
      </pivotArea>
    </chartFormat>
    <chartFormat chart="1" format="4">
      <pivotArea type="data" outline="0" fieldPosition="0">
        <references count="2">
          <reference field="4294967294" count="1" selected="0">
            <x v="0"/>
          </reference>
          <reference field="13" count="1" selected="0">
            <x v="2"/>
          </reference>
        </references>
      </pivotArea>
    </chartFormat>
    <chartFormat chart="1" format="5">
      <pivotArea type="data" outline="0" fieldPosition="0">
        <references count="2">
          <reference field="4294967294" count="1" selected="0">
            <x v="0"/>
          </reference>
          <reference field="13" count="1" selected="0">
            <x v="0"/>
          </reference>
        </references>
      </pivotArea>
    </chartFormat>
    <chartFormat chart="1" format="6">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2">
          <reference field="4294967294" count="1" selected="0">
            <x v="0"/>
          </reference>
          <reference field="13" count="1" selected="0">
            <x v="4"/>
          </reference>
        </references>
      </pivotArea>
    </chartFormat>
    <chartFormat chart="4" format="3">
      <pivotArea type="data" outline="0" fieldPosition="0">
        <references count="2">
          <reference field="4294967294" count="1" selected="0">
            <x v="0"/>
          </reference>
          <reference field="13" count="1" selected="0">
            <x v="6"/>
          </reference>
        </references>
      </pivotArea>
    </chartFormat>
    <chartFormat chart="4" format="4">
      <pivotArea type="data" outline="0" fieldPosition="0">
        <references count="2">
          <reference field="4294967294" count="1" selected="0">
            <x v="0"/>
          </reference>
          <reference field="13" count="1" selected="0">
            <x v="2"/>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3"/>
          </reference>
        </references>
      </pivotArea>
    </chartFormat>
    <chartFormat chart="4" format="7">
      <pivotArea type="data" outline="0" fieldPosition="0">
        <references count="2">
          <reference field="4294967294" count="1" selected="0">
            <x v="0"/>
          </reference>
          <reference field="13" count="1" selected="0">
            <x v="5"/>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3" count="1" selected="0">
            <x v="0"/>
          </reference>
        </references>
      </pivotArea>
    </chartFormat>
    <chartFormat chart="8" format="18">
      <pivotArea type="data" outline="0" fieldPosition="0">
        <references count="2">
          <reference field="4294967294" count="1" selected="0">
            <x v="0"/>
          </reference>
          <reference field="13" count="1" selected="0">
            <x v="1"/>
          </reference>
        </references>
      </pivotArea>
    </chartFormat>
    <chartFormat chart="8" format="19">
      <pivotArea type="data" outline="0" fieldPosition="0">
        <references count="2">
          <reference field="4294967294" count="1" selected="0">
            <x v="0"/>
          </reference>
          <reference field="13" count="1" selected="0">
            <x v="2"/>
          </reference>
        </references>
      </pivotArea>
    </chartFormat>
    <chartFormat chart="8" format="20">
      <pivotArea type="data" outline="0" fieldPosition="0">
        <references count="2">
          <reference field="4294967294" count="1" selected="0">
            <x v="0"/>
          </reference>
          <reference field="13" count="1" selected="0">
            <x v="3"/>
          </reference>
        </references>
      </pivotArea>
    </chartFormat>
    <chartFormat chart="8" format="21">
      <pivotArea type="data" outline="0" fieldPosition="0">
        <references count="2">
          <reference field="4294967294" count="1" selected="0">
            <x v="0"/>
          </reference>
          <reference field="13" count="1" selected="0">
            <x v="4"/>
          </reference>
        </references>
      </pivotArea>
    </chartFormat>
    <chartFormat chart="8" format="22">
      <pivotArea type="data" outline="0" fieldPosition="0">
        <references count="2">
          <reference field="4294967294" count="1" selected="0">
            <x v="0"/>
          </reference>
          <reference field="13" count="1" selected="0">
            <x v="5"/>
          </reference>
        </references>
      </pivotArea>
    </chartFormat>
    <chartFormat chart="8" format="23">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veler_gender" sourceName="Traveler gender">
  <pivotTables>
    <pivotTable tabId="43" name="PivotTable1"/>
    <pivotTable tabId="43" name="PivotTable3"/>
    <pivotTable tabId="43" name="PivotTable4"/>
    <pivotTable tabId="43" name="PivotTable5"/>
    <pivotTable tabId="43" name="PivotTable10"/>
    <pivotTable tabId="43" name="PivotTable2"/>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mmodation_type" sourceName="Accommodation type">
  <pivotTables>
    <pivotTable tabId="43" name="PivotTable5"/>
    <pivotTable tabId="43" name="PivotTable2"/>
    <pivotTable tabId="43" name="PivotTable3"/>
    <pivotTable tabId="43" name="PivotTable4"/>
    <pivotTable tabId="43" name="PivotTable1"/>
    <pivotTable tabId="43" name="PivotTable10"/>
  </pivotTables>
  <data>
    <tabular pivotCacheId="2">
      <items count="9">
        <i x="3" s="1"/>
        <i x="8" s="1"/>
        <i x="4" s="1"/>
        <i x="0" s="1"/>
        <i x="1" s="1"/>
        <i x="6" s="1"/>
        <i x="7"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inents" sourceName="continents">
  <pivotTables>
    <pivotTable tabId="43" name="PivotTable3"/>
    <pivotTable tabId="43" name="PivotTable1"/>
    <pivotTable tabId="43" name="PivotTable4"/>
    <pivotTable tabId="43" name="PivotTable5"/>
    <pivotTable tabId="43" name="PivotTable10"/>
    <pivotTable tabId="43" name="PivotTable2"/>
  </pivotTables>
  <data>
    <tabular pivotCacheId="2">
      <items count="6">
        <i x="5" s="1"/>
        <i x="1" s="1"/>
        <i x="3"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 sourceName="%">
  <pivotTables>
    <pivotTable tabId="45" name="PivotTable9"/>
  </pivotTables>
  <data>
    <tabular pivotCacheId="4375275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cache="Slicer" cap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raveler gender 2" cache="Slicer_Traveler_gender" caption="Traveler gender" rowHeight="241300"/>
  <slicer name="Accommodation type" cache="Slicer_Accommodation_type" caption="Accommodation type" style="SlicerStyleDark3" rowHeight="241300"/>
  <slicer name="Continents" cache="Slicer_continents" caption="Continent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raveler gender 3" cache="Slicer_Traveler_gender" caption="Traveler gender" style="SlicerStyleOther1" rowHeight="241300"/>
  <slicer name="Accommodation type 1" cache="Slicer_Accommodation_type" caption="Accommodation type" style="SlicerStyleOther1" rowHeight="241300"/>
  <slicer name="Continents 1" cache="Slicer_continents" caption="Continents" style="SlicerStyleOther1" rowHeight="241300"/>
</slicers>
</file>

<file path=xl/tables/table1.xml><?xml version="1.0" encoding="utf-8"?>
<table xmlns="http://schemas.openxmlformats.org/spreadsheetml/2006/main" id="1" name="Table1" displayName="Table1" ref="F155:I157" totalsRowShown="0" headerRowDxfId="218" dataDxfId="216" headerRowBorderDxfId="217" tableBorderDxfId="215" totalsRowBorderDxfId="214">
  <autoFilter ref="F155:I157"/>
  <tableColumns count="4">
    <tableColumn id="1" name="gender" dataDxfId="213"/>
    <tableColumn id="2" name="count" dataDxfId="212">
      <calculatedColumnFormula>COUNTIF(I1:I137,"male")</calculatedColumnFormula>
    </tableColumn>
    <tableColumn id="3" name="total" dataDxfId="211"/>
    <tableColumn id="4" name="%" dataDxfId="210" dataCellStyle="Percent">
      <calculatedColumnFormula>Table1[[#This Row],[count]]*100/Table1[[#This Row],[total]]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topLeftCell="A105" zoomScale="70" zoomScaleNormal="70" workbookViewId="0">
      <selection activeCell="P36" sqref="P36"/>
    </sheetView>
  </sheetViews>
  <sheetFormatPr defaultRowHeight="15" x14ac:dyDescent="0.25"/>
  <cols>
    <col min="2" max="2" width="26.42578125" customWidth="1"/>
    <col min="3" max="4" width="12" customWidth="1"/>
    <col min="5" max="5" width="14.7109375" customWidth="1"/>
    <col min="6" max="6" width="17.85546875" customWidth="1"/>
    <col min="7" max="7" width="11.85546875" customWidth="1"/>
    <col min="8" max="8" width="15.140625" customWidth="1"/>
    <col min="9" max="9" width="20" customWidth="1"/>
    <col min="10" max="10" width="20.140625" customWidth="1"/>
    <col min="11" max="11" width="19.7109375" customWidth="1"/>
    <col min="12" max="12" width="18.7109375" customWidth="1"/>
    <col min="13" max="13" width="18.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s="1">
        <v>45047</v>
      </c>
      <c r="D2" s="1">
        <v>45054</v>
      </c>
      <c r="E2">
        <v>7</v>
      </c>
      <c r="F2" t="s">
        <v>14</v>
      </c>
      <c r="G2">
        <v>35</v>
      </c>
      <c r="H2" t="s">
        <v>15</v>
      </c>
      <c r="I2" t="s">
        <v>16</v>
      </c>
      <c r="J2" t="s">
        <v>17</v>
      </c>
      <c r="K2">
        <v>1200</v>
      </c>
      <c r="L2" t="s">
        <v>18</v>
      </c>
      <c r="M2">
        <v>600</v>
      </c>
    </row>
    <row r="3" spans="1:13" x14ac:dyDescent="0.25">
      <c r="A3">
        <v>2</v>
      </c>
      <c r="B3" t="s">
        <v>19</v>
      </c>
      <c r="C3" s="1">
        <v>45092</v>
      </c>
      <c r="D3" s="1">
        <v>45097</v>
      </c>
      <c r="E3">
        <v>5</v>
      </c>
      <c r="F3" t="s">
        <v>20</v>
      </c>
      <c r="G3">
        <v>28</v>
      </c>
      <c r="H3" t="s">
        <v>21</v>
      </c>
      <c r="I3" t="s">
        <v>22</v>
      </c>
      <c r="J3" t="s">
        <v>23</v>
      </c>
      <c r="K3">
        <v>800</v>
      </c>
      <c r="L3" t="s">
        <v>18</v>
      </c>
      <c r="M3">
        <v>500</v>
      </c>
    </row>
    <row r="4" spans="1:13" x14ac:dyDescent="0.25">
      <c r="A4">
        <v>3</v>
      </c>
      <c r="B4" t="s">
        <v>24</v>
      </c>
      <c r="C4" s="1">
        <v>45108</v>
      </c>
      <c r="D4" s="1">
        <v>45115</v>
      </c>
      <c r="E4">
        <v>7</v>
      </c>
      <c r="F4" t="s">
        <v>25</v>
      </c>
      <c r="G4">
        <v>45</v>
      </c>
      <c r="H4" t="s">
        <v>15</v>
      </c>
      <c r="I4" t="s">
        <v>26</v>
      </c>
      <c r="J4" t="s">
        <v>27</v>
      </c>
      <c r="K4">
        <v>1000</v>
      </c>
      <c r="L4" t="s">
        <v>18</v>
      </c>
      <c r="M4">
        <v>700</v>
      </c>
    </row>
    <row r="5" spans="1:13" x14ac:dyDescent="0.25">
      <c r="A5">
        <v>4</v>
      </c>
      <c r="B5" t="s">
        <v>28</v>
      </c>
      <c r="C5" s="1">
        <v>45153</v>
      </c>
      <c r="D5" s="1">
        <v>45167</v>
      </c>
      <c r="E5">
        <v>14</v>
      </c>
      <c r="F5" t="s">
        <v>29</v>
      </c>
      <c r="G5">
        <v>29</v>
      </c>
      <c r="H5" t="s">
        <v>21</v>
      </c>
      <c r="I5" t="s">
        <v>30</v>
      </c>
      <c r="J5" t="s">
        <v>17</v>
      </c>
      <c r="K5">
        <v>2000</v>
      </c>
      <c r="L5" t="s">
        <v>18</v>
      </c>
      <c r="M5">
        <v>1000</v>
      </c>
    </row>
    <row r="6" spans="1:13" x14ac:dyDescent="0.25">
      <c r="A6">
        <v>5</v>
      </c>
      <c r="B6" t="s">
        <v>31</v>
      </c>
      <c r="C6" s="1">
        <v>45179</v>
      </c>
      <c r="D6" s="1">
        <v>45186</v>
      </c>
      <c r="E6">
        <v>7</v>
      </c>
      <c r="F6" t="s">
        <v>32</v>
      </c>
      <c r="G6">
        <v>26</v>
      </c>
      <c r="H6" t="s">
        <v>21</v>
      </c>
      <c r="I6" t="s">
        <v>33</v>
      </c>
      <c r="J6" t="s">
        <v>34</v>
      </c>
      <c r="K6">
        <v>700</v>
      </c>
      <c r="L6" t="s">
        <v>35</v>
      </c>
      <c r="M6">
        <v>200</v>
      </c>
    </row>
    <row r="7" spans="1:13" x14ac:dyDescent="0.25">
      <c r="A7">
        <v>6</v>
      </c>
      <c r="B7" t="s">
        <v>36</v>
      </c>
      <c r="C7" s="1">
        <v>45204</v>
      </c>
      <c r="D7" s="1">
        <v>45209</v>
      </c>
      <c r="E7">
        <v>5</v>
      </c>
      <c r="F7" t="s">
        <v>37</v>
      </c>
      <c r="G7">
        <v>42</v>
      </c>
      <c r="H7" t="s">
        <v>15</v>
      </c>
      <c r="I7" t="s">
        <v>16</v>
      </c>
      <c r="J7" t="s">
        <v>17</v>
      </c>
      <c r="K7">
        <v>1500</v>
      </c>
      <c r="L7" t="s">
        <v>18</v>
      </c>
      <c r="M7">
        <v>800</v>
      </c>
    </row>
    <row r="8" spans="1:13" x14ac:dyDescent="0.25">
      <c r="A8">
        <v>7</v>
      </c>
      <c r="B8" t="s">
        <v>38</v>
      </c>
      <c r="C8" s="1">
        <v>45250</v>
      </c>
      <c r="D8" s="1">
        <v>45260</v>
      </c>
      <c r="E8">
        <v>10</v>
      </c>
      <c r="F8" t="s">
        <v>39</v>
      </c>
      <c r="G8">
        <v>33</v>
      </c>
      <c r="H8" t="s">
        <v>21</v>
      </c>
      <c r="I8" t="s">
        <v>40</v>
      </c>
      <c r="J8" t="s">
        <v>41</v>
      </c>
      <c r="K8">
        <v>500</v>
      </c>
      <c r="L8" t="s">
        <v>18</v>
      </c>
      <c r="M8">
        <v>1200</v>
      </c>
    </row>
    <row r="9" spans="1:13" x14ac:dyDescent="0.25">
      <c r="A9">
        <v>8</v>
      </c>
      <c r="B9" t="s">
        <v>42</v>
      </c>
      <c r="C9" s="1">
        <v>45296</v>
      </c>
      <c r="D9" s="1">
        <v>45303</v>
      </c>
      <c r="E9">
        <v>7</v>
      </c>
      <c r="F9" t="s">
        <v>43</v>
      </c>
      <c r="G9">
        <v>25</v>
      </c>
      <c r="H9" t="s">
        <v>15</v>
      </c>
      <c r="I9" t="s">
        <v>44</v>
      </c>
      <c r="J9" t="s">
        <v>34</v>
      </c>
      <c r="K9">
        <v>900</v>
      </c>
      <c r="L9" t="s">
        <v>18</v>
      </c>
      <c r="M9">
        <v>600</v>
      </c>
    </row>
    <row r="10" spans="1:13" x14ac:dyDescent="0.25">
      <c r="A10">
        <v>9</v>
      </c>
      <c r="B10" t="s">
        <v>45</v>
      </c>
      <c r="C10" s="1">
        <v>45336</v>
      </c>
      <c r="D10" s="1">
        <v>45343</v>
      </c>
      <c r="E10">
        <v>7</v>
      </c>
      <c r="F10" t="s">
        <v>46</v>
      </c>
      <c r="G10">
        <v>31</v>
      </c>
      <c r="H10" t="s">
        <v>21</v>
      </c>
      <c r="I10" t="s">
        <v>47</v>
      </c>
      <c r="J10" t="s">
        <v>17</v>
      </c>
      <c r="K10">
        <v>1200</v>
      </c>
      <c r="L10" t="s">
        <v>35</v>
      </c>
      <c r="M10">
        <v>200</v>
      </c>
    </row>
    <row r="11" spans="1:13" x14ac:dyDescent="0.25">
      <c r="A11">
        <v>10</v>
      </c>
      <c r="B11" t="s">
        <v>48</v>
      </c>
      <c r="C11" s="1">
        <v>45361</v>
      </c>
      <c r="D11" s="1">
        <v>45368</v>
      </c>
      <c r="E11">
        <v>7</v>
      </c>
      <c r="F11" t="s">
        <v>49</v>
      </c>
      <c r="G11">
        <v>39</v>
      </c>
      <c r="H11" t="s">
        <v>15</v>
      </c>
      <c r="I11" t="s">
        <v>50</v>
      </c>
      <c r="J11" t="s">
        <v>23</v>
      </c>
      <c r="K11">
        <v>2500</v>
      </c>
      <c r="L11" t="s">
        <v>18</v>
      </c>
      <c r="M11">
        <v>800</v>
      </c>
    </row>
    <row r="12" spans="1:13" x14ac:dyDescent="0.25">
      <c r="A12">
        <v>11</v>
      </c>
      <c r="B12" t="s">
        <v>51</v>
      </c>
      <c r="C12" s="1">
        <v>45383</v>
      </c>
      <c r="D12" s="1">
        <v>45390</v>
      </c>
      <c r="E12">
        <v>7</v>
      </c>
      <c r="F12" t="s">
        <v>52</v>
      </c>
      <c r="G12">
        <v>27</v>
      </c>
      <c r="H12" t="s">
        <v>21</v>
      </c>
      <c r="I12" t="s">
        <v>53</v>
      </c>
      <c r="J12" t="s">
        <v>17</v>
      </c>
      <c r="K12">
        <v>1000</v>
      </c>
      <c r="L12" t="s">
        <v>18</v>
      </c>
      <c r="M12">
        <v>500</v>
      </c>
    </row>
    <row r="13" spans="1:13" x14ac:dyDescent="0.25">
      <c r="A13">
        <v>12</v>
      </c>
      <c r="B13" t="s">
        <v>54</v>
      </c>
      <c r="C13" s="1">
        <v>45427</v>
      </c>
      <c r="D13" s="1">
        <v>45434</v>
      </c>
      <c r="E13">
        <v>7</v>
      </c>
      <c r="F13" t="s">
        <v>55</v>
      </c>
      <c r="G13">
        <v>36</v>
      </c>
      <c r="H13" t="s">
        <v>15</v>
      </c>
      <c r="I13" t="s">
        <v>56</v>
      </c>
      <c r="J13" t="s">
        <v>34</v>
      </c>
      <c r="K13">
        <v>800</v>
      </c>
      <c r="L13" t="s">
        <v>35</v>
      </c>
      <c r="M13">
        <v>100</v>
      </c>
    </row>
    <row r="14" spans="1:13" x14ac:dyDescent="0.25">
      <c r="A14">
        <v>13</v>
      </c>
      <c r="B14" t="s">
        <v>57</v>
      </c>
      <c r="C14" s="1">
        <v>45453</v>
      </c>
      <c r="D14" s="1">
        <v>45461</v>
      </c>
      <c r="E14">
        <v>8</v>
      </c>
      <c r="F14" t="s">
        <v>58</v>
      </c>
      <c r="G14">
        <v>29</v>
      </c>
      <c r="H14" t="s">
        <v>21</v>
      </c>
      <c r="I14" t="s">
        <v>59</v>
      </c>
      <c r="J14" t="s">
        <v>23</v>
      </c>
      <c r="K14">
        <v>3000</v>
      </c>
      <c r="L14" t="s">
        <v>18</v>
      </c>
      <c r="M14">
        <v>1200</v>
      </c>
    </row>
    <row r="15" spans="1:13" x14ac:dyDescent="0.25">
      <c r="A15">
        <v>14</v>
      </c>
      <c r="B15" t="s">
        <v>60</v>
      </c>
      <c r="C15" s="1">
        <v>45474</v>
      </c>
      <c r="D15" s="1">
        <v>45483</v>
      </c>
      <c r="E15">
        <v>9</v>
      </c>
      <c r="F15" t="s">
        <v>61</v>
      </c>
      <c r="G15">
        <v>48</v>
      </c>
      <c r="H15" t="s">
        <v>15</v>
      </c>
      <c r="I15" t="s">
        <v>62</v>
      </c>
      <c r="J15" t="s">
        <v>17</v>
      </c>
      <c r="K15">
        <v>1400</v>
      </c>
      <c r="L15" t="s">
        <v>18</v>
      </c>
      <c r="M15">
        <v>700</v>
      </c>
    </row>
    <row r="16" spans="1:13" x14ac:dyDescent="0.25">
      <c r="A16">
        <v>15</v>
      </c>
      <c r="B16" t="s">
        <v>63</v>
      </c>
      <c r="C16" s="1">
        <v>45524</v>
      </c>
      <c r="D16" s="1">
        <v>45531</v>
      </c>
      <c r="E16">
        <v>7</v>
      </c>
      <c r="F16" t="s">
        <v>64</v>
      </c>
      <c r="G16">
        <v>26</v>
      </c>
      <c r="H16" t="s">
        <v>21</v>
      </c>
      <c r="I16" t="s">
        <v>65</v>
      </c>
      <c r="J16" t="s">
        <v>66</v>
      </c>
      <c r="K16">
        <v>600</v>
      </c>
      <c r="L16" t="s">
        <v>18</v>
      </c>
      <c r="M16">
        <v>400</v>
      </c>
    </row>
    <row r="17" spans="1:13" x14ac:dyDescent="0.25">
      <c r="A17">
        <v>16</v>
      </c>
      <c r="B17" t="s">
        <v>67</v>
      </c>
      <c r="C17" s="1">
        <v>45540</v>
      </c>
      <c r="D17" s="1">
        <v>45547</v>
      </c>
      <c r="E17">
        <v>7</v>
      </c>
      <c r="F17" t="s">
        <v>68</v>
      </c>
      <c r="G17">
        <v>32</v>
      </c>
      <c r="H17" t="s">
        <v>15</v>
      </c>
      <c r="I17" t="s">
        <v>69</v>
      </c>
      <c r="J17" t="s">
        <v>17</v>
      </c>
      <c r="K17">
        <v>900</v>
      </c>
      <c r="L17" t="s">
        <v>35</v>
      </c>
      <c r="M17">
        <v>150</v>
      </c>
    </row>
    <row r="18" spans="1:13" x14ac:dyDescent="0.25">
      <c r="A18">
        <v>17</v>
      </c>
      <c r="B18" t="s">
        <v>70</v>
      </c>
      <c r="C18" s="1">
        <v>45170</v>
      </c>
      <c r="D18" s="1">
        <v>45179</v>
      </c>
      <c r="E18">
        <v>9</v>
      </c>
      <c r="F18" t="s">
        <v>29</v>
      </c>
      <c r="G18">
        <v>30</v>
      </c>
      <c r="H18" t="s">
        <v>21</v>
      </c>
      <c r="I18" t="s">
        <v>16</v>
      </c>
      <c r="J18" t="s">
        <v>17</v>
      </c>
      <c r="K18" s="2">
        <v>900</v>
      </c>
      <c r="L18" t="s">
        <v>71</v>
      </c>
      <c r="M18" s="2">
        <v>400</v>
      </c>
    </row>
    <row r="19" spans="1:13" x14ac:dyDescent="0.25">
      <c r="A19">
        <v>18</v>
      </c>
      <c r="B19" t="s">
        <v>72</v>
      </c>
      <c r="C19" s="1">
        <v>45153</v>
      </c>
      <c r="D19" s="1">
        <v>45163</v>
      </c>
      <c r="E19">
        <v>10</v>
      </c>
      <c r="F19" t="s">
        <v>73</v>
      </c>
      <c r="G19">
        <v>28</v>
      </c>
      <c r="H19" t="s">
        <v>15</v>
      </c>
      <c r="I19" t="s">
        <v>59</v>
      </c>
      <c r="J19" t="s">
        <v>23</v>
      </c>
      <c r="K19" s="2">
        <v>1500</v>
      </c>
      <c r="L19" t="s">
        <v>71</v>
      </c>
      <c r="M19" s="2">
        <v>700</v>
      </c>
    </row>
    <row r="20" spans="1:13" x14ac:dyDescent="0.25">
      <c r="A20">
        <v>19</v>
      </c>
      <c r="B20" t="s">
        <v>74</v>
      </c>
      <c r="C20" s="1">
        <v>45129</v>
      </c>
      <c r="D20" s="1">
        <v>45135</v>
      </c>
      <c r="E20">
        <v>6</v>
      </c>
      <c r="F20" t="s">
        <v>75</v>
      </c>
      <c r="G20">
        <v>35</v>
      </c>
      <c r="H20" t="s">
        <v>21</v>
      </c>
      <c r="I20" t="s">
        <v>30</v>
      </c>
      <c r="J20" t="s">
        <v>17</v>
      </c>
      <c r="K20" s="2">
        <v>1200</v>
      </c>
      <c r="L20" t="s">
        <v>35</v>
      </c>
      <c r="M20" s="2">
        <v>150</v>
      </c>
    </row>
    <row r="21" spans="1:13" x14ac:dyDescent="0.25">
      <c r="A21">
        <v>20</v>
      </c>
      <c r="B21" t="s">
        <v>76</v>
      </c>
      <c r="C21" s="1">
        <v>45204</v>
      </c>
      <c r="D21" s="1">
        <v>45214</v>
      </c>
      <c r="E21">
        <v>10</v>
      </c>
      <c r="F21" t="s">
        <v>77</v>
      </c>
      <c r="G21">
        <v>45</v>
      </c>
      <c r="H21" t="s">
        <v>15</v>
      </c>
      <c r="I21" t="s">
        <v>78</v>
      </c>
      <c r="J21" t="s">
        <v>17</v>
      </c>
      <c r="K21" s="2">
        <v>1200</v>
      </c>
      <c r="L21" t="s">
        <v>71</v>
      </c>
      <c r="M21" s="2">
        <v>800</v>
      </c>
    </row>
    <row r="22" spans="1:13" x14ac:dyDescent="0.25">
      <c r="A22">
        <v>21</v>
      </c>
      <c r="B22" t="s">
        <v>79</v>
      </c>
      <c r="C22" s="1">
        <v>45250</v>
      </c>
      <c r="D22" s="1">
        <v>45255</v>
      </c>
      <c r="E22">
        <v>5</v>
      </c>
      <c r="F22" t="s">
        <v>80</v>
      </c>
      <c r="G22">
        <v>27</v>
      </c>
      <c r="H22" t="s">
        <v>21</v>
      </c>
      <c r="I22" t="s">
        <v>16</v>
      </c>
      <c r="J22" t="s">
        <v>34</v>
      </c>
      <c r="K22" s="2">
        <v>600</v>
      </c>
      <c r="L22" t="s">
        <v>81</v>
      </c>
      <c r="M22" s="2">
        <v>100</v>
      </c>
    </row>
    <row r="23" spans="1:13" x14ac:dyDescent="0.25">
      <c r="A23">
        <v>22</v>
      </c>
      <c r="B23" t="s">
        <v>82</v>
      </c>
      <c r="C23" s="1">
        <v>45265</v>
      </c>
      <c r="D23" s="1">
        <v>45272</v>
      </c>
      <c r="E23">
        <v>7</v>
      </c>
      <c r="F23" t="s">
        <v>83</v>
      </c>
      <c r="G23">
        <v>32</v>
      </c>
      <c r="H23" t="s">
        <v>15</v>
      </c>
      <c r="I23" t="s">
        <v>40</v>
      </c>
      <c r="J23" t="s">
        <v>17</v>
      </c>
      <c r="K23" s="2">
        <v>1000</v>
      </c>
      <c r="L23" t="s">
        <v>71</v>
      </c>
      <c r="M23" s="2">
        <v>600</v>
      </c>
    </row>
    <row r="24" spans="1:13" x14ac:dyDescent="0.25">
      <c r="A24">
        <v>23</v>
      </c>
      <c r="B24" t="s">
        <v>84</v>
      </c>
      <c r="C24" s="1">
        <v>45231</v>
      </c>
      <c r="D24" s="1">
        <v>45238</v>
      </c>
      <c r="E24">
        <v>7</v>
      </c>
      <c r="F24" t="s">
        <v>85</v>
      </c>
      <c r="G24">
        <v>29</v>
      </c>
      <c r="H24" t="s">
        <v>21</v>
      </c>
      <c r="I24" t="s">
        <v>86</v>
      </c>
      <c r="J24" t="s">
        <v>34</v>
      </c>
      <c r="K24" s="2">
        <v>700</v>
      </c>
      <c r="L24" t="s">
        <v>35</v>
      </c>
      <c r="M24" s="2">
        <v>80</v>
      </c>
    </row>
    <row r="25" spans="1:13" x14ac:dyDescent="0.25">
      <c r="A25">
        <v>24</v>
      </c>
      <c r="B25" t="s">
        <v>87</v>
      </c>
      <c r="C25" s="1">
        <v>45184</v>
      </c>
      <c r="D25" s="1">
        <v>45192</v>
      </c>
      <c r="E25">
        <v>8</v>
      </c>
      <c r="F25" t="s">
        <v>88</v>
      </c>
      <c r="G25">
        <v>40</v>
      </c>
      <c r="H25" t="s">
        <v>15</v>
      </c>
      <c r="I25" t="s">
        <v>89</v>
      </c>
      <c r="J25" t="s">
        <v>41</v>
      </c>
      <c r="K25" s="2">
        <v>400</v>
      </c>
      <c r="L25" t="s">
        <v>71</v>
      </c>
      <c r="M25" s="2">
        <v>500</v>
      </c>
    </row>
    <row r="26" spans="1:13" x14ac:dyDescent="0.25">
      <c r="A26">
        <v>25</v>
      </c>
      <c r="B26" t="s">
        <v>70</v>
      </c>
      <c r="C26" s="1">
        <v>45282</v>
      </c>
      <c r="D26" s="1">
        <v>45288</v>
      </c>
      <c r="E26">
        <v>6</v>
      </c>
      <c r="F26" t="s">
        <v>90</v>
      </c>
      <c r="G26">
        <v>24</v>
      </c>
      <c r="H26" t="s">
        <v>21</v>
      </c>
      <c r="I26" t="s">
        <v>33</v>
      </c>
      <c r="J26" t="s">
        <v>17</v>
      </c>
      <c r="K26" s="2">
        <v>1400</v>
      </c>
      <c r="L26" t="s">
        <v>35</v>
      </c>
      <c r="M26" s="2">
        <v>100</v>
      </c>
    </row>
    <row r="27" spans="1:13" x14ac:dyDescent="0.25">
      <c r="A27">
        <v>26</v>
      </c>
      <c r="B27" t="s">
        <v>91</v>
      </c>
      <c r="C27" s="1">
        <v>45139</v>
      </c>
      <c r="D27" s="1">
        <v>45148</v>
      </c>
      <c r="E27">
        <v>9</v>
      </c>
      <c r="F27" t="s">
        <v>92</v>
      </c>
      <c r="G27">
        <v>34</v>
      </c>
      <c r="H27" t="s">
        <v>15</v>
      </c>
      <c r="I27" t="s">
        <v>26</v>
      </c>
      <c r="J27" t="s">
        <v>23</v>
      </c>
      <c r="K27" s="2">
        <v>2000</v>
      </c>
      <c r="L27" t="s">
        <v>71</v>
      </c>
      <c r="M27" s="2">
        <v>800</v>
      </c>
    </row>
    <row r="28" spans="1:13" x14ac:dyDescent="0.25">
      <c r="A28">
        <v>27</v>
      </c>
      <c r="B28" t="s">
        <v>93</v>
      </c>
      <c r="C28" s="1">
        <v>45219</v>
      </c>
      <c r="D28" s="1">
        <v>45227</v>
      </c>
      <c r="E28">
        <v>8</v>
      </c>
      <c r="F28" t="s">
        <v>94</v>
      </c>
      <c r="G28">
        <v>31</v>
      </c>
      <c r="H28" t="s">
        <v>21</v>
      </c>
      <c r="I28" t="s">
        <v>56</v>
      </c>
      <c r="J28" t="s">
        <v>17</v>
      </c>
      <c r="K28" s="2">
        <v>1100</v>
      </c>
      <c r="L28" t="s">
        <v>35</v>
      </c>
      <c r="M28" s="2">
        <v>150</v>
      </c>
    </row>
    <row r="29" spans="1:13" x14ac:dyDescent="0.25">
      <c r="A29">
        <v>28</v>
      </c>
      <c r="B29" t="s">
        <v>95</v>
      </c>
      <c r="C29" s="1">
        <v>44691</v>
      </c>
      <c r="D29" s="1">
        <v>44699</v>
      </c>
      <c r="E29">
        <v>8</v>
      </c>
      <c r="F29" t="s">
        <v>96</v>
      </c>
      <c r="G29">
        <v>30</v>
      </c>
      <c r="H29" t="s">
        <v>21</v>
      </c>
      <c r="I29" t="s">
        <v>16</v>
      </c>
      <c r="J29" t="s">
        <v>17</v>
      </c>
      <c r="K29" s="2">
        <v>800</v>
      </c>
      <c r="L29" t="s">
        <v>71</v>
      </c>
      <c r="M29" s="2">
        <v>500</v>
      </c>
    </row>
    <row r="30" spans="1:13" x14ac:dyDescent="0.25">
      <c r="A30">
        <v>29</v>
      </c>
      <c r="B30" t="s">
        <v>97</v>
      </c>
      <c r="C30" s="1">
        <v>44727</v>
      </c>
      <c r="D30" s="1">
        <v>44734</v>
      </c>
      <c r="E30">
        <v>7</v>
      </c>
      <c r="F30" t="s">
        <v>98</v>
      </c>
      <c r="G30">
        <v>45</v>
      </c>
      <c r="H30" t="s">
        <v>15</v>
      </c>
      <c r="I30" t="s">
        <v>22</v>
      </c>
      <c r="J30" t="s">
        <v>41</v>
      </c>
      <c r="K30" s="2">
        <v>200</v>
      </c>
      <c r="L30" t="s">
        <v>35</v>
      </c>
      <c r="M30" s="2">
        <v>150</v>
      </c>
    </row>
    <row r="31" spans="1:13" x14ac:dyDescent="0.25">
      <c r="A31">
        <v>30</v>
      </c>
      <c r="B31" t="s">
        <v>99</v>
      </c>
      <c r="C31" s="1">
        <v>44744</v>
      </c>
      <c r="D31" s="1">
        <v>44753</v>
      </c>
      <c r="E31">
        <v>9</v>
      </c>
      <c r="F31" t="s">
        <v>100</v>
      </c>
      <c r="G31">
        <v>25</v>
      </c>
      <c r="H31" t="s">
        <v>15</v>
      </c>
      <c r="I31" t="s">
        <v>26</v>
      </c>
      <c r="J31" t="s">
        <v>34</v>
      </c>
      <c r="K31" s="2">
        <v>600</v>
      </c>
      <c r="L31" t="s">
        <v>101</v>
      </c>
      <c r="M31" s="2">
        <v>300</v>
      </c>
    </row>
    <row r="32" spans="1:13" x14ac:dyDescent="0.25">
      <c r="A32">
        <v>31</v>
      </c>
      <c r="B32" t="s">
        <v>102</v>
      </c>
      <c r="C32" s="1">
        <v>44793</v>
      </c>
      <c r="D32" s="1">
        <v>44806</v>
      </c>
      <c r="E32">
        <v>13</v>
      </c>
      <c r="F32" t="s">
        <v>103</v>
      </c>
      <c r="G32">
        <v>28</v>
      </c>
      <c r="H32" t="s">
        <v>21</v>
      </c>
      <c r="I32" t="s">
        <v>30</v>
      </c>
      <c r="J32" t="s">
        <v>17</v>
      </c>
      <c r="K32" s="2">
        <v>1000</v>
      </c>
      <c r="L32" t="s">
        <v>101</v>
      </c>
      <c r="M32" s="2">
        <v>500</v>
      </c>
    </row>
    <row r="33" spans="1:13" x14ac:dyDescent="0.25">
      <c r="A33">
        <v>32</v>
      </c>
      <c r="B33" t="s">
        <v>104</v>
      </c>
      <c r="C33" s="1">
        <v>44809</v>
      </c>
      <c r="D33" s="1">
        <v>44818</v>
      </c>
      <c r="E33">
        <v>9</v>
      </c>
      <c r="F33" t="s">
        <v>105</v>
      </c>
      <c r="G33">
        <v>33</v>
      </c>
      <c r="H33" t="s">
        <v>21</v>
      </c>
      <c r="I33" t="s">
        <v>40</v>
      </c>
      <c r="J33" t="s">
        <v>41</v>
      </c>
      <c r="K33" s="2">
        <v>150</v>
      </c>
      <c r="L33" t="s">
        <v>81</v>
      </c>
      <c r="M33" s="2">
        <v>50</v>
      </c>
    </row>
    <row r="34" spans="1:13" x14ac:dyDescent="0.25">
      <c r="A34">
        <v>33</v>
      </c>
      <c r="B34" t="s">
        <v>106</v>
      </c>
      <c r="C34" s="1">
        <v>44846</v>
      </c>
      <c r="D34" s="1">
        <v>44854</v>
      </c>
      <c r="E34">
        <v>8</v>
      </c>
      <c r="F34" t="s">
        <v>107</v>
      </c>
      <c r="G34">
        <v>20</v>
      </c>
      <c r="H34" t="s">
        <v>15</v>
      </c>
      <c r="I34" t="s">
        <v>16</v>
      </c>
      <c r="J34" t="s">
        <v>34</v>
      </c>
      <c r="K34" s="2">
        <v>400</v>
      </c>
      <c r="L34" t="s">
        <v>71</v>
      </c>
      <c r="M34" s="2">
        <v>600</v>
      </c>
    </row>
    <row r="35" spans="1:13" x14ac:dyDescent="0.25">
      <c r="A35">
        <v>34</v>
      </c>
      <c r="B35" t="s">
        <v>108</v>
      </c>
      <c r="C35" s="1">
        <v>44873</v>
      </c>
      <c r="D35" s="1">
        <v>44880</v>
      </c>
      <c r="E35">
        <v>7</v>
      </c>
      <c r="F35" t="s">
        <v>109</v>
      </c>
      <c r="G35">
        <v>37</v>
      </c>
      <c r="H35" t="s">
        <v>21</v>
      </c>
      <c r="I35" t="s">
        <v>22</v>
      </c>
      <c r="J35" t="s">
        <v>17</v>
      </c>
      <c r="K35" s="2">
        <v>700</v>
      </c>
      <c r="L35" t="s">
        <v>35</v>
      </c>
      <c r="M35" s="2">
        <v>100</v>
      </c>
    </row>
    <row r="36" spans="1:13" x14ac:dyDescent="0.25">
      <c r="A36">
        <v>35</v>
      </c>
      <c r="B36" t="s">
        <v>110</v>
      </c>
      <c r="C36" s="1">
        <v>44931</v>
      </c>
      <c r="D36" s="1">
        <v>44941</v>
      </c>
      <c r="E36">
        <v>10</v>
      </c>
      <c r="F36" t="s">
        <v>111</v>
      </c>
      <c r="G36">
        <v>42</v>
      </c>
      <c r="H36" t="s">
        <v>15</v>
      </c>
      <c r="I36" t="s">
        <v>30</v>
      </c>
      <c r="J36" t="s">
        <v>34</v>
      </c>
      <c r="K36" s="2">
        <v>500</v>
      </c>
      <c r="L36" t="s">
        <v>71</v>
      </c>
      <c r="M36" s="2">
        <v>800</v>
      </c>
    </row>
    <row r="37" spans="1:13" x14ac:dyDescent="0.25">
      <c r="A37">
        <v>36</v>
      </c>
      <c r="B37" t="s">
        <v>112</v>
      </c>
      <c r="C37" s="1">
        <v>44971</v>
      </c>
      <c r="D37" s="1">
        <v>44977</v>
      </c>
      <c r="E37">
        <v>6</v>
      </c>
      <c r="F37" t="s">
        <v>113</v>
      </c>
      <c r="G37">
        <v>31</v>
      </c>
      <c r="H37" t="s">
        <v>21</v>
      </c>
      <c r="I37" t="s">
        <v>16</v>
      </c>
      <c r="J37" t="s">
        <v>41</v>
      </c>
      <c r="K37" s="2">
        <v>180</v>
      </c>
      <c r="L37" t="s">
        <v>35</v>
      </c>
      <c r="M37" s="2">
        <v>120</v>
      </c>
    </row>
    <row r="38" spans="1:13" x14ac:dyDescent="0.25">
      <c r="A38">
        <v>37</v>
      </c>
      <c r="B38" t="s">
        <v>114</v>
      </c>
      <c r="C38" s="1">
        <v>45008</v>
      </c>
      <c r="D38" s="1">
        <v>45016</v>
      </c>
      <c r="E38">
        <v>8</v>
      </c>
      <c r="F38" t="s">
        <v>115</v>
      </c>
      <c r="G38">
        <v>27</v>
      </c>
      <c r="H38" t="s">
        <v>15</v>
      </c>
      <c r="I38" t="s">
        <v>26</v>
      </c>
      <c r="J38" t="s">
        <v>17</v>
      </c>
      <c r="K38" s="2">
        <v>900</v>
      </c>
      <c r="L38" t="s">
        <v>101</v>
      </c>
      <c r="M38" s="2">
        <v>400</v>
      </c>
    </row>
    <row r="39" spans="1:13" x14ac:dyDescent="0.25">
      <c r="A39">
        <v>38</v>
      </c>
      <c r="B39" t="s">
        <v>116</v>
      </c>
      <c r="C39" s="1">
        <v>45035</v>
      </c>
      <c r="D39" s="1">
        <v>45042</v>
      </c>
      <c r="E39">
        <v>7</v>
      </c>
      <c r="F39" t="s">
        <v>117</v>
      </c>
      <c r="G39">
        <v>38</v>
      </c>
      <c r="H39" t="s">
        <v>21</v>
      </c>
      <c r="I39" t="s">
        <v>40</v>
      </c>
      <c r="J39" t="s">
        <v>34</v>
      </c>
      <c r="K39" s="2">
        <v>350</v>
      </c>
      <c r="L39" t="s">
        <v>81</v>
      </c>
      <c r="M39" s="2">
        <v>75</v>
      </c>
    </row>
    <row r="40" spans="1:13" x14ac:dyDescent="0.25">
      <c r="A40">
        <v>39</v>
      </c>
      <c r="B40" t="s">
        <v>36</v>
      </c>
      <c r="C40" s="1">
        <v>44724</v>
      </c>
      <c r="D40" s="1">
        <v>44731</v>
      </c>
      <c r="E40">
        <v>7</v>
      </c>
      <c r="F40" t="s">
        <v>113</v>
      </c>
      <c r="G40">
        <v>25</v>
      </c>
      <c r="H40" t="s">
        <v>21</v>
      </c>
      <c r="I40" t="s">
        <v>16</v>
      </c>
      <c r="J40" t="s">
        <v>17</v>
      </c>
      <c r="K40">
        <v>1400</v>
      </c>
      <c r="L40" t="s">
        <v>71</v>
      </c>
      <c r="M40">
        <v>600</v>
      </c>
    </row>
    <row r="41" spans="1:13" x14ac:dyDescent="0.25">
      <c r="A41">
        <v>40</v>
      </c>
      <c r="B41" t="s">
        <v>38</v>
      </c>
      <c r="C41" s="1">
        <v>44928</v>
      </c>
      <c r="D41" s="1">
        <v>44935</v>
      </c>
      <c r="E41">
        <v>7</v>
      </c>
      <c r="F41" t="s">
        <v>118</v>
      </c>
      <c r="G41">
        <v>33</v>
      </c>
      <c r="H41" t="s">
        <v>15</v>
      </c>
      <c r="I41" t="s">
        <v>22</v>
      </c>
      <c r="J41" t="s">
        <v>34</v>
      </c>
      <c r="K41">
        <v>800</v>
      </c>
      <c r="L41" t="s">
        <v>35</v>
      </c>
      <c r="M41">
        <v>150</v>
      </c>
    </row>
    <row r="42" spans="1:13" x14ac:dyDescent="0.25">
      <c r="A42">
        <v>41</v>
      </c>
      <c r="B42" t="s">
        <v>31</v>
      </c>
      <c r="C42" s="1">
        <v>44905</v>
      </c>
      <c r="D42" s="1">
        <v>44913</v>
      </c>
      <c r="E42">
        <v>8</v>
      </c>
      <c r="F42" t="s">
        <v>119</v>
      </c>
      <c r="G42">
        <v>28</v>
      </c>
      <c r="H42" t="s">
        <v>21</v>
      </c>
      <c r="I42" t="s">
        <v>59</v>
      </c>
      <c r="J42" t="s">
        <v>41</v>
      </c>
      <c r="K42">
        <v>500</v>
      </c>
      <c r="L42" t="s">
        <v>71</v>
      </c>
      <c r="M42">
        <v>900</v>
      </c>
    </row>
    <row r="43" spans="1:13" x14ac:dyDescent="0.25">
      <c r="A43">
        <v>42</v>
      </c>
      <c r="B43" t="s">
        <v>51</v>
      </c>
      <c r="C43" s="1">
        <v>45108</v>
      </c>
      <c r="D43" s="1">
        <v>45115</v>
      </c>
      <c r="E43">
        <v>7</v>
      </c>
      <c r="F43" t="s">
        <v>14</v>
      </c>
      <c r="G43">
        <v>45</v>
      </c>
      <c r="H43" t="s">
        <v>15</v>
      </c>
      <c r="I43" t="s">
        <v>16</v>
      </c>
      <c r="J43" t="s">
        <v>23</v>
      </c>
      <c r="K43">
        <v>2200</v>
      </c>
      <c r="L43" t="s">
        <v>71</v>
      </c>
      <c r="M43">
        <v>800</v>
      </c>
    </row>
    <row r="44" spans="1:13" x14ac:dyDescent="0.25">
      <c r="A44">
        <v>43</v>
      </c>
      <c r="B44" t="s">
        <v>42</v>
      </c>
      <c r="C44" s="1">
        <v>44885</v>
      </c>
      <c r="D44" s="1">
        <v>44892</v>
      </c>
      <c r="E44">
        <v>7</v>
      </c>
      <c r="F44" t="s">
        <v>120</v>
      </c>
      <c r="G44">
        <v>30</v>
      </c>
      <c r="H44" t="s">
        <v>21</v>
      </c>
      <c r="I44" t="s">
        <v>44</v>
      </c>
      <c r="J44" t="s">
        <v>17</v>
      </c>
      <c r="K44">
        <v>1200</v>
      </c>
      <c r="L44" t="s">
        <v>71</v>
      </c>
      <c r="M44">
        <v>700</v>
      </c>
    </row>
    <row r="45" spans="1:13" x14ac:dyDescent="0.25">
      <c r="A45">
        <v>44</v>
      </c>
      <c r="B45" t="s">
        <v>13</v>
      </c>
      <c r="C45" s="1">
        <v>44990</v>
      </c>
      <c r="D45" s="1">
        <v>44997</v>
      </c>
      <c r="E45">
        <v>7</v>
      </c>
      <c r="F45" t="s">
        <v>121</v>
      </c>
      <c r="G45">
        <v>55</v>
      </c>
      <c r="H45" t="s">
        <v>15</v>
      </c>
      <c r="I45" t="s">
        <v>30</v>
      </c>
      <c r="J45" t="s">
        <v>34</v>
      </c>
      <c r="K45">
        <v>900</v>
      </c>
      <c r="L45" t="s">
        <v>35</v>
      </c>
      <c r="M45">
        <v>100</v>
      </c>
    </row>
    <row r="46" spans="1:13" x14ac:dyDescent="0.25">
      <c r="A46">
        <v>45</v>
      </c>
      <c r="B46" t="s">
        <v>54</v>
      </c>
      <c r="C46" s="1">
        <v>45156</v>
      </c>
      <c r="D46" s="1">
        <v>45163</v>
      </c>
      <c r="E46">
        <v>7</v>
      </c>
      <c r="F46" t="s">
        <v>122</v>
      </c>
      <c r="G46">
        <v>27</v>
      </c>
      <c r="H46" t="s">
        <v>21</v>
      </c>
      <c r="I46" t="s">
        <v>56</v>
      </c>
      <c r="J46" t="s">
        <v>41</v>
      </c>
      <c r="K46">
        <v>600</v>
      </c>
      <c r="L46" t="s">
        <v>71</v>
      </c>
      <c r="M46">
        <v>600</v>
      </c>
    </row>
    <row r="47" spans="1:13" x14ac:dyDescent="0.25">
      <c r="A47">
        <v>46</v>
      </c>
      <c r="B47" t="s">
        <v>123</v>
      </c>
      <c r="C47" s="1">
        <v>44819</v>
      </c>
      <c r="D47" s="1">
        <v>44826</v>
      </c>
      <c r="E47">
        <v>7</v>
      </c>
      <c r="F47" t="s">
        <v>124</v>
      </c>
      <c r="G47">
        <v>41</v>
      </c>
      <c r="H47" t="s">
        <v>15</v>
      </c>
      <c r="I47" t="s">
        <v>16</v>
      </c>
      <c r="J47" t="s">
        <v>17</v>
      </c>
      <c r="K47">
        <v>1500</v>
      </c>
      <c r="L47" t="s">
        <v>71</v>
      </c>
      <c r="M47">
        <v>500</v>
      </c>
    </row>
    <row r="48" spans="1:13" x14ac:dyDescent="0.25">
      <c r="A48">
        <v>47</v>
      </c>
      <c r="B48" t="s">
        <v>125</v>
      </c>
      <c r="C48" s="1">
        <v>45047</v>
      </c>
      <c r="D48" s="1">
        <v>45053</v>
      </c>
      <c r="E48">
        <v>6</v>
      </c>
      <c r="F48" t="s">
        <v>126</v>
      </c>
      <c r="G48">
        <v>29</v>
      </c>
      <c r="H48" t="s">
        <v>21</v>
      </c>
      <c r="I48" t="s">
        <v>89</v>
      </c>
      <c r="J48" t="s">
        <v>34</v>
      </c>
      <c r="K48">
        <v>500</v>
      </c>
      <c r="L48" t="s">
        <v>81</v>
      </c>
      <c r="M48">
        <v>50</v>
      </c>
    </row>
    <row r="49" spans="1:13" x14ac:dyDescent="0.25">
      <c r="A49">
        <v>48</v>
      </c>
      <c r="B49" t="s">
        <v>127</v>
      </c>
      <c r="C49" s="1">
        <v>44752</v>
      </c>
      <c r="D49" s="1">
        <v>44759</v>
      </c>
      <c r="E49">
        <v>7</v>
      </c>
      <c r="F49" t="s">
        <v>128</v>
      </c>
      <c r="G49">
        <v>24</v>
      </c>
      <c r="H49" t="s">
        <v>15</v>
      </c>
      <c r="I49" t="s">
        <v>26</v>
      </c>
      <c r="J49" t="s">
        <v>41</v>
      </c>
      <c r="K49">
        <v>400</v>
      </c>
      <c r="L49" t="s">
        <v>35</v>
      </c>
      <c r="M49">
        <v>150</v>
      </c>
    </row>
    <row r="50" spans="1:13" x14ac:dyDescent="0.25">
      <c r="A50">
        <v>49</v>
      </c>
      <c r="B50" t="s">
        <v>45</v>
      </c>
      <c r="C50" s="1">
        <v>45097</v>
      </c>
      <c r="D50" s="1">
        <v>45105</v>
      </c>
      <c r="E50">
        <v>8</v>
      </c>
      <c r="F50" t="s">
        <v>129</v>
      </c>
      <c r="G50">
        <v>31</v>
      </c>
      <c r="H50" t="s">
        <v>21</v>
      </c>
      <c r="I50" t="s">
        <v>47</v>
      </c>
      <c r="J50" t="s">
        <v>17</v>
      </c>
      <c r="K50">
        <v>1100</v>
      </c>
      <c r="L50" t="s">
        <v>71</v>
      </c>
      <c r="M50">
        <v>700</v>
      </c>
    </row>
    <row r="51" spans="1:13" x14ac:dyDescent="0.25">
      <c r="A51">
        <v>50</v>
      </c>
      <c r="B51" t="s">
        <v>36</v>
      </c>
      <c r="C51" s="1">
        <v>45153</v>
      </c>
      <c r="D51" s="1">
        <v>45160</v>
      </c>
      <c r="E51">
        <v>7</v>
      </c>
      <c r="F51" t="s">
        <v>130</v>
      </c>
      <c r="G51">
        <v>31</v>
      </c>
      <c r="H51" t="s">
        <v>21</v>
      </c>
      <c r="I51" t="s">
        <v>22</v>
      </c>
      <c r="J51" t="s">
        <v>17</v>
      </c>
      <c r="K51" s="2">
        <v>1200</v>
      </c>
      <c r="L51" t="s">
        <v>35</v>
      </c>
      <c r="M51" s="2">
        <v>300</v>
      </c>
    </row>
    <row r="52" spans="1:13" x14ac:dyDescent="0.25">
      <c r="A52">
        <v>51</v>
      </c>
      <c r="B52" t="s">
        <v>31</v>
      </c>
      <c r="C52" s="1">
        <v>45209</v>
      </c>
      <c r="D52" s="1">
        <v>45219</v>
      </c>
      <c r="E52">
        <v>10</v>
      </c>
      <c r="F52" t="s">
        <v>92</v>
      </c>
      <c r="G52">
        <v>25</v>
      </c>
      <c r="H52" t="s">
        <v>15</v>
      </c>
      <c r="I52" t="s">
        <v>16</v>
      </c>
      <c r="J52" t="s">
        <v>41</v>
      </c>
      <c r="K52" s="2">
        <v>500</v>
      </c>
      <c r="L52" t="s">
        <v>81</v>
      </c>
      <c r="M52" s="2">
        <v>100</v>
      </c>
    </row>
    <row r="53" spans="1:13" x14ac:dyDescent="0.25">
      <c r="A53">
        <v>52</v>
      </c>
      <c r="B53" t="s">
        <v>131</v>
      </c>
      <c r="C53" s="1">
        <v>45235</v>
      </c>
      <c r="D53" s="1">
        <v>45242</v>
      </c>
      <c r="E53">
        <v>7</v>
      </c>
      <c r="F53" t="s">
        <v>132</v>
      </c>
      <c r="G53">
        <v>27</v>
      </c>
      <c r="H53" t="s">
        <v>21</v>
      </c>
      <c r="I53" t="s">
        <v>133</v>
      </c>
      <c r="J53" t="s">
        <v>34</v>
      </c>
      <c r="K53" s="2">
        <v>900</v>
      </c>
      <c r="L53" t="s">
        <v>101</v>
      </c>
      <c r="M53" s="2">
        <v>200</v>
      </c>
    </row>
    <row r="54" spans="1:13" x14ac:dyDescent="0.25">
      <c r="A54">
        <v>53</v>
      </c>
      <c r="B54" t="s">
        <v>28</v>
      </c>
      <c r="C54" s="1">
        <v>45284</v>
      </c>
      <c r="D54" s="1">
        <v>45291</v>
      </c>
      <c r="E54">
        <v>7</v>
      </c>
      <c r="F54" t="s">
        <v>134</v>
      </c>
      <c r="G54">
        <v>28</v>
      </c>
      <c r="H54" t="s">
        <v>21</v>
      </c>
      <c r="I54" t="s">
        <v>22</v>
      </c>
      <c r="J54" t="s">
        <v>17</v>
      </c>
      <c r="K54" s="2">
        <v>1400</v>
      </c>
      <c r="L54" t="s">
        <v>18</v>
      </c>
      <c r="M54" s="2">
        <v>800</v>
      </c>
    </row>
    <row r="55" spans="1:13" x14ac:dyDescent="0.25">
      <c r="A55">
        <v>54</v>
      </c>
      <c r="B55" t="s">
        <v>42</v>
      </c>
      <c r="C55" s="1">
        <v>45306</v>
      </c>
      <c r="D55" s="1">
        <v>45315</v>
      </c>
      <c r="E55">
        <v>9</v>
      </c>
      <c r="F55" t="s">
        <v>135</v>
      </c>
      <c r="G55">
        <v>30</v>
      </c>
      <c r="H55" t="s">
        <v>15</v>
      </c>
      <c r="I55" t="s">
        <v>44</v>
      </c>
      <c r="J55" t="s">
        <v>34</v>
      </c>
      <c r="K55" s="2">
        <v>800</v>
      </c>
      <c r="L55" t="s">
        <v>35</v>
      </c>
      <c r="M55" s="2">
        <v>150</v>
      </c>
    </row>
    <row r="56" spans="1:13" x14ac:dyDescent="0.25">
      <c r="A56">
        <v>55</v>
      </c>
      <c r="B56" t="s">
        <v>125</v>
      </c>
      <c r="C56" s="1">
        <v>45323</v>
      </c>
      <c r="D56" s="1">
        <v>45331</v>
      </c>
      <c r="E56">
        <v>8</v>
      </c>
      <c r="F56" t="s">
        <v>136</v>
      </c>
      <c r="G56">
        <v>23</v>
      </c>
      <c r="H56" t="s">
        <v>21</v>
      </c>
      <c r="I56" t="s">
        <v>89</v>
      </c>
      <c r="J56" t="s">
        <v>41</v>
      </c>
      <c r="K56" s="2">
        <v>400</v>
      </c>
      <c r="L56" t="s">
        <v>81</v>
      </c>
      <c r="M56" s="2">
        <v>50</v>
      </c>
    </row>
    <row r="57" spans="1:13" x14ac:dyDescent="0.25">
      <c r="A57">
        <v>56</v>
      </c>
      <c r="B57" t="s">
        <v>13</v>
      </c>
      <c r="C57" s="1">
        <v>45366</v>
      </c>
      <c r="D57" s="1">
        <v>45374</v>
      </c>
      <c r="E57">
        <v>8</v>
      </c>
      <c r="F57" t="s">
        <v>137</v>
      </c>
      <c r="G57">
        <v>35</v>
      </c>
      <c r="H57" t="s">
        <v>15</v>
      </c>
      <c r="I57" t="s">
        <v>30</v>
      </c>
      <c r="J57" t="s">
        <v>17</v>
      </c>
      <c r="K57" s="2">
        <v>1000</v>
      </c>
      <c r="L57" t="s">
        <v>35</v>
      </c>
      <c r="M57" s="2">
        <v>200</v>
      </c>
    </row>
    <row r="58" spans="1:13" x14ac:dyDescent="0.25">
      <c r="A58">
        <v>57</v>
      </c>
      <c r="B58" t="s">
        <v>54</v>
      </c>
      <c r="C58" s="1">
        <v>45387</v>
      </c>
      <c r="D58" s="1">
        <v>45395</v>
      </c>
      <c r="E58">
        <v>8</v>
      </c>
      <c r="F58" t="s">
        <v>138</v>
      </c>
      <c r="G58">
        <v>29</v>
      </c>
      <c r="H58" t="s">
        <v>21</v>
      </c>
      <c r="I58" t="s">
        <v>56</v>
      </c>
      <c r="J58" t="s">
        <v>34</v>
      </c>
      <c r="K58" s="2">
        <v>700</v>
      </c>
      <c r="L58" t="s">
        <v>101</v>
      </c>
      <c r="M58" s="2">
        <v>250</v>
      </c>
    </row>
    <row r="59" spans="1:13" x14ac:dyDescent="0.25">
      <c r="A59">
        <v>58</v>
      </c>
      <c r="B59" t="s">
        <v>139</v>
      </c>
      <c r="C59" s="1">
        <v>45422</v>
      </c>
      <c r="D59" s="1">
        <v>45430</v>
      </c>
      <c r="E59">
        <v>8</v>
      </c>
      <c r="F59" t="s">
        <v>140</v>
      </c>
      <c r="G59">
        <v>27</v>
      </c>
      <c r="H59" t="s">
        <v>15</v>
      </c>
      <c r="I59" t="s">
        <v>133</v>
      </c>
      <c r="J59" t="s">
        <v>41</v>
      </c>
      <c r="K59" s="2">
        <v>500</v>
      </c>
      <c r="L59" t="s">
        <v>141</v>
      </c>
      <c r="M59" s="2">
        <v>20</v>
      </c>
    </row>
    <row r="60" spans="1:13" x14ac:dyDescent="0.25">
      <c r="A60">
        <v>59</v>
      </c>
      <c r="B60" t="s">
        <v>142</v>
      </c>
      <c r="C60" s="1">
        <v>45463</v>
      </c>
      <c r="D60" s="1">
        <v>45470</v>
      </c>
      <c r="E60">
        <v>7</v>
      </c>
      <c r="F60" t="s">
        <v>143</v>
      </c>
      <c r="G60">
        <v>26</v>
      </c>
      <c r="H60" t="s">
        <v>15</v>
      </c>
      <c r="I60" t="s">
        <v>59</v>
      </c>
      <c r="J60" t="s">
        <v>17</v>
      </c>
      <c r="K60" s="2">
        <v>1200</v>
      </c>
      <c r="L60" t="s">
        <v>101</v>
      </c>
      <c r="M60" s="2">
        <v>300</v>
      </c>
    </row>
    <row r="61" spans="1:13" x14ac:dyDescent="0.25">
      <c r="A61">
        <v>60</v>
      </c>
      <c r="B61" t="s">
        <v>144</v>
      </c>
      <c r="C61" s="1">
        <v>45488</v>
      </c>
      <c r="D61" s="1">
        <v>45496</v>
      </c>
      <c r="E61">
        <v>8</v>
      </c>
      <c r="F61" t="s">
        <v>145</v>
      </c>
      <c r="G61">
        <v>33</v>
      </c>
      <c r="H61" t="s">
        <v>21</v>
      </c>
      <c r="I61" t="s">
        <v>86</v>
      </c>
      <c r="J61" t="s">
        <v>34</v>
      </c>
      <c r="K61" s="2">
        <v>800</v>
      </c>
      <c r="L61" t="s">
        <v>35</v>
      </c>
      <c r="M61" s="2">
        <v>100</v>
      </c>
    </row>
    <row r="62" spans="1:13" x14ac:dyDescent="0.25">
      <c r="A62">
        <v>61</v>
      </c>
      <c r="B62" t="s">
        <v>70</v>
      </c>
      <c r="C62" s="1">
        <v>44754</v>
      </c>
      <c r="D62" s="1">
        <v>44760</v>
      </c>
      <c r="E62">
        <v>6</v>
      </c>
      <c r="F62" t="s">
        <v>146</v>
      </c>
      <c r="G62">
        <v>35</v>
      </c>
      <c r="H62" t="s">
        <v>21</v>
      </c>
      <c r="I62" t="s">
        <v>16</v>
      </c>
      <c r="J62" t="s">
        <v>17</v>
      </c>
      <c r="K62">
        <v>1200</v>
      </c>
      <c r="L62" t="s">
        <v>71</v>
      </c>
      <c r="M62">
        <v>800</v>
      </c>
    </row>
    <row r="63" spans="1:13" x14ac:dyDescent="0.25">
      <c r="A63">
        <v>62</v>
      </c>
      <c r="B63" t="s">
        <v>76</v>
      </c>
      <c r="C63" s="1">
        <v>44807</v>
      </c>
      <c r="D63" s="1">
        <v>44814</v>
      </c>
      <c r="E63">
        <v>7</v>
      </c>
      <c r="F63" t="s">
        <v>77</v>
      </c>
      <c r="G63">
        <v>28</v>
      </c>
      <c r="H63" t="s">
        <v>15</v>
      </c>
      <c r="I63" t="s">
        <v>78</v>
      </c>
      <c r="J63" t="s">
        <v>41</v>
      </c>
      <c r="K63">
        <v>400</v>
      </c>
      <c r="L63" t="s">
        <v>35</v>
      </c>
      <c r="M63">
        <v>300</v>
      </c>
    </row>
    <row r="64" spans="1:13" x14ac:dyDescent="0.25">
      <c r="A64">
        <v>63</v>
      </c>
      <c r="B64" t="s">
        <v>147</v>
      </c>
      <c r="C64" s="1">
        <v>44933</v>
      </c>
      <c r="D64" s="1">
        <v>44942</v>
      </c>
      <c r="E64">
        <v>9</v>
      </c>
      <c r="F64" t="s">
        <v>148</v>
      </c>
      <c r="G64">
        <v>29</v>
      </c>
      <c r="H64" t="s">
        <v>21</v>
      </c>
      <c r="I64" t="s">
        <v>30</v>
      </c>
      <c r="J64" t="s">
        <v>149</v>
      </c>
      <c r="K64">
        <v>800</v>
      </c>
      <c r="L64" t="s">
        <v>101</v>
      </c>
      <c r="M64">
        <v>200</v>
      </c>
    </row>
    <row r="65" spans="1:13" x14ac:dyDescent="0.25">
      <c r="A65">
        <v>64</v>
      </c>
      <c r="B65" t="s">
        <v>82</v>
      </c>
      <c r="C65" s="1">
        <v>45100</v>
      </c>
      <c r="D65" s="1">
        <v>45106</v>
      </c>
      <c r="E65">
        <v>6</v>
      </c>
      <c r="F65" t="s">
        <v>25</v>
      </c>
      <c r="G65">
        <v>43</v>
      </c>
      <c r="H65" t="s">
        <v>15</v>
      </c>
      <c r="I65" t="s">
        <v>40</v>
      </c>
      <c r="J65" t="s">
        <v>17</v>
      </c>
      <c r="K65">
        <v>1500</v>
      </c>
      <c r="L65" t="s">
        <v>71</v>
      </c>
      <c r="M65">
        <v>1200</v>
      </c>
    </row>
    <row r="66" spans="1:13" x14ac:dyDescent="0.25">
      <c r="A66">
        <v>65</v>
      </c>
      <c r="B66" t="s">
        <v>93</v>
      </c>
      <c r="C66" s="1">
        <v>45156</v>
      </c>
      <c r="D66" s="1">
        <v>45163</v>
      </c>
      <c r="E66">
        <v>7</v>
      </c>
      <c r="F66" t="s">
        <v>150</v>
      </c>
      <c r="G66">
        <v>31</v>
      </c>
      <c r="H66" t="s">
        <v>21</v>
      </c>
      <c r="I66" t="s">
        <v>56</v>
      </c>
      <c r="J66" t="s">
        <v>149</v>
      </c>
      <c r="K66">
        <v>900</v>
      </c>
      <c r="L66" t="s">
        <v>71</v>
      </c>
      <c r="M66">
        <v>700</v>
      </c>
    </row>
    <row r="67" spans="1:13" x14ac:dyDescent="0.25">
      <c r="A67">
        <v>66</v>
      </c>
      <c r="B67" t="s">
        <v>72</v>
      </c>
      <c r="C67" s="1">
        <v>45323</v>
      </c>
      <c r="D67" s="1">
        <v>45330</v>
      </c>
      <c r="E67">
        <v>7</v>
      </c>
      <c r="F67" t="s">
        <v>151</v>
      </c>
      <c r="G67">
        <v>27</v>
      </c>
      <c r="H67" t="s">
        <v>15</v>
      </c>
      <c r="I67" t="s">
        <v>16</v>
      </c>
      <c r="J67" t="s">
        <v>23</v>
      </c>
      <c r="K67">
        <v>2200</v>
      </c>
      <c r="L67" t="s">
        <v>71</v>
      </c>
      <c r="M67">
        <v>1000</v>
      </c>
    </row>
    <row r="68" spans="1:13" x14ac:dyDescent="0.25">
      <c r="A68">
        <v>67</v>
      </c>
      <c r="B68" t="s">
        <v>70</v>
      </c>
      <c r="C68" s="1">
        <v>45418</v>
      </c>
      <c r="D68" s="1">
        <v>45424</v>
      </c>
      <c r="E68">
        <v>6</v>
      </c>
      <c r="F68" t="s">
        <v>152</v>
      </c>
      <c r="G68">
        <v>39</v>
      </c>
      <c r="H68" t="s">
        <v>21</v>
      </c>
      <c r="I68" t="s">
        <v>153</v>
      </c>
      <c r="J68" t="s">
        <v>17</v>
      </c>
      <c r="K68">
        <v>1100</v>
      </c>
      <c r="L68" t="s">
        <v>35</v>
      </c>
      <c r="M68">
        <v>200</v>
      </c>
    </row>
    <row r="69" spans="1:13" x14ac:dyDescent="0.25">
      <c r="A69">
        <v>68</v>
      </c>
      <c r="B69" t="s">
        <v>79</v>
      </c>
      <c r="C69" s="1">
        <v>45493</v>
      </c>
      <c r="D69" s="1">
        <v>45499</v>
      </c>
      <c r="E69">
        <v>6</v>
      </c>
      <c r="F69" t="s">
        <v>154</v>
      </c>
      <c r="G69">
        <v>25</v>
      </c>
      <c r="H69" t="s">
        <v>15</v>
      </c>
      <c r="I69" t="s">
        <v>16</v>
      </c>
      <c r="J69" t="s">
        <v>149</v>
      </c>
      <c r="K69">
        <v>1000</v>
      </c>
      <c r="L69" t="s">
        <v>71</v>
      </c>
      <c r="M69">
        <v>800</v>
      </c>
    </row>
    <row r="70" spans="1:13" x14ac:dyDescent="0.25">
      <c r="A70">
        <v>69</v>
      </c>
      <c r="B70" t="s">
        <v>87</v>
      </c>
      <c r="C70" s="1">
        <v>45543</v>
      </c>
      <c r="D70" s="1">
        <v>45551</v>
      </c>
      <c r="E70">
        <v>8</v>
      </c>
      <c r="F70" t="s">
        <v>155</v>
      </c>
      <c r="G70">
        <v>33</v>
      </c>
      <c r="H70" t="s">
        <v>21</v>
      </c>
      <c r="I70" t="s">
        <v>89</v>
      </c>
      <c r="J70" t="s">
        <v>41</v>
      </c>
      <c r="K70">
        <v>300</v>
      </c>
      <c r="L70" t="s">
        <v>71</v>
      </c>
      <c r="M70">
        <v>700</v>
      </c>
    </row>
    <row r="71" spans="1:13" x14ac:dyDescent="0.25">
      <c r="A71">
        <v>70</v>
      </c>
      <c r="B71" t="s">
        <v>84</v>
      </c>
      <c r="C71" s="1">
        <v>45702</v>
      </c>
      <c r="D71" s="1">
        <v>45708</v>
      </c>
      <c r="E71">
        <v>6</v>
      </c>
      <c r="F71" t="s">
        <v>156</v>
      </c>
      <c r="G71">
        <v>41</v>
      </c>
      <c r="H71" t="s">
        <v>15</v>
      </c>
      <c r="I71" t="s">
        <v>86</v>
      </c>
      <c r="J71" t="s">
        <v>17</v>
      </c>
      <c r="K71">
        <v>1300</v>
      </c>
      <c r="L71" t="s">
        <v>35</v>
      </c>
      <c r="M71">
        <v>100</v>
      </c>
    </row>
    <row r="72" spans="1:13" x14ac:dyDescent="0.25">
      <c r="A72">
        <v>71</v>
      </c>
      <c r="B72" t="s">
        <v>72</v>
      </c>
      <c r="C72" s="1">
        <v>45798</v>
      </c>
      <c r="D72" s="1">
        <v>45806</v>
      </c>
      <c r="E72">
        <v>8</v>
      </c>
      <c r="F72" t="s">
        <v>157</v>
      </c>
      <c r="G72">
        <v>37</v>
      </c>
      <c r="H72" t="s">
        <v>21</v>
      </c>
      <c r="I72" t="s">
        <v>30</v>
      </c>
      <c r="J72" t="s">
        <v>23</v>
      </c>
      <c r="K72">
        <v>1800</v>
      </c>
      <c r="L72" t="s">
        <v>71</v>
      </c>
      <c r="M72">
        <v>1000</v>
      </c>
    </row>
    <row r="73" spans="1:13" x14ac:dyDescent="0.25">
      <c r="A73">
        <v>73</v>
      </c>
      <c r="B73" t="s">
        <v>24</v>
      </c>
      <c r="C73" s="1">
        <v>44778</v>
      </c>
      <c r="D73" s="1">
        <v>44785</v>
      </c>
      <c r="E73">
        <v>7</v>
      </c>
      <c r="F73" t="s">
        <v>158</v>
      </c>
      <c r="G73">
        <v>35</v>
      </c>
      <c r="H73" t="s">
        <v>21</v>
      </c>
      <c r="I73" t="s">
        <v>133</v>
      </c>
      <c r="J73" t="s">
        <v>23</v>
      </c>
      <c r="K73" s="3" t="s">
        <v>240</v>
      </c>
      <c r="L73" t="s">
        <v>71</v>
      </c>
      <c r="M73" s="3" t="s">
        <v>241</v>
      </c>
    </row>
    <row r="74" spans="1:13" x14ac:dyDescent="0.25">
      <c r="A74">
        <v>74</v>
      </c>
      <c r="B74" t="s">
        <v>31</v>
      </c>
      <c r="C74" s="1">
        <v>44927</v>
      </c>
      <c r="D74" s="1">
        <v>44935</v>
      </c>
      <c r="E74">
        <v>8</v>
      </c>
      <c r="F74" t="s">
        <v>159</v>
      </c>
      <c r="G74">
        <v>29</v>
      </c>
      <c r="H74" t="s">
        <v>15</v>
      </c>
      <c r="I74" t="s">
        <v>16</v>
      </c>
      <c r="J74" t="s">
        <v>17</v>
      </c>
      <c r="K74" s="3" t="s">
        <v>242</v>
      </c>
      <c r="L74" t="s">
        <v>35</v>
      </c>
      <c r="M74" s="3" t="s">
        <v>243</v>
      </c>
    </row>
    <row r="75" spans="1:13" x14ac:dyDescent="0.25">
      <c r="A75">
        <v>75</v>
      </c>
      <c r="B75" t="s">
        <v>51</v>
      </c>
      <c r="C75" s="1">
        <v>45031</v>
      </c>
      <c r="D75" s="1">
        <v>45038</v>
      </c>
      <c r="E75">
        <v>7</v>
      </c>
      <c r="F75" t="s">
        <v>160</v>
      </c>
      <c r="G75">
        <v>42</v>
      </c>
      <c r="H75" t="s">
        <v>21</v>
      </c>
      <c r="I75" t="s">
        <v>53</v>
      </c>
      <c r="J75" t="s">
        <v>23</v>
      </c>
      <c r="K75" s="3" t="s">
        <v>241</v>
      </c>
      <c r="L75" t="s">
        <v>71</v>
      </c>
      <c r="M75" s="3" t="s">
        <v>240</v>
      </c>
    </row>
    <row r="76" spans="1:13" x14ac:dyDescent="0.25">
      <c r="A76">
        <v>76</v>
      </c>
      <c r="B76" t="s">
        <v>36</v>
      </c>
      <c r="C76" s="1">
        <v>45084</v>
      </c>
      <c r="D76" s="1">
        <v>45091</v>
      </c>
      <c r="E76">
        <v>7</v>
      </c>
      <c r="F76" t="s">
        <v>14</v>
      </c>
      <c r="G76">
        <v>46</v>
      </c>
      <c r="H76" t="s">
        <v>15</v>
      </c>
      <c r="I76" t="s">
        <v>30</v>
      </c>
      <c r="J76" t="s">
        <v>17</v>
      </c>
      <c r="K76" s="3" t="s">
        <v>244</v>
      </c>
      <c r="L76" t="s">
        <v>71</v>
      </c>
      <c r="M76" s="3" t="s">
        <v>245</v>
      </c>
    </row>
    <row r="77" spans="1:13" x14ac:dyDescent="0.25">
      <c r="A77">
        <v>77</v>
      </c>
      <c r="B77" t="s">
        <v>161</v>
      </c>
      <c r="C77" s="1">
        <v>45170</v>
      </c>
      <c r="D77" s="1">
        <v>45179</v>
      </c>
      <c r="E77">
        <v>9</v>
      </c>
      <c r="F77" t="s">
        <v>162</v>
      </c>
      <c r="G77">
        <v>31</v>
      </c>
      <c r="H77" t="s">
        <v>15</v>
      </c>
      <c r="I77" t="s">
        <v>163</v>
      </c>
      <c r="J77" t="s">
        <v>164</v>
      </c>
      <c r="K77" s="3" t="s">
        <v>246</v>
      </c>
      <c r="L77" t="s">
        <v>165</v>
      </c>
      <c r="M77" s="3" t="s">
        <v>247</v>
      </c>
    </row>
    <row r="78" spans="1:13" x14ac:dyDescent="0.25">
      <c r="A78">
        <v>78</v>
      </c>
      <c r="B78" t="s">
        <v>24</v>
      </c>
      <c r="C78" s="1">
        <v>45242</v>
      </c>
      <c r="D78" s="1">
        <v>45249</v>
      </c>
      <c r="E78">
        <v>7</v>
      </c>
      <c r="F78" t="s">
        <v>166</v>
      </c>
      <c r="G78">
        <v>25</v>
      </c>
      <c r="H78" t="s">
        <v>21</v>
      </c>
      <c r="I78" t="s">
        <v>167</v>
      </c>
      <c r="J78" t="s">
        <v>23</v>
      </c>
      <c r="K78" s="3" t="s">
        <v>248</v>
      </c>
      <c r="L78" t="s">
        <v>71</v>
      </c>
      <c r="M78" s="3" t="s">
        <v>245</v>
      </c>
    </row>
    <row r="79" spans="1:13" x14ac:dyDescent="0.25">
      <c r="A79">
        <v>79</v>
      </c>
      <c r="B79" t="s">
        <v>168</v>
      </c>
      <c r="C79" s="1">
        <v>45327</v>
      </c>
      <c r="D79" s="1">
        <v>45334</v>
      </c>
      <c r="E79">
        <v>7</v>
      </c>
      <c r="F79" t="s">
        <v>25</v>
      </c>
      <c r="G79">
        <v>38</v>
      </c>
      <c r="H79" t="s">
        <v>15</v>
      </c>
      <c r="I79" t="s">
        <v>40</v>
      </c>
      <c r="J79" t="s">
        <v>17</v>
      </c>
      <c r="K79" s="3" t="s">
        <v>249</v>
      </c>
      <c r="L79" t="s">
        <v>71</v>
      </c>
      <c r="M79" s="3" t="s">
        <v>248</v>
      </c>
    </row>
    <row r="80" spans="1:13" x14ac:dyDescent="0.25">
      <c r="A80">
        <v>80</v>
      </c>
      <c r="B80" t="s">
        <v>169</v>
      </c>
      <c r="C80" s="1">
        <v>45427</v>
      </c>
      <c r="D80" s="1">
        <v>45434</v>
      </c>
      <c r="E80">
        <v>7</v>
      </c>
      <c r="F80" t="s">
        <v>170</v>
      </c>
      <c r="G80">
        <v>27</v>
      </c>
      <c r="H80" t="s">
        <v>21</v>
      </c>
      <c r="I80" t="s">
        <v>26</v>
      </c>
      <c r="J80" t="s">
        <v>17</v>
      </c>
      <c r="K80" s="3" t="s">
        <v>246</v>
      </c>
      <c r="L80" t="s">
        <v>71</v>
      </c>
      <c r="M80" s="3" t="s">
        <v>246</v>
      </c>
    </row>
    <row r="81" spans="1:13" x14ac:dyDescent="0.25">
      <c r="A81">
        <v>81</v>
      </c>
      <c r="B81" t="s">
        <v>28</v>
      </c>
      <c r="C81" s="1">
        <v>45524</v>
      </c>
      <c r="D81" s="1">
        <v>45531</v>
      </c>
      <c r="E81">
        <v>7</v>
      </c>
      <c r="F81" t="s">
        <v>171</v>
      </c>
      <c r="G81">
        <v>60</v>
      </c>
      <c r="H81" t="s">
        <v>15</v>
      </c>
      <c r="I81" t="s">
        <v>16</v>
      </c>
      <c r="J81" t="s">
        <v>17</v>
      </c>
      <c r="K81" s="3" t="s">
        <v>250</v>
      </c>
      <c r="L81" t="s">
        <v>71</v>
      </c>
      <c r="M81" s="3" t="s">
        <v>242</v>
      </c>
    </row>
    <row r="82" spans="1:13" x14ac:dyDescent="0.25">
      <c r="A82">
        <v>82</v>
      </c>
      <c r="B82" t="s">
        <v>172</v>
      </c>
      <c r="C82" s="1">
        <v>45658</v>
      </c>
      <c r="D82" s="1">
        <v>45665</v>
      </c>
      <c r="E82">
        <v>7</v>
      </c>
      <c r="F82" t="s">
        <v>173</v>
      </c>
      <c r="G82">
        <v>32</v>
      </c>
      <c r="H82" t="s">
        <v>21</v>
      </c>
      <c r="I82" t="s">
        <v>30</v>
      </c>
      <c r="J82" t="s">
        <v>23</v>
      </c>
      <c r="K82" s="3" t="s">
        <v>245</v>
      </c>
      <c r="L82" t="s">
        <v>71</v>
      </c>
      <c r="M82" s="3" t="s">
        <v>241</v>
      </c>
    </row>
    <row r="83" spans="1:13" x14ac:dyDescent="0.25">
      <c r="A83">
        <v>83</v>
      </c>
      <c r="B83" t="s">
        <v>144</v>
      </c>
      <c r="C83" s="1">
        <v>45762</v>
      </c>
      <c r="D83" s="1">
        <v>45769</v>
      </c>
      <c r="E83">
        <v>7</v>
      </c>
      <c r="F83" t="s">
        <v>174</v>
      </c>
      <c r="G83">
        <v>41</v>
      </c>
      <c r="H83" t="s">
        <v>15</v>
      </c>
      <c r="I83" t="s">
        <v>16</v>
      </c>
      <c r="J83" t="s">
        <v>17</v>
      </c>
      <c r="K83" s="3">
        <v>100</v>
      </c>
      <c r="M83" s="3"/>
    </row>
    <row r="84" spans="1:13" x14ac:dyDescent="0.25">
      <c r="A84">
        <v>84</v>
      </c>
      <c r="B84" t="s">
        <v>70</v>
      </c>
      <c r="C84" s="1">
        <v>44362</v>
      </c>
      <c r="D84" s="1">
        <v>44367</v>
      </c>
      <c r="E84">
        <v>6</v>
      </c>
      <c r="F84" t="s">
        <v>14</v>
      </c>
      <c r="G84">
        <v>35</v>
      </c>
      <c r="H84" t="s">
        <v>15</v>
      </c>
      <c r="I84" t="s">
        <v>16</v>
      </c>
      <c r="J84" t="s">
        <v>17</v>
      </c>
      <c r="K84" s="3" t="s">
        <v>241</v>
      </c>
      <c r="L84" t="s">
        <v>71</v>
      </c>
      <c r="M84" s="3" t="s">
        <v>240</v>
      </c>
    </row>
    <row r="85" spans="1:13" x14ac:dyDescent="0.25">
      <c r="A85">
        <v>85</v>
      </c>
      <c r="B85" t="s">
        <v>76</v>
      </c>
      <c r="C85" s="1">
        <v>44378</v>
      </c>
      <c r="D85" s="1">
        <v>44387</v>
      </c>
      <c r="E85">
        <v>10</v>
      </c>
      <c r="F85" t="s">
        <v>158</v>
      </c>
      <c r="G85">
        <v>28</v>
      </c>
      <c r="H85" t="s">
        <v>21</v>
      </c>
      <c r="I85" t="s">
        <v>26</v>
      </c>
      <c r="J85" t="s">
        <v>34</v>
      </c>
      <c r="K85" s="3" t="s">
        <v>240</v>
      </c>
      <c r="L85" t="s">
        <v>35</v>
      </c>
      <c r="M85" s="3" t="s">
        <v>247</v>
      </c>
    </row>
    <row r="86" spans="1:13" x14ac:dyDescent="0.25">
      <c r="A86">
        <v>86</v>
      </c>
      <c r="B86" t="s">
        <v>72</v>
      </c>
      <c r="C86" s="1">
        <v>44418</v>
      </c>
      <c r="D86" s="1">
        <v>44428</v>
      </c>
      <c r="E86">
        <v>11</v>
      </c>
      <c r="F86" t="s">
        <v>94</v>
      </c>
      <c r="G86">
        <v>42</v>
      </c>
      <c r="H86" t="s">
        <v>21</v>
      </c>
      <c r="I86" t="s">
        <v>56</v>
      </c>
      <c r="J86" t="s">
        <v>23</v>
      </c>
      <c r="K86" s="3" t="s">
        <v>244</v>
      </c>
      <c r="L86" t="s">
        <v>71</v>
      </c>
      <c r="M86" s="3" t="s">
        <v>245</v>
      </c>
    </row>
    <row r="87" spans="1:13" x14ac:dyDescent="0.25">
      <c r="A87">
        <v>87</v>
      </c>
      <c r="B87" t="s">
        <v>82</v>
      </c>
      <c r="C87" s="1">
        <v>44440</v>
      </c>
      <c r="D87" s="1">
        <v>44449</v>
      </c>
      <c r="E87">
        <v>9</v>
      </c>
      <c r="F87" t="s">
        <v>25</v>
      </c>
      <c r="G87">
        <v>45</v>
      </c>
      <c r="H87" t="s">
        <v>15</v>
      </c>
      <c r="I87" t="s">
        <v>40</v>
      </c>
      <c r="J87" t="s">
        <v>17</v>
      </c>
      <c r="K87" s="3" t="s">
        <v>249</v>
      </c>
      <c r="L87" t="s">
        <v>71</v>
      </c>
      <c r="M87" s="3" t="s">
        <v>248</v>
      </c>
    </row>
    <row r="88" spans="1:13" x14ac:dyDescent="0.25">
      <c r="A88">
        <v>88</v>
      </c>
      <c r="B88" t="s">
        <v>79</v>
      </c>
      <c r="C88" s="1">
        <v>44484</v>
      </c>
      <c r="D88" s="1">
        <v>44489</v>
      </c>
      <c r="E88">
        <v>6</v>
      </c>
      <c r="F88" t="s">
        <v>39</v>
      </c>
      <c r="G88">
        <v>31</v>
      </c>
      <c r="H88" t="s">
        <v>21</v>
      </c>
      <c r="I88" t="s">
        <v>16</v>
      </c>
      <c r="J88" t="s">
        <v>34</v>
      </c>
      <c r="K88" s="3" t="s">
        <v>245</v>
      </c>
      <c r="L88" t="s">
        <v>101</v>
      </c>
      <c r="M88" s="3" t="s">
        <v>243</v>
      </c>
    </row>
    <row r="89" spans="1:13" x14ac:dyDescent="0.25">
      <c r="A89">
        <v>89</v>
      </c>
      <c r="B89" t="s">
        <v>74</v>
      </c>
      <c r="C89" s="1">
        <v>44520</v>
      </c>
      <c r="D89" s="1">
        <v>44530</v>
      </c>
      <c r="E89">
        <v>11</v>
      </c>
      <c r="F89" t="s">
        <v>83</v>
      </c>
      <c r="G89">
        <v>29</v>
      </c>
      <c r="H89" t="s">
        <v>15</v>
      </c>
      <c r="I89" t="s">
        <v>30</v>
      </c>
      <c r="J89" t="s">
        <v>41</v>
      </c>
      <c r="K89" s="3" t="s">
        <v>247</v>
      </c>
      <c r="L89" t="s">
        <v>71</v>
      </c>
      <c r="M89" s="3" t="s">
        <v>246</v>
      </c>
    </row>
    <row r="90" spans="1:13" x14ac:dyDescent="0.25">
      <c r="A90">
        <v>90</v>
      </c>
      <c r="B90" t="s">
        <v>175</v>
      </c>
      <c r="C90" s="1">
        <v>44562</v>
      </c>
      <c r="D90" s="1">
        <v>44569</v>
      </c>
      <c r="E90">
        <v>8</v>
      </c>
      <c r="F90" t="s">
        <v>176</v>
      </c>
      <c r="G90">
        <v>24</v>
      </c>
      <c r="H90" t="s">
        <v>21</v>
      </c>
      <c r="I90" t="s">
        <v>50</v>
      </c>
      <c r="J90" t="s">
        <v>17</v>
      </c>
      <c r="K90" s="3" t="s">
        <v>242</v>
      </c>
      <c r="L90" t="s">
        <v>71</v>
      </c>
      <c r="M90" s="3" t="s">
        <v>241</v>
      </c>
    </row>
    <row r="91" spans="1:13" x14ac:dyDescent="0.25">
      <c r="A91">
        <v>91</v>
      </c>
      <c r="B91" t="s">
        <v>87</v>
      </c>
      <c r="C91" s="1">
        <v>44606</v>
      </c>
      <c r="D91" s="1">
        <v>44612</v>
      </c>
      <c r="E91">
        <v>7</v>
      </c>
      <c r="F91" t="s">
        <v>177</v>
      </c>
      <c r="G91">
        <v>26</v>
      </c>
      <c r="H91" t="s">
        <v>15</v>
      </c>
      <c r="I91" t="s">
        <v>33</v>
      </c>
      <c r="J91" t="s">
        <v>34</v>
      </c>
      <c r="K91" s="3" t="s">
        <v>246</v>
      </c>
      <c r="L91" t="s">
        <v>35</v>
      </c>
      <c r="M91" s="3" t="s">
        <v>251</v>
      </c>
    </row>
    <row r="92" spans="1:13" x14ac:dyDescent="0.25">
      <c r="A92">
        <v>92</v>
      </c>
      <c r="B92" t="s">
        <v>84</v>
      </c>
      <c r="C92" s="1">
        <v>44630</v>
      </c>
      <c r="D92" s="1">
        <v>44640</v>
      </c>
      <c r="E92">
        <v>11</v>
      </c>
      <c r="F92" t="s">
        <v>178</v>
      </c>
      <c r="G92">
        <v>30</v>
      </c>
      <c r="H92" t="s">
        <v>21</v>
      </c>
      <c r="I92" t="s">
        <v>86</v>
      </c>
      <c r="J92" t="s">
        <v>41</v>
      </c>
      <c r="K92" s="3" t="s">
        <v>243</v>
      </c>
      <c r="L92" t="s">
        <v>71</v>
      </c>
      <c r="M92" s="3" t="s">
        <v>252</v>
      </c>
    </row>
    <row r="93" spans="1:13" x14ac:dyDescent="0.25">
      <c r="A93">
        <v>93</v>
      </c>
      <c r="B93" t="s">
        <v>72</v>
      </c>
      <c r="C93" s="1">
        <v>44666</v>
      </c>
      <c r="D93" s="1">
        <v>44676</v>
      </c>
      <c r="E93">
        <v>11</v>
      </c>
      <c r="F93" t="s">
        <v>179</v>
      </c>
      <c r="G93">
        <v>33</v>
      </c>
      <c r="H93" t="s">
        <v>15</v>
      </c>
      <c r="I93" t="s">
        <v>180</v>
      </c>
      <c r="J93" t="s">
        <v>27</v>
      </c>
      <c r="K93" s="3" t="s">
        <v>250</v>
      </c>
      <c r="L93" t="s">
        <v>101</v>
      </c>
      <c r="M93" s="3" t="s">
        <v>247</v>
      </c>
    </row>
    <row r="94" spans="1:13" x14ac:dyDescent="0.25">
      <c r="A94">
        <v>94</v>
      </c>
      <c r="B94" t="s">
        <v>181</v>
      </c>
      <c r="C94" s="1">
        <v>44682</v>
      </c>
      <c r="D94" s="1">
        <v>44691</v>
      </c>
      <c r="E94">
        <v>10</v>
      </c>
      <c r="F94" t="s">
        <v>182</v>
      </c>
      <c r="G94">
        <v>27</v>
      </c>
      <c r="H94" t="s">
        <v>21</v>
      </c>
      <c r="I94" t="s">
        <v>26</v>
      </c>
      <c r="J94" t="s">
        <v>17</v>
      </c>
      <c r="K94" s="3" t="s">
        <v>241</v>
      </c>
      <c r="L94" t="s">
        <v>35</v>
      </c>
      <c r="M94" s="3" t="s">
        <v>253</v>
      </c>
    </row>
    <row r="95" spans="1:13" x14ac:dyDescent="0.25">
      <c r="A95">
        <v>95</v>
      </c>
      <c r="B95" t="s">
        <v>70</v>
      </c>
      <c r="C95" s="1">
        <v>44727</v>
      </c>
      <c r="D95" s="1">
        <v>44732</v>
      </c>
      <c r="E95">
        <v>5</v>
      </c>
      <c r="F95" t="s">
        <v>14</v>
      </c>
      <c r="G95">
        <v>35</v>
      </c>
      <c r="H95" t="s">
        <v>15</v>
      </c>
      <c r="I95" t="s">
        <v>183</v>
      </c>
      <c r="J95" t="s">
        <v>17</v>
      </c>
      <c r="K95" s="2">
        <v>500</v>
      </c>
      <c r="L95" t="s">
        <v>71</v>
      </c>
      <c r="M95" s="2">
        <v>800</v>
      </c>
    </row>
    <row r="96" spans="1:13" x14ac:dyDescent="0.25">
      <c r="A96">
        <v>96</v>
      </c>
      <c r="B96" t="s">
        <v>76</v>
      </c>
      <c r="C96" s="1">
        <v>44805</v>
      </c>
      <c r="D96" s="1">
        <v>44814</v>
      </c>
      <c r="E96">
        <v>9</v>
      </c>
      <c r="F96" t="s">
        <v>184</v>
      </c>
      <c r="G96">
        <v>28</v>
      </c>
      <c r="H96" t="s">
        <v>21</v>
      </c>
      <c r="I96" t="s">
        <v>116</v>
      </c>
      <c r="J96" t="s">
        <v>34</v>
      </c>
      <c r="K96" s="2">
        <v>400</v>
      </c>
      <c r="L96" t="s">
        <v>35</v>
      </c>
      <c r="M96" s="2">
        <v>200</v>
      </c>
    </row>
    <row r="97" spans="1:13" x14ac:dyDescent="0.25">
      <c r="A97">
        <v>97</v>
      </c>
      <c r="B97" t="s">
        <v>82</v>
      </c>
      <c r="C97" s="1">
        <v>44888</v>
      </c>
      <c r="D97" s="1">
        <v>44897</v>
      </c>
      <c r="E97">
        <v>9</v>
      </c>
      <c r="F97" t="s">
        <v>25</v>
      </c>
      <c r="G97">
        <v>45</v>
      </c>
      <c r="H97" t="s">
        <v>15</v>
      </c>
      <c r="I97" t="s">
        <v>185</v>
      </c>
      <c r="J97" t="s">
        <v>41</v>
      </c>
      <c r="K97" s="2">
        <v>200</v>
      </c>
      <c r="L97" t="s">
        <v>71</v>
      </c>
      <c r="M97" s="2">
        <v>1200</v>
      </c>
    </row>
    <row r="98" spans="1:13" x14ac:dyDescent="0.25">
      <c r="A98">
        <v>98</v>
      </c>
      <c r="B98" t="s">
        <v>74</v>
      </c>
      <c r="C98" s="1">
        <v>44971</v>
      </c>
      <c r="D98" s="1">
        <v>44976</v>
      </c>
      <c r="E98">
        <v>5</v>
      </c>
      <c r="F98" t="s">
        <v>157</v>
      </c>
      <c r="G98">
        <v>37</v>
      </c>
      <c r="H98" t="s">
        <v>21</v>
      </c>
      <c r="I98" t="s">
        <v>186</v>
      </c>
      <c r="J98" t="s">
        <v>17</v>
      </c>
      <c r="K98" s="2">
        <v>600</v>
      </c>
      <c r="L98" t="s">
        <v>71</v>
      </c>
      <c r="M98" s="2">
        <v>700</v>
      </c>
    </row>
    <row r="99" spans="1:13" x14ac:dyDescent="0.25">
      <c r="A99">
        <v>99</v>
      </c>
      <c r="B99" t="s">
        <v>79</v>
      </c>
      <c r="C99" s="1">
        <v>45054</v>
      </c>
      <c r="D99" s="1">
        <v>45060</v>
      </c>
      <c r="E99">
        <v>6</v>
      </c>
      <c r="F99" t="s">
        <v>187</v>
      </c>
      <c r="G99">
        <v>50</v>
      </c>
      <c r="H99" t="s">
        <v>15</v>
      </c>
      <c r="I99" t="s">
        <v>188</v>
      </c>
      <c r="J99" t="s">
        <v>34</v>
      </c>
      <c r="K99" s="2">
        <v>800</v>
      </c>
      <c r="L99" t="s">
        <v>101</v>
      </c>
      <c r="M99" s="2">
        <v>300</v>
      </c>
    </row>
    <row r="100" spans="1:13" x14ac:dyDescent="0.25">
      <c r="A100">
        <v>100</v>
      </c>
      <c r="B100" t="s">
        <v>84</v>
      </c>
      <c r="C100" s="1">
        <v>45158</v>
      </c>
      <c r="D100" s="1">
        <v>45165</v>
      </c>
      <c r="E100">
        <v>7</v>
      </c>
      <c r="F100" t="s">
        <v>189</v>
      </c>
      <c r="G100">
        <v>31</v>
      </c>
      <c r="H100" t="s">
        <v>21</v>
      </c>
      <c r="I100" t="s">
        <v>190</v>
      </c>
      <c r="J100" t="s">
        <v>17</v>
      </c>
      <c r="K100" s="2">
        <v>700</v>
      </c>
      <c r="L100" t="s">
        <v>71</v>
      </c>
      <c r="M100" s="2">
        <v>900</v>
      </c>
    </row>
    <row r="101" spans="1:13" x14ac:dyDescent="0.25">
      <c r="A101">
        <v>101</v>
      </c>
      <c r="B101" t="s">
        <v>87</v>
      </c>
      <c r="C101" s="1">
        <v>45242</v>
      </c>
      <c r="D101" s="1">
        <v>45250</v>
      </c>
      <c r="E101">
        <v>8</v>
      </c>
      <c r="F101" t="s">
        <v>191</v>
      </c>
      <c r="G101">
        <v>42</v>
      </c>
      <c r="H101" t="s">
        <v>15</v>
      </c>
      <c r="I101" t="s">
        <v>95</v>
      </c>
      <c r="J101" t="s">
        <v>41</v>
      </c>
      <c r="K101" s="2">
        <v>300</v>
      </c>
      <c r="L101" t="s">
        <v>35</v>
      </c>
      <c r="M101" s="2">
        <v>100</v>
      </c>
    </row>
    <row r="102" spans="1:13" x14ac:dyDescent="0.25">
      <c r="A102">
        <v>102</v>
      </c>
      <c r="B102" t="s">
        <v>147</v>
      </c>
      <c r="C102" s="1">
        <v>45297</v>
      </c>
      <c r="D102" s="1">
        <v>45305</v>
      </c>
      <c r="E102">
        <v>8</v>
      </c>
      <c r="F102" t="s">
        <v>94</v>
      </c>
      <c r="G102">
        <v>27</v>
      </c>
      <c r="H102" t="s">
        <v>21</v>
      </c>
      <c r="I102" t="s">
        <v>114</v>
      </c>
      <c r="J102" t="s">
        <v>34</v>
      </c>
      <c r="K102" s="2">
        <v>500</v>
      </c>
      <c r="L102" t="s">
        <v>71</v>
      </c>
      <c r="M102" s="2">
        <v>1500</v>
      </c>
    </row>
    <row r="103" spans="1:13" x14ac:dyDescent="0.25">
      <c r="A103">
        <v>103</v>
      </c>
      <c r="B103" t="s">
        <v>192</v>
      </c>
      <c r="C103" s="1">
        <v>45385</v>
      </c>
      <c r="D103" s="1">
        <v>45392</v>
      </c>
      <c r="E103">
        <v>7</v>
      </c>
      <c r="F103" t="s">
        <v>193</v>
      </c>
      <c r="G103">
        <v>33</v>
      </c>
      <c r="H103" t="s">
        <v>15</v>
      </c>
      <c r="I103" t="s">
        <v>104</v>
      </c>
      <c r="J103" t="s">
        <v>17</v>
      </c>
      <c r="K103" s="2">
        <v>900</v>
      </c>
      <c r="L103" t="s">
        <v>101</v>
      </c>
      <c r="M103" s="2">
        <v>400</v>
      </c>
    </row>
    <row r="104" spans="1:13" x14ac:dyDescent="0.25">
      <c r="A104">
        <v>104</v>
      </c>
      <c r="B104" t="s">
        <v>72</v>
      </c>
      <c r="C104" s="1">
        <v>45495</v>
      </c>
      <c r="D104" s="1">
        <v>45501</v>
      </c>
      <c r="E104">
        <v>6</v>
      </c>
      <c r="F104" t="s">
        <v>194</v>
      </c>
      <c r="G104">
        <v>29</v>
      </c>
      <c r="H104" t="s">
        <v>21</v>
      </c>
      <c r="I104" t="s">
        <v>185</v>
      </c>
      <c r="J104" t="s">
        <v>27</v>
      </c>
      <c r="K104" s="2">
        <v>1200</v>
      </c>
      <c r="L104" t="s">
        <v>71</v>
      </c>
      <c r="M104" s="2">
        <v>1000</v>
      </c>
    </row>
    <row r="105" spans="1:13" x14ac:dyDescent="0.25">
      <c r="A105">
        <v>105</v>
      </c>
      <c r="B105" t="s">
        <v>195</v>
      </c>
      <c r="C105" s="1">
        <v>45575</v>
      </c>
      <c r="D105" s="1">
        <v>45582</v>
      </c>
      <c r="E105">
        <v>7</v>
      </c>
      <c r="F105" t="s">
        <v>196</v>
      </c>
      <c r="G105">
        <v>41</v>
      </c>
      <c r="H105" t="s">
        <v>15</v>
      </c>
      <c r="I105" t="s">
        <v>197</v>
      </c>
      <c r="J105" t="s">
        <v>17</v>
      </c>
      <c r="K105" s="2">
        <v>600</v>
      </c>
      <c r="L105" t="s">
        <v>35</v>
      </c>
      <c r="M105" s="2">
        <v>150</v>
      </c>
    </row>
    <row r="106" spans="1:13" x14ac:dyDescent="0.25">
      <c r="A106">
        <v>106</v>
      </c>
      <c r="B106" t="s">
        <v>70</v>
      </c>
      <c r="C106" s="1">
        <v>44696</v>
      </c>
      <c r="D106" s="1">
        <v>44701</v>
      </c>
      <c r="E106">
        <v>5</v>
      </c>
      <c r="F106" t="s">
        <v>14</v>
      </c>
      <c r="G106">
        <v>35</v>
      </c>
      <c r="H106" t="s">
        <v>15</v>
      </c>
      <c r="I106" t="s">
        <v>183</v>
      </c>
      <c r="J106" t="s">
        <v>17</v>
      </c>
      <c r="K106">
        <v>1000</v>
      </c>
      <c r="L106" t="s">
        <v>71</v>
      </c>
      <c r="M106">
        <v>800</v>
      </c>
    </row>
    <row r="107" spans="1:13" x14ac:dyDescent="0.25">
      <c r="A107">
        <v>107</v>
      </c>
      <c r="B107" t="s">
        <v>76</v>
      </c>
      <c r="C107" s="1">
        <v>44805</v>
      </c>
      <c r="D107" s="1">
        <v>44814</v>
      </c>
      <c r="E107">
        <v>9</v>
      </c>
      <c r="F107" t="s">
        <v>158</v>
      </c>
      <c r="G107">
        <v>28</v>
      </c>
      <c r="H107" t="s">
        <v>21</v>
      </c>
      <c r="I107" t="s">
        <v>185</v>
      </c>
      <c r="J107" t="s">
        <v>34</v>
      </c>
      <c r="K107">
        <v>800</v>
      </c>
      <c r="L107" t="s">
        <v>35</v>
      </c>
      <c r="M107">
        <v>500</v>
      </c>
    </row>
    <row r="108" spans="1:13" x14ac:dyDescent="0.25">
      <c r="A108">
        <v>108</v>
      </c>
      <c r="B108" t="s">
        <v>79</v>
      </c>
      <c r="C108" s="1">
        <v>44732</v>
      </c>
      <c r="D108" s="1">
        <v>44737</v>
      </c>
      <c r="E108">
        <v>5</v>
      </c>
      <c r="F108" t="s">
        <v>187</v>
      </c>
      <c r="G108">
        <v>42</v>
      </c>
      <c r="H108" t="s">
        <v>15</v>
      </c>
      <c r="I108" t="s">
        <v>198</v>
      </c>
      <c r="J108" t="s">
        <v>17</v>
      </c>
      <c r="K108">
        <v>1200</v>
      </c>
      <c r="L108" t="s">
        <v>101</v>
      </c>
      <c r="M108">
        <v>200</v>
      </c>
    </row>
    <row r="109" spans="1:13" x14ac:dyDescent="0.25">
      <c r="A109">
        <v>109</v>
      </c>
      <c r="B109" t="s">
        <v>72</v>
      </c>
      <c r="C109" s="1">
        <v>44785</v>
      </c>
      <c r="D109" s="1">
        <v>44793</v>
      </c>
      <c r="E109">
        <v>8</v>
      </c>
      <c r="F109" t="s">
        <v>199</v>
      </c>
      <c r="G109">
        <v>30</v>
      </c>
      <c r="H109" t="s">
        <v>21</v>
      </c>
      <c r="I109" t="s">
        <v>190</v>
      </c>
      <c r="J109" t="s">
        <v>23</v>
      </c>
      <c r="K109">
        <v>1500</v>
      </c>
      <c r="L109" t="s">
        <v>71</v>
      </c>
      <c r="M109">
        <v>1200</v>
      </c>
    </row>
    <row r="110" spans="1:13" x14ac:dyDescent="0.25">
      <c r="A110">
        <v>110</v>
      </c>
      <c r="B110" t="s">
        <v>82</v>
      </c>
      <c r="C110" s="1">
        <v>44743</v>
      </c>
      <c r="D110" s="1">
        <v>44752</v>
      </c>
      <c r="E110">
        <v>9</v>
      </c>
      <c r="F110" t="s">
        <v>92</v>
      </c>
      <c r="G110">
        <v>26</v>
      </c>
      <c r="H110" t="s">
        <v>15</v>
      </c>
      <c r="I110" t="s">
        <v>116</v>
      </c>
      <c r="J110" t="s">
        <v>41</v>
      </c>
      <c r="K110">
        <v>300</v>
      </c>
      <c r="L110" t="s">
        <v>71</v>
      </c>
      <c r="M110">
        <v>900</v>
      </c>
    </row>
    <row r="111" spans="1:13" x14ac:dyDescent="0.25">
      <c r="A111">
        <v>111</v>
      </c>
      <c r="B111" t="s">
        <v>74</v>
      </c>
      <c r="C111" s="1">
        <v>44722</v>
      </c>
      <c r="D111" s="1">
        <v>44727</v>
      </c>
      <c r="E111">
        <v>5</v>
      </c>
      <c r="F111" t="s">
        <v>200</v>
      </c>
      <c r="G111">
        <v>38</v>
      </c>
      <c r="H111" t="s">
        <v>21</v>
      </c>
      <c r="I111" t="s">
        <v>201</v>
      </c>
      <c r="J111" t="s">
        <v>17</v>
      </c>
      <c r="K111">
        <v>900</v>
      </c>
      <c r="L111" t="s">
        <v>35</v>
      </c>
      <c r="M111">
        <v>150</v>
      </c>
    </row>
    <row r="112" spans="1:13" x14ac:dyDescent="0.25">
      <c r="A112">
        <v>112</v>
      </c>
      <c r="B112" t="s">
        <v>202</v>
      </c>
      <c r="C112" s="1">
        <v>44809</v>
      </c>
      <c r="D112" s="1">
        <v>44816</v>
      </c>
      <c r="E112">
        <v>7</v>
      </c>
      <c r="F112" t="s">
        <v>203</v>
      </c>
      <c r="G112">
        <v>45</v>
      </c>
      <c r="H112" t="s">
        <v>15</v>
      </c>
      <c r="I112" t="s">
        <v>204</v>
      </c>
      <c r="J112" t="s">
        <v>27</v>
      </c>
      <c r="K112">
        <v>2000</v>
      </c>
      <c r="L112" t="s">
        <v>71</v>
      </c>
      <c r="M112">
        <v>700</v>
      </c>
    </row>
    <row r="113" spans="1:13" x14ac:dyDescent="0.25">
      <c r="A113">
        <v>113</v>
      </c>
      <c r="B113" t="s">
        <v>84</v>
      </c>
      <c r="C113" s="1">
        <v>44682</v>
      </c>
      <c r="D113" s="1">
        <v>44689</v>
      </c>
      <c r="E113">
        <v>7</v>
      </c>
      <c r="F113" t="s">
        <v>205</v>
      </c>
      <c r="G113">
        <v>31</v>
      </c>
      <c r="H113" t="s">
        <v>21</v>
      </c>
      <c r="I113" t="s">
        <v>112</v>
      </c>
      <c r="J113" t="s">
        <v>17</v>
      </c>
      <c r="K113">
        <v>1100</v>
      </c>
      <c r="L113" t="s">
        <v>35</v>
      </c>
      <c r="M113">
        <v>250</v>
      </c>
    </row>
    <row r="114" spans="1:13" x14ac:dyDescent="0.25">
      <c r="A114">
        <v>114</v>
      </c>
      <c r="B114" t="s">
        <v>206</v>
      </c>
      <c r="C114" s="1">
        <v>44757</v>
      </c>
      <c r="D114" s="1">
        <v>44764</v>
      </c>
      <c r="E114">
        <v>7</v>
      </c>
      <c r="F114" t="s">
        <v>207</v>
      </c>
      <c r="G114">
        <v>27</v>
      </c>
      <c r="H114" t="s">
        <v>15</v>
      </c>
      <c r="I114" t="s">
        <v>106</v>
      </c>
      <c r="J114" t="s">
        <v>34</v>
      </c>
      <c r="K114">
        <v>1000</v>
      </c>
      <c r="L114" t="s">
        <v>208</v>
      </c>
      <c r="M114">
        <v>150</v>
      </c>
    </row>
    <row r="115" spans="1:13" x14ac:dyDescent="0.25">
      <c r="A115">
        <v>115</v>
      </c>
      <c r="B115" t="s">
        <v>175</v>
      </c>
      <c r="C115" s="1">
        <v>44798</v>
      </c>
      <c r="D115" s="1">
        <v>44803</v>
      </c>
      <c r="E115">
        <v>5</v>
      </c>
      <c r="F115" t="s">
        <v>209</v>
      </c>
      <c r="G115">
        <v>29</v>
      </c>
      <c r="H115" t="s">
        <v>21</v>
      </c>
      <c r="I115" t="s">
        <v>210</v>
      </c>
      <c r="J115" t="s">
        <v>17</v>
      </c>
      <c r="K115">
        <v>1500</v>
      </c>
      <c r="L115" t="s">
        <v>101</v>
      </c>
      <c r="M115">
        <v>300</v>
      </c>
    </row>
    <row r="116" spans="1:13" x14ac:dyDescent="0.25">
      <c r="A116">
        <v>116</v>
      </c>
      <c r="B116" t="s">
        <v>211</v>
      </c>
      <c r="C116" s="1">
        <v>44814</v>
      </c>
      <c r="D116" s="1">
        <v>44819</v>
      </c>
      <c r="E116">
        <v>5</v>
      </c>
      <c r="F116" t="s">
        <v>212</v>
      </c>
      <c r="G116">
        <v>33</v>
      </c>
      <c r="H116" t="s">
        <v>15</v>
      </c>
      <c r="I116" t="s">
        <v>213</v>
      </c>
      <c r="J116" t="s">
        <v>41</v>
      </c>
      <c r="K116">
        <v>200</v>
      </c>
      <c r="L116" t="s">
        <v>71</v>
      </c>
      <c r="M116">
        <v>500</v>
      </c>
    </row>
    <row r="117" spans="1:13" x14ac:dyDescent="0.25">
      <c r="A117">
        <v>117</v>
      </c>
      <c r="B117" t="s">
        <v>31</v>
      </c>
      <c r="C117" s="1">
        <v>44597</v>
      </c>
      <c r="D117" s="1">
        <v>44606</v>
      </c>
      <c r="E117">
        <v>9</v>
      </c>
      <c r="F117" t="s">
        <v>96</v>
      </c>
      <c r="G117">
        <v>32</v>
      </c>
      <c r="H117" t="s">
        <v>21</v>
      </c>
      <c r="I117" t="s">
        <v>16</v>
      </c>
      <c r="J117" t="s">
        <v>17</v>
      </c>
      <c r="K117">
        <v>1000</v>
      </c>
      <c r="L117" t="s">
        <v>71</v>
      </c>
      <c r="M117">
        <v>700</v>
      </c>
    </row>
    <row r="118" spans="1:13" x14ac:dyDescent="0.25">
      <c r="A118">
        <v>118</v>
      </c>
      <c r="B118" t="s">
        <v>36</v>
      </c>
      <c r="C118" s="1">
        <v>44635</v>
      </c>
      <c r="D118" s="1">
        <v>44642</v>
      </c>
      <c r="E118">
        <v>7</v>
      </c>
      <c r="F118" t="s">
        <v>98</v>
      </c>
      <c r="G118">
        <v>47</v>
      </c>
      <c r="H118" t="s">
        <v>15</v>
      </c>
      <c r="I118" t="s">
        <v>22</v>
      </c>
      <c r="J118" t="s">
        <v>17</v>
      </c>
      <c r="K118">
        <v>1200</v>
      </c>
      <c r="L118" t="s">
        <v>35</v>
      </c>
      <c r="M118">
        <v>500</v>
      </c>
    </row>
    <row r="119" spans="1:13" x14ac:dyDescent="0.25">
      <c r="A119">
        <v>119</v>
      </c>
      <c r="B119" t="s">
        <v>168</v>
      </c>
      <c r="C119" s="1">
        <v>44682</v>
      </c>
      <c r="D119" s="1">
        <v>44693</v>
      </c>
      <c r="E119">
        <v>11</v>
      </c>
      <c r="F119" t="s">
        <v>214</v>
      </c>
      <c r="G119">
        <v>26</v>
      </c>
      <c r="H119" t="s">
        <v>21</v>
      </c>
      <c r="I119" t="s">
        <v>59</v>
      </c>
      <c r="J119" t="s">
        <v>34</v>
      </c>
      <c r="K119">
        <v>800</v>
      </c>
      <c r="L119" t="s">
        <v>71</v>
      </c>
      <c r="M119">
        <v>1000</v>
      </c>
    </row>
    <row r="120" spans="1:13" x14ac:dyDescent="0.25">
      <c r="A120">
        <v>120</v>
      </c>
      <c r="B120" t="s">
        <v>144</v>
      </c>
      <c r="C120" s="1">
        <v>44722</v>
      </c>
      <c r="D120" s="1">
        <v>44729</v>
      </c>
      <c r="E120">
        <v>7</v>
      </c>
      <c r="F120" t="s">
        <v>25</v>
      </c>
      <c r="G120">
        <v>38</v>
      </c>
      <c r="H120" t="s">
        <v>15</v>
      </c>
      <c r="I120" t="s">
        <v>26</v>
      </c>
      <c r="J120" t="s">
        <v>17</v>
      </c>
      <c r="K120">
        <v>900</v>
      </c>
      <c r="L120" t="s">
        <v>35</v>
      </c>
      <c r="M120">
        <v>400</v>
      </c>
    </row>
    <row r="121" spans="1:13" x14ac:dyDescent="0.25">
      <c r="A121">
        <v>121</v>
      </c>
      <c r="B121" t="s">
        <v>24</v>
      </c>
      <c r="C121" s="1">
        <v>44762</v>
      </c>
      <c r="D121" s="1">
        <v>44772</v>
      </c>
      <c r="E121">
        <v>10</v>
      </c>
      <c r="F121" t="s">
        <v>215</v>
      </c>
      <c r="G121">
        <v>29</v>
      </c>
      <c r="H121" t="s">
        <v>21</v>
      </c>
      <c r="I121" t="s">
        <v>26</v>
      </c>
      <c r="J121" t="s">
        <v>41</v>
      </c>
      <c r="K121">
        <v>500</v>
      </c>
      <c r="L121" t="s">
        <v>71</v>
      </c>
      <c r="M121">
        <v>800</v>
      </c>
    </row>
    <row r="122" spans="1:13" x14ac:dyDescent="0.25">
      <c r="A122">
        <v>122</v>
      </c>
      <c r="B122" t="s">
        <v>51</v>
      </c>
      <c r="C122" s="1">
        <v>44781</v>
      </c>
      <c r="D122" s="1">
        <v>44789</v>
      </c>
      <c r="E122">
        <v>8</v>
      </c>
      <c r="F122" t="s">
        <v>216</v>
      </c>
      <c r="G122">
        <v>41</v>
      </c>
      <c r="H122" t="s">
        <v>15</v>
      </c>
      <c r="I122" t="s">
        <v>16</v>
      </c>
      <c r="J122" t="s">
        <v>17</v>
      </c>
      <c r="K122">
        <v>1300</v>
      </c>
      <c r="L122" t="s">
        <v>71</v>
      </c>
      <c r="M122">
        <v>600</v>
      </c>
    </row>
    <row r="123" spans="1:13" x14ac:dyDescent="0.25">
      <c r="A123">
        <v>123</v>
      </c>
      <c r="B123" t="s">
        <v>217</v>
      </c>
      <c r="C123" s="1">
        <v>44824</v>
      </c>
      <c r="D123" s="1">
        <v>44834</v>
      </c>
      <c r="E123">
        <v>10</v>
      </c>
      <c r="F123" t="s">
        <v>218</v>
      </c>
      <c r="G123">
        <v>35</v>
      </c>
      <c r="H123" t="s">
        <v>21</v>
      </c>
      <c r="I123" t="s">
        <v>26</v>
      </c>
      <c r="J123" t="s">
        <v>34</v>
      </c>
      <c r="K123">
        <v>700</v>
      </c>
      <c r="L123" t="s">
        <v>71</v>
      </c>
      <c r="M123">
        <v>900</v>
      </c>
    </row>
    <row r="124" spans="1:13" x14ac:dyDescent="0.25">
      <c r="A124">
        <v>124</v>
      </c>
      <c r="B124" t="s">
        <v>31</v>
      </c>
      <c r="C124" s="1">
        <v>44839</v>
      </c>
      <c r="D124" s="1">
        <v>44847</v>
      </c>
      <c r="E124">
        <v>8</v>
      </c>
      <c r="F124" t="s">
        <v>219</v>
      </c>
      <c r="G124">
        <v>24</v>
      </c>
      <c r="H124" t="s">
        <v>15</v>
      </c>
      <c r="I124" t="s">
        <v>26</v>
      </c>
      <c r="J124" t="s">
        <v>17</v>
      </c>
      <c r="K124">
        <v>1200</v>
      </c>
      <c r="L124" t="s">
        <v>71</v>
      </c>
      <c r="M124">
        <v>700</v>
      </c>
    </row>
    <row r="125" spans="1:13" x14ac:dyDescent="0.25">
      <c r="A125">
        <v>125</v>
      </c>
      <c r="B125" t="s">
        <v>168</v>
      </c>
      <c r="C125" s="1">
        <v>44876</v>
      </c>
      <c r="D125" s="1">
        <v>44886</v>
      </c>
      <c r="E125">
        <v>10</v>
      </c>
      <c r="F125" t="s">
        <v>220</v>
      </c>
      <c r="G125">
        <v>30</v>
      </c>
      <c r="H125" t="s">
        <v>21</v>
      </c>
      <c r="I125" t="s">
        <v>59</v>
      </c>
      <c r="J125" t="s">
        <v>34</v>
      </c>
      <c r="K125">
        <v>900</v>
      </c>
      <c r="L125" t="s">
        <v>71</v>
      </c>
      <c r="M125">
        <v>1000</v>
      </c>
    </row>
    <row r="126" spans="1:13" x14ac:dyDescent="0.25">
      <c r="A126">
        <v>126</v>
      </c>
      <c r="B126" t="s">
        <v>36</v>
      </c>
      <c r="C126" s="1">
        <v>44919</v>
      </c>
      <c r="D126" s="1">
        <v>44927</v>
      </c>
      <c r="E126">
        <v>8</v>
      </c>
      <c r="F126" t="s">
        <v>221</v>
      </c>
      <c r="G126">
        <v>28</v>
      </c>
      <c r="H126" t="s">
        <v>15</v>
      </c>
      <c r="I126" t="s">
        <v>16</v>
      </c>
      <c r="J126" t="s">
        <v>41</v>
      </c>
      <c r="K126">
        <v>400</v>
      </c>
      <c r="L126" t="s">
        <v>71</v>
      </c>
      <c r="M126">
        <v>700</v>
      </c>
    </row>
    <row r="127" spans="1:13" x14ac:dyDescent="0.25">
      <c r="A127">
        <v>127</v>
      </c>
      <c r="B127" t="s">
        <v>24</v>
      </c>
      <c r="C127" s="1">
        <v>44967</v>
      </c>
      <c r="D127" s="1">
        <v>44975</v>
      </c>
      <c r="E127">
        <v>8</v>
      </c>
      <c r="F127" t="s">
        <v>222</v>
      </c>
      <c r="G127">
        <v>33</v>
      </c>
      <c r="H127" t="s">
        <v>21</v>
      </c>
      <c r="I127" t="s">
        <v>22</v>
      </c>
      <c r="J127" t="s">
        <v>17</v>
      </c>
      <c r="K127">
        <v>800</v>
      </c>
      <c r="L127" t="s">
        <v>71</v>
      </c>
      <c r="M127">
        <v>800</v>
      </c>
    </row>
    <row r="128" spans="1:13" x14ac:dyDescent="0.25">
      <c r="A128">
        <v>129</v>
      </c>
      <c r="B128" t="s">
        <v>36</v>
      </c>
      <c r="C128" s="1">
        <v>45047</v>
      </c>
      <c r="D128" s="1">
        <v>45053</v>
      </c>
      <c r="E128">
        <v>6</v>
      </c>
      <c r="F128" t="s">
        <v>223</v>
      </c>
      <c r="G128">
        <v>35</v>
      </c>
      <c r="H128" t="s">
        <v>15</v>
      </c>
      <c r="I128" t="s">
        <v>16</v>
      </c>
      <c r="J128" t="s">
        <v>17</v>
      </c>
      <c r="K128">
        <v>5000</v>
      </c>
      <c r="L128" t="s">
        <v>224</v>
      </c>
      <c r="M128">
        <v>2500</v>
      </c>
    </row>
    <row r="129" spans="1:13" x14ac:dyDescent="0.25">
      <c r="A129">
        <v>130</v>
      </c>
      <c r="B129" t="s">
        <v>31</v>
      </c>
      <c r="C129" s="1">
        <v>45061</v>
      </c>
      <c r="D129" s="1">
        <v>45068</v>
      </c>
      <c r="E129">
        <v>7</v>
      </c>
      <c r="F129" t="s">
        <v>225</v>
      </c>
      <c r="G129">
        <v>28</v>
      </c>
      <c r="H129" t="s">
        <v>21</v>
      </c>
      <c r="I129" t="s">
        <v>30</v>
      </c>
      <c r="J129" t="s">
        <v>34</v>
      </c>
      <c r="K129">
        <v>7000</v>
      </c>
      <c r="L129" t="s">
        <v>35</v>
      </c>
      <c r="M129">
        <v>1500</v>
      </c>
    </row>
    <row r="130" spans="1:13" x14ac:dyDescent="0.25">
      <c r="A130">
        <v>131</v>
      </c>
      <c r="B130" t="s">
        <v>226</v>
      </c>
      <c r="C130" s="1">
        <v>45078</v>
      </c>
      <c r="D130" s="1">
        <v>45087</v>
      </c>
      <c r="E130">
        <v>9</v>
      </c>
      <c r="F130" t="s">
        <v>227</v>
      </c>
      <c r="G130">
        <v>45</v>
      </c>
      <c r="H130" t="s">
        <v>15</v>
      </c>
      <c r="I130" t="s">
        <v>163</v>
      </c>
      <c r="J130" t="s">
        <v>41</v>
      </c>
      <c r="K130">
        <v>3000</v>
      </c>
      <c r="L130" t="s">
        <v>165</v>
      </c>
      <c r="M130">
        <v>2000</v>
      </c>
    </row>
    <row r="131" spans="1:13" x14ac:dyDescent="0.25">
      <c r="A131">
        <v>132</v>
      </c>
      <c r="B131" t="s">
        <v>38</v>
      </c>
      <c r="C131" s="1">
        <v>45092</v>
      </c>
      <c r="D131" s="1">
        <v>45098</v>
      </c>
      <c r="E131">
        <v>6</v>
      </c>
      <c r="F131" t="s">
        <v>158</v>
      </c>
      <c r="G131">
        <v>31</v>
      </c>
      <c r="H131" t="s">
        <v>21</v>
      </c>
      <c r="I131" t="s">
        <v>40</v>
      </c>
      <c r="J131" t="s">
        <v>17</v>
      </c>
      <c r="K131">
        <v>6000</v>
      </c>
      <c r="L131" t="s">
        <v>224</v>
      </c>
      <c r="M131">
        <v>3000</v>
      </c>
    </row>
    <row r="132" spans="1:13" x14ac:dyDescent="0.25">
      <c r="A132">
        <v>133</v>
      </c>
      <c r="B132" t="s">
        <v>144</v>
      </c>
      <c r="C132" s="1">
        <v>45108</v>
      </c>
      <c r="D132" s="1">
        <v>45115</v>
      </c>
      <c r="E132">
        <v>7</v>
      </c>
      <c r="F132" t="s">
        <v>92</v>
      </c>
      <c r="G132">
        <v>42</v>
      </c>
      <c r="H132" t="s">
        <v>15</v>
      </c>
      <c r="I132" t="s">
        <v>26</v>
      </c>
      <c r="J132" t="s">
        <v>34</v>
      </c>
      <c r="K132">
        <v>4000</v>
      </c>
      <c r="L132" t="s">
        <v>35</v>
      </c>
      <c r="M132">
        <v>1500</v>
      </c>
    </row>
    <row r="133" spans="1:13" x14ac:dyDescent="0.25">
      <c r="A133">
        <v>134</v>
      </c>
      <c r="B133" t="s">
        <v>123</v>
      </c>
      <c r="C133" s="1">
        <v>45122</v>
      </c>
      <c r="D133" s="1">
        <v>45129</v>
      </c>
      <c r="E133">
        <v>7</v>
      </c>
      <c r="F133" t="s">
        <v>39</v>
      </c>
      <c r="G133">
        <v>27</v>
      </c>
      <c r="H133" t="s">
        <v>21</v>
      </c>
      <c r="I133" t="s">
        <v>16</v>
      </c>
      <c r="J133" t="s">
        <v>17</v>
      </c>
      <c r="K133">
        <v>8000</v>
      </c>
      <c r="L133" t="s">
        <v>224</v>
      </c>
      <c r="M133">
        <v>2500</v>
      </c>
    </row>
    <row r="134" spans="1:13" x14ac:dyDescent="0.25">
      <c r="A134">
        <v>135</v>
      </c>
      <c r="B134" t="s">
        <v>42</v>
      </c>
      <c r="C134" s="1">
        <v>45139</v>
      </c>
      <c r="D134" s="1">
        <v>45148</v>
      </c>
      <c r="E134">
        <v>9</v>
      </c>
      <c r="F134" t="s">
        <v>228</v>
      </c>
      <c r="G134">
        <v>37</v>
      </c>
      <c r="H134" t="s">
        <v>15</v>
      </c>
      <c r="I134" t="s">
        <v>44</v>
      </c>
      <c r="J134" t="s">
        <v>41</v>
      </c>
      <c r="K134">
        <v>2500</v>
      </c>
      <c r="L134" t="s">
        <v>165</v>
      </c>
      <c r="M134">
        <v>2000</v>
      </c>
    </row>
    <row r="135" spans="1:13" x14ac:dyDescent="0.25">
      <c r="A135">
        <v>136</v>
      </c>
      <c r="B135" t="s">
        <v>127</v>
      </c>
      <c r="C135" s="1">
        <v>45153</v>
      </c>
      <c r="D135" s="1">
        <v>45159</v>
      </c>
      <c r="E135">
        <v>6</v>
      </c>
      <c r="F135" t="s">
        <v>229</v>
      </c>
      <c r="G135">
        <v>29</v>
      </c>
      <c r="H135" t="s">
        <v>21</v>
      </c>
      <c r="I135" t="s">
        <v>22</v>
      </c>
      <c r="J135" t="s">
        <v>17</v>
      </c>
      <c r="K135">
        <v>5000</v>
      </c>
      <c r="L135" t="s">
        <v>224</v>
      </c>
      <c r="M135">
        <v>3000</v>
      </c>
    </row>
    <row r="136" spans="1:13" x14ac:dyDescent="0.25">
      <c r="A136">
        <v>137</v>
      </c>
      <c r="B136" t="s">
        <v>125</v>
      </c>
      <c r="C136" s="1">
        <v>45170</v>
      </c>
      <c r="D136" s="1">
        <v>45177</v>
      </c>
      <c r="E136">
        <v>7</v>
      </c>
      <c r="F136" t="s">
        <v>230</v>
      </c>
      <c r="G136">
        <v>34</v>
      </c>
      <c r="H136" t="s">
        <v>15</v>
      </c>
      <c r="I136" t="s">
        <v>59</v>
      </c>
      <c r="J136" t="s">
        <v>41</v>
      </c>
      <c r="K136">
        <v>2000</v>
      </c>
      <c r="L136" t="s">
        <v>35</v>
      </c>
      <c r="M136">
        <v>1000</v>
      </c>
    </row>
    <row r="137" spans="1:13" x14ac:dyDescent="0.25">
      <c r="A137">
        <v>138</v>
      </c>
      <c r="B137" t="s">
        <v>54</v>
      </c>
      <c r="C137" s="1">
        <v>45184</v>
      </c>
      <c r="D137" s="1">
        <v>45191</v>
      </c>
      <c r="E137">
        <v>7</v>
      </c>
      <c r="F137" t="s">
        <v>231</v>
      </c>
      <c r="G137">
        <v>25</v>
      </c>
      <c r="H137" t="s">
        <v>21</v>
      </c>
      <c r="I137" t="s">
        <v>56</v>
      </c>
      <c r="J137" t="s">
        <v>34</v>
      </c>
      <c r="K137">
        <v>6000</v>
      </c>
      <c r="L137" t="s">
        <v>224</v>
      </c>
      <c r="M137">
        <v>2500</v>
      </c>
    </row>
    <row r="138" spans="1:13" x14ac:dyDescent="0.25">
      <c r="A138">
        <v>139</v>
      </c>
      <c r="B138" t="s">
        <v>232</v>
      </c>
      <c r="C138" s="1">
        <v>45200</v>
      </c>
      <c r="D138" s="1">
        <v>45207</v>
      </c>
      <c r="E138">
        <v>7</v>
      </c>
      <c r="F138" t="s">
        <v>233</v>
      </c>
      <c r="G138">
        <v>39</v>
      </c>
      <c r="H138" t="s">
        <v>15</v>
      </c>
      <c r="I138" t="s">
        <v>234</v>
      </c>
      <c r="J138" t="s">
        <v>17</v>
      </c>
      <c r="K138">
        <v>7000</v>
      </c>
      <c r="L138" t="s">
        <v>35</v>
      </c>
      <c r="M138">
        <v>2500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A8" zoomScale="56" workbookViewId="0">
      <selection activeCell="A26" sqref="A26"/>
    </sheetView>
  </sheetViews>
  <sheetFormatPr defaultRowHeight="15" x14ac:dyDescent="0.25"/>
  <cols>
    <col min="1" max="1" width="12.42578125" bestFit="1" customWidth="1"/>
    <col min="2" max="2" width="8.5703125" bestFit="1" customWidth="1"/>
    <col min="3" max="3" width="11.85546875" bestFit="1" customWidth="1"/>
  </cols>
  <sheetData>
    <row r="3" spans="1:2" x14ac:dyDescent="0.25">
      <c r="A3" s="5" t="s">
        <v>235</v>
      </c>
      <c r="B3" t="s">
        <v>324</v>
      </c>
    </row>
    <row r="4" spans="1:2" x14ac:dyDescent="0.25">
      <c r="A4" s="6" t="s">
        <v>269</v>
      </c>
      <c r="B4" s="64">
        <v>51.094890510948908</v>
      </c>
    </row>
    <row r="5" spans="1:2" x14ac:dyDescent="0.25">
      <c r="A5" s="6" t="s">
        <v>236</v>
      </c>
      <c r="B5" s="64">
        <v>51.094890510948908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13"/>
  <sheetViews>
    <sheetView topLeftCell="H1" zoomScale="70" zoomScaleNormal="70" workbookViewId="0">
      <selection activeCell="B10" sqref="B10"/>
    </sheetView>
  </sheetViews>
  <sheetFormatPr defaultRowHeight="15" x14ac:dyDescent="0.25"/>
  <cols>
    <col min="1" max="1" width="17.28515625" customWidth="1"/>
    <col min="2" max="2" width="29.7109375" customWidth="1"/>
    <col min="3" max="3" width="24.85546875" customWidth="1"/>
    <col min="4" max="4" width="22.7109375" customWidth="1"/>
    <col min="5" max="5" width="33.85546875" customWidth="1"/>
    <col min="6" max="6" width="32" customWidth="1"/>
    <col min="7" max="7" width="29.42578125" customWidth="1"/>
    <col min="8" max="8" width="29.85546875" style="4" customWidth="1"/>
    <col min="9" max="9" width="34.85546875" style="7" customWidth="1"/>
    <col min="10" max="11" width="40.5703125" customWidth="1"/>
    <col min="12" max="12" width="42.5703125" customWidth="1"/>
    <col min="13" max="13" width="43.7109375" style="8" customWidth="1"/>
    <col min="14" max="14" width="40.85546875" customWidth="1"/>
    <col min="15" max="15" width="41.85546875" style="8" customWidth="1"/>
    <col min="16" max="16" width="28.28515625" style="9" customWidth="1"/>
    <col min="17" max="17" width="24.5703125" customWidth="1"/>
    <col min="18" max="18" width="17.28515625" customWidth="1"/>
    <col min="19" max="19" width="8.85546875" bestFit="1" customWidth="1"/>
    <col min="20" max="20" width="8.85546875" style="75" customWidth="1"/>
    <col min="21" max="21" width="11.5703125" bestFit="1" customWidth="1"/>
    <col min="22" max="22" width="11.85546875" bestFit="1" customWidth="1"/>
    <col min="23" max="23" width="9.7109375" style="75" customWidth="1"/>
    <col min="24" max="24" width="24.28515625" bestFit="1" customWidth="1"/>
    <col min="27" max="27" width="17" customWidth="1"/>
    <col min="29" max="29" width="16.85546875" bestFit="1" customWidth="1"/>
  </cols>
  <sheetData>
    <row r="1" spans="1:54" ht="32.25" customHeight="1" x14ac:dyDescent="0.25">
      <c r="A1" s="11" t="s">
        <v>0</v>
      </c>
      <c r="B1" s="11" t="s">
        <v>1</v>
      </c>
      <c r="C1" s="11" t="s">
        <v>2</v>
      </c>
      <c r="D1" s="11" t="s">
        <v>3</v>
      </c>
      <c r="E1" s="11" t="s">
        <v>4</v>
      </c>
      <c r="F1" s="18" t="s">
        <v>5</v>
      </c>
      <c r="G1" s="18" t="s">
        <v>6</v>
      </c>
      <c r="H1" s="20" t="s">
        <v>239</v>
      </c>
      <c r="I1" s="18" t="s">
        <v>7</v>
      </c>
      <c r="J1" s="18" t="s">
        <v>8</v>
      </c>
      <c r="K1" s="20" t="s">
        <v>333</v>
      </c>
      <c r="L1" s="18" t="s">
        <v>9</v>
      </c>
      <c r="M1" s="19" t="s">
        <v>10</v>
      </c>
      <c r="N1" s="18" t="s">
        <v>11</v>
      </c>
      <c r="O1" s="19" t="s">
        <v>12</v>
      </c>
      <c r="P1" s="21" t="s">
        <v>237</v>
      </c>
      <c r="Q1" s="20" t="s">
        <v>309</v>
      </c>
      <c r="R1" s="18" t="s">
        <v>7</v>
      </c>
      <c r="S1" s="78" t="s">
        <v>4</v>
      </c>
      <c r="T1" s="79"/>
      <c r="U1" s="77" t="s">
        <v>321</v>
      </c>
      <c r="V1" s="76" t="s">
        <v>322</v>
      </c>
      <c r="X1" s="77" t="s">
        <v>307</v>
      </c>
      <c r="Y1" s="10" t="s">
        <v>267</v>
      </c>
      <c r="Z1" s="10" t="s">
        <v>308</v>
      </c>
      <c r="AA1" s="10" t="s">
        <v>327</v>
      </c>
      <c r="AH1" s="10"/>
      <c r="AI1" s="10"/>
      <c r="AQ1" s="10" t="s">
        <v>276</v>
      </c>
      <c r="AR1" s="15">
        <v>600</v>
      </c>
      <c r="AT1" s="10" t="s">
        <v>81</v>
      </c>
      <c r="AU1" s="15">
        <v>100</v>
      </c>
      <c r="AW1" s="10" t="s">
        <v>101</v>
      </c>
      <c r="AX1" s="15">
        <v>300</v>
      </c>
    </row>
    <row r="2" spans="1:54" x14ac:dyDescent="0.25">
      <c r="A2" s="10">
        <v>1</v>
      </c>
      <c r="B2" s="10" t="s">
        <v>13</v>
      </c>
      <c r="C2" s="12">
        <v>45047</v>
      </c>
      <c r="D2" s="12">
        <v>45054</v>
      </c>
      <c r="E2" s="10">
        <v>7</v>
      </c>
      <c r="F2" s="10" t="s">
        <v>14</v>
      </c>
      <c r="G2" s="10">
        <v>35</v>
      </c>
      <c r="H2" s="13" t="str">
        <f>IF(G2&gt;41,"mid-age","young adulthood")</f>
        <v>young adulthood</v>
      </c>
      <c r="I2" s="14" t="s">
        <v>15</v>
      </c>
      <c r="J2" s="10" t="s">
        <v>16</v>
      </c>
      <c r="K2" s="58" t="s">
        <v>334</v>
      </c>
      <c r="L2" s="10" t="s">
        <v>17</v>
      </c>
      <c r="M2" s="15">
        <v>1200</v>
      </c>
      <c r="N2" s="10" t="s">
        <v>276</v>
      </c>
      <c r="O2" s="15">
        <v>600</v>
      </c>
      <c r="P2" s="16">
        <f t="shared" ref="P2:P33" si="0">SUM(M2:O2)</f>
        <v>1800</v>
      </c>
      <c r="Q2" s="58" t="s">
        <v>310</v>
      </c>
      <c r="R2" s="14" t="s">
        <v>15</v>
      </c>
      <c r="S2" s="76">
        <v>7</v>
      </c>
      <c r="U2" s="77">
        <v>51</v>
      </c>
      <c r="V2" s="76">
        <v>49</v>
      </c>
      <c r="X2" s="77" t="s">
        <v>276</v>
      </c>
      <c r="Y2" s="10">
        <f>COUNTIF(N2:N138,N3)</f>
        <v>75</v>
      </c>
      <c r="Z2" s="65">
        <f>Y2/M165</f>
        <v>0.55147058823529416</v>
      </c>
      <c r="AA2" s="67">
        <f>AVERAGEA(AR1:AR75)</f>
        <v>883.33333333333337</v>
      </c>
      <c r="AE2" s="10" t="s">
        <v>303</v>
      </c>
      <c r="AF2" s="56">
        <f>CORREL(P2:P138,E2:E138)</f>
        <v>-9.2085296924951932E-2</v>
      </c>
      <c r="AH2" s="10"/>
      <c r="AI2" s="10"/>
      <c r="AQ2" s="10" t="s">
        <v>276</v>
      </c>
      <c r="AR2" s="15">
        <v>500</v>
      </c>
      <c r="AT2" s="10" t="s">
        <v>81</v>
      </c>
      <c r="AU2" s="15">
        <v>50</v>
      </c>
      <c r="AW2" s="10" t="s">
        <v>101</v>
      </c>
      <c r="AX2" s="15">
        <v>500</v>
      </c>
    </row>
    <row r="3" spans="1:54" x14ac:dyDescent="0.25">
      <c r="A3" s="10">
        <v>2</v>
      </c>
      <c r="B3" s="10" t="s">
        <v>19</v>
      </c>
      <c r="C3" s="12">
        <v>45092</v>
      </c>
      <c r="D3" s="12">
        <v>45097</v>
      </c>
      <c r="E3" s="10">
        <v>5</v>
      </c>
      <c r="F3" s="10" t="s">
        <v>20</v>
      </c>
      <c r="G3" s="10">
        <v>28</v>
      </c>
      <c r="H3" s="13" t="str">
        <f>IF(G3&gt;41,"mid-age","young adulthood")</f>
        <v>young adulthood</v>
      </c>
      <c r="I3" s="14" t="s">
        <v>21</v>
      </c>
      <c r="J3" s="10" t="s">
        <v>22</v>
      </c>
      <c r="K3" s="58" t="s">
        <v>334</v>
      </c>
      <c r="L3" s="10" t="s">
        <v>23</v>
      </c>
      <c r="M3" s="15">
        <v>800</v>
      </c>
      <c r="N3" s="10" t="s">
        <v>276</v>
      </c>
      <c r="O3" s="15">
        <v>500</v>
      </c>
      <c r="P3" s="16">
        <f t="shared" si="0"/>
        <v>1300</v>
      </c>
      <c r="Q3" s="58" t="s">
        <v>310</v>
      </c>
      <c r="R3" s="14" t="s">
        <v>21</v>
      </c>
      <c r="S3" s="76">
        <v>5</v>
      </c>
      <c r="U3" s="77"/>
      <c r="V3" s="76"/>
      <c r="X3" s="77" t="s">
        <v>271</v>
      </c>
      <c r="Y3" s="10">
        <f>COUNTIF(N2:N138,N22)</f>
        <v>6</v>
      </c>
      <c r="Z3" s="65">
        <f>Y3/M165</f>
        <v>4.4117647058823532E-2</v>
      </c>
      <c r="AA3" s="67">
        <f>AVERAGEA(AU1:AU6)</f>
        <v>70.833333333333329</v>
      </c>
      <c r="AE3" s="10" t="s">
        <v>304</v>
      </c>
      <c r="AF3" s="57">
        <f>SLOPE(E2:E138,P2:P138)</f>
        <v>-8.0389432144659784E-5</v>
      </c>
      <c r="AH3" s="10"/>
      <c r="AI3" s="10"/>
      <c r="AQ3" s="10" t="s">
        <v>276</v>
      </c>
      <c r="AR3" s="15">
        <v>700</v>
      </c>
      <c r="AT3" s="10" t="s">
        <v>81</v>
      </c>
      <c r="AU3" s="15">
        <v>75</v>
      </c>
      <c r="AW3" s="10" t="s">
        <v>101</v>
      </c>
      <c r="AX3" s="15">
        <v>400</v>
      </c>
      <c r="BA3" s="10" t="s">
        <v>35</v>
      </c>
      <c r="BB3" s="15">
        <v>200</v>
      </c>
    </row>
    <row r="4" spans="1:54" x14ac:dyDescent="0.25">
      <c r="A4" s="10">
        <v>3</v>
      </c>
      <c r="B4" s="10" t="s">
        <v>24</v>
      </c>
      <c r="C4" s="12">
        <v>45108</v>
      </c>
      <c r="D4" s="12">
        <v>45115</v>
      </c>
      <c r="E4" s="10">
        <v>7</v>
      </c>
      <c r="F4" s="10" t="s">
        <v>25</v>
      </c>
      <c r="G4" s="10">
        <v>45</v>
      </c>
      <c r="H4" s="13" t="str">
        <f t="shared" ref="H4:H66" si="1">IF(G4&gt;41,"mid-age","young adulthood")</f>
        <v>mid-age</v>
      </c>
      <c r="I4" s="14" t="s">
        <v>15</v>
      </c>
      <c r="J4" s="10" t="s">
        <v>26</v>
      </c>
      <c r="K4" s="58" t="s">
        <v>311</v>
      </c>
      <c r="L4" s="10" t="s">
        <v>27</v>
      </c>
      <c r="M4" s="15">
        <v>1000</v>
      </c>
      <c r="N4" s="10" t="s">
        <v>276</v>
      </c>
      <c r="O4" s="15">
        <v>700</v>
      </c>
      <c r="P4" s="16">
        <f t="shared" si="0"/>
        <v>1700</v>
      </c>
      <c r="Q4" s="58" t="s">
        <v>311</v>
      </c>
      <c r="R4" s="14" t="s">
        <v>15</v>
      </c>
      <c r="S4" s="76">
        <v>7</v>
      </c>
      <c r="U4" s="77"/>
      <c r="V4" s="76"/>
      <c r="X4" s="77" t="s">
        <v>326</v>
      </c>
      <c r="Y4" s="10">
        <f>COUNTIF(N2:N138,N130)</f>
        <v>3</v>
      </c>
      <c r="Z4" s="65">
        <f>Y4/M165</f>
        <v>2.2058823529411766E-2</v>
      </c>
      <c r="AA4" s="67">
        <f>AVERAGEA(AU10:AU12)</f>
        <v>1433.3333333333333</v>
      </c>
      <c r="AE4" s="10" t="s">
        <v>305</v>
      </c>
      <c r="AF4" s="56">
        <f>INTERCEPT(E2:E138,P2:P138)</f>
        <v>7.7574204383851768</v>
      </c>
      <c r="AH4" s="10"/>
      <c r="AI4" s="10"/>
      <c r="AQ4" s="10" t="s">
        <v>276</v>
      </c>
      <c r="AR4" s="15">
        <v>1000</v>
      </c>
      <c r="AT4" s="10" t="s">
        <v>81</v>
      </c>
      <c r="AU4" s="15">
        <v>50</v>
      </c>
      <c r="AW4" s="10" t="s">
        <v>101</v>
      </c>
      <c r="AX4" s="15">
        <v>200</v>
      </c>
      <c r="BA4" s="10" t="s">
        <v>35</v>
      </c>
      <c r="BB4" s="15">
        <v>200</v>
      </c>
    </row>
    <row r="5" spans="1:54" x14ac:dyDescent="0.25">
      <c r="A5" s="10">
        <v>4</v>
      </c>
      <c r="B5" s="10" t="s">
        <v>28</v>
      </c>
      <c r="C5" s="12">
        <v>45153</v>
      </c>
      <c r="D5" s="12">
        <v>45167</v>
      </c>
      <c r="E5" s="10">
        <v>14</v>
      </c>
      <c r="F5" s="10" t="s">
        <v>29</v>
      </c>
      <c r="G5" s="10">
        <v>29</v>
      </c>
      <c r="H5" s="13" t="str">
        <f t="shared" si="1"/>
        <v>young adulthood</v>
      </c>
      <c r="I5" s="14" t="s">
        <v>21</v>
      </c>
      <c r="J5" s="10" t="s">
        <v>30</v>
      </c>
      <c r="K5" s="58" t="s">
        <v>312</v>
      </c>
      <c r="L5" s="10" t="s">
        <v>17</v>
      </c>
      <c r="M5" s="15">
        <v>2000</v>
      </c>
      <c r="N5" s="10" t="s">
        <v>276</v>
      </c>
      <c r="O5" s="15">
        <v>1000</v>
      </c>
      <c r="P5" s="16">
        <f t="shared" si="0"/>
        <v>3000</v>
      </c>
      <c r="Q5" s="58" t="s">
        <v>312</v>
      </c>
      <c r="R5" s="14" t="s">
        <v>21</v>
      </c>
      <c r="S5" s="76">
        <v>14</v>
      </c>
      <c r="U5" s="77"/>
      <c r="V5" s="76"/>
      <c r="X5" s="77" t="s">
        <v>273</v>
      </c>
      <c r="Y5" s="10">
        <f>COUNTIF(N2:N138,N115)</f>
        <v>13</v>
      </c>
      <c r="Z5" s="65">
        <f>Y5/M165</f>
        <v>9.5588235294117641E-2</v>
      </c>
      <c r="AA5" s="67">
        <f>AVERAGEA(AX1:AX13)</f>
        <v>296.15384615384613</v>
      </c>
      <c r="AH5" s="10"/>
      <c r="AI5" s="10"/>
      <c r="AQ5" s="10" t="s">
        <v>276</v>
      </c>
      <c r="AR5" s="15">
        <v>800</v>
      </c>
      <c r="AT5" s="10" t="s">
        <v>81</v>
      </c>
      <c r="AU5" s="15">
        <v>100</v>
      </c>
      <c r="AW5" s="10" t="s">
        <v>101</v>
      </c>
      <c r="AX5" s="15">
        <v>250</v>
      </c>
      <c r="BA5" s="10" t="s">
        <v>35</v>
      </c>
      <c r="BB5" s="15">
        <v>100</v>
      </c>
    </row>
    <row r="6" spans="1:54" x14ac:dyDescent="0.25">
      <c r="A6" s="10">
        <v>5</v>
      </c>
      <c r="B6" s="10" t="s">
        <v>31</v>
      </c>
      <c r="C6" s="12">
        <v>45179</v>
      </c>
      <c r="D6" s="12">
        <v>45186</v>
      </c>
      <c r="E6" s="10">
        <v>7</v>
      </c>
      <c r="F6" s="10" t="s">
        <v>32</v>
      </c>
      <c r="G6" s="10">
        <v>26</v>
      </c>
      <c r="H6" s="13" t="str">
        <f t="shared" si="1"/>
        <v>young adulthood</v>
      </c>
      <c r="I6" s="14" t="s">
        <v>21</v>
      </c>
      <c r="J6" s="10" t="s">
        <v>33</v>
      </c>
      <c r="K6" s="58" t="s">
        <v>311</v>
      </c>
      <c r="L6" s="10" t="s">
        <v>34</v>
      </c>
      <c r="M6" s="15">
        <v>700</v>
      </c>
      <c r="N6" s="10" t="s">
        <v>35</v>
      </c>
      <c r="O6" s="15">
        <v>200</v>
      </c>
      <c r="P6" s="16">
        <f t="shared" si="0"/>
        <v>900</v>
      </c>
      <c r="Q6" s="58" t="s">
        <v>311</v>
      </c>
      <c r="R6" s="14" t="s">
        <v>21</v>
      </c>
      <c r="S6" s="76">
        <v>7</v>
      </c>
      <c r="U6" s="77"/>
      <c r="V6" s="76"/>
      <c r="X6" s="77" t="s">
        <v>274</v>
      </c>
      <c r="Y6" s="10">
        <f>COUNTIF(N2:N138,N114)</f>
        <v>1</v>
      </c>
      <c r="Z6" s="65">
        <f>Y6/M165</f>
        <v>7.3529411764705881E-3</v>
      </c>
      <c r="AA6" s="67">
        <f>AVERAGEA(AU18)</f>
        <v>150</v>
      </c>
      <c r="AH6" s="10"/>
      <c r="AI6" s="10"/>
      <c r="AQ6" s="10" t="s">
        <v>276</v>
      </c>
      <c r="AR6" s="15">
        <v>1200</v>
      </c>
      <c r="AT6" s="10" t="s">
        <v>81</v>
      </c>
      <c r="AU6" s="15">
        <v>50</v>
      </c>
      <c r="AW6" s="10" t="s">
        <v>101</v>
      </c>
      <c r="AX6" s="15">
        <v>300</v>
      </c>
      <c r="BA6" s="10" t="s">
        <v>35</v>
      </c>
      <c r="BB6" s="15">
        <v>150</v>
      </c>
    </row>
    <row r="7" spans="1:54" x14ac:dyDescent="0.25">
      <c r="A7" s="10">
        <v>6</v>
      </c>
      <c r="B7" s="10" t="s">
        <v>36</v>
      </c>
      <c r="C7" s="12">
        <v>45204</v>
      </c>
      <c r="D7" s="12">
        <v>45209</v>
      </c>
      <c r="E7" s="10">
        <v>5</v>
      </c>
      <c r="F7" s="10" t="s">
        <v>37</v>
      </c>
      <c r="G7" s="10">
        <v>42</v>
      </c>
      <c r="H7" s="13" t="str">
        <f t="shared" si="1"/>
        <v>mid-age</v>
      </c>
      <c r="I7" s="14" t="s">
        <v>15</v>
      </c>
      <c r="J7" s="10" t="s">
        <v>16</v>
      </c>
      <c r="K7" s="58" t="s">
        <v>310</v>
      </c>
      <c r="L7" s="10" t="s">
        <v>17</v>
      </c>
      <c r="M7" s="15">
        <v>1500</v>
      </c>
      <c r="N7" s="10" t="s">
        <v>276</v>
      </c>
      <c r="O7" s="15">
        <v>800</v>
      </c>
      <c r="P7" s="16">
        <f t="shared" si="0"/>
        <v>2300</v>
      </c>
      <c r="Q7" s="58" t="s">
        <v>310</v>
      </c>
      <c r="R7" s="14" t="s">
        <v>15</v>
      </c>
      <c r="S7" s="76">
        <v>5</v>
      </c>
      <c r="U7" s="77"/>
      <c r="V7" s="76"/>
      <c r="X7" s="77" t="s">
        <v>277</v>
      </c>
      <c r="Y7" s="10">
        <f>COUNTIF(N2:N138,N59)</f>
        <v>1</v>
      </c>
      <c r="Z7" s="65">
        <f>Y7/M165</f>
        <v>7.3529411764705881E-3</v>
      </c>
      <c r="AA7" s="67">
        <f>AVERAGEA(AU24)</f>
        <v>20</v>
      </c>
      <c r="AH7" s="10"/>
      <c r="AI7" s="10"/>
      <c r="AQ7" s="10" t="s">
        <v>276</v>
      </c>
      <c r="AR7" s="15">
        <v>600</v>
      </c>
      <c r="AW7" s="10" t="s">
        <v>101</v>
      </c>
      <c r="AX7" s="15">
        <v>200</v>
      </c>
      <c r="BA7" s="10" t="s">
        <v>35</v>
      </c>
      <c r="BB7" s="15">
        <v>150</v>
      </c>
    </row>
    <row r="8" spans="1:54" x14ac:dyDescent="0.25">
      <c r="A8" s="10">
        <v>7</v>
      </c>
      <c r="B8" s="10" t="s">
        <v>38</v>
      </c>
      <c r="C8" s="12">
        <v>45250</v>
      </c>
      <c r="D8" s="12">
        <v>45260</v>
      </c>
      <c r="E8" s="10">
        <v>10</v>
      </c>
      <c r="F8" s="10" t="s">
        <v>39</v>
      </c>
      <c r="G8" s="10">
        <v>33</v>
      </c>
      <c r="H8" s="13" t="str">
        <f t="shared" si="1"/>
        <v>young adulthood</v>
      </c>
      <c r="I8" s="14" t="s">
        <v>21</v>
      </c>
      <c r="J8" s="10" t="s">
        <v>40</v>
      </c>
      <c r="K8" s="58" t="s">
        <v>102</v>
      </c>
      <c r="L8" s="10" t="s">
        <v>41</v>
      </c>
      <c r="M8" s="15">
        <v>500</v>
      </c>
      <c r="N8" s="10" t="s">
        <v>276</v>
      </c>
      <c r="O8" s="15">
        <v>1200</v>
      </c>
      <c r="P8" s="16">
        <f t="shared" si="0"/>
        <v>1700</v>
      </c>
      <c r="Q8" s="58" t="s">
        <v>102</v>
      </c>
      <c r="R8" s="14" t="s">
        <v>21</v>
      </c>
      <c r="S8" s="76">
        <v>10</v>
      </c>
      <c r="U8" s="77"/>
      <c r="V8" s="76"/>
      <c r="X8" s="77" t="s">
        <v>278</v>
      </c>
      <c r="Y8" s="10">
        <f>COUNTIF(N2:N138,N138)</f>
        <v>37</v>
      </c>
      <c r="Z8" s="65">
        <f>Y8/M165</f>
        <v>0.27205882352941174</v>
      </c>
      <c r="AA8" s="67">
        <f>AVERAGEA(BB3:BB39)</f>
        <v>344.59459459459458</v>
      </c>
      <c r="AH8" s="10"/>
      <c r="AI8" s="10"/>
      <c r="AQ8" s="10" t="s">
        <v>276</v>
      </c>
      <c r="AR8" s="15">
        <v>800</v>
      </c>
      <c r="AW8" s="10" t="s">
        <v>101</v>
      </c>
      <c r="AX8" s="17">
        <v>200</v>
      </c>
      <c r="BA8" s="10" t="s">
        <v>35</v>
      </c>
      <c r="BB8" s="15">
        <v>80</v>
      </c>
    </row>
    <row r="9" spans="1:54" x14ac:dyDescent="0.25">
      <c r="A9" s="10">
        <v>8</v>
      </c>
      <c r="B9" s="10" t="s">
        <v>42</v>
      </c>
      <c r="C9" s="12">
        <v>45296</v>
      </c>
      <c r="D9" s="12">
        <v>45303</v>
      </c>
      <c r="E9" s="10">
        <v>7</v>
      </c>
      <c r="F9" s="10" t="s">
        <v>43</v>
      </c>
      <c r="G9" s="10">
        <v>25</v>
      </c>
      <c r="H9" s="13" t="str">
        <f t="shared" si="1"/>
        <v>young adulthood</v>
      </c>
      <c r="I9" s="14" t="s">
        <v>15</v>
      </c>
      <c r="J9" s="10" t="s">
        <v>44</v>
      </c>
      <c r="K9" s="58" t="s">
        <v>313</v>
      </c>
      <c r="L9" s="10" t="s">
        <v>34</v>
      </c>
      <c r="M9" s="15">
        <v>900</v>
      </c>
      <c r="N9" s="10" t="s">
        <v>276</v>
      </c>
      <c r="O9" s="15">
        <v>600</v>
      </c>
      <c r="P9" s="16">
        <f t="shared" si="0"/>
        <v>1500</v>
      </c>
      <c r="Q9" s="58" t="s">
        <v>313</v>
      </c>
      <c r="R9" s="14" t="s">
        <v>15</v>
      </c>
      <c r="S9" s="76">
        <v>7</v>
      </c>
      <c r="U9" s="77"/>
      <c r="V9" s="76"/>
      <c r="AQ9" s="10" t="s">
        <v>276</v>
      </c>
      <c r="AR9" s="15">
        <v>500</v>
      </c>
      <c r="AW9" s="10" t="s">
        <v>101</v>
      </c>
      <c r="AX9" s="17">
        <v>300</v>
      </c>
      <c r="BA9" s="10" t="s">
        <v>35</v>
      </c>
      <c r="BB9" s="15">
        <v>100</v>
      </c>
    </row>
    <row r="10" spans="1:54" x14ac:dyDescent="0.25">
      <c r="A10" s="10">
        <v>9</v>
      </c>
      <c r="B10" s="10" t="s">
        <v>45</v>
      </c>
      <c r="C10" s="12">
        <v>45336</v>
      </c>
      <c r="D10" s="12">
        <v>45343</v>
      </c>
      <c r="E10" s="10">
        <v>7</v>
      </c>
      <c r="F10" s="10" t="s">
        <v>46</v>
      </c>
      <c r="G10" s="10">
        <v>31</v>
      </c>
      <c r="H10" s="13" t="str">
        <f t="shared" si="1"/>
        <v>young adulthood</v>
      </c>
      <c r="I10" s="14" t="s">
        <v>21</v>
      </c>
      <c r="J10" s="10" t="s">
        <v>47</v>
      </c>
      <c r="K10" s="58" t="s">
        <v>312</v>
      </c>
      <c r="L10" s="10" t="s">
        <v>17</v>
      </c>
      <c r="M10" s="15">
        <v>1200</v>
      </c>
      <c r="N10" s="10" t="s">
        <v>35</v>
      </c>
      <c r="O10" s="15">
        <v>200</v>
      </c>
      <c r="P10" s="16">
        <f t="shared" si="0"/>
        <v>1400</v>
      </c>
      <c r="Q10" s="58" t="s">
        <v>312</v>
      </c>
      <c r="R10" s="14" t="s">
        <v>21</v>
      </c>
      <c r="S10" s="76">
        <v>7</v>
      </c>
      <c r="U10" s="77"/>
      <c r="V10" s="76"/>
      <c r="AQ10" s="10" t="s">
        <v>276</v>
      </c>
      <c r="AR10" s="15">
        <v>1200</v>
      </c>
      <c r="AT10" s="10" t="s">
        <v>165</v>
      </c>
      <c r="AU10" s="17">
        <v>300</v>
      </c>
      <c r="AW10" s="10" t="s">
        <v>101</v>
      </c>
      <c r="AX10" s="15">
        <v>300</v>
      </c>
      <c r="BA10" s="10" t="s">
        <v>35</v>
      </c>
      <c r="BB10" s="15">
        <v>150</v>
      </c>
    </row>
    <row r="11" spans="1:54" x14ac:dyDescent="0.25">
      <c r="A11" s="10">
        <v>10</v>
      </c>
      <c r="B11" s="10" t="s">
        <v>48</v>
      </c>
      <c r="C11" s="12">
        <v>45361</v>
      </c>
      <c r="D11" s="12">
        <v>45368</v>
      </c>
      <c r="E11" s="10">
        <v>7</v>
      </c>
      <c r="F11" s="10" t="s">
        <v>49</v>
      </c>
      <c r="G11" s="10">
        <v>39</v>
      </c>
      <c r="H11" s="13" t="str">
        <f t="shared" si="1"/>
        <v>young adulthood</v>
      </c>
      <c r="I11" s="14" t="s">
        <v>15</v>
      </c>
      <c r="J11" s="10" t="s">
        <v>50</v>
      </c>
      <c r="K11" s="58" t="s">
        <v>311</v>
      </c>
      <c r="L11" s="10"/>
      <c r="M11" s="15">
        <v>2500</v>
      </c>
      <c r="N11" s="10" t="s">
        <v>276</v>
      </c>
      <c r="O11" s="15">
        <v>800</v>
      </c>
      <c r="P11" s="16">
        <f t="shared" si="0"/>
        <v>3300</v>
      </c>
      <c r="Q11" s="58" t="s">
        <v>311</v>
      </c>
      <c r="R11" s="14" t="s">
        <v>15</v>
      </c>
      <c r="S11" s="76">
        <v>7</v>
      </c>
      <c r="U11" s="77"/>
      <c r="V11" s="76"/>
      <c r="AQ11" s="10" t="s">
        <v>276</v>
      </c>
      <c r="AR11" s="15">
        <v>700</v>
      </c>
      <c r="AT11" s="10" t="s">
        <v>165</v>
      </c>
      <c r="AU11" s="15">
        <v>2000</v>
      </c>
      <c r="AW11" s="10" t="s">
        <v>101</v>
      </c>
      <c r="AX11" s="15">
        <v>400</v>
      </c>
      <c r="BA11" s="10" t="s">
        <v>35</v>
      </c>
      <c r="BB11" s="15">
        <v>150</v>
      </c>
    </row>
    <row r="12" spans="1:54" x14ac:dyDescent="0.25">
      <c r="A12" s="10">
        <v>11</v>
      </c>
      <c r="B12" s="10" t="s">
        <v>51</v>
      </c>
      <c r="C12" s="12">
        <v>45383</v>
      </c>
      <c r="D12" s="12">
        <v>45390</v>
      </c>
      <c r="E12" s="10">
        <v>7</v>
      </c>
      <c r="F12" s="10" t="s">
        <v>52</v>
      </c>
      <c r="G12" s="10">
        <v>27</v>
      </c>
      <c r="H12" s="13" t="str">
        <f t="shared" si="1"/>
        <v>young adulthood</v>
      </c>
      <c r="I12" s="14" t="s">
        <v>21</v>
      </c>
      <c r="J12" s="10" t="s">
        <v>53</v>
      </c>
      <c r="K12" s="58" t="s">
        <v>310</v>
      </c>
      <c r="L12" s="10" t="s">
        <v>17</v>
      </c>
      <c r="M12" s="15">
        <v>1000</v>
      </c>
      <c r="N12" s="10" t="s">
        <v>276</v>
      </c>
      <c r="O12" s="15">
        <v>500</v>
      </c>
      <c r="P12" s="16">
        <f t="shared" si="0"/>
        <v>1500</v>
      </c>
      <c r="Q12" s="58" t="s">
        <v>310</v>
      </c>
      <c r="R12" s="14" t="s">
        <v>21</v>
      </c>
      <c r="S12" s="76">
        <v>7</v>
      </c>
      <c r="U12" s="77"/>
      <c r="V12" s="76"/>
      <c r="AQ12" s="10" t="s">
        <v>276</v>
      </c>
      <c r="AR12" s="15">
        <v>400</v>
      </c>
      <c r="AT12" s="10" t="s">
        <v>165</v>
      </c>
      <c r="AU12" s="15">
        <v>2000</v>
      </c>
      <c r="AW12" s="10" t="s">
        <v>101</v>
      </c>
      <c r="AX12" s="15">
        <v>200</v>
      </c>
      <c r="BA12" s="10" t="s">
        <v>35</v>
      </c>
      <c r="BB12" s="15">
        <v>100</v>
      </c>
    </row>
    <row r="13" spans="1:54" x14ac:dyDescent="0.25">
      <c r="A13" s="10">
        <v>12</v>
      </c>
      <c r="B13" s="10" t="s">
        <v>54</v>
      </c>
      <c r="C13" s="12">
        <v>45427</v>
      </c>
      <c r="D13" s="12">
        <v>45434</v>
      </c>
      <c r="E13" s="10">
        <v>7</v>
      </c>
      <c r="F13" s="10" t="s">
        <v>55</v>
      </c>
      <c r="G13" s="10">
        <v>36</v>
      </c>
      <c r="H13" s="13" t="str">
        <f t="shared" si="1"/>
        <v>young adulthood</v>
      </c>
      <c r="I13" s="14" t="s">
        <v>15</v>
      </c>
      <c r="J13" s="10" t="s">
        <v>56</v>
      </c>
      <c r="K13" s="58" t="s">
        <v>312</v>
      </c>
      <c r="L13" s="10" t="s">
        <v>34</v>
      </c>
      <c r="M13" s="15">
        <v>800</v>
      </c>
      <c r="N13" s="10" t="s">
        <v>35</v>
      </c>
      <c r="O13" s="15">
        <v>100</v>
      </c>
      <c r="P13" s="16">
        <f t="shared" si="0"/>
        <v>900</v>
      </c>
      <c r="Q13" s="58" t="s">
        <v>312</v>
      </c>
      <c r="R13" s="14" t="s">
        <v>15</v>
      </c>
      <c r="S13" s="76">
        <v>7</v>
      </c>
      <c r="U13" s="77"/>
      <c r="V13" s="76"/>
      <c r="AQ13" s="10" t="s">
        <v>71</v>
      </c>
      <c r="AR13" s="15">
        <v>400</v>
      </c>
      <c r="AW13" s="10" t="s">
        <v>101</v>
      </c>
      <c r="AX13" s="15">
        <v>300</v>
      </c>
      <c r="BA13" s="10" t="s">
        <v>35</v>
      </c>
      <c r="BB13" s="15">
        <v>120</v>
      </c>
    </row>
    <row r="14" spans="1:54" x14ac:dyDescent="0.25">
      <c r="A14" s="10">
        <v>13</v>
      </c>
      <c r="B14" s="10" t="s">
        <v>57</v>
      </c>
      <c r="C14" s="12">
        <v>45453</v>
      </c>
      <c r="D14" s="12">
        <v>45461</v>
      </c>
      <c r="E14" s="10">
        <v>8</v>
      </c>
      <c r="F14" s="10" t="s">
        <v>58</v>
      </c>
      <c r="G14" s="10">
        <v>29</v>
      </c>
      <c r="H14" s="13" t="str">
        <f t="shared" si="1"/>
        <v>young adulthood</v>
      </c>
      <c r="I14" s="14" t="s">
        <v>21</v>
      </c>
      <c r="J14" s="10" t="s">
        <v>59</v>
      </c>
      <c r="K14" s="58" t="s">
        <v>311</v>
      </c>
      <c r="L14" s="10" t="s">
        <v>23</v>
      </c>
      <c r="M14" s="15">
        <v>3000</v>
      </c>
      <c r="N14" s="10" t="s">
        <v>276</v>
      </c>
      <c r="O14" s="15">
        <v>1200</v>
      </c>
      <c r="P14" s="16">
        <f t="shared" si="0"/>
        <v>4200</v>
      </c>
      <c r="Q14" s="58" t="s">
        <v>311</v>
      </c>
      <c r="R14" s="14" t="s">
        <v>21</v>
      </c>
      <c r="S14" s="76">
        <v>8</v>
      </c>
      <c r="U14" s="77"/>
      <c r="V14" s="76"/>
      <c r="AQ14" s="10" t="s">
        <v>71</v>
      </c>
      <c r="AR14" s="15">
        <v>700</v>
      </c>
      <c r="BA14" s="10" t="s">
        <v>35</v>
      </c>
      <c r="BB14" s="15">
        <v>150</v>
      </c>
    </row>
    <row r="15" spans="1:54" x14ac:dyDescent="0.25">
      <c r="A15" s="10">
        <v>14</v>
      </c>
      <c r="B15" s="10" t="s">
        <v>60</v>
      </c>
      <c r="C15" s="12">
        <v>45474</v>
      </c>
      <c r="D15" s="12">
        <v>45483</v>
      </c>
      <c r="E15" s="10">
        <v>9</v>
      </c>
      <c r="F15" s="10" t="s">
        <v>61</v>
      </c>
      <c r="G15" s="10">
        <v>48</v>
      </c>
      <c r="H15" s="13" t="str">
        <f t="shared" si="1"/>
        <v>mid-age</v>
      </c>
      <c r="I15" s="14" t="s">
        <v>15</v>
      </c>
      <c r="J15" s="10" t="s">
        <v>62</v>
      </c>
      <c r="K15" s="58" t="s">
        <v>312</v>
      </c>
      <c r="L15" s="10" t="s">
        <v>17</v>
      </c>
      <c r="M15" s="15">
        <v>1400</v>
      </c>
      <c r="N15" s="10" t="s">
        <v>276</v>
      </c>
      <c r="O15" s="15">
        <v>700</v>
      </c>
      <c r="P15" s="16">
        <f t="shared" si="0"/>
        <v>2100</v>
      </c>
      <c r="Q15" s="58" t="s">
        <v>312</v>
      </c>
      <c r="R15" s="14" t="s">
        <v>15</v>
      </c>
      <c r="S15" s="76">
        <v>9</v>
      </c>
      <c r="U15" s="77"/>
      <c r="V15" s="76"/>
      <c r="AQ15" s="10" t="s">
        <v>71</v>
      </c>
      <c r="AR15" s="15">
        <v>800</v>
      </c>
      <c r="BA15" s="10" t="s">
        <v>35</v>
      </c>
      <c r="BB15" s="15">
        <v>100</v>
      </c>
    </row>
    <row r="16" spans="1:54" x14ac:dyDescent="0.25">
      <c r="A16" s="10">
        <v>15</v>
      </c>
      <c r="B16" s="10" t="s">
        <v>63</v>
      </c>
      <c r="C16" s="12">
        <v>45524</v>
      </c>
      <c r="D16" s="12">
        <v>45531</v>
      </c>
      <c r="E16" s="10">
        <v>7</v>
      </c>
      <c r="F16" s="10" t="s">
        <v>64</v>
      </c>
      <c r="G16" s="10">
        <v>26</v>
      </c>
      <c r="H16" s="13" t="str">
        <f t="shared" si="1"/>
        <v>young adulthood</v>
      </c>
      <c r="I16" s="14" t="s">
        <v>21</v>
      </c>
      <c r="J16" s="10" t="s">
        <v>65</v>
      </c>
      <c r="K16" s="58" t="s">
        <v>310</v>
      </c>
      <c r="L16" s="10" t="s">
        <v>66</v>
      </c>
      <c r="M16" s="15">
        <v>600</v>
      </c>
      <c r="N16" s="10" t="s">
        <v>276</v>
      </c>
      <c r="O16" s="15">
        <v>400</v>
      </c>
      <c r="P16" s="16">
        <f t="shared" si="0"/>
        <v>1000</v>
      </c>
      <c r="Q16" s="58" t="s">
        <v>310</v>
      </c>
      <c r="R16" s="14" t="s">
        <v>21</v>
      </c>
      <c r="S16" s="76">
        <v>7</v>
      </c>
      <c r="U16" s="77"/>
      <c r="V16" s="76"/>
      <c r="AQ16" s="10" t="s">
        <v>71</v>
      </c>
      <c r="AR16" s="15">
        <v>600</v>
      </c>
      <c r="BA16" s="10" t="s">
        <v>35</v>
      </c>
      <c r="BB16" s="15">
        <v>150</v>
      </c>
    </row>
    <row r="17" spans="1:54" ht="21" customHeight="1" x14ac:dyDescent="0.25">
      <c r="A17" s="10">
        <v>16</v>
      </c>
      <c r="B17" s="10" t="s">
        <v>67</v>
      </c>
      <c r="C17" s="12">
        <v>45540</v>
      </c>
      <c r="D17" s="12">
        <v>45547</v>
      </c>
      <c r="E17" s="10">
        <v>7</v>
      </c>
      <c r="F17" s="10" t="s">
        <v>68</v>
      </c>
      <c r="G17" s="10">
        <v>32</v>
      </c>
      <c r="H17" s="13" t="str">
        <f t="shared" si="1"/>
        <v>young adulthood</v>
      </c>
      <c r="I17" s="14" t="s">
        <v>15</v>
      </c>
      <c r="J17" s="10" t="s">
        <v>69</v>
      </c>
      <c r="K17" s="58" t="s">
        <v>312</v>
      </c>
      <c r="L17" s="10" t="s">
        <v>17</v>
      </c>
      <c r="M17" s="15">
        <v>900</v>
      </c>
      <c r="N17" s="10" t="s">
        <v>35</v>
      </c>
      <c r="O17" s="15">
        <v>150</v>
      </c>
      <c r="P17" s="16">
        <f t="shared" si="0"/>
        <v>1050</v>
      </c>
      <c r="Q17" s="58" t="s">
        <v>312</v>
      </c>
      <c r="R17" s="14" t="s">
        <v>15</v>
      </c>
      <c r="S17" s="76">
        <v>7</v>
      </c>
      <c r="U17" s="77"/>
      <c r="V17" s="76"/>
      <c r="AQ17" s="10" t="s">
        <v>71</v>
      </c>
      <c r="AR17" s="15">
        <v>500</v>
      </c>
      <c r="AT17" s="18" t="s">
        <v>11</v>
      </c>
      <c r="AU17" s="19"/>
      <c r="BA17" s="10" t="s">
        <v>35</v>
      </c>
      <c r="BB17" s="15">
        <v>300</v>
      </c>
    </row>
    <row r="18" spans="1:54" x14ac:dyDescent="0.25">
      <c r="A18" s="10">
        <v>17</v>
      </c>
      <c r="B18" s="10" t="s">
        <v>70</v>
      </c>
      <c r="C18" s="12">
        <v>45170</v>
      </c>
      <c r="D18" s="12">
        <v>45179</v>
      </c>
      <c r="E18" s="10">
        <v>9</v>
      </c>
      <c r="F18" s="10" t="s">
        <v>29</v>
      </c>
      <c r="G18" s="10">
        <v>30</v>
      </c>
      <c r="H18" s="13" t="str">
        <f t="shared" si="1"/>
        <v>young adulthood</v>
      </c>
      <c r="I18" s="14" t="s">
        <v>21</v>
      </c>
      <c r="J18" s="10" t="s">
        <v>16</v>
      </c>
      <c r="K18" s="58" t="s">
        <v>310</v>
      </c>
      <c r="L18" s="10" t="s">
        <v>17</v>
      </c>
      <c r="M18" s="15">
        <v>900</v>
      </c>
      <c r="N18" s="10" t="s">
        <v>71</v>
      </c>
      <c r="O18" s="15">
        <v>400</v>
      </c>
      <c r="P18" s="16">
        <f t="shared" si="0"/>
        <v>1300</v>
      </c>
      <c r="Q18" s="58" t="s">
        <v>310</v>
      </c>
      <c r="R18" s="14" t="s">
        <v>21</v>
      </c>
      <c r="S18" s="76">
        <v>9</v>
      </c>
      <c r="U18" s="77"/>
      <c r="V18" s="76"/>
      <c r="AQ18" s="10" t="s">
        <v>71</v>
      </c>
      <c r="AR18" s="15">
        <v>800</v>
      </c>
      <c r="AT18" s="10" t="s">
        <v>208</v>
      </c>
      <c r="AU18" s="15">
        <v>150</v>
      </c>
      <c r="BA18" s="10" t="s">
        <v>35</v>
      </c>
      <c r="BB18" s="15">
        <v>150</v>
      </c>
    </row>
    <row r="19" spans="1:54" x14ac:dyDescent="0.25">
      <c r="A19" s="10">
        <v>18</v>
      </c>
      <c r="B19" s="10" t="s">
        <v>72</v>
      </c>
      <c r="C19" s="12">
        <v>45153</v>
      </c>
      <c r="D19" s="12">
        <v>45163</v>
      </c>
      <c r="E19" s="10">
        <v>10</v>
      </c>
      <c r="F19" s="10" t="s">
        <v>73</v>
      </c>
      <c r="G19" s="10">
        <v>28</v>
      </c>
      <c r="H19" s="13" t="str">
        <f t="shared" si="1"/>
        <v>young adulthood</v>
      </c>
      <c r="I19" s="14" t="s">
        <v>15</v>
      </c>
      <c r="J19" s="10" t="s">
        <v>59</v>
      </c>
      <c r="K19" s="58" t="s">
        <v>311</v>
      </c>
      <c r="L19" s="10" t="s">
        <v>23</v>
      </c>
      <c r="M19" s="15">
        <v>1500</v>
      </c>
      <c r="N19" s="10" t="s">
        <v>71</v>
      </c>
      <c r="O19" s="15">
        <v>700</v>
      </c>
      <c r="P19" s="16">
        <f t="shared" si="0"/>
        <v>2200</v>
      </c>
      <c r="Q19" s="58" t="s">
        <v>311</v>
      </c>
      <c r="R19" s="14" t="s">
        <v>15</v>
      </c>
      <c r="S19" s="76">
        <v>10</v>
      </c>
      <c r="U19" s="77"/>
      <c r="V19" s="76"/>
      <c r="AQ19" s="10" t="s">
        <v>71</v>
      </c>
      <c r="AR19" s="15">
        <v>500</v>
      </c>
      <c r="BA19" s="10" t="s">
        <v>35</v>
      </c>
      <c r="BB19" s="15">
        <v>200</v>
      </c>
    </row>
    <row r="20" spans="1:54" x14ac:dyDescent="0.25">
      <c r="A20" s="10">
        <v>19</v>
      </c>
      <c r="B20" s="10" t="s">
        <v>74</v>
      </c>
      <c r="C20" s="12">
        <v>45129</v>
      </c>
      <c r="D20" s="12">
        <v>45135</v>
      </c>
      <c r="E20" s="10">
        <v>6</v>
      </c>
      <c r="F20" s="10" t="s">
        <v>75</v>
      </c>
      <c r="G20" s="10">
        <v>35</v>
      </c>
      <c r="H20" s="13" t="str">
        <f t="shared" si="1"/>
        <v>young adulthood</v>
      </c>
      <c r="I20" s="14" t="s">
        <v>21</v>
      </c>
      <c r="J20" s="10" t="s">
        <v>30</v>
      </c>
      <c r="K20" s="58" t="s">
        <v>312</v>
      </c>
      <c r="L20" s="10" t="s">
        <v>17</v>
      </c>
      <c r="M20" s="15">
        <v>1200</v>
      </c>
      <c r="N20" s="10" t="s">
        <v>35</v>
      </c>
      <c r="O20" s="15">
        <v>150</v>
      </c>
      <c r="P20" s="16">
        <f t="shared" si="0"/>
        <v>1350</v>
      </c>
      <c r="Q20" s="58" t="s">
        <v>312</v>
      </c>
      <c r="R20" s="14" t="s">
        <v>21</v>
      </c>
      <c r="S20" s="76">
        <v>6</v>
      </c>
      <c r="U20" s="77"/>
      <c r="V20" s="76"/>
      <c r="AQ20" s="10" t="s">
        <v>71</v>
      </c>
      <c r="AR20" s="15">
        <v>600</v>
      </c>
      <c r="BA20" s="10" t="s">
        <v>35</v>
      </c>
      <c r="BB20" s="15">
        <v>100</v>
      </c>
    </row>
    <row r="21" spans="1:54" x14ac:dyDescent="0.25">
      <c r="A21" s="10">
        <v>20</v>
      </c>
      <c r="B21" s="10" t="s">
        <v>76</v>
      </c>
      <c r="C21" s="12">
        <v>45204</v>
      </c>
      <c r="D21" s="12">
        <v>45214</v>
      </c>
      <c r="E21" s="10">
        <v>10</v>
      </c>
      <c r="F21" s="10" t="s">
        <v>77</v>
      </c>
      <c r="G21" s="10">
        <v>45</v>
      </c>
      <c r="H21" s="13" t="str">
        <f t="shared" si="1"/>
        <v>mid-age</v>
      </c>
      <c r="I21" s="14" t="s">
        <v>15</v>
      </c>
      <c r="J21" s="10" t="s">
        <v>78</v>
      </c>
      <c r="K21" s="58" t="s">
        <v>311</v>
      </c>
      <c r="L21" s="10" t="s">
        <v>17</v>
      </c>
      <c r="M21" s="15">
        <v>1200</v>
      </c>
      <c r="N21" s="10" t="s">
        <v>71</v>
      </c>
      <c r="O21" s="15">
        <v>800</v>
      </c>
      <c r="P21" s="16">
        <f t="shared" si="0"/>
        <v>2000</v>
      </c>
      <c r="Q21" s="58" t="s">
        <v>311</v>
      </c>
      <c r="R21" s="14" t="s">
        <v>15</v>
      </c>
      <c r="S21" s="76">
        <v>10</v>
      </c>
      <c r="U21" s="77"/>
      <c r="V21" s="76"/>
      <c r="AQ21" s="10" t="s">
        <v>71</v>
      </c>
      <c r="AR21" s="15">
        <v>800</v>
      </c>
      <c r="BA21" s="10" t="s">
        <v>35</v>
      </c>
      <c r="BB21" s="15">
        <v>300</v>
      </c>
    </row>
    <row r="22" spans="1:54" x14ac:dyDescent="0.25">
      <c r="A22" s="10">
        <v>21</v>
      </c>
      <c r="B22" s="10" t="s">
        <v>79</v>
      </c>
      <c r="C22" s="12">
        <v>45250</v>
      </c>
      <c r="D22" s="12">
        <v>45255</v>
      </c>
      <c r="E22" s="10">
        <v>5</v>
      </c>
      <c r="F22" s="10" t="s">
        <v>80</v>
      </c>
      <c r="G22" s="10">
        <v>27</v>
      </c>
      <c r="H22" s="13" t="str">
        <f t="shared" si="1"/>
        <v>young adulthood</v>
      </c>
      <c r="I22" s="14" t="s">
        <v>21</v>
      </c>
      <c r="J22" s="10" t="s">
        <v>16</v>
      </c>
      <c r="K22" s="58" t="s">
        <v>310</v>
      </c>
      <c r="L22" s="10" t="s">
        <v>34</v>
      </c>
      <c r="M22" s="15">
        <v>600</v>
      </c>
      <c r="N22" s="10" t="s">
        <v>81</v>
      </c>
      <c r="O22" s="15">
        <v>100</v>
      </c>
      <c r="P22" s="16">
        <f t="shared" si="0"/>
        <v>700</v>
      </c>
      <c r="Q22" s="58" t="s">
        <v>310</v>
      </c>
      <c r="R22" s="14" t="s">
        <v>21</v>
      </c>
      <c r="S22" s="76">
        <v>5</v>
      </c>
      <c r="U22" s="77"/>
      <c r="V22" s="76"/>
      <c r="AQ22" s="10" t="s">
        <v>71</v>
      </c>
      <c r="AR22" s="15">
        <v>600</v>
      </c>
      <c r="BA22" s="10" t="s">
        <v>35</v>
      </c>
      <c r="BB22" s="15">
        <v>200</v>
      </c>
    </row>
    <row r="23" spans="1:54" ht="13.5" customHeight="1" x14ac:dyDescent="0.25">
      <c r="A23" s="10">
        <v>22</v>
      </c>
      <c r="B23" s="10" t="s">
        <v>82</v>
      </c>
      <c r="C23" s="12">
        <v>45265</v>
      </c>
      <c r="D23" s="12">
        <v>45272</v>
      </c>
      <c r="E23" s="10">
        <v>7</v>
      </c>
      <c r="F23" s="10" t="s">
        <v>83</v>
      </c>
      <c r="G23" s="10">
        <v>32</v>
      </c>
      <c r="H23" s="13" t="str">
        <f t="shared" si="1"/>
        <v>young adulthood</v>
      </c>
      <c r="I23" s="14" t="s">
        <v>15</v>
      </c>
      <c r="J23" s="10" t="s">
        <v>40</v>
      </c>
      <c r="K23" s="58" t="s">
        <v>102</v>
      </c>
      <c r="L23" s="10" t="s">
        <v>17</v>
      </c>
      <c r="M23" s="15">
        <v>1000</v>
      </c>
      <c r="N23" s="10" t="s">
        <v>71</v>
      </c>
      <c r="O23" s="15">
        <v>600</v>
      </c>
      <c r="P23" s="16">
        <f t="shared" si="0"/>
        <v>1600</v>
      </c>
      <c r="Q23" s="58" t="s">
        <v>102</v>
      </c>
      <c r="R23" s="14" t="s">
        <v>15</v>
      </c>
      <c r="S23" s="76">
        <v>7</v>
      </c>
      <c r="U23" s="77"/>
      <c r="V23" s="76"/>
      <c r="AQ23" s="10" t="s">
        <v>71</v>
      </c>
      <c r="AR23" s="15">
        <v>900</v>
      </c>
      <c r="AT23" s="18" t="s">
        <v>11</v>
      </c>
      <c r="AU23" s="19" t="s">
        <v>12</v>
      </c>
      <c r="BA23" s="10" t="s">
        <v>35</v>
      </c>
      <c r="BB23" s="15">
        <v>100</v>
      </c>
    </row>
    <row r="24" spans="1:54" x14ac:dyDescent="0.25">
      <c r="A24" s="10">
        <v>23</v>
      </c>
      <c r="B24" s="10" t="s">
        <v>84</v>
      </c>
      <c r="C24" s="12">
        <v>45231</v>
      </c>
      <c r="D24" s="12">
        <v>45238</v>
      </c>
      <c r="E24" s="10">
        <v>7</v>
      </c>
      <c r="F24" s="10" t="s">
        <v>85</v>
      </c>
      <c r="G24" s="10">
        <v>29</v>
      </c>
      <c r="H24" s="13" t="str">
        <f t="shared" si="1"/>
        <v>young adulthood</v>
      </c>
      <c r="I24" s="14" t="s">
        <v>21</v>
      </c>
      <c r="J24" s="10" t="s">
        <v>86</v>
      </c>
      <c r="K24" s="58" t="s">
        <v>312</v>
      </c>
      <c r="L24" s="10" t="s">
        <v>34</v>
      </c>
      <c r="M24" s="15">
        <v>700</v>
      </c>
      <c r="N24" s="10" t="s">
        <v>35</v>
      </c>
      <c r="O24" s="15">
        <v>80</v>
      </c>
      <c r="P24" s="16">
        <f t="shared" si="0"/>
        <v>780</v>
      </c>
      <c r="Q24" s="58" t="s">
        <v>312</v>
      </c>
      <c r="R24" s="14" t="s">
        <v>21</v>
      </c>
      <c r="S24" s="76">
        <v>7</v>
      </c>
      <c r="U24" s="77"/>
      <c r="V24" s="76"/>
      <c r="AQ24" s="10" t="s">
        <v>71</v>
      </c>
      <c r="AR24" s="15">
        <v>800</v>
      </c>
      <c r="AT24" s="10" t="s">
        <v>141</v>
      </c>
      <c r="AU24" s="15">
        <v>20</v>
      </c>
      <c r="BA24" s="10" t="s">
        <v>35</v>
      </c>
      <c r="BB24" s="17">
        <v>200</v>
      </c>
    </row>
    <row r="25" spans="1:54" x14ac:dyDescent="0.25">
      <c r="A25" s="10">
        <v>24</v>
      </c>
      <c r="B25" s="10" t="s">
        <v>87</v>
      </c>
      <c r="C25" s="12">
        <v>45184</v>
      </c>
      <c r="D25" s="12">
        <v>45192</v>
      </c>
      <c r="E25" s="10">
        <v>8</v>
      </c>
      <c r="F25" s="10" t="s">
        <v>88</v>
      </c>
      <c r="G25" s="10">
        <v>40</v>
      </c>
      <c r="H25" s="13" t="str">
        <f t="shared" si="1"/>
        <v>young adulthood</v>
      </c>
      <c r="I25" s="14" t="s">
        <v>15</v>
      </c>
      <c r="J25" s="10" t="s">
        <v>89</v>
      </c>
      <c r="K25" s="58" t="s">
        <v>311</v>
      </c>
      <c r="L25" s="10" t="s">
        <v>41</v>
      </c>
      <c r="M25" s="15">
        <v>400</v>
      </c>
      <c r="N25" s="10" t="s">
        <v>71</v>
      </c>
      <c r="O25" s="15">
        <v>500</v>
      </c>
      <c r="P25" s="16">
        <f t="shared" si="0"/>
        <v>900</v>
      </c>
      <c r="Q25" s="58" t="s">
        <v>311</v>
      </c>
      <c r="R25" s="14" t="s">
        <v>15</v>
      </c>
      <c r="S25" s="76">
        <v>8</v>
      </c>
      <c r="U25" s="77"/>
      <c r="V25" s="76"/>
      <c r="AQ25" s="10" t="s">
        <v>71</v>
      </c>
      <c r="AR25" s="15">
        <v>700</v>
      </c>
      <c r="BA25" s="10" t="s">
        <v>35</v>
      </c>
      <c r="BB25" s="17">
        <v>300</v>
      </c>
    </row>
    <row r="26" spans="1:54" x14ac:dyDescent="0.25">
      <c r="A26" s="10">
        <v>25</v>
      </c>
      <c r="B26" s="10" t="s">
        <v>70</v>
      </c>
      <c r="C26" s="12">
        <v>45282</v>
      </c>
      <c r="D26" s="12">
        <v>45288</v>
      </c>
      <c r="E26" s="10">
        <v>6</v>
      </c>
      <c r="F26" s="10" t="s">
        <v>90</v>
      </c>
      <c r="G26" s="10">
        <v>24</v>
      </c>
      <c r="H26" s="13" t="str">
        <f t="shared" si="1"/>
        <v>young adulthood</v>
      </c>
      <c r="I26" s="14" t="s">
        <v>21</v>
      </c>
      <c r="J26" s="10" t="s">
        <v>33</v>
      </c>
      <c r="K26" s="58" t="s">
        <v>311</v>
      </c>
      <c r="L26" s="10" t="s">
        <v>17</v>
      </c>
      <c r="M26" s="15">
        <v>1400</v>
      </c>
      <c r="N26" s="10" t="s">
        <v>35</v>
      </c>
      <c r="O26" s="15">
        <v>100</v>
      </c>
      <c r="P26" s="16">
        <f t="shared" si="0"/>
        <v>1500</v>
      </c>
      <c r="Q26" s="58" t="s">
        <v>311</v>
      </c>
      <c r="R26" s="14" t="s">
        <v>21</v>
      </c>
      <c r="S26" s="76">
        <v>6</v>
      </c>
      <c r="U26" s="77"/>
      <c r="V26" s="76"/>
      <c r="AQ26" s="10" t="s">
        <v>71</v>
      </c>
      <c r="AR26" s="15">
        <v>600</v>
      </c>
      <c r="BA26" s="10" t="s">
        <v>35</v>
      </c>
      <c r="BB26" s="17">
        <v>100</v>
      </c>
    </row>
    <row r="27" spans="1:54" x14ac:dyDescent="0.25">
      <c r="A27" s="10">
        <v>26</v>
      </c>
      <c r="B27" s="10" t="s">
        <v>91</v>
      </c>
      <c r="C27" s="12">
        <v>45139</v>
      </c>
      <c r="D27" s="12">
        <v>45148</v>
      </c>
      <c r="E27" s="10">
        <v>9</v>
      </c>
      <c r="F27" s="10" t="s">
        <v>92</v>
      </c>
      <c r="G27" s="10">
        <v>34</v>
      </c>
      <c r="H27" s="13" t="str">
        <f t="shared" si="1"/>
        <v>young adulthood</v>
      </c>
      <c r="I27" s="14" t="s">
        <v>15</v>
      </c>
      <c r="J27" s="10" t="s">
        <v>26</v>
      </c>
      <c r="K27" s="58" t="s">
        <v>311</v>
      </c>
      <c r="L27" s="10" t="s">
        <v>23</v>
      </c>
      <c r="M27" s="15">
        <v>2000</v>
      </c>
      <c r="N27" s="10" t="s">
        <v>71</v>
      </c>
      <c r="O27" s="15">
        <v>800</v>
      </c>
      <c r="P27" s="16">
        <f t="shared" si="0"/>
        <v>2800</v>
      </c>
      <c r="Q27" s="58" t="s">
        <v>311</v>
      </c>
      <c r="R27" s="14" t="s">
        <v>15</v>
      </c>
      <c r="S27" s="76">
        <v>9</v>
      </c>
      <c r="U27" s="77"/>
      <c r="V27" s="76"/>
      <c r="AQ27" s="10" t="s">
        <v>71</v>
      </c>
      <c r="AR27" s="15">
        <v>500</v>
      </c>
      <c r="BA27" s="10" t="s">
        <v>35</v>
      </c>
      <c r="BB27" s="17">
        <v>150</v>
      </c>
    </row>
    <row r="28" spans="1:54" x14ac:dyDescent="0.25">
      <c r="A28" s="10">
        <v>27</v>
      </c>
      <c r="B28" s="10" t="s">
        <v>93</v>
      </c>
      <c r="C28" s="12">
        <v>45219</v>
      </c>
      <c r="D28" s="12">
        <v>45227</v>
      </c>
      <c r="E28" s="10">
        <v>8</v>
      </c>
      <c r="F28" s="10" t="s">
        <v>94</v>
      </c>
      <c r="G28" s="10">
        <v>31</v>
      </c>
      <c r="H28" s="13" t="str">
        <f t="shared" si="1"/>
        <v>young adulthood</v>
      </c>
      <c r="I28" s="14" t="s">
        <v>21</v>
      </c>
      <c r="J28" s="10" t="s">
        <v>56</v>
      </c>
      <c r="K28" s="58" t="s">
        <v>312</v>
      </c>
      <c r="L28" s="10" t="s">
        <v>17</v>
      </c>
      <c r="M28" s="15">
        <v>1100</v>
      </c>
      <c r="N28" s="10" t="s">
        <v>35</v>
      </c>
      <c r="O28" s="15">
        <v>150</v>
      </c>
      <c r="P28" s="16">
        <f t="shared" si="0"/>
        <v>1250</v>
      </c>
      <c r="Q28" s="58" t="s">
        <v>312</v>
      </c>
      <c r="R28" s="14" t="s">
        <v>21</v>
      </c>
      <c r="S28" s="76">
        <v>8</v>
      </c>
      <c r="U28" s="77"/>
      <c r="V28" s="76"/>
      <c r="AQ28" s="10" t="s">
        <v>71</v>
      </c>
      <c r="AR28" s="15">
        <v>700</v>
      </c>
      <c r="BA28" s="10" t="s">
        <v>35</v>
      </c>
      <c r="BB28" s="15">
        <v>200</v>
      </c>
    </row>
    <row r="29" spans="1:54" x14ac:dyDescent="0.25">
      <c r="A29" s="10">
        <v>28</v>
      </c>
      <c r="B29" s="10" t="s">
        <v>95</v>
      </c>
      <c r="C29" s="12">
        <v>44691</v>
      </c>
      <c r="D29" s="12">
        <v>44699</v>
      </c>
      <c r="E29" s="10">
        <v>8</v>
      </c>
      <c r="F29" s="10" t="s">
        <v>96</v>
      </c>
      <c r="G29" s="10">
        <v>30</v>
      </c>
      <c r="H29" s="13" t="str">
        <f t="shared" si="1"/>
        <v>young adulthood</v>
      </c>
      <c r="I29" s="14" t="s">
        <v>21</v>
      </c>
      <c r="J29" s="10" t="s">
        <v>16</v>
      </c>
      <c r="K29" s="58" t="s">
        <v>310</v>
      </c>
      <c r="L29" s="10" t="s">
        <v>17</v>
      </c>
      <c r="M29" s="15">
        <v>800</v>
      </c>
      <c r="N29" s="10" t="s">
        <v>71</v>
      </c>
      <c r="O29" s="15">
        <v>500</v>
      </c>
      <c r="P29" s="16">
        <f t="shared" si="0"/>
        <v>1300</v>
      </c>
      <c r="Q29" s="58" t="s">
        <v>310</v>
      </c>
      <c r="R29" s="14" t="s">
        <v>21</v>
      </c>
      <c r="S29" s="76">
        <v>8</v>
      </c>
      <c r="U29" s="77"/>
      <c r="V29" s="76"/>
      <c r="AQ29" s="10" t="s">
        <v>276</v>
      </c>
      <c r="AR29" s="15">
        <v>800</v>
      </c>
      <c r="BA29" s="10" t="s">
        <v>35</v>
      </c>
      <c r="BB29" s="15">
        <v>100</v>
      </c>
    </row>
    <row r="30" spans="1:54" x14ac:dyDescent="0.25">
      <c r="A30" s="10">
        <v>29</v>
      </c>
      <c r="B30" s="10" t="s">
        <v>97</v>
      </c>
      <c r="C30" s="12">
        <v>44727</v>
      </c>
      <c r="D30" s="12">
        <v>44734</v>
      </c>
      <c r="E30" s="10">
        <v>7</v>
      </c>
      <c r="F30" s="10" t="s">
        <v>98</v>
      </c>
      <c r="G30" s="10">
        <v>45</v>
      </c>
      <c r="H30" s="13" t="str">
        <f t="shared" si="1"/>
        <v>mid-age</v>
      </c>
      <c r="I30" s="14" t="s">
        <v>15</v>
      </c>
      <c r="J30" s="10" t="s">
        <v>22</v>
      </c>
      <c r="K30" s="58" t="s">
        <v>310</v>
      </c>
      <c r="L30" s="10" t="s">
        <v>41</v>
      </c>
      <c r="M30" s="15">
        <v>200</v>
      </c>
      <c r="N30" s="10" t="s">
        <v>35</v>
      </c>
      <c r="O30" s="15">
        <v>150</v>
      </c>
      <c r="P30" s="16">
        <f t="shared" si="0"/>
        <v>350</v>
      </c>
      <c r="Q30" s="58" t="s">
        <v>310</v>
      </c>
      <c r="R30" s="14" t="s">
        <v>15</v>
      </c>
      <c r="S30" s="76">
        <v>7</v>
      </c>
      <c r="U30" s="77"/>
      <c r="V30" s="76"/>
      <c r="AQ30" s="10" t="s">
        <v>71</v>
      </c>
      <c r="AR30" s="15">
        <v>800</v>
      </c>
      <c r="BA30" s="10" t="s">
        <v>35</v>
      </c>
      <c r="BB30" s="15">
        <v>150</v>
      </c>
    </row>
    <row r="31" spans="1:54" x14ac:dyDescent="0.25">
      <c r="A31" s="10">
        <v>30</v>
      </c>
      <c r="B31" s="10" t="s">
        <v>99</v>
      </c>
      <c r="C31" s="12">
        <v>44744</v>
      </c>
      <c r="D31" s="12">
        <v>44753</v>
      </c>
      <c r="E31" s="10">
        <v>9</v>
      </c>
      <c r="F31" s="10" t="s">
        <v>100</v>
      </c>
      <c r="G31" s="10">
        <v>25</v>
      </c>
      <c r="H31" s="13" t="str">
        <f t="shared" si="1"/>
        <v>young adulthood</v>
      </c>
      <c r="I31" s="14" t="s">
        <v>15</v>
      </c>
      <c r="J31" s="10" t="s">
        <v>26</v>
      </c>
      <c r="K31" s="58" t="s">
        <v>311</v>
      </c>
      <c r="L31" s="10" t="s">
        <v>34</v>
      </c>
      <c r="M31" s="15">
        <v>600</v>
      </c>
      <c r="N31" s="10" t="s">
        <v>101</v>
      </c>
      <c r="O31" s="15">
        <v>300</v>
      </c>
      <c r="P31" s="16">
        <f t="shared" si="0"/>
        <v>900</v>
      </c>
      <c r="Q31" s="58" t="s">
        <v>311</v>
      </c>
      <c r="R31" s="14" t="s">
        <v>15</v>
      </c>
      <c r="S31" s="76">
        <v>9</v>
      </c>
      <c r="U31" s="77"/>
      <c r="V31" s="76"/>
      <c r="AQ31" s="10" t="s">
        <v>71</v>
      </c>
      <c r="AR31" s="15">
        <v>1200</v>
      </c>
      <c r="BA31" s="10" t="s">
        <v>35</v>
      </c>
      <c r="BB31" s="15">
        <v>500</v>
      </c>
    </row>
    <row r="32" spans="1:54" x14ac:dyDescent="0.25">
      <c r="A32" s="10">
        <v>31</v>
      </c>
      <c r="B32" s="10" t="s">
        <v>102</v>
      </c>
      <c r="C32" s="12">
        <v>44793</v>
      </c>
      <c r="D32" s="12">
        <v>44806</v>
      </c>
      <c r="E32" s="10">
        <v>13</v>
      </c>
      <c r="F32" s="10" t="s">
        <v>103</v>
      </c>
      <c r="G32" s="10">
        <v>28</v>
      </c>
      <c r="H32" s="13" t="str">
        <f t="shared" si="1"/>
        <v>young adulthood</v>
      </c>
      <c r="I32" s="14" t="s">
        <v>21</v>
      </c>
      <c r="J32" s="10" t="s">
        <v>30</v>
      </c>
      <c r="K32" s="58" t="s">
        <v>312</v>
      </c>
      <c r="L32" s="10" t="s">
        <v>17</v>
      </c>
      <c r="M32" s="15">
        <v>1000</v>
      </c>
      <c r="N32" s="10" t="s">
        <v>101</v>
      </c>
      <c r="O32" s="15">
        <v>500</v>
      </c>
      <c r="P32" s="16">
        <f t="shared" si="0"/>
        <v>1500</v>
      </c>
      <c r="Q32" s="58" t="s">
        <v>312</v>
      </c>
      <c r="R32" s="14" t="s">
        <v>21</v>
      </c>
      <c r="S32" s="76">
        <v>13</v>
      </c>
      <c r="U32" s="77"/>
      <c r="V32" s="76"/>
      <c r="AQ32" s="10" t="s">
        <v>71</v>
      </c>
      <c r="AR32" s="15">
        <v>700</v>
      </c>
      <c r="BA32" s="10" t="s">
        <v>35</v>
      </c>
      <c r="BB32" s="15">
        <v>150</v>
      </c>
    </row>
    <row r="33" spans="1:54" x14ac:dyDescent="0.25">
      <c r="A33" s="10">
        <v>32</v>
      </c>
      <c r="B33" s="10" t="s">
        <v>104</v>
      </c>
      <c r="C33" s="12">
        <v>44809</v>
      </c>
      <c r="D33" s="12">
        <v>44818</v>
      </c>
      <c r="E33" s="10">
        <v>9</v>
      </c>
      <c r="F33" s="10" t="s">
        <v>105</v>
      </c>
      <c r="G33" s="10">
        <v>33</v>
      </c>
      <c r="H33" s="13" t="str">
        <f t="shared" si="1"/>
        <v>young adulthood</v>
      </c>
      <c r="I33" s="14" t="s">
        <v>21</v>
      </c>
      <c r="J33" s="10" t="s">
        <v>40</v>
      </c>
      <c r="K33" s="58" t="s">
        <v>102</v>
      </c>
      <c r="L33" s="10" t="s">
        <v>41</v>
      </c>
      <c r="M33" s="15">
        <v>150</v>
      </c>
      <c r="N33" s="10" t="s">
        <v>81</v>
      </c>
      <c r="O33" s="15">
        <v>50</v>
      </c>
      <c r="P33" s="16">
        <f t="shared" si="0"/>
        <v>200</v>
      </c>
      <c r="Q33" s="58" t="s">
        <v>102</v>
      </c>
      <c r="R33" s="14" t="s">
        <v>21</v>
      </c>
      <c r="S33" s="76">
        <v>9</v>
      </c>
      <c r="U33" s="77"/>
      <c r="V33" s="76"/>
      <c r="AQ33" s="10" t="s">
        <v>71</v>
      </c>
      <c r="AR33" s="15">
        <v>1000</v>
      </c>
      <c r="BA33" s="10" t="s">
        <v>35</v>
      </c>
      <c r="BB33" s="15">
        <v>250</v>
      </c>
    </row>
    <row r="34" spans="1:54" x14ac:dyDescent="0.25">
      <c r="A34" s="10">
        <v>33</v>
      </c>
      <c r="B34" s="10" t="s">
        <v>106</v>
      </c>
      <c r="C34" s="12">
        <v>44846</v>
      </c>
      <c r="D34" s="12">
        <v>44854</v>
      </c>
      <c r="E34" s="10">
        <v>8</v>
      </c>
      <c r="F34" s="10" t="s">
        <v>107</v>
      </c>
      <c r="G34" s="10">
        <v>20</v>
      </c>
      <c r="H34" s="13" t="str">
        <f t="shared" si="1"/>
        <v>young adulthood</v>
      </c>
      <c r="I34" s="14" t="s">
        <v>15</v>
      </c>
      <c r="J34" s="10" t="s">
        <v>16</v>
      </c>
      <c r="K34" s="58" t="s">
        <v>310</v>
      </c>
      <c r="L34" s="10" t="s">
        <v>34</v>
      </c>
      <c r="M34" s="15">
        <v>400</v>
      </c>
      <c r="N34" s="10" t="s">
        <v>71</v>
      </c>
      <c r="O34" s="15">
        <v>600</v>
      </c>
      <c r="P34" s="16">
        <f t="shared" ref="P34:P65" si="2">SUM(M34:O34)</f>
        <v>1000</v>
      </c>
      <c r="Q34" s="58" t="s">
        <v>310</v>
      </c>
      <c r="R34" s="14" t="s">
        <v>15</v>
      </c>
      <c r="S34" s="76">
        <v>8</v>
      </c>
      <c r="U34" s="77"/>
      <c r="V34" s="76"/>
      <c r="AQ34" s="10" t="s">
        <v>71</v>
      </c>
      <c r="AR34" s="15">
        <v>800</v>
      </c>
      <c r="BA34" s="10" t="s">
        <v>35</v>
      </c>
      <c r="BB34" s="15">
        <v>500</v>
      </c>
    </row>
    <row r="35" spans="1:54" x14ac:dyDescent="0.25">
      <c r="A35" s="10">
        <v>34</v>
      </c>
      <c r="B35" s="10" t="s">
        <v>108</v>
      </c>
      <c r="C35" s="12">
        <v>44873</v>
      </c>
      <c r="D35" s="12">
        <v>44880</v>
      </c>
      <c r="E35" s="10">
        <v>7</v>
      </c>
      <c r="F35" s="10" t="s">
        <v>109</v>
      </c>
      <c r="G35" s="10">
        <v>37</v>
      </c>
      <c r="H35" s="13" t="str">
        <f t="shared" si="1"/>
        <v>young adulthood</v>
      </c>
      <c r="I35" s="14" t="s">
        <v>21</v>
      </c>
      <c r="J35" s="10" t="s">
        <v>22</v>
      </c>
      <c r="K35" s="58" t="s">
        <v>310</v>
      </c>
      <c r="L35" s="10" t="s">
        <v>17</v>
      </c>
      <c r="M35" s="15">
        <v>700</v>
      </c>
      <c r="N35" s="10" t="s">
        <v>35</v>
      </c>
      <c r="O35" s="15">
        <v>100</v>
      </c>
      <c r="P35" s="16">
        <f t="shared" si="2"/>
        <v>800</v>
      </c>
      <c r="Q35" s="58" t="s">
        <v>310</v>
      </c>
      <c r="R35" s="14" t="s">
        <v>21</v>
      </c>
      <c r="S35" s="76">
        <v>7</v>
      </c>
      <c r="U35" s="77"/>
      <c r="V35" s="76"/>
      <c r="AQ35" s="10" t="s">
        <v>71</v>
      </c>
      <c r="AR35" s="15">
        <v>700</v>
      </c>
      <c r="BA35" s="10" t="s">
        <v>35</v>
      </c>
      <c r="BB35" s="15">
        <v>400</v>
      </c>
    </row>
    <row r="36" spans="1:54" x14ac:dyDescent="0.25">
      <c r="A36" s="10">
        <v>35</v>
      </c>
      <c r="B36" s="10" t="s">
        <v>110</v>
      </c>
      <c r="C36" s="12">
        <v>44931</v>
      </c>
      <c r="D36" s="12">
        <v>44941</v>
      </c>
      <c r="E36" s="10">
        <v>10</v>
      </c>
      <c r="F36" s="10" t="s">
        <v>111</v>
      </c>
      <c r="G36" s="10">
        <v>42</v>
      </c>
      <c r="H36" s="13" t="str">
        <f t="shared" si="1"/>
        <v>mid-age</v>
      </c>
      <c r="I36" s="14" t="s">
        <v>15</v>
      </c>
      <c r="J36" s="10" t="s">
        <v>30</v>
      </c>
      <c r="K36" s="58" t="s">
        <v>312</v>
      </c>
      <c r="L36" s="10" t="s">
        <v>34</v>
      </c>
      <c r="M36" s="15">
        <v>500</v>
      </c>
      <c r="N36" s="10" t="s">
        <v>71</v>
      </c>
      <c r="O36" s="15">
        <v>800</v>
      </c>
      <c r="P36" s="16">
        <f t="shared" si="2"/>
        <v>1300</v>
      </c>
      <c r="Q36" s="58" t="s">
        <v>312</v>
      </c>
      <c r="R36" s="14" t="s">
        <v>15</v>
      </c>
      <c r="S36" s="76">
        <v>10</v>
      </c>
      <c r="U36" s="77"/>
      <c r="V36" s="76"/>
      <c r="AQ36" s="10" t="s">
        <v>71</v>
      </c>
      <c r="AR36" s="15">
        <v>1000</v>
      </c>
      <c r="BA36" s="10" t="s">
        <v>35</v>
      </c>
      <c r="BB36" s="15">
        <v>1500</v>
      </c>
    </row>
    <row r="37" spans="1:54" x14ac:dyDescent="0.25">
      <c r="A37" s="10">
        <v>36</v>
      </c>
      <c r="B37" s="10" t="s">
        <v>112</v>
      </c>
      <c r="C37" s="12">
        <v>44971</v>
      </c>
      <c r="D37" s="12">
        <v>44977</v>
      </c>
      <c r="E37" s="10">
        <v>6</v>
      </c>
      <c r="F37" s="10" t="s">
        <v>113</v>
      </c>
      <c r="G37" s="10">
        <v>31</v>
      </c>
      <c r="H37" s="13" t="str">
        <f t="shared" si="1"/>
        <v>young adulthood</v>
      </c>
      <c r="I37" s="14" t="s">
        <v>21</v>
      </c>
      <c r="J37" s="10" t="s">
        <v>16</v>
      </c>
      <c r="K37" s="58" t="s">
        <v>310</v>
      </c>
      <c r="L37" s="10" t="s">
        <v>41</v>
      </c>
      <c r="M37" s="15">
        <v>180</v>
      </c>
      <c r="N37" s="10" t="s">
        <v>35</v>
      </c>
      <c r="O37" s="15">
        <v>120</v>
      </c>
      <c r="P37" s="16">
        <f t="shared" si="2"/>
        <v>300</v>
      </c>
      <c r="Q37" s="58" t="s">
        <v>310</v>
      </c>
      <c r="R37" s="14" t="s">
        <v>21</v>
      </c>
      <c r="S37" s="76">
        <v>6</v>
      </c>
      <c r="U37" s="77"/>
      <c r="V37" s="76"/>
      <c r="AQ37" s="10" t="s">
        <v>71</v>
      </c>
      <c r="AR37" s="17">
        <v>800</v>
      </c>
      <c r="BA37" s="10" t="s">
        <v>35</v>
      </c>
      <c r="BB37" s="15">
        <v>1500</v>
      </c>
    </row>
    <row r="38" spans="1:54" x14ac:dyDescent="0.25">
      <c r="A38" s="10">
        <v>37</v>
      </c>
      <c r="B38" s="10" t="s">
        <v>114</v>
      </c>
      <c r="C38" s="12">
        <v>45008</v>
      </c>
      <c r="D38" s="12">
        <v>45016</v>
      </c>
      <c r="E38" s="10">
        <v>8</v>
      </c>
      <c r="F38" s="10" t="s">
        <v>115</v>
      </c>
      <c r="G38" s="10">
        <v>27</v>
      </c>
      <c r="H38" s="13" t="str">
        <f t="shared" si="1"/>
        <v>young adulthood</v>
      </c>
      <c r="I38" s="14" t="s">
        <v>15</v>
      </c>
      <c r="J38" s="10" t="s">
        <v>26</v>
      </c>
      <c r="K38" s="58" t="s">
        <v>311</v>
      </c>
      <c r="L38" s="10" t="s">
        <v>17</v>
      </c>
      <c r="M38" s="15">
        <v>900</v>
      </c>
      <c r="N38" s="10" t="s">
        <v>101</v>
      </c>
      <c r="O38" s="15">
        <v>400</v>
      </c>
      <c r="P38" s="16">
        <f t="shared" si="2"/>
        <v>1300</v>
      </c>
      <c r="Q38" s="58" t="s">
        <v>311</v>
      </c>
      <c r="R38" s="14" t="s">
        <v>15</v>
      </c>
      <c r="S38" s="76">
        <v>8</v>
      </c>
      <c r="U38" s="77"/>
      <c r="V38" s="76"/>
      <c r="AQ38" s="10" t="s">
        <v>71</v>
      </c>
      <c r="AR38" s="17">
        <v>500</v>
      </c>
      <c r="BA38" s="10" t="s">
        <v>35</v>
      </c>
      <c r="BB38" s="15">
        <v>1000</v>
      </c>
    </row>
    <row r="39" spans="1:54" x14ac:dyDescent="0.25">
      <c r="A39" s="10">
        <v>38</v>
      </c>
      <c r="B39" s="10" t="s">
        <v>116</v>
      </c>
      <c r="C39" s="12">
        <v>45035</v>
      </c>
      <c r="D39" s="12">
        <v>45042</v>
      </c>
      <c r="E39" s="10">
        <v>7</v>
      </c>
      <c r="F39" s="10" t="s">
        <v>117</v>
      </c>
      <c r="G39" s="10">
        <v>38</v>
      </c>
      <c r="H39" s="13" t="str">
        <f t="shared" si="1"/>
        <v>young adulthood</v>
      </c>
      <c r="I39" s="14" t="s">
        <v>21</v>
      </c>
      <c r="J39" s="10" t="s">
        <v>40</v>
      </c>
      <c r="K39" s="58" t="s">
        <v>102</v>
      </c>
      <c r="L39" s="10" t="s">
        <v>34</v>
      </c>
      <c r="M39" s="15">
        <v>350</v>
      </c>
      <c r="N39" s="10" t="s">
        <v>81</v>
      </c>
      <c r="O39" s="15">
        <v>75</v>
      </c>
      <c r="P39" s="16">
        <f t="shared" si="2"/>
        <v>425</v>
      </c>
      <c r="Q39" s="58" t="s">
        <v>102</v>
      </c>
      <c r="R39" s="14" t="s">
        <v>21</v>
      </c>
      <c r="S39" s="76">
        <v>7</v>
      </c>
      <c r="U39" s="77"/>
      <c r="V39" s="76"/>
      <c r="AQ39" s="10" t="s">
        <v>71</v>
      </c>
      <c r="AR39" s="17">
        <v>700</v>
      </c>
      <c r="BA39" s="10" t="s">
        <v>35</v>
      </c>
      <c r="BB39" s="15">
        <v>2500</v>
      </c>
    </row>
    <row r="40" spans="1:54" x14ac:dyDescent="0.25">
      <c r="A40" s="10">
        <v>39</v>
      </c>
      <c r="B40" s="10" t="s">
        <v>36</v>
      </c>
      <c r="C40" s="12">
        <v>44724</v>
      </c>
      <c r="D40" s="12">
        <v>44731</v>
      </c>
      <c r="E40" s="10">
        <v>7</v>
      </c>
      <c r="F40" s="10" t="s">
        <v>113</v>
      </c>
      <c r="G40" s="10">
        <v>25</v>
      </c>
      <c r="H40" s="13" t="str">
        <f t="shared" si="1"/>
        <v>young adulthood</v>
      </c>
      <c r="I40" s="14" t="s">
        <v>21</v>
      </c>
      <c r="J40" s="10" t="s">
        <v>16</v>
      </c>
      <c r="K40" s="58" t="s">
        <v>310</v>
      </c>
      <c r="L40" s="10" t="s">
        <v>17</v>
      </c>
      <c r="M40" s="15">
        <v>1400</v>
      </c>
      <c r="N40" s="10" t="s">
        <v>71</v>
      </c>
      <c r="O40" s="15">
        <v>600</v>
      </c>
      <c r="P40" s="16">
        <f t="shared" si="2"/>
        <v>2000</v>
      </c>
      <c r="Q40" s="58" t="s">
        <v>310</v>
      </c>
      <c r="R40" s="14" t="s">
        <v>21</v>
      </c>
      <c r="S40" s="76">
        <v>7</v>
      </c>
      <c r="U40" s="77"/>
      <c r="V40" s="76"/>
      <c r="AQ40" s="10" t="s">
        <v>71</v>
      </c>
      <c r="AR40" s="17">
        <v>700</v>
      </c>
    </row>
    <row r="41" spans="1:54" x14ac:dyDescent="0.25">
      <c r="A41" s="10">
        <v>40</v>
      </c>
      <c r="B41" s="10" t="s">
        <v>38</v>
      </c>
      <c r="C41" s="12">
        <v>44928</v>
      </c>
      <c r="D41" s="12">
        <v>44935</v>
      </c>
      <c r="E41" s="10">
        <v>7</v>
      </c>
      <c r="F41" s="10" t="s">
        <v>118</v>
      </c>
      <c r="G41" s="10">
        <v>33</v>
      </c>
      <c r="H41" s="13" t="str">
        <f t="shared" si="1"/>
        <v>young adulthood</v>
      </c>
      <c r="I41" s="14" t="s">
        <v>15</v>
      </c>
      <c r="J41" s="10" t="s">
        <v>22</v>
      </c>
      <c r="K41" s="58" t="s">
        <v>310</v>
      </c>
      <c r="L41" s="10" t="s">
        <v>34</v>
      </c>
      <c r="M41" s="15">
        <v>800</v>
      </c>
      <c r="N41" s="10" t="s">
        <v>35</v>
      </c>
      <c r="O41" s="15">
        <v>150</v>
      </c>
      <c r="P41" s="16">
        <f t="shared" si="2"/>
        <v>950</v>
      </c>
      <c r="Q41" s="58" t="s">
        <v>310</v>
      </c>
      <c r="R41" s="14" t="s">
        <v>15</v>
      </c>
      <c r="S41" s="76">
        <v>7</v>
      </c>
      <c r="U41" s="77"/>
      <c r="V41" s="76"/>
      <c r="AQ41" s="10" t="s">
        <v>71</v>
      </c>
      <c r="AR41" s="17">
        <v>600</v>
      </c>
    </row>
    <row r="42" spans="1:54" x14ac:dyDescent="0.25">
      <c r="A42" s="10">
        <v>41</v>
      </c>
      <c r="B42" s="10" t="s">
        <v>31</v>
      </c>
      <c r="C42" s="12">
        <v>44905</v>
      </c>
      <c r="D42" s="12">
        <v>44913</v>
      </c>
      <c r="E42" s="10">
        <v>8</v>
      </c>
      <c r="F42" s="10" t="s">
        <v>119</v>
      </c>
      <c r="G42" s="10">
        <v>28</v>
      </c>
      <c r="H42" s="13" t="str">
        <f t="shared" si="1"/>
        <v>young adulthood</v>
      </c>
      <c r="I42" s="14" t="s">
        <v>21</v>
      </c>
      <c r="J42" s="10" t="s">
        <v>59</v>
      </c>
      <c r="K42" s="58" t="s">
        <v>311</v>
      </c>
      <c r="L42" s="10" t="s">
        <v>41</v>
      </c>
      <c r="M42" s="15">
        <v>500</v>
      </c>
      <c r="N42" s="10" t="s">
        <v>71</v>
      </c>
      <c r="O42" s="15">
        <v>900</v>
      </c>
      <c r="P42" s="16">
        <f t="shared" si="2"/>
        <v>1400</v>
      </c>
      <c r="Q42" s="58" t="s">
        <v>311</v>
      </c>
      <c r="R42" s="14" t="s">
        <v>21</v>
      </c>
      <c r="S42" s="76">
        <v>8</v>
      </c>
      <c r="U42" s="77"/>
      <c r="V42" s="76"/>
      <c r="AQ42" s="10" t="s">
        <v>71</v>
      </c>
      <c r="AR42" s="17">
        <v>400</v>
      </c>
    </row>
    <row r="43" spans="1:54" x14ac:dyDescent="0.25">
      <c r="A43" s="10">
        <v>42</v>
      </c>
      <c r="B43" s="10" t="s">
        <v>51</v>
      </c>
      <c r="C43" s="12">
        <v>45108</v>
      </c>
      <c r="D43" s="12">
        <v>45115</v>
      </c>
      <c r="E43" s="10">
        <v>7</v>
      </c>
      <c r="F43" s="10" t="s">
        <v>14</v>
      </c>
      <c r="G43" s="10">
        <v>45</v>
      </c>
      <c r="H43" s="13" t="str">
        <f t="shared" si="1"/>
        <v>mid-age</v>
      </c>
      <c r="I43" s="14" t="s">
        <v>15</v>
      </c>
      <c r="J43" s="10" t="s">
        <v>16</v>
      </c>
      <c r="K43" s="58" t="s">
        <v>310</v>
      </c>
      <c r="L43" s="10" t="s">
        <v>23</v>
      </c>
      <c r="M43" s="15">
        <v>2200</v>
      </c>
      <c r="N43" s="10" t="s">
        <v>71</v>
      </c>
      <c r="O43" s="15">
        <v>800</v>
      </c>
      <c r="P43" s="16">
        <f t="shared" si="2"/>
        <v>3000</v>
      </c>
      <c r="Q43" s="58" t="s">
        <v>310</v>
      </c>
      <c r="R43" s="14" t="s">
        <v>15</v>
      </c>
      <c r="S43" s="76">
        <v>7</v>
      </c>
      <c r="U43" s="77"/>
      <c r="V43" s="76"/>
      <c r="AQ43" s="10" t="s">
        <v>71</v>
      </c>
      <c r="AR43" s="17">
        <v>1000</v>
      </c>
    </row>
    <row r="44" spans="1:54" x14ac:dyDescent="0.25">
      <c r="A44" s="10">
        <v>43</v>
      </c>
      <c r="B44" s="10" t="s">
        <v>42</v>
      </c>
      <c r="C44" s="12">
        <v>44885</v>
      </c>
      <c r="D44" s="12">
        <v>44892</v>
      </c>
      <c r="E44" s="10">
        <v>7</v>
      </c>
      <c r="F44" s="10" t="s">
        <v>120</v>
      </c>
      <c r="G44" s="10">
        <v>30</v>
      </c>
      <c r="H44" s="13" t="str">
        <f t="shared" si="1"/>
        <v>young adulthood</v>
      </c>
      <c r="I44" s="14" t="s">
        <v>21</v>
      </c>
      <c r="J44" s="10" t="s">
        <v>44</v>
      </c>
      <c r="K44" s="58" t="s">
        <v>313</v>
      </c>
      <c r="L44" s="10" t="s">
        <v>17</v>
      </c>
      <c r="M44" s="15">
        <v>1200</v>
      </c>
      <c r="N44" s="10" t="s">
        <v>71</v>
      </c>
      <c r="O44" s="15">
        <v>700</v>
      </c>
      <c r="P44" s="16">
        <f t="shared" si="2"/>
        <v>1900</v>
      </c>
      <c r="Q44" s="58" t="s">
        <v>313</v>
      </c>
      <c r="R44" s="14" t="s">
        <v>21</v>
      </c>
      <c r="S44" s="76">
        <v>7</v>
      </c>
      <c r="U44" s="77"/>
      <c r="V44" s="76"/>
      <c r="AQ44" s="10" t="s">
        <v>71</v>
      </c>
      <c r="AR44" s="17">
        <v>800</v>
      </c>
    </row>
    <row r="45" spans="1:54" x14ac:dyDescent="0.25">
      <c r="A45" s="10">
        <v>44</v>
      </c>
      <c r="B45" s="10" t="s">
        <v>13</v>
      </c>
      <c r="C45" s="12">
        <v>44990</v>
      </c>
      <c r="D45" s="12">
        <v>44997</v>
      </c>
      <c r="E45" s="10">
        <v>7</v>
      </c>
      <c r="F45" s="10" t="s">
        <v>121</v>
      </c>
      <c r="G45" s="10">
        <v>55</v>
      </c>
      <c r="H45" s="13" t="str">
        <f t="shared" si="1"/>
        <v>mid-age</v>
      </c>
      <c r="I45" s="14" t="s">
        <v>15</v>
      </c>
      <c r="J45" s="10" t="s">
        <v>30</v>
      </c>
      <c r="K45" s="58" t="s">
        <v>312</v>
      </c>
      <c r="L45" s="10" t="s">
        <v>34</v>
      </c>
      <c r="M45" s="15">
        <v>900</v>
      </c>
      <c r="N45" s="10" t="s">
        <v>35</v>
      </c>
      <c r="O45" s="15">
        <v>100</v>
      </c>
      <c r="P45" s="16">
        <f t="shared" si="2"/>
        <v>1000</v>
      </c>
      <c r="Q45" s="58" t="s">
        <v>312</v>
      </c>
      <c r="R45" s="14" t="s">
        <v>15</v>
      </c>
      <c r="S45" s="76">
        <v>7</v>
      </c>
      <c r="U45" s="77"/>
      <c r="V45" s="76"/>
      <c r="AQ45" s="10" t="s">
        <v>71</v>
      </c>
      <c r="AR45" s="17">
        <v>500</v>
      </c>
    </row>
    <row r="46" spans="1:54" x14ac:dyDescent="0.25">
      <c r="A46" s="10">
        <v>45</v>
      </c>
      <c r="B46" s="10" t="s">
        <v>54</v>
      </c>
      <c r="C46" s="12">
        <v>45156</v>
      </c>
      <c r="D46" s="12">
        <v>45163</v>
      </c>
      <c r="E46" s="10">
        <v>7</v>
      </c>
      <c r="F46" s="10" t="s">
        <v>122</v>
      </c>
      <c r="G46" s="10">
        <v>27</v>
      </c>
      <c r="H46" s="13" t="str">
        <f t="shared" si="1"/>
        <v>young adulthood</v>
      </c>
      <c r="I46" s="14" t="s">
        <v>21</v>
      </c>
      <c r="J46" s="10" t="s">
        <v>56</v>
      </c>
      <c r="K46" s="58" t="s">
        <v>312</v>
      </c>
      <c r="L46" s="10" t="s">
        <v>41</v>
      </c>
      <c r="M46" s="15">
        <v>600</v>
      </c>
      <c r="N46" s="10" t="s">
        <v>71</v>
      </c>
      <c r="O46" s="15">
        <v>600</v>
      </c>
      <c r="P46" s="16">
        <f t="shared" si="2"/>
        <v>1200</v>
      </c>
      <c r="Q46" s="58" t="s">
        <v>312</v>
      </c>
      <c r="R46" s="14" t="s">
        <v>21</v>
      </c>
      <c r="S46" s="76">
        <v>7</v>
      </c>
      <c r="U46" s="77"/>
      <c r="V46" s="76"/>
      <c r="AQ46" s="10" t="s">
        <v>71</v>
      </c>
      <c r="AR46" s="17">
        <v>700</v>
      </c>
    </row>
    <row r="47" spans="1:54" x14ac:dyDescent="0.25">
      <c r="A47" s="10">
        <v>46</v>
      </c>
      <c r="B47" s="10" t="s">
        <v>123</v>
      </c>
      <c r="C47" s="12">
        <v>44819</v>
      </c>
      <c r="D47" s="12">
        <v>44826</v>
      </c>
      <c r="E47" s="10">
        <v>7</v>
      </c>
      <c r="F47" s="10" t="s">
        <v>124</v>
      </c>
      <c r="G47" s="10">
        <v>41</v>
      </c>
      <c r="H47" s="13" t="str">
        <f t="shared" si="1"/>
        <v>young adulthood</v>
      </c>
      <c r="I47" s="14" t="s">
        <v>15</v>
      </c>
      <c r="J47" s="10" t="s">
        <v>16</v>
      </c>
      <c r="K47" s="58" t="s">
        <v>310</v>
      </c>
      <c r="L47" s="10" t="s">
        <v>17</v>
      </c>
      <c r="M47" s="15">
        <v>1500</v>
      </c>
      <c r="N47" s="10" t="s">
        <v>71</v>
      </c>
      <c r="O47" s="15">
        <v>500</v>
      </c>
      <c r="P47" s="16">
        <f t="shared" si="2"/>
        <v>2000</v>
      </c>
      <c r="Q47" s="58" t="s">
        <v>310</v>
      </c>
      <c r="R47" s="14" t="s">
        <v>15</v>
      </c>
      <c r="S47" s="76">
        <v>7</v>
      </c>
      <c r="U47" s="77"/>
      <c r="V47" s="76"/>
      <c r="AQ47" s="10" t="s">
        <v>71</v>
      </c>
      <c r="AR47" s="17">
        <v>600</v>
      </c>
    </row>
    <row r="48" spans="1:54" x14ac:dyDescent="0.25">
      <c r="A48" s="10">
        <v>47</v>
      </c>
      <c r="B48" s="10" t="s">
        <v>125</v>
      </c>
      <c r="C48" s="12">
        <v>45047</v>
      </c>
      <c r="D48" s="12">
        <v>45053</v>
      </c>
      <c r="E48" s="10">
        <v>6</v>
      </c>
      <c r="F48" s="10" t="s">
        <v>126</v>
      </c>
      <c r="G48" s="10">
        <v>29</v>
      </c>
      <c r="H48" s="13" t="str">
        <f t="shared" si="1"/>
        <v>young adulthood</v>
      </c>
      <c r="I48" s="14" t="s">
        <v>21</v>
      </c>
      <c r="J48" s="10" t="s">
        <v>89</v>
      </c>
      <c r="K48" s="58" t="s">
        <v>311</v>
      </c>
      <c r="L48" s="10" t="s">
        <v>34</v>
      </c>
      <c r="M48" s="15">
        <v>500</v>
      </c>
      <c r="N48" s="10" t="s">
        <v>81</v>
      </c>
      <c r="O48" s="15">
        <v>50</v>
      </c>
      <c r="P48" s="16">
        <f t="shared" si="2"/>
        <v>550</v>
      </c>
      <c r="Q48" s="58" t="s">
        <v>311</v>
      </c>
      <c r="R48" s="14" t="s">
        <v>21</v>
      </c>
      <c r="S48" s="76">
        <v>6</v>
      </c>
      <c r="U48" s="77"/>
      <c r="V48" s="76"/>
      <c r="AQ48" s="10" t="s">
        <v>71</v>
      </c>
      <c r="AR48" s="17">
        <v>400</v>
      </c>
    </row>
    <row r="49" spans="1:44" x14ac:dyDescent="0.25">
      <c r="A49" s="10">
        <v>48</v>
      </c>
      <c r="B49" s="10" t="s">
        <v>127</v>
      </c>
      <c r="C49" s="12">
        <v>44752</v>
      </c>
      <c r="D49" s="12">
        <v>44759</v>
      </c>
      <c r="E49" s="10">
        <v>7</v>
      </c>
      <c r="F49" s="10" t="s">
        <v>128</v>
      </c>
      <c r="G49" s="10">
        <v>24</v>
      </c>
      <c r="H49" s="13" t="str">
        <f t="shared" si="1"/>
        <v>young adulthood</v>
      </c>
      <c r="I49" s="14" t="s">
        <v>15</v>
      </c>
      <c r="J49" s="10" t="s">
        <v>26</v>
      </c>
      <c r="K49" s="58" t="s">
        <v>311</v>
      </c>
      <c r="L49" s="10" t="s">
        <v>41</v>
      </c>
      <c r="M49" s="15">
        <v>400</v>
      </c>
      <c r="N49" s="10" t="s">
        <v>35</v>
      </c>
      <c r="O49" s="15">
        <v>150</v>
      </c>
      <c r="P49" s="16">
        <f t="shared" si="2"/>
        <v>550</v>
      </c>
      <c r="Q49" s="58" t="s">
        <v>311</v>
      </c>
      <c r="R49" s="14" t="s">
        <v>15</v>
      </c>
      <c r="S49" s="76">
        <v>7</v>
      </c>
      <c r="U49" s="77"/>
      <c r="V49" s="76"/>
      <c r="AQ49" s="10" t="s">
        <v>71</v>
      </c>
      <c r="AR49" s="17">
        <v>800</v>
      </c>
    </row>
    <row r="50" spans="1:44" x14ac:dyDescent="0.25">
      <c r="A50" s="10">
        <v>49</v>
      </c>
      <c r="B50" s="10" t="s">
        <v>45</v>
      </c>
      <c r="C50" s="12">
        <v>45097</v>
      </c>
      <c r="D50" s="12">
        <v>45105</v>
      </c>
      <c r="E50" s="10">
        <v>8</v>
      </c>
      <c r="F50" s="10" t="s">
        <v>129</v>
      </c>
      <c r="G50" s="10">
        <v>31</v>
      </c>
      <c r="H50" s="13" t="str">
        <f t="shared" si="1"/>
        <v>young adulthood</v>
      </c>
      <c r="I50" s="14" t="s">
        <v>21</v>
      </c>
      <c r="J50" s="10" t="s">
        <v>47</v>
      </c>
      <c r="K50" s="58" t="s">
        <v>312</v>
      </c>
      <c r="L50" s="10" t="s">
        <v>17</v>
      </c>
      <c r="M50" s="15">
        <v>1100</v>
      </c>
      <c r="N50" s="10" t="s">
        <v>71</v>
      </c>
      <c r="O50" s="15">
        <v>700</v>
      </c>
      <c r="P50" s="16">
        <f t="shared" si="2"/>
        <v>1800</v>
      </c>
      <c r="Q50" s="58" t="s">
        <v>312</v>
      </c>
      <c r="R50" s="14" t="s">
        <v>21</v>
      </c>
      <c r="S50" s="76">
        <v>8</v>
      </c>
      <c r="U50" s="77"/>
      <c r="V50" s="76"/>
      <c r="AQ50" s="10" t="s">
        <v>71</v>
      </c>
      <c r="AR50" s="17">
        <v>350</v>
      </c>
    </row>
    <row r="51" spans="1:44" x14ac:dyDescent="0.25">
      <c r="A51" s="10">
        <v>50</v>
      </c>
      <c r="B51" s="10" t="s">
        <v>36</v>
      </c>
      <c r="C51" s="12">
        <v>45153</v>
      </c>
      <c r="D51" s="12">
        <v>45160</v>
      </c>
      <c r="E51" s="10">
        <v>7</v>
      </c>
      <c r="F51" s="10" t="s">
        <v>130</v>
      </c>
      <c r="G51" s="10">
        <v>31</v>
      </c>
      <c r="H51" s="13" t="str">
        <f t="shared" si="1"/>
        <v>young adulthood</v>
      </c>
      <c r="I51" s="14" t="s">
        <v>21</v>
      </c>
      <c r="J51" s="10" t="s">
        <v>22</v>
      </c>
      <c r="K51" s="58" t="s">
        <v>310</v>
      </c>
      <c r="L51" s="10" t="s">
        <v>17</v>
      </c>
      <c r="M51" s="15">
        <v>1200</v>
      </c>
      <c r="N51" s="10" t="s">
        <v>35</v>
      </c>
      <c r="O51" s="15">
        <v>300</v>
      </c>
      <c r="P51" s="16">
        <f t="shared" si="2"/>
        <v>1500</v>
      </c>
      <c r="Q51" s="58" t="s">
        <v>310</v>
      </c>
      <c r="R51" s="14" t="s">
        <v>21</v>
      </c>
      <c r="S51" s="76">
        <v>7</v>
      </c>
      <c r="U51" s="77"/>
      <c r="V51" s="76"/>
      <c r="AQ51" s="10" t="s">
        <v>71</v>
      </c>
      <c r="AR51" s="15">
        <v>800</v>
      </c>
    </row>
    <row r="52" spans="1:44" x14ac:dyDescent="0.25">
      <c r="A52" s="10">
        <v>51</v>
      </c>
      <c r="B52" s="10" t="s">
        <v>31</v>
      </c>
      <c r="C52" s="12">
        <v>45209</v>
      </c>
      <c r="D52" s="12">
        <v>45219</v>
      </c>
      <c r="E52" s="10">
        <v>10</v>
      </c>
      <c r="F52" s="10" t="s">
        <v>92</v>
      </c>
      <c r="G52" s="10">
        <v>25</v>
      </c>
      <c r="H52" s="13" t="str">
        <f t="shared" si="1"/>
        <v>young adulthood</v>
      </c>
      <c r="I52" s="14" t="s">
        <v>15</v>
      </c>
      <c r="J52" s="10" t="s">
        <v>16</v>
      </c>
      <c r="K52" s="58" t="s">
        <v>310</v>
      </c>
      <c r="L52" s="10" t="s">
        <v>41</v>
      </c>
      <c r="M52" s="15">
        <v>500</v>
      </c>
      <c r="N52" s="10" t="s">
        <v>81</v>
      </c>
      <c r="O52" s="15">
        <v>100</v>
      </c>
      <c r="P52" s="16">
        <f t="shared" si="2"/>
        <v>600</v>
      </c>
      <c r="Q52" s="58" t="s">
        <v>310</v>
      </c>
      <c r="R52" s="14" t="s">
        <v>15</v>
      </c>
      <c r="S52" s="76">
        <v>10</v>
      </c>
      <c r="U52" s="77"/>
      <c r="V52" s="76"/>
      <c r="AQ52" s="10" t="s">
        <v>71</v>
      </c>
      <c r="AR52" s="15">
        <v>1200</v>
      </c>
    </row>
    <row r="53" spans="1:44" x14ac:dyDescent="0.25">
      <c r="A53" s="10">
        <v>52</v>
      </c>
      <c r="B53" s="10" t="s">
        <v>131</v>
      </c>
      <c r="C53" s="12">
        <v>45235</v>
      </c>
      <c r="D53" s="12">
        <v>45242</v>
      </c>
      <c r="E53" s="10">
        <v>7</v>
      </c>
      <c r="F53" s="10" t="s">
        <v>132</v>
      </c>
      <c r="G53" s="10">
        <v>27</v>
      </c>
      <c r="H53" s="13" t="str">
        <f t="shared" si="1"/>
        <v>young adulthood</v>
      </c>
      <c r="I53" s="14" t="s">
        <v>21</v>
      </c>
      <c r="J53" s="10" t="s">
        <v>133</v>
      </c>
      <c r="K53" s="58" t="s">
        <v>311</v>
      </c>
      <c r="L53" s="10" t="s">
        <v>34</v>
      </c>
      <c r="M53" s="15">
        <v>900</v>
      </c>
      <c r="N53" s="10" t="s">
        <v>101</v>
      </c>
      <c r="O53" s="15">
        <v>200</v>
      </c>
      <c r="P53" s="16">
        <f t="shared" si="2"/>
        <v>1100</v>
      </c>
      <c r="Q53" s="58" t="s">
        <v>311</v>
      </c>
      <c r="R53" s="14" t="s">
        <v>21</v>
      </c>
      <c r="S53" s="76">
        <v>7</v>
      </c>
      <c r="U53" s="77"/>
      <c r="V53" s="76"/>
      <c r="AQ53" s="10" t="s">
        <v>71</v>
      </c>
      <c r="AR53" s="15">
        <v>700</v>
      </c>
    </row>
    <row r="54" spans="1:44" x14ac:dyDescent="0.25">
      <c r="A54" s="10">
        <v>53</v>
      </c>
      <c r="B54" s="10" t="s">
        <v>28</v>
      </c>
      <c r="C54" s="12">
        <v>45284</v>
      </c>
      <c r="D54" s="12">
        <v>45291</v>
      </c>
      <c r="E54" s="10">
        <v>7</v>
      </c>
      <c r="F54" s="10" t="s">
        <v>134</v>
      </c>
      <c r="G54" s="10">
        <v>28</v>
      </c>
      <c r="H54" s="13" t="str">
        <f t="shared" si="1"/>
        <v>young adulthood</v>
      </c>
      <c r="I54" s="14" t="s">
        <v>21</v>
      </c>
      <c r="J54" s="10" t="s">
        <v>22</v>
      </c>
      <c r="K54" s="58" t="s">
        <v>310</v>
      </c>
      <c r="L54" s="10" t="s">
        <v>17</v>
      </c>
      <c r="M54" s="15">
        <v>1400</v>
      </c>
      <c r="N54" s="10" t="s">
        <v>276</v>
      </c>
      <c r="O54" s="15">
        <v>800</v>
      </c>
      <c r="P54" s="16">
        <f t="shared" si="2"/>
        <v>2200</v>
      </c>
      <c r="Q54" s="58" t="s">
        <v>310</v>
      </c>
      <c r="R54" s="14" t="s">
        <v>21</v>
      </c>
      <c r="S54" s="76">
        <v>7</v>
      </c>
      <c r="U54" s="77"/>
      <c r="V54" s="76"/>
      <c r="AQ54" s="10" t="s">
        <v>71</v>
      </c>
      <c r="AR54" s="15">
        <v>900</v>
      </c>
    </row>
    <row r="55" spans="1:44" x14ac:dyDescent="0.25">
      <c r="A55" s="10">
        <v>54</v>
      </c>
      <c r="B55" s="10" t="s">
        <v>42</v>
      </c>
      <c r="C55" s="12">
        <v>45306</v>
      </c>
      <c r="D55" s="12">
        <v>45315</v>
      </c>
      <c r="E55" s="10">
        <v>9</v>
      </c>
      <c r="F55" s="10" t="s">
        <v>135</v>
      </c>
      <c r="G55" s="10">
        <v>30</v>
      </c>
      <c r="H55" s="13" t="str">
        <f t="shared" si="1"/>
        <v>young adulthood</v>
      </c>
      <c r="I55" s="14" t="s">
        <v>15</v>
      </c>
      <c r="J55" s="10" t="s">
        <v>44</v>
      </c>
      <c r="K55" s="58" t="s">
        <v>313</v>
      </c>
      <c r="L55" s="10" t="s">
        <v>34</v>
      </c>
      <c r="M55" s="15">
        <v>800</v>
      </c>
      <c r="N55" s="10" t="s">
        <v>35</v>
      </c>
      <c r="O55" s="15">
        <v>150</v>
      </c>
      <c r="P55" s="16">
        <f t="shared" si="2"/>
        <v>950</v>
      </c>
      <c r="Q55" s="58" t="s">
        <v>313</v>
      </c>
      <c r="R55" s="14" t="s">
        <v>15</v>
      </c>
      <c r="S55" s="76">
        <v>9</v>
      </c>
      <c r="U55" s="77"/>
      <c r="V55" s="76"/>
      <c r="AQ55" s="10" t="s">
        <v>71</v>
      </c>
      <c r="AR55" s="15">
        <v>1500</v>
      </c>
    </row>
    <row r="56" spans="1:44" x14ac:dyDescent="0.25">
      <c r="A56" s="10">
        <v>55</v>
      </c>
      <c r="B56" s="10" t="s">
        <v>125</v>
      </c>
      <c r="C56" s="12">
        <v>45323</v>
      </c>
      <c r="D56" s="12">
        <v>45331</v>
      </c>
      <c r="E56" s="10">
        <v>8</v>
      </c>
      <c r="F56" s="10" t="s">
        <v>136</v>
      </c>
      <c r="G56" s="10">
        <v>23</v>
      </c>
      <c r="H56" s="13" t="str">
        <f t="shared" si="1"/>
        <v>young adulthood</v>
      </c>
      <c r="I56" s="14" t="s">
        <v>21</v>
      </c>
      <c r="J56" s="10" t="s">
        <v>89</v>
      </c>
      <c r="K56" s="58" t="s">
        <v>311</v>
      </c>
      <c r="L56" s="10" t="s">
        <v>41</v>
      </c>
      <c r="M56" s="15">
        <v>400</v>
      </c>
      <c r="N56" s="10" t="s">
        <v>81</v>
      </c>
      <c r="O56" s="15">
        <v>50</v>
      </c>
      <c r="P56" s="16">
        <f t="shared" si="2"/>
        <v>450</v>
      </c>
      <c r="Q56" s="58" t="s">
        <v>311</v>
      </c>
      <c r="R56" s="14" t="s">
        <v>21</v>
      </c>
      <c r="S56" s="76">
        <v>8</v>
      </c>
      <c r="U56" s="77"/>
      <c r="V56" s="76"/>
      <c r="AQ56" s="10" t="s">
        <v>71</v>
      </c>
      <c r="AR56" s="15">
        <v>1000</v>
      </c>
    </row>
    <row r="57" spans="1:44" x14ac:dyDescent="0.25">
      <c r="A57" s="10">
        <v>56</v>
      </c>
      <c r="B57" s="10" t="s">
        <v>13</v>
      </c>
      <c r="C57" s="12">
        <v>45366</v>
      </c>
      <c r="D57" s="12">
        <v>45374</v>
      </c>
      <c r="E57" s="10">
        <v>8</v>
      </c>
      <c r="F57" s="10" t="s">
        <v>137</v>
      </c>
      <c r="G57" s="10">
        <v>35</v>
      </c>
      <c r="H57" s="13" t="str">
        <f t="shared" si="1"/>
        <v>young adulthood</v>
      </c>
      <c r="I57" s="14" t="s">
        <v>15</v>
      </c>
      <c r="J57" s="10" t="s">
        <v>30</v>
      </c>
      <c r="K57" s="58" t="s">
        <v>312</v>
      </c>
      <c r="L57" s="10" t="s">
        <v>17</v>
      </c>
      <c r="M57" s="15">
        <v>1000</v>
      </c>
      <c r="N57" s="10" t="s">
        <v>35</v>
      </c>
      <c r="O57" s="15">
        <v>200</v>
      </c>
      <c r="P57" s="16">
        <f t="shared" si="2"/>
        <v>1200</v>
      </c>
      <c r="Q57" s="58" t="s">
        <v>312</v>
      </c>
      <c r="R57" s="14" t="s">
        <v>15</v>
      </c>
      <c r="S57" s="76">
        <v>8</v>
      </c>
      <c r="U57" s="77"/>
      <c r="V57" s="76"/>
      <c r="AQ57" s="10" t="s">
        <v>71</v>
      </c>
      <c r="AR57" s="15">
        <v>800</v>
      </c>
    </row>
    <row r="58" spans="1:44" x14ac:dyDescent="0.25">
      <c r="A58" s="10">
        <v>57</v>
      </c>
      <c r="B58" s="10" t="s">
        <v>54</v>
      </c>
      <c r="C58" s="12">
        <v>45387</v>
      </c>
      <c r="D58" s="12">
        <v>45395</v>
      </c>
      <c r="E58" s="10">
        <v>8</v>
      </c>
      <c r="F58" s="10" t="s">
        <v>138</v>
      </c>
      <c r="G58" s="10">
        <v>29</v>
      </c>
      <c r="H58" s="13" t="str">
        <f t="shared" si="1"/>
        <v>young adulthood</v>
      </c>
      <c r="I58" s="14" t="s">
        <v>21</v>
      </c>
      <c r="J58" s="10" t="s">
        <v>56</v>
      </c>
      <c r="K58" s="58" t="s">
        <v>312</v>
      </c>
      <c r="L58" s="10" t="s">
        <v>34</v>
      </c>
      <c r="M58" s="15">
        <v>700</v>
      </c>
      <c r="N58" s="10" t="s">
        <v>101</v>
      </c>
      <c r="O58" s="15">
        <v>250</v>
      </c>
      <c r="P58" s="16">
        <f t="shared" si="2"/>
        <v>950</v>
      </c>
      <c r="Q58" s="58" t="s">
        <v>312</v>
      </c>
      <c r="R58" s="14" t="s">
        <v>21</v>
      </c>
      <c r="S58" s="76">
        <v>8</v>
      </c>
      <c r="U58" s="77"/>
      <c r="V58" s="76"/>
      <c r="AQ58" s="10" t="s">
        <v>71</v>
      </c>
      <c r="AR58" s="15">
        <v>1200</v>
      </c>
    </row>
    <row r="59" spans="1:44" x14ac:dyDescent="0.25">
      <c r="A59" s="10">
        <v>58</v>
      </c>
      <c r="B59" s="10" t="s">
        <v>139</v>
      </c>
      <c r="C59" s="12">
        <v>45422</v>
      </c>
      <c r="D59" s="12">
        <v>45430</v>
      </c>
      <c r="E59" s="10">
        <v>8</v>
      </c>
      <c r="F59" s="10" t="s">
        <v>140</v>
      </c>
      <c r="G59" s="10">
        <v>27</v>
      </c>
      <c r="H59" s="13" t="str">
        <f t="shared" si="1"/>
        <v>young adulthood</v>
      </c>
      <c r="I59" s="14" t="s">
        <v>15</v>
      </c>
      <c r="J59" s="10" t="s">
        <v>133</v>
      </c>
      <c r="K59" s="58" t="s">
        <v>311</v>
      </c>
      <c r="L59" s="10" t="s">
        <v>41</v>
      </c>
      <c r="M59" s="15">
        <v>500</v>
      </c>
      <c r="N59" s="10" t="s">
        <v>141</v>
      </c>
      <c r="O59" s="15">
        <v>20</v>
      </c>
      <c r="P59" s="16">
        <f t="shared" si="2"/>
        <v>520</v>
      </c>
      <c r="Q59" s="58" t="s">
        <v>311</v>
      </c>
      <c r="R59" s="14" t="s">
        <v>15</v>
      </c>
      <c r="S59" s="76">
        <v>8</v>
      </c>
      <c r="U59" s="77"/>
      <c r="V59" s="76"/>
      <c r="AQ59" s="10" t="s">
        <v>71</v>
      </c>
      <c r="AR59" s="15">
        <v>900</v>
      </c>
    </row>
    <row r="60" spans="1:44" x14ac:dyDescent="0.25">
      <c r="A60" s="10">
        <v>59</v>
      </c>
      <c r="B60" s="10" t="s">
        <v>142</v>
      </c>
      <c r="C60" s="12">
        <v>45463</v>
      </c>
      <c r="D60" s="12">
        <v>45470</v>
      </c>
      <c r="E60" s="10">
        <v>7</v>
      </c>
      <c r="F60" s="10" t="s">
        <v>143</v>
      </c>
      <c r="G60" s="10">
        <v>26</v>
      </c>
      <c r="H60" s="13" t="str">
        <f t="shared" si="1"/>
        <v>young adulthood</v>
      </c>
      <c r="I60" s="14" t="s">
        <v>15</v>
      </c>
      <c r="J60" s="10" t="s">
        <v>59</v>
      </c>
      <c r="K60" s="58" t="s">
        <v>311</v>
      </c>
      <c r="L60" s="10" t="s">
        <v>17</v>
      </c>
      <c r="M60" s="15">
        <v>1200</v>
      </c>
      <c r="N60" s="10" t="s">
        <v>101</v>
      </c>
      <c r="O60" s="15">
        <v>300</v>
      </c>
      <c r="P60" s="16">
        <f t="shared" si="2"/>
        <v>1500</v>
      </c>
      <c r="Q60" s="58" t="s">
        <v>311</v>
      </c>
      <c r="R60" s="14" t="s">
        <v>15</v>
      </c>
      <c r="S60" s="76">
        <v>7</v>
      </c>
      <c r="U60" s="77"/>
      <c r="V60" s="76"/>
      <c r="AQ60" s="10" t="s">
        <v>71</v>
      </c>
      <c r="AR60" s="15">
        <v>700</v>
      </c>
    </row>
    <row r="61" spans="1:44" x14ac:dyDescent="0.25">
      <c r="A61" s="10">
        <v>60</v>
      </c>
      <c r="B61" s="10" t="s">
        <v>144</v>
      </c>
      <c r="C61" s="12">
        <v>45488</v>
      </c>
      <c r="D61" s="12">
        <v>45496</v>
      </c>
      <c r="E61" s="10">
        <v>8</v>
      </c>
      <c r="F61" s="10" t="s">
        <v>145</v>
      </c>
      <c r="G61" s="10">
        <v>33</v>
      </c>
      <c r="H61" s="13" t="str">
        <f t="shared" si="1"/>
        <v>young adulthood</v>
      </c>
      <c r="I61" s="14" t="s">
        <v>21</v>
      </c>
      <c r="J61" s="10" t="s">
        <v>86</v>
      </c>
      <c r="K61" s="58" t="s">
        <v>312</v>
      </c>
      <c r="L61" s="10" t="s">
        <v>34</v>
      </c>
      <c r="M61" s="15">
        <v>800</v>
      </c>
      <c r="N61" s="10" t="s">
        <v>35</v>
      </c>
      <c r="O61" s="15">
        <v>100</v>
      </c>
      <c r="P61" s="16">
        <f t="shared" si="2"/>
        <v>900</v>
      </c>
      <c r="Q61" s="58" t="s">
        <v>312</v>
      </c>
      <c r="R61" s="14" t="s">
        <v>21</v>
      </c>
      <c r="S61" s="76">
        <v>8</v>
      </c>
      <c r="U61" s="77"/>
      <c r="V61" s="76"/>
      <c r="AQ61" s="10" t="s">
        <v>71</v>
      </c>
      <c r="AR61" s="15">
        <v>500</v>
      </c>
    </row>
    <row r="62" spans="1:44" x14ac:dyDescent="0.25">
      <c r="A62" s="10">
        <v>61</v>
      </c>
      <c r="B62" s="10" t="s">
        <v>70</v>
      </c>
      <c r="C62" s="12">
        <v>44754</v>
      </c>
      <c r="D62" s="12">
        <v>44760</v>
      </c>
      <c r="E62" s="10">
        <v>6</v>
      </c>
      <c r="F62" s="10" t="s">
        <v>146</v>
      </c>
      <c r="G62" s="10">
        <v>35</v>
      </c>
      <c r="H62" s="13" t="str">
        <f t="shared" si="1"/>
        <v>young adulthood</v>
      </c>
      <c r="I62" s="14" t="s">
        <v>21</v>
      </c>
      <c r="J62" s="10" t="s">
        <v>16</v>
      </c>
      <c r="K62" s="58" t="s">
        <v>310</v>
      </c>
      <c r="L62" s="10" t="s">
        <v>17</v>
      </c>
      <c r="M62" s="15">
        <v>1200</v>
      </c>
      <c r="N62" s="10" t="s">
        <v>71</v>
      </c>
      <c r="O62" s="15">
        <v>800</v>
      </c>
      <c r="P62" s="16">
        <f t="shared" si="2"/>
        <v>2000</v>
      </c>
      <c r="Q62" s="58" t="s">
        <v>310</v>
      </c>
      <c r="R62" s="14" t="s">
        <v>21</v>
      </c>
      <c r="S62" s="76">
        <v>6</v>
      </c>
      <c r="U62" s="77"/>
      <c r="V62" s="76"/>
      <c r="AQ62" s="10" t="s">
        <v>71</v>
      </c>
      <c r="AR62" s="15">
        <v>700</v>
      </c>
    </row>
    <row r="63" spans="1:44" x14ac:dyDescent="0.25">
      <c r="A63" s="10">
        <v>62</v>
      </c>
      <c r="B63" s="10" t="s">
        <v>76</v>
      </c>
      <c r="C63" s="12">
        <v>44807</v>
      </c>
      <c r="D63" s="12">
        <v>44814</v>
      </c>
      <c r="E63" s="10">
        <v>7</v>
      </c>
      <c r="F63" s="10" t="s">
        <v>77</v>
      </c>
      <c r="G63" s="10">
        <v>28</v>
      </c>
      <c r="H63" s="13" t="str">
        <f t="shared" si="1"/>
        <v>young adulthood</v>
      </c>
      <c r="I63" s="14" t="s">
        <v>15</v>
      </c>
      <c r="J63" s="10" t="s">
        <v>78</v>
      </c>
      <c r="K63" s="58" t="s">
        <v>311</v>
      </c>
      <c r="L63" s="10" t="s">
        <v>41</v>
      </c>
      <c r="M63" s="15">
        <v>400</v>
      </c>
      <c r="N63" s="10" t="s">
        <v>35</v>
      </c>
      <c r="O63" s="15">
        <v>300</v>
      </c>
      <c r="P63" s="16">
        <f t="shared" si="2"/>
        <v>700</v>
      </c>
      <c r="Q63" s="58" t="s">
        <v>311</v>
      </c>
      <c r="R63" s="14" t="s">
        <v>15</v>
      </c>
      <c r="S63" s="76">
        <v>7</v>
      </c>
      <c r="U63" s="77"/>
      <c r="V63" s="76"/>
      <c r="AQ63" s="10" t="s">
        <v>71</v>
      </c>
      <c r="AR63" s="15">
        <v>1000</v>
      </c>
    </row>
    <row r="64" spans="1:44" x14ac:dyDescent="0.25">
      <c r="A64" s="10">
        <v>63</v>
      </c>
      <c r="B64" s="10" t="s">
        <v>147</v>
      </c>
      <c r="C64" s="12">
        <v>44933</v>
      </c>
      <c r="D64" s="12">
        <v>44942</v>
      </c>
      <c r="E64" s="10">
        <v>9</v>
      </c>
      <c r="F64" s="10" t="s">
        <v>148</v>
      </c>
      <c r="G64" s="10">
        <v>29</v>
      </c>
      <c r="H64" s="13" t="str">
        <f t="shared" si="1"/>
        <v>young adulthood</v>
      </c>
      <c r="I64" s="14" t="s">
        <v>21</v>
      </c>
      <c r="J64" s="10" t="s">
        <v>30</v>
      </c>
      <c r="K64" s="58" t="s">
        <v>312</v>
      </c>
      <c r="L64" s="10" t="s">
        <v>149</v>
      </c>
      <c r="M64" s="15">
        <v>800</v>
      </c>
      <c r="N64" s="10" t="s">
        <v>101</v>
      </c>
      <c r="O64" s="15">
        <v>200</v>
      </c>
      <c r="P64" s="16">
        <f t="shared" si="2"/>
        <v>1000</v>
      </c>
      <c r="Q64" s="58" t="s">
        <v>312</v>
      </c>
      <c r="R64" s="14" t="s">
        <v>21</v>
      </c>
      <c r="S64" s="76">
        <v>9</v>
      </c>
      <c r="U64" s="77"/>
      <c r="V64" s="76"/>
      <c r="AQ64" s="10" t="s">
        <v>71</v>
      </c>
      <c r="AR64" s="15">
        <v>800</v>
      </c>
    </row>
    <row r="65" spans="1:44" x14ac:dyDescent="0.25">
      <c r="A65" s="10">
        <v>64</v>
      </c>
      <c r="B65" s="10" t="s">
        <v>82</v>
      </c>
      <c r="C65" s="12">
        <v>45100</v>
      </c>
      <c r="D65" s="12">
        <v>45106</v>
      </c>
      <c r="E65" s="10">
        <v>6</v>
      </c>
      <c r="F65" s="10" t="s">
        <v>25</v>
      </c>
      <c r="G65" s="10">
        <v>43</v>
      </c>
      <c r="H65" s="13" t="str">
        <f t="shared" si="1"/>
        <v>mid-age</v>
      </c>
      <c r="I65" s="14" t="s">
        <v>15</v>
      </c>
      <c r="J65" s="10" t="s">
        <v>40</v>
      </c>
      <c r="K65" s="58" t="s">
        <v>102</v>
      </c>
      <c r="L65" s="10" t="s">
        <v>17</v>
      </c>
      <c r="M65" s="15">
        <v>1500</v>
      </c>
      <c r="N65" s="10" t="s">
        <v>71</v>
      </c>
      <c r="O65" s="15">
        <v>1200</v>
      </c>
      <c r="P65" s="16">
        <f t="shared" si="2"/>
        <v>2700</v>
      </c>
      <c r="Q65" s="58" t="s">
        <v>102</v>
      </c>
      <c r="R65" s="14" t="s">
        <v>15</v>
      </c>
      <c r="S65" s="76">
        <v>6</v>
      </c>
      <c r="U65" s="77"/>
      <c r="V65" s="76"/>
      <c r="AQ65" s="10" t="s">
        <v>71</v>
      </c>
      <c r="AR65" s="15">
        <v>600</v>
      </c>
    </row>
    <row r="66" spans="1:44" x14ac:dyDescent="0.25">
      <c r="A66" s="10">
        <v>65</v>
      </c>
      <c r="B66" s="10" t="s">
        <v>93</v>
      </c>
      <c r="C66" s="12">
        <v>45156</v>
      </c>
      <c r="D66" s="12">
        <v>45163</v>
      </c>
      <c r="E66" s="10">
        <v>7</v>
      </c>
      <c r="F66" s="10" t="s">
        <v>150</v>
      </c>
      <c r="G66" s="10">
        <v>31</v>
      </c>
      <c r="H66" s="13" t="str">
        <f t="shared" si="1"/>
        <v>young adulthood</v>
      </c>
      <c r="I66" s="14" t="s">
        <v>21</v>
      </c>
      <c r="J66" s="10" t="s">
        <v>56</v>
      </c>
      <c r="K66" s="58" t="s">
        <v>312</v>
      </c>
      <c r="L66" s="10" t="s">
        <v>149</v>
      </c>
      <c r="M66" s="15">
        <v>900</v>
      </c>
      <c r="N66" s="10" t="s">
        <v>71</v>
      </c>
      <c r="O66" s="15">
        <v>700</v>
      </c>
      <c r="P66" s="16">
        <f t="shared" ref="P66:P97" si="3">SUM(M66:O66)</f>
        <v>1600</v>
      </c>
      <c r="Q66" s="58" t="s">
        <v>312</v>
      </c>
      <c r="R66" s="14" t="s">
        <v>21</v>
      </c>
      <c r="S66" s="76">
        <v>7</v>
      </c>
      <c r="U66" s="77"/>
      <c r="V66" s="76"/>
      <c r="AQ66" s="10" t="s">
        <v>71</v>
      </c>
      <c r="AR66" s="15">
        <v>900</v>
      </c>
    </row>
    <row r="67" spans="1:44" x14ac:dyDescent="0.25">
      <c r="A67" s="10">
        <v>66</v>
      </c>
      <c r="B67" s="10" t="s">
        <v>72</v>
      </c>
      <c r="C67" s="12">
        <v>45323</v>
      </c>
      <c r="D67" s="12">
        <v>45330</v>
      </c>
      <c r="E67" s="10">
        <v>7</v>
      </c>
      <c r="F67" s="10" t="s">
        <v>151</v>
      </c>
      <c r="G67" s="10">
        <v>27</v>
      </c>
      <c r="H67" s="13" t="str">
        <f t="shared" ref="H67:H130" si="4">IF(G67&gt;41,"mid-age","young adulthood")</f>
        <v>young adulthood</v>
      </c>
      <c r="I67" s="14" t="s">
        <v>15</v>
      </c>
      <c r="J67" s="10" t="s">
        <v>16</v>
      </c>
      <c r="K67" s="58" t="s">
        <v>310</v>
      </c>
      <c r="L67" s="10" t="s">
        <v>23</v>
      </c>
      <c r="M67" s="15">
        <v>2200</v>
      </c>
      <c r="N67" s="10" t="s">
        <v>71</v>
      </c>
      <c r="O67" s="15">
        <v>1000</v>
      </c>
      <c r="P67" s="16">
        <f t="shared" si="3"/>
        <v>3200</v>
      </c>
      <c r="Q67" s="58" t="s">
        <v>310</v>
      </c>
      <c r="R67" s="14" t="s">
        <v>15</v>
      </c>
      <c r="S67" s="76">
        <v>7</v>
      </c>
      <c r="U67" s="77"/>
      <c r="V67" s="76"/>
      <c r="AQ67" s="10" t="s">
        <v>71</v>
      </c>
      <c r="AR67" s="15">
        <v>700</v>
      </c>
    </row>
    <row r="68" spans="1:44" x14ac:dyDescent="0.25">
      <c r="A68" s="10">
        <v>67</v>
      </c>
      <c r="B68" s="10" t="s">
        <v>70</v>
      </c>
      <c r="C68" s="12">
        <v>45418</v>
      </c>
      <c r="D68" s="12">
        <v>45424</v>
      </c>
      <c r="E68" s="10">
        <v>6</v>
      </c>
      <c r="F68" s="10" t="s">
        <v>152</v>
      </c>
      <c r="G68" s="10">
        <v>39</v>
      </c>
      <c r="H68" s="13" t="str">
        <f t="shared" si="4"/>
        <v>young adulthood</v>
      </c>
      <c r="I68" s="14" t="s">
        <v>21</v>
      </c>
      <c r="J68" s="10" t="s">
        <v>153</v>
      </c>
      <c r="K68" s="58" t="s">
        <v>312</v>
      </c>
      <c r="L68" s="10" t="s">
        <v>17</v>
      </c>
      <c r="M68" s="15">
        <v>1100</v>
      </c>
      <c r="N68" s="10" t="s">
        <v>35</v>
      </c>
      <c r="O68" s="15">
        <v>200</v>
      </c>
      <c r="P68" s="16">
        <f t="shared" si="3"/>
        <v>1300</v>
      </c>
      <c r="Q68" s="58" t="s">
        <v>312</v>
      </c>
      <c r="R68" s="14" t="s">
        <v>21</v>
      </c>
      <c r="S68" s="76">
        <v>6</v>
      </c>
      <c r="U68" s="77"/>
      <c r="V68" s="76"/>
      <c r="AQ68" s="10" t="s">
        <v>71</v>
      </c>
      <c r="AR68" s="15">
        <v>1000</v>
      </c>
    </row>
    <row r="69" spans="1:44" x14ac:dyDescent="0.25">
      <c r="A69" s="10">
        <v>68</v>
      </c>
      <c r="B69" s="10" t="s">
        <v>79</v>
      </c>
      <c r="C69" s="12">
        <v>45493</v>
      </c>
      <c r="D69" s="12">
        <v>45499</v>
      </c>
      <c r="E69" s="10">
        <v>6</v>
      </c>
      <c r="F69" s="10" t="s">
        <v>154</v>
      </c>
      <c r="G69" s="10">
        <v>25</v>
      </c>
      <c r="H69" s="13" t="str">
        <f t="shared" si="4"/>
        <v>young adulthood</v>
      </c>
      <c r="I69" s="14" t="s">
        <v>15</v>
      </c>
      <c r="J69" s="10" t="s">
        <v>16</v>
      </c>
      <c r="K69" s="58" t="s">
        <v>310</v>
      </c>
      <c r="L69" s="10" t="s">
        <v>149</v>
      </c>
      <c r="M69" s="15">
        <v>1000</v>
      </c>
      <c r="N69" s="10" t="s">
        <v>71</v>
      </c>
      <c r="O69" s="15">
        <v>800</v>
      </c>
      <c r="P69" s="16">
        <f t="shared" si="3"/>
        <v>1800</v>
      </c>
      <c r="Q69" s="58" t="s">
        <v>310</v>
      </c>
      <c r="R69" s="14" t="s">
        <v>15</v>
      </c>
      <c r="S69" s="76">
        <v>6</v>
      </c>
      <c r="U69" s="77"/>
      <c r="V69" s="76"/>
      <c r="AQ69" s="10" t="s">
        <v>71</v>
      </c>
      <c r="AR69" s="15">
        <v>700</v>
      </c>
    </row>
    <row r="70" spans="1:44" x14ac:dyDescent="0.25">
      <c r="A70" s="10">
        <v>69</v>
      </c>
      <c r="B70" s="10" t="s">
        <v>87</v>
      </c>
      <c r="C70" s="12">
        <v>45543</v>
      </c>
      <c r="D70" s="12">
        <v>45551</v>
      </c>
      <c r="E70" s="10">
        <v>8</v>
      </c>
      <c r="F70" s="10" t="s">
        <v>155</v>
      </c>
      <c r="G70" s="10">
        <v>33</v>
      </c>
      <c r="H70" s="13" t="str">
        <f t="shared" si="4"/>
        <v>young adulthood</v>
      </c>
      <c r="I70" s="14" t="s">
        <v>21</v>
      </c>
      <c r="J70" s="10" t="s">
        <v>89</v>
      </c>
      <c r="K70" s="58" t="s">
        <v>311</v>
      </c>
      <c r="L70" s="10" t="s">
        <v>41</v>
      </c>
      <c r="M70" s="15">
        <v>300</v>
      </c>
      <c r="N70" s="10" t="s">
        <v>71</v>
      </c>
      <c r="O70" s="15">
        <v>700</v>
      </c>
      <c r="P70" s="16">
        <f t="shared" si="3"/>
        <v>1000</v>
      </c>
      <c r="Q70" s="58" t="s">
        <v>311</v>
      </c>
      <c r="R70" s="14" t="s">
        <v>21</v>
      </c>
      <c r="S70" s="76">
        <v>8</v>
      </c>
      <c r="U70" s="77"/>
      <c r="V70" s="76"/>
      <c r="AQ70" s="10" t="s">
        <v>71</v>
      </c>
      <c r="AR70" s="15">
        <v>800</v>
      </c>
    </row>
    <row r="71" spans="1:44" x14ac:dyDescent="0.25">
      <c r="A71" s="10">
        <v>70</v>
      </c>
      <c r="B71" s="10" t="s">
        <v>84</v>
      </c>
      <c r="C71" s="12">
        <v>45702</v>
      </c>
      <c r="D71" s="12">
        <v>45708</v>
      </c>
      <c r="E71" s="10">
        <v>6</v>
      </c>
      <c r="F71" s="10" t="s">
        <v>156</v>
      </c>
      <c r="G71" s="10">
        <v>41</v>
      </c>
      <c r="H71" s="13" t="str">
        <f t="shared" si="4"/>
        <v>young adulthood</v>
      </c>
      <c r="I71" s="14" t="s">
        <v>15</v>
      </c>
      <c r="J71" s="10" t="s">
        <v>86</v>
      </c>
      <c r="K71" s="58" t="s">
        <v>312</v>
      </c>
      <c r="L71" s="10" t="s">
        <v>17</v>
      </c>
      <c r="M71" s="15">
        <v>1300</v>
      </c>
      <c r="N71" s="10" t="s">
        <v>35</v>
      </c>
      <c r="O71" s="15">
        <v>100</v>
      </c>
      <c r="P71" s="16">
        <f t="shared" si="3"/>
        <v>1400</v>
      </c>
      <c r="Q71" s="58" t="s">
        <v>312</v>
      </c>
      <c r="R71" s="14" t="s">
        <v>15</v>
      </c>
      <c r="S71" s="76">
        <v>6</v>
      </c>
      <c r="U71" s="77"/>
      <c r="V71" s="76"/>
      <c r="AQ71" s="10" t="s">
        <v>71</v>
      </c>
      <c r="AR71" s="15">
        <v>2500</v>
      </c>
    </row>
    <row r="72" spans="1:44" x14ac:dyDescent="0.25">
      <c r="A72" s="10">
        <v>71</v>
      </c>
      <c r="B72" s="10" t="s">
        <v>72</v>
      </c>
      <c r="C72" s="12">
        <v>45798</v>
      </c>
      <c r="D72" s="12">
        <v>45806</v>
      </c>
      <c r="E72" s="10">
        <v>8</v>
      </c>
      <c r="F72" s="10" t="s">
        <v>157</v>
      </c>
      <c r="G72" s="10">
        <v>37</v>
      </c>
      <c r="H72" s="13" t="str">
        <f t="shared" si="4"/>
        <v>young adulthood</v>
      </c>
      <c r="I72" s="14" t="s">
        <v>21</v>
      </c>
      <c r="J72" s="10" t="s">
        <v>30</v>
      </c>
      <c r="K72" s="58" t="s">
        <v>312</v>
      </c>
      <c r="L72" s="10" t="s">
        <v>23</v>
      </c>
      <c r="M72" s="15">
        <v>1800</v>
      </c>
      <c r="N72" s="10" t="s">
        <v>71</v>
      </c>
      <c r="O72" s="15">
        <v>1000</v>
      </c>
      <c r="P72" s="16">
        <f t="shared" si="3"/>
        <v>2800</v>
      </c>
      <c r="Q72" s="58" t="s">
        <v>312</v>
      </c>
      <c r="R72" s="14" t="s">
        <v>21</v>
      </c>
      <c r="S72" s="76">
        <v>8</v>
      </c>
      <c r="U72" s="77"/>
      <c r="V72" s="76"/>
      <c r="AQ72" s="10" t="s">
        <v>71</v>
      </c>
      <c r="AR72" s="15">
        <v>3000</v>
      </c>
    </row>
    <row r="73" spans="1:44" x14ac:dyDescent="0.25">
      <c r="A73" s="10">
        <v>73</v>
      </c>
      <c r="B73" s="10" t="s">
        <v>24</v>
      </c>
      <c r="C73" s="12">
        <v>44778</v>
      </c>
      <c r="D73" s="12">
        <v>44785</v>
      </c>
      <c r="E73" s="10">
        <v>7</v>
      </c>
      <c r="F73" s="10" t="s">
        <v>158</v>
      </c>
      <c r="G73" s="10">
        <v>35</v>
      </c>
      <c r="H73" s="13" t="str">
        <f t="shared" si="4"/>
        <v>young adulthood</v>
      </c>
      <c r="I73" s="14" t="s">
        <v>21</v>
      </c>
      <c r="J73" s="10" t="s">
        <v>133</v>
      </c>
      <c r="K73" s="58" t="s">
        <v>311</v>
      </c>
      <c r="L73" s="10" t="s">
        <v>23</v>
      </c>
      <c r="M73" s="17">
        <v>500</v>
      </c>
      <c r="N73" s="10" t="s">
        <v>71</v>
      </c>
      <c r="O73" s="17">
        <v>800</v>
      </c>
      <c r="P73" s="16">
        <f t="shared" si="3"/>
        <v>1300</v>
      </c>
      <c r="Q73" s="58" t="s">
        <v>311</v>
      </c>
      <c r="R73" s="14" t="s">
        <v>21</v>
      </c>
      <c r="S73" s="76">
        <v>7</v>
      </c>
      <c r="U73" s="77"/>
      <c r="V73" s="76"/>
      <c r="AQ73" s="10" t="s">
        <v>71</v>
      </c>
      <c r="AR73" s="15">
        <v>2500</v>
      </c>
    </row>
    <row r="74" spans="1:44" x14ac:dyDescent="0.25">
      <c r="A74" s="10">
        <v>74</v>
      </c>
      <c r="B74" s="10" t="s">
        <v>31</v>
      </c>
      <c r="C74" s="12">
        <v>44927</v>
      </c>
      <c r="D74" s="12">
        <v>44935</v>
      </c>
      <c r="E74" s="10">
        <v>8</v>
      </c>
      <c r="F74" s="10" t="s">
        <v>159</v>
      </c>
      <c r="G74" s="10">
        <v>29</v>
      </c>
      <c r="H74" s="13" t="str">
        <f t="shared" si="4"/>
        <v>young adulthood</v>
      </c>
      <c r="I74" s="14" t="s">
        <v>15</v>
      </c>
      <c r="J74" s="10" t="s">
        <v>16</v>
      </c>
      <c r="K74" s="58" t="s">
        <v>310</v>
      </c>
      <c r="L74" s="10" t="s">
        <v>17</v>
      </c>
      <c r="M74" s="17">
        <v>1000</v>
      </c>
      <c r="N74" s="10" t="s">
        <v>35</v>
      </c>
      <c r="O74" s="17">
        <v>200</v>
      </c>
      <c r="P74" s="16">
        <f t="shared" si="3"/>
        <v>1200</v>
      </c>
      <c r="Q74" s="58" t="s">
        <v>310</v>
      </c>
      <c r="R74" s="14" t="s">
        <v>15</v>
      </c>
      <c r="S74" s="76">
        <v>8</v>
      </c>
      <c r="U74" s="77"/>
      <c r="V74" s="76"/>
      <c r="AQ74" s="10" t="s">
        <v>71</v>
      </c>
      <c r="AR74" s="15">
        <v>3000</v>
      </c>
    </row>
    <row r="75" spans="1:44" x14ac:dyDescent="0.25">
      <c r="A75" s="10">
        <v>75</v>
      </c>
      <c r="B75" s="10" t="s">
        <v>51</v>
      </c>
      <c r="C75" s="12">
        <v>45031</v>
      </c>
      <c r="D75" s="12">
        <v>45038</v>
      </c>
      <c r="E75" s="10">
        <v>7</v>
      </c>
      <c r="F75" s="10" t="s">
        <v>160</v>
      </c>
      <c r="G75" s="10">
        <v>42</v>
      </c>
      <c r="H75" s="13" t="str">
        <f t="shared" si="4"/>
        <v>mid-age</v>
      </c>
      <c r="I75" s="14" t="s">
        <v>21</v>
      </c>
      <c r="J75" s="10" t="s">
        <v>53</v>
      </c>
      <c r="K75" s="58" t="s">
        <v>310</v>
      </c>
      <c r="L75" s="10" t="s">
        <v>23</v>
      </c>
      <c r="M75" s="17">
        <v>800</v>
      </c>
      <c r="N75" s="10" t="s">
        <v>71</v>
      </c>
      <c r="O75" s="17">
        <v>500</v>
      </c>
      <c r="P75" s="16">
        <f t="shared" si="3"/>
        <v>1300</v>
      </c>
      <c r="Q75" s="58" t="s">
        <v>310</v>
      </c>
      <c r="R75" s="14" t="s">
        <v>21</v>
      </c>
      <c r="S75" s="76">
        <v>7</v>
      </c>
      <c r="U75" s="77"/>
      <c r="V75" s="76"/>
      <c r="AQ75" s="10" t="s">
        <v>71</v>
      </c>
      <c r="AR75" s="15">
        <v>2500</v>
      </c>
    </row>
    <row r="76" spans="1:44" x14ac:dyDescent="0.25">
      <c r="A76" s="10">
        <v>76</v>
      </c>
      <c r="B76" s="10" t="s">
        <v>36</v>
      </c>
      <c r="C76" s="12">
        <v>45084</v>
      </c>
      <c r="D76" s="12">
        <v>45091</v>
      </c>
      <c r="E76" s="10">
        <v>7</v>
      </c>
      <c r="F76" s="10" t="s">
        <v>14</v>
      </c>
      <c r="G76" s="10">
        <v>46</v>
      </c>
      <c r="H76" s="13" t="str">
        <f t="shared" si="4"/>
        <v>mid-age</v>
      </c>
      <c r="I76" s="14" t="s">
        <v>15</v>
      </c>
      <c r="J76" s="10" t="s">
        <v>30</v>
      </c>
      <c r="K76" s="58" t="s">
        <v>312</v>
      </c>
      <c r="L76" s="10" t="s">
        <v>17</v>
      </c>
      <c r="M76" s="17">
        <v>1200</v>
      </c>
      <c r="N76" s="10" t="s">
        <v>71</v>
      </c>
      <c r="O76" s="17">
        <v>700</v>
      </c>
      <c r="P76" s="16">
        <f t="shared" si="3"/>
        <v>1900</v>
      </c>
      <c r="Q76" s="58" t="s">
        <v>312</v>
      </c>
      <c r="R76" s="14" t="s">
        <v>15</v>
      </c>
      <c r="S76" s="76">
        <v>7</v>
      </c>
      <c r="U76" s="77"/>
      <c r="V76" s="76"/>
    </row>
    <row r="77" spans="1:44" x14ac:dyDescent="0.25">
      <c r="A77" s="10">
        <v>77</v>
      </c>
      <c r="B77" s="10" t="s">
        <v>161</v>
      </c>
      <c r="C77" s="12">
        <v>45170</v>
      </c>
      <c r="D77" s="12">
        <v>45179</v>
      </c>
      <c r="E77" s="10">
        <v>9</v>
      </c>
      <c r="F77" s="10" t="s">
        <v>162</v>
      </c>
      <c r="G77" s="10">
        <v>31</v>
      </c>
      <c r="H77" s="13" t="str">
        <f t="shared" si="4"/>
        <v>young adulthood</v>
      </c>
      <c r="I77" s="14" t="s">
        <v>15</v>
      </c>
      <c r="J77" s="10" t="s">
        <v>163</v>
      </c>
      <c r="K77" s="58" t="s">
        <v>331</v>
      </c>
      <c r="L77" s="10" t="s">
        <v>164</v>
      </c>
      <c r="M77" s="17">
        <v>400</v>
      </c>
      <c r="N77" s="10" t="s">
        <v>165</v>
      </c>
      <c r="O77" s="17">
        <v>300</v>
      </c>
      <c r="P77" s="16">
        <f t="shared" si="3"/>
        <v>700</v>
      </c>
      <c r="Q77" s="58" t="s">
        <v>314</v>
      </c>
      <c r="R77" s="14" t="s">
        <v>15</v>
      </c>
      <c r="S77" s="76">
        <v>9</v>
      </c>
      <c r="U77" s="77"/>
      <c r="V77" s="76"/>
    </row>
    <row r="78" spans="1:44" x14ac:dyDescent="0.25">
      <c r="A78" s="10">
        <v>78</v>
      </c>
      <c r="B78" s="10" t="s">
        <v>24</v>
      </c>
      <c r="C78" s="12">
        <v>45242</v>
      </c>
      <c r="D78" s="12">
        <v>45249</v>
      </c>
      <c r="E78" s="10">
        <v>7</v>
      </c>
      <c r="F78" s="10" t="s">
        <v>166</v>
      </c>
      <c r="G78" s="10">
        <v>25</v>
      </c>
      <c r="H78" s="13" t="str">
        <f t="shared" si="4"/>
        <v>young adulthood</v>
      </c>
      <c r="I78" s="14" t="s">
        <v>21</v>
      </c>
      <c r="J78" s="10" t="s">
        <v>167</v>
      </c>
      <c r="K78" s="58" t="s">
        <v>311</v>
      </c>
      <c r="L78" s="10" t="s">
        <v>23</v>
      </c>
      <c r="M78" s="17">
        <v>600</v>
      </c>
      <c r="N78" s="10" t="s">
        <v>71</v>
      </c>
      <c r="O78" s="17">
        <v>700</v>
      </c>
      <c r="P78" s="16">
        <f t="shared" si="3"/>
        <v>1300</v>
      </c>
      <c r="Q78" s="58" t="s">
        <v>311</v>
      </c>
      <c r="R78" s="14" t="s">
        <v>21</v>
      </c>
      <c r="S78" s="76">
        <v>7</v>
      </c>
      <c r="U78" s="77"/>
      <c r="V78" s="76"/>
    </row>
    <row r="79" spans="1:44" x14ac:dyDescent="0.25">
      <c r="A79" s="10">
        <v>79</v>
      </c>
      <c r="B79" s="10" t="s">
        <v>168</v>
      </c>
      <c r="C79" s="12">
        <v>45327</v>
      </c>
      <c r="D79" s="12">
        <v>45334</v>
      </c>
      <c r="E79" s="10">
        <v>7</v>
      </c>
      <c r="F79" s="10" t="s">
        <v>25</v>
      </c>
      <c r="G79" s="10">
        <v>38</v>
      </c>
      <c r="H79" s="13" t="str">
        <f t="shared" si="4"/>
        <v>young adulthood</v>
      </c>
      <c r="I79" s="14" t="s">
        <v>15</v>
      </c>
      <c r="J79" s="10" t="s">
        <v>40</v>
      </c>
      <c r="K79" s="58" t="s">
        <v>102</v>
      </c>
      <c r="L79" s="10" t="s">
        <v>17</v>
      </c>
      <c r="M79" s="17">
        <v>900</v>
      </c>
      <c r="N79" s="10" t="s">
        <v>71</v>
      </c>
      <c r="O79" s="17">
        <v>600</v>
      </c>
      <c r="P79" s="16">
        <f t="shared" si="3"/>
        <v>1500</v>
      </c>
      <c r="Q79" s="58" t="s">
        <v>102</v>
      </c>
      <c r="R79" s="14" t="s">
        <v>15</v>
      </c>
      <c r="S79" s="76">
        <v>7</v>
      </c>
      <c r="U79" s="77"/>
      <c r="V79" s="76"/>
    </row>
    <row r="80" spans="1:44" x14ac:dyDescent="0.25">
      <c r="A80" s="10">
        <v>80</v>
      </c>
      <c r="B80" s="10" t="s">
        <v>169</v>
      </c>
      <c r="C80" s="12">
        <v>45427</v>
      </c>
      <c r="D80" s="12">
        <v>45434</v>
      </c>
      <c r="E80" s="10">
        <v>7</v>
      </c>
      <c r="F80" s="10" t="s">
        <v>170</v>
      </c>
      <c r="G80" s="10">
        <v>27</v>
      </c>
      <c r="H80" s="13" t="str">
        <f t="shared" si="4"/>
        <v>young adulthood</v>
      </c>
      <c r="I80" s="14" t="s">
        <v>21</v>
      </c>
      <c r="J80" s="10" t="s">
        <v>26</v>
      </c>
      <c r="K80" s="58" t="s">
        <v>311</v>
      </c>
      <c r="L80" s="10" t="s">
        <v>17</v>
      </c>
      <c r="M80" s="17">
        <v>400</v>
      </c>
      <c r="N80" s="10" t="s">
        <v>71</v>
      </c>
      <c r="O80" s="17">
        <v>400</v>
      </c>
      <c r="P80" s="16">
        <f t="shared" si="3"/>
        <v>800</v>
      </c>
      <c r="Q80" s="58" t="s">
        <v>311</v>
      </c>
      <c r="R80" s="14" t="s">
        <v>21</v>
      </c>
      <c r="S80" s="76">
        <v>7</v>
      </c>
      <c r="U80" s="77"/>
      <c r="V80" s="76"/>
    </row>
    <row r="81" spans="1:22" x14ac:dyDescent="0.25">
      <c r="A81" s="10">
        <v>81</v>
      </c>
      <c r="B81" s="10" t="s">
        <v>28</v>
      </c>
      <c r="C81" s="12">
        <v>45524</v>
      </c>
      <c r="D81" s="12">
        <v>45531</v>
      </c>
      <c r="E81" s="10">
        <v>7</v>
      </c>
      <c r="F81" s="10" t="s">
        <v>171</v>
      </c>
      <c r="G81" s="10">
        <v>60</v>
      </c>
      <c r="H81" s="13" t="str">
        <f t="shared" si="4"/>
        <v>mid-age</v>
      </c>
      <c r="I81" s="14" t="s">
        <v>15</v>
      </c>
      <c r="J81" s="10" t="s">
        <v>16</v>
      </c>
      <c r="K81" s="58" t="s">
        <v>310</v>
      </c>
      <c r="L81" s="10" t="s">
        <v>17</v>
      </c>
      <c r="M81" s="17">
        <v>1500</v>
      </c>
      <c r="N81" s="10" t="s">
        <v>71</v>
      </c>
      <c r="O81" s="17">
        <v>1000</v>
      </c>
      <c r="P81" s="16">
        <f t="shared" si="3"/>
        <v>2500</v>
      </c>
      <c r="Q81" s="58" t="s">
        <v>310</v>
      </c>
      <c r="R81" s="14" t="s">
        <v>15</v>
      </c>
      <c r="S81" s="76">
        <v>7</v>
      </c>
      <c r="U81" s="77"/>
      <c r="V81" s="76"/>
    </row>
    <row r="82" spans="1:22" x14ac:dyDescent="0.25">
      <c r="A82" s="10">
        <v>82</v>
      </c>
      <c r="B82" s="10" t="s">
        <v>172</v>
      </c>
      <c r="C82" s="12">
        <v>45658</v>
      </c>
      <c r="D82" s="12">
        <v>45665</v>
      </c>
      <c r="E82" s="10">
        <v>7</v>
      </c>
      <c r="F82" s="10" t="s">
        <v>173</v>
      </c>
      <c r="G82" s="10">
        <v>32</v>
      </c>
      <c r="H82" s="13" t="str">
        <f t="shared" si="4"/>
        <v>young adulthood</v>
      </c>
      <c r="I82" s="14" t="s">
        <v>21</v>
      </c>
      <c r="J82" s="10" t="s">
        <v>30</v>
      </c>
      <c r="K82" s="58" t="s">
        <v>312</v>
      </c>
      <c r="L82" s="10" t="s">
        <v>23</v>
      </c>
      <c r="M82" s="17">
        <v>700</v>
      </c>
      <c r="N82" s="10" t="s">
        <v>71</v>
      </c>
      <c r="O82" s="17">
        <v>800</v>
      </c>
      <c r="P82" s="16">
        <f t="shared" si="3"/>
        <v>1500</v>
      </c>
      <c r="Q82" s="58" t="s">
        <v>312</v>
      </c>
      <c r="R82" s="14" t="s">
        <v>21</v>
      </c>
      <c r="S82" s="76">
        <v>7</v>
      </c>
      <c r="U82" s="77"/>
      <c r="V82" s="76"/>
    </row>
    <row r="83" spans="1:22" x14ac:dyDescent="0.25">
      <c r="A83" s="10">
        <v>83</v>
      </c>
      <c r="B83" s="10" t="s">
        <v>144</v>
      </c>
      <c r="C83" s="12">
        <v>45762</v>
      </c>
      <c r="D83" s="12">
        <v>45769</v>
      </c>
      <c r="E83" s="10">
        <v>7</v>
      </c>
      <c r="F83" s="10" t="s">
        <v>174</v>
      </c>
      <c r="G83" s="10">
        <v>41</v>
      </c>
      <c r="H83" s="13" t="str">
        <f t="shared" si="4"/>
        <v>young adulthood</v>
      </c>
      <c r="I83" s="14" t="s">
        <v>15</v>
      </c>
      <c r="J83" s="10" t="s">
        <v>16</v>
      </c>
      <c r="K83" s="58" t="s">
        <v>310</v>
      </c>
      <c r="L83" s="10" t="s">
        <v>17</v>
      </c>
      <c r="M83" s="17">
        <v>100</v>
      </c>
      <c r="N83" s="10"/>
      <c r="O83" s="17"/>
      <c r="P83" s="16">
        <f t="shared" si="3"/>
        <v>100</v>
      </c>
      <c r="Q83" s="58" t="s">
        <v>310</v>
      </c>
      <c r="R83" s="14" t="s">
        <v>15</v>
      </c>
      <c r="S83" s="76">
        <v>7</v>
      </c>
      <c r="U83" s="77"/>
      <c r="V83" s="76"/>
    </row>
    <row r="84" spans="1:22" x14ac:dyDescent="0.25">
      <c r="A84" s="10">
        <v>84</v>
      </c>
      <c r="B84" s="10" t="s">
        <v>70</v>
      </c>
      <c r="C84" s="12">
        <v>44362</v>
      </c>
      <c r="D84" s="12">
        <v>44367</v>
      </c>
      <c r="E84" s="10">
        <v>6</v>
      </c>
      <c r="F84" s="10" t="s">
        <v>14</v>
      </c>
      <c r="G84" s="10">
        <v>35</v>
      </c>
      <c r="H84" s="13" t="str">
        <f t="shared" si="4"/>
        <v>young adulthood</v>
      </c>
      <c r="I84" s="14" t="s">
        <v>15</v>
      </c>
      <c r="J84" s="10" t="s">
        <v>16</v>
      </c>
      <c r="K84" s="58" t="s">
        <v>310</v>
      </c>
      <c r="L84" s="10" t="s">
        <v>17</v>
      </c>
      <c r="M84" s="17">
        <v>800</v>
      </c>
      <c r="N84" s="10" t="s">
        <v>71</v>
      </c>
      <c r="O84" s="17">
        <v>500</v>
      </c>
      <c r="P84" s="16">
        <f t="shared" si="3"/>
        <v>1300</v>
      </c>
      <c r="Q84" s="58" t="s">
        <v>310</v>
      </c>
      <c r="R84" s="14" t="s">
        <v>15</v>
      </c>
      <c r="S84" s="76">
        <v>6</v>
      </c>
      <c r="U84" s="77"/>
      <c r="V84" s="76"/>
    </row>
    <row r="85" spans="1:22" x14ac:dyDescent="0.25">
      <c r="A85" s="10">
        <v>85</v>
      </c>
      <c r="B85" s="10" t="s">
        <v>76</v>
      </c>
      <c r="C85" s="12">
        <v>44378</v>
      </c>
      <c r="D85" s="12">
        <v>44387</v>
      </c>
      <c r="E85" s="10">
        <v>10</v>
      </c>
      <c r="F85" s="10" t="s">
        <v>158</v>
      </c>
      <c r="G85" s="10">
        <v>28</v>
      </c>
      <c r="H85" s="13" t="str">
        <f t="shared" si="4"/>
        <v>young adulthood</v>
      </c>
      <c r="I85" s="14" t="s">
        <v>21</v>
      </c>
      <c r="J85" s="10" t="s">
        <v>26</v>
      </c>
      <c r="K85" s="58" t="s">
        <v>311</v>
      </c>
      <c r="L85" s="10" t="s">
        <v>34</v>
      </c>
      <c r="M85" s="17">
        <v>500</v>
      </c>
      <c r="N85" s="10" t="s">
        <v>35</v>
      </c>
      <c r="O85" s="17">
        <v>300</v>
      </c>
      <c r="P85" s="16">
        <f t="shared" si="3"/>
        <v>800</v>
      </c>
      <c r="Q85" s="58" t="s">
        <v>311</v>
      </c>
      <c r="R85" s="14" t="s">
        <v>21</v>
      </c>
      <c r="S85" s="76">
        <v>10</v>
      </c>
      <c r="U85" s="77"/>
      <c r="V85" s="76"/>
    </row>
    <row r="86" spans="1:22" x14ac:dyDescent="0.25">
      <c r="A86" s="10">
        <v>86</v>
      </c>
      <c r="B86" s="10" t="s">
        <v>72</v>
      </c>
      <c r="C86" s="12">
        <v>44418</v>
      </c>
      <c r="D86" s="12">
        <v>44428</v>
      </c>
      <c r="E86" s="10">
        <v>11</v>
      </c>
      <c r="F86" s="10" t="s">
        <v>94</v>
      </c>
      <c r="G86" s="10">
        <v>42</v>
      </c>
      <c r="H86" s="13" t="str">
        <f t="shared" si="4"/>
        <v>mid-age</v>
      </c>
      <c r="I86" s="14" t="s">
        <v>21</v>
      </c>
      <c r="J86" s="10" t="s">
        <v>56</v>
      </c>
      <c r="K86" s="58" t="s">
        <v>312</v>
      </c>
      <c r="L86" s="10" t="s">
        <v>23</v>
      </c>
      <c r="M86" s="17">
        <v>1200</v>
      </c>
      <c r="N86" s="10" t="s">
        <v>71</v>
      </c>
      <c r="O86" s="17">
        <v>700</v>
      </c>
      <c r="P86" s="16">
        <f t="shared" si="3"/>
        <v>1900</v>
      </c>
      <c r="Q86" s="58" t="s">
        <v>312</v>
      </c>
      <c r="R86" s="14" t="s">
        <v>21</v>
      </c>
      <c r="S86" s="76">
        <v>11</v>
      </c>
      <c r="U86" s="77"/>
      <c r="V86" s="76"/>
    </row>
    <row r="87" spans="1:22" x14ac:dyDescent="0.25">
      <c r="A87" s="10">
        <v>87</v>
      </c>
      <c r="B87" s="10" t="s">
        <v>82</v>
      </c>
      <c r="C87" s="12">
        <v>44440</v>
      </c>
      <c r="D87" s="12">
        <v>44449</v>
      </c>
      <c r="E87" s="10">
        <v>9</v>
      </c>
      <c r="F87" s="10" t="s">
        <v>25</v>
      </c>
      <c r="G87" s="10">
        <v>45</v>
      </c>
      <c r="H87" s="13" t="str">
        <f t="shared" si="4"/>
        <v>mid-age</v>
      </c>
      <c r="I87" s="14" t="s">
        <v>15</v>
      </c>
      <c r="J87" s="10" t="s">
        <v>40</v>
      </c>
      <c r="K87" s="58" t="s">
        <v>102</v>
      </c>
      <c r="L87" s="10" t="s">
        <v>17</v>
      </c>
      <c r="M87" s="17">
        <v>900</v>
      </c>
      <c r="N87" s="10" t="s">
        <v>71</v>
      </c>
      <c r="O87" s="17">
        <v>600</v>
      </c>
      <c r="P87" s="16">
        <f t="shared" si="3"/>
        <v>1500</v>
      </c>
      <c r="Q87" s="58" t="s">
        <v>102</v>
      </c>
      <c r="R87" s="14" t="s">
        <v>15</v>
      </c>
      <c r="S87" s="76">
        <v>9</v>
      </c>
      <c r="U87" s="77"/>
      <c r="V87" s="76"/>
    </row>
    <row r="88" spans="1:22" x14ac:dyDescent="0.25">
      <c r="A88" s="10">
        <v>88</v>
      </c>
      <c r="B88" s="10" t="s">
        <v>79</v>
      </c>
      <c r="C88" s="12">
        <v>44484</v>
      </c>
      <c r="D88" s="12">
        <v>44489</v>
      </c>
      <c r="E88" s="10">
        <v>6</v>
      </c>
      <c r="F88" s="10" t="s">
        <v>39</v>
      </c>
      <c r="G88" s="10">
        <v>31</v>
      </c>
      <c r="H88" s="13" t="str">
        <f t="shared" si="4"/>
        <v>young adulthood</v>
      </c>
      <c r="I88" s="14" t="s">
        <v>21</v>
      </c>
      <c r="J88" s="10" t="s">
        <v>16</v>
      </c>
      <c r="K88" s="58" t="s">
        <v>310</v>
      </c>
      <c r="L88" s="10" t="s">
        <v>34</v>
      </c>
      <c r="M88" s="17">
        <v>700</v>
      </c>
      <c r="N88" s="10" t="s">
        <v>101</v>
      </c>
      <c r="O88" s="17">
        <v>200</v>
      </c>
      <c r="P88" s="16">
        <f t="shared" si="3"/>
        <v>900</v>
      </c>
      <c r="Q88" s="58" t="s">
        <v>310</v>
      </c>
      <c r="R88" s="14" t="s">
        <v>21</v>
      </c>
      <c r="S88" s="76">
        <v>6</v>
      </c>
      <c r="U88" s="77"/>
      <c r="V88" s="76"/>
    </row>
    <row r="89" spans="1:22" x14ac:dyDescent="0.25">
      <c r="A89" s="10">
        <v>89</v>
      </c>
      <c r="B89" s="10" t="s">
        <v>74</v>
      </c>
      <c r="C89" s="12">
        <v>44520</v>
      </c>
      <c r="D89" s="12">
        <v>44530</v>
      </c>
      <c r="E89" s="10">
        <v>11</v>
      </c>
      <c r="F89" s="10" t="s">
        <v>83</v>
      </c>
      <c r="G89" s="10">
        <v>29</v>
      </c>
      <c r="H89" s="13" t="str">
        <f t="shared" si="4"/>
        <v>young adulthood</v>
      </c>
      <c r="I89" s="14" t="s">
        <v>15</v>
      </c>
      <c r="J89" s="10" t="s">
        <v>30</v>
      </c>
      <c r="K89" s="58" t="s">
        <v>312</v>
      </c>
      <c r="L89" s="10" t="s">
        <v>41</v>
      </c>
      <c r="M89" s="17">
        <v>300</v>
      </c>
      <c r="N89" s="10" t="s">
        <v>71</v>
      </c>
      <c r="O89" s="17">
        <v>400</v>
      </c>
      <c r="P89" s="16">
        <f t="shared" si="3"/>
        <v>700</v>
      </c>
      <c r="Q89" s="58" t="s">
        <v>312</v>
      </c>
      <c r="R89" s="14" t="s">
        <v>15</v>
      </c>
      <c r="S89" s="76">
        <v>11</v>
      </c>
      <c r="U89" s="77"/>
      <c r="V89" s="76"/>
    </row>
    <row r="90" spans="1:22" x14ac:dyDescent="0.25">
      <c r="A90" s="10">
        <v>90</v>
      </c>
      <c r="B90" s="10" t="s">
        <v>175</v>
      </c>
      <c r="C90" s="12">
        <v>44562</v>
      </c>
      <c r="D90" s="12">
        <v>44569</v>
      </c>
      <c r="E90" s="10">
        <v>8</v>
      </c>
      <c r="F90" s="10" t="s">
        <v>176</v>
      </c>
      <c r="G90" s="10">
        <v>24</v>
      </c>
      <c r="H90" s="13" t="str">
        <f t="shared" si="4"/>
        <v>young adulthood</v>
      </c>
      <c r="I90" s="14" t="s">
        <v>21</v>
      </c>
      <c r="J90" s="10" t="s">
        <v>50</v>
      </c>
      <c r="K90" s="58" t="s">
        <v>311</v>
      </c>
      <c r="L90" s="10" t="s">
        <v>17</v>
      </c>
      <c r="M90" s="17">
        <v>1000</v>
      </c>
      <c r="N90" s="10" t="s">
        <v>71</v>
      </c>
      <c r="O90" s="17">
        <v>800</v>
      </c>
      <c r="P90" s="16">
        <f t="shared" si="3"/>
        <v>1800</v>
      </c>
      <c r="Q90" s="58" t="s">
        <v>311</v>
      </c>
      <c r="R90" s="14" t="s">
        <v>21</v>
      </c>
      <c r="S90" s="76">
        <v>8</v>
      </c>
      <c r="U90" s="77"/>
      <c r="V90" s="76"/>
    </row>
    <row r="91" spans="1:22" x14ac:dyDescent="0.25">
      <c r="A91" s="10">
        <v>91</v>
      </c>
      <c r="B91" s="10" t="s">
        <v>87</v>
      </c>
      <c r="C91" s="12">
        <v>44606</v>
      </c>
      <c r="D91" s="12">
        <v>44612</v>
      </c>
      <c r="E91" s="10">
        <v>7</v>
      </c>
      <c r="F91" s="10" t="s">
        <v>177</v>
      </c>
      <c r="G91" s="10">
        <v>26</v>
      </c>
      <c r="H91" s="13" t="str">
        <f t="shared" si="4"/>
        <v>young adulthood</v>
      </c>
      <c r="I91" s="14" t="s">
        <v>15</v>
      </c>
      <c r="J91" s="10" t="s">
        <v>33</v>
      </c>
      <c r="K91" s="58" t="s">
        <v>311</v>
      </c>
      <c r="L91" s="10" t="s">
        <v>34</v>
      </c>
      <c r="M91" s="17">
        <v>400</v>
      </c>
      <c r="N91" s="10" t="s">
        <v>35</v>
      </c>
      <c r="O91" s="17">
        <v>100</v>
      </c>
      <c r="P91" s="16">
        <f t="shared" si="3"/>
        <v>500</v>
      </c>
      <c r="Q91" s="58" t="s">
        <v>311</v>
      </c>
      <c r="R91" s="14" t="s">
        <v>15</v>
      </c>
      <c r="S91" s="76">
        <v>7</v>
      </c>
      <c r="U91" s="77"/>
      <c r="V91" s="76"/>
    </row>
    <row r="92" spans="1:22" x14ac:dyDescent="0.25">
      <c r="A92" s="10">
        <v>92</v>
      </c>
      <c r="B92" s="10" t="s">
        <v>84</v>
      </c>
      <c r="C92" s="12">
        <v>44630</v>
      </c>
      <c r="D92" s="12">
        <v>44640</v>
      </c>
      <c r="E92" s="10">
        <v>11</v>
      </c>
      <c r="F92" s="10" t="s">
        <v>178</v>
      </c>
      <c r="G92" s="10">
        <v>30</v>
      </c>
      <c r="H92" s="13" t="str">
        <f t="shared" si="4"/>
        <v>young adulthood</v>
      </c>
      <c r="I92" s="14" t="s">
        <v>21</v>
      </c>
      <c r="J92" s="10" t="s">
        <v>86</v>
      </c>
      <c r="K92" s="58" t="s">
        <v>312</v>
      </c>
      <c r="L92" s="10" t="s">
        <v>41</v>
      </c>
      <c r="M92" s="17">
        <v>200</v>
      </c>
      <c r="N92" s="10" t="s">
        <v>71</v>
      </c>
      <c r="O92" s="17">
        <v>350</v>
      </c>
      <c r="P92" s="16">
        <f t="shared" si="3"/>
        <v>550</v>
      </c>
      <c r="Q92" s="58" t="s">
        <v>312</v>
      </c>
      <c r="R92" s="14" t="s">
        <v>21</v>
      </c>
      <c r="S92" s="76">
        <v>11</v>
      </c>
      <c r="U92" s="77"/>
      <c r="V92" s="76"/>
    </row>
    <row r="93" spans="1:22" x14ac:dyDescent="0.25">
      <c r="A93" s="10">
        <v>93</v>
      </c>
      <c r="B93" s="10" t="s">
        <v>72</v>
      </c>
      <c r="C93" s="12">
        <v>44666</v>
      </c>
      <c r="D93" s="12">
        <v>44676</v>
      </c>
      <c r="E93" s="10">
        <v>11</v>
      </c>
      <c r="F93" s="10" t="s">
        <v>179</v>
      </c>
      <c r="G93" s="10">
        <v>33</v>
      </c>
      <c r="H93" s="13" t="str">
        <f t="shared" si="4"/>
        <v>young adulthood</v>
      </c>
      <c r="I93" s="14" t="s">
        <v>15</v>
      </c>
      <c r="J93" s="10" t="s">
        <v>180</v>
      </c>
      <c r="K93" s="58" t="s">
        <v>311</v>
      </c>
      <c r="L93" s="10" t="s">
        <v>27</v>
      </c>
      <c r="M93" s="17">
        <v>1500</v>
      </c>
      <c r="N93" s="10" t="s">
        <v>101</v>
      </c>
      <c r="O93" s="17">
        <v>300</v>
      </c>
      <c r="P93" s="16">
        <f t="shared" si="3"/>
        <v>1800</v>
      </c>
      <c r="Q93" s="58" t="s">
        <v>311</v>
      </c>
      <c r="R93" s="14" t="s">
        <v>15</v>
      </c>
      <c r="S93" s="76">
        <v>11</v>
      </c>
      <c r="U93" s="77"/>
      <c r="V93" s="76"/>
    </row>
    <row r="94" spans="1:22" x14ac:dyDescent="0.25">
      <c r="A94" s="10">
        <v>94</v>
      </c>
      <c r="B94" s="10" t="s">
        <v>181</v>
      </c>
      <c r="C94" s="12">
        <v>44682</v>
      </c>
      <c r="D94" s="12">
        <v>44691</v>
      </c>
      <c r="E94" s="10">
        <v>10</v>
      </c>
      <c r="F94" s="10" t="s">
        <v>182</v>
      </c>
      <c r="G94" s="10">
        <v>27</v>
      </c>
      <c r="H94" s="13" t="str">
        <f t="shared" si="4"/>
        <v>young adulthood</v>
      </c>
      <c r="I94" s="14" t="s">
        <v>21</v>
      </c>
      <c r="J94" s="10" t="s">
        <v>26</v>
      </c>
      <c r="K94" s="58" t="s">
        <v>311</v>
      </c>
      <c r="L94" s="10" t="s">
        <v>17</v>
      </c>
      <c r="M94" s="17">
        <v>800</v>
      </c>
      <c r="N94" s="10" t="s">
        <v>35</v>
      </c>
      <c r="O94" s="17">
        <v>150</v>
      </c>
      <c r="P94" s="16">
        <f t="shared" si="3"/>
        <v>950</v>
      </c>
      <c r="Q94" s="58" t="s">
        <v>311</v>
      </c>
      <c r="R94" s="14" t="s">
        <v>21</v>
      </c>
      <c r="S94" s="76">
        <v>10</v>
      </c>
      <c r="U94" s="77"/>
      <c r="V94" s="76"/>
    </row>
    <row r="95" spans="1:22" x14ac:dyDescent="0.25">
      <c r="A95" s="10">
        <v>95</v>
      </c>
      <c r="B95" s="10" t="s">
        <v>70</v>
      </c>
      <c r="C95" s="12">
        <v>44727</v>
      </c>
      <c r="D95" s="12">
        <v>44732</v>
      </c>
      <c r="E95" s="10">
        <v>5</v>
      </c>
      <c r="F95" s="10" t="s">
        <v>14</v>
      </c>
      <c r="G95" s="10">
        <v>35</v>
      </c>
      <c r="H95" s="13" t="str">
        <f t="shared" si="4"/>
        <v>young adulthood</v>
      </c>
      <c r="I95" s="14" t="s">
        <v>15</v>
      </c>
      <c r="J95" s="10" t="s">
        <v>183</v>
      </c>
      <c r="K95" s="58" t="s">
        <v>310</v>
      </c>
      <c r="L95" s="10" t="s">
        <v>17</v>
      </c>
      <c r="M95" s="15">
        <v>500</v>
      </c>
      <c r="N95" s="10" t="s">
        <v>71</v>
      </c>
      <c r="O95" s="15">
        <v>800</v>
      </c>
      <c r="P95" s="16">
        <f t="shared" si="3"/>
        <v>1300</v>
      </c>
      <c r="Q95" s="58" t="s">
        <v>310</v>
      </c>
      <c r="R95" s="14" t="s">
        <v>15</v>
      </c>
      <c r="S95" s="76">
        <v>5</v>
      </c>
      <c r="U95" s="77"/>
      <c r="V95" s="76"/>
    </row>
    <row r="96" spans="1:22" x14ac:dyDescent="0.25">
      <c r="A96" s="10">
        <v>96</v>
      </c>
      <c r="B96" s="10" t="s">
        <v>76</v>
      </c>
      <c r="C96" s="12">
        <v>44805</v>
      </c>
      <c r="D96" s="12">
        <v>44814</v>
      </c>
      <c r="E96" s="10">
        <v>9</v>
      </c>
      <c r="F96" s="10" t="s">
        <v>184</v>
      </c>
      <c r="G96" s="10">
        <v>28</v>
      </c>
      <c r="H96" s="13" t="str">
        <f t="shared" si="4"/>
        <v>young adulthood</v>
      </c>
      <c r="I96" s="14" t="s">
        <v>21</v>
      </c>
      <c r="J96" s="10" t="s">
        <v>116</v>
      </c>
      <c r="K96" s="58" t="s">
        <v>310</v>
      </c>
      <c r="L96" s="10" t="s">
        <v>34</v>
      </c>
      <c r="M96" s="15">
        <v>400</v>
      </c>
      <c r="N96" s="10" t="s">
        <v>35</v>
      </c>
      <c r="O96" s="15">
        <v>200</v>
      </c>
      <c r="P96" s="16">
        <f t="shared" si="3"/>
        <v>600</v>
      </c>
      <c r="Q96" s="58" t="s">
        <v>310</v>
      </c>
      <c r="R96" s="14" t="s">
        <v>21</v>
      </c>
      <c r="S96" s="76">
        <v>9</v>
      </c>
      <c r="U96" s="77"/>
      <c r="V96" s="76"/>
    </row>
    <row r="97" spans="1:22" x14ac:dyDescent="0.25">
      <c r="A97" s="10">
        <v>97</v>
      </c>
      <c r="B97" s="10" t="s">
        <v>82</v>
      </c>
      <c r="C97" s="12">
        <v>44888</v>
      </c>
      <c r="D97" s="12">
        <v>44897</v>
      </c>
      <c r="E97" s="10">
        <v>9</v>
      </c>
      <c r="F97" s="10" t="s">
        <v>25</v>
      </c>
      <c r="G97" s="10">
        <v>45</v>
      </c>
      <c r="H97" s="13" t="str">
        <f t="shared" si="4"/>
        <v>mid-age</v>
      </c>
      <c r="I97" s="14" t="s">
        <v>15</v>
      </c>
      <c r="J97" s="10" t="s">
        <v>185</v>
      </c>
      <c r="K97" s="58" t="s">
        <v>311</v>
      </c>
      <c r="L97" s="10" t="s">
        <v>41</v>
      </c>
      <c r="M97" s="15">
        <v>200</v>
      </c>
      <c r="N97" s="10" t="s">
        <v>71</v>
      </c>
      <c r="O97" s="15">
        <v>1200</v>
      </c>
      <c r="P97" s="16">
        <f t="shared" si="3"/>
        <v>1400</v>
      </c>
      <c r="Q97" s="58" t="s">
        <v>311</v>
      </c>
      <c r="R97" s="14" t="s">
        <v>15</v>
      </c>
      <c r="S97" s="76">
        <v>9</v>
      </c>
      <c r="U97" s="77"/>
      <c r="V97" s="76"/>
    </row>
    <row r="98" spans="1:22" x14ac:dyDescent="0.25">
      <c r="A98" s="10">
        <v>98</v>
      </c>
      <c r="B98" s="10" t="s">
        <v>74</v>
      </c>
      <c r="C98" s="12">
        <v>44971</v>
      </c>
      <c r="D98" s="12">
        <v>44976</v>
      </c>
      <c r="E98" s="10">
        <v>5</v>
      </c>
      <c r="F98" s="10" t="s">
        <v>157</v>
      </c>
      <c r="G98" s="10">
        <v>37</v>
      </c>
      <c r="H98" s="13" t="str">
        <f t="shared" si="4"/>
        <v>young adulthood</v>
      </c>
      <c r="I98" s="14" t="s">
        <v>21</v>
      </c>
      <c r="J98" s="10" t="s">
        <v>186</v>
      </c>
      <c r="K98" s="58" t="s">
        <v>310</v>
      </c>
      <c r="L98" s="10" t="s">
        <v>17</v>
      </c>
      <c r="M98" s="15">
        <v>600</v>
      </c>
      <c r="N98" s="10" t="s">
        <v>71</v>
      </c>
      <c r="O98" s="15">
        <v>700</v>
      </c>
      <c r="P98" s="16">
        <f t="shared" ref="P98:P129" si="5">SUM(M98:O98)</f>
        <v>1300</v>
      </c>
      <c r="Q98" s="58" t="s">
        <v>310</v>
      </c>
      <c r="R98" s="14" t="s">
        <v>21</v>
      </c>
      <c r="S98" s="76">
        <v>5</v>
      </c>
      <c r="U98" s="77"/>
      <c r="V98" s="76"/>
    </row>
    <row r="99" spans="1:22" x14ac:dyDescent="0.25">
      <c r="A99" s="10">
        <v>99</v>
      </c>
      <c r="B99" s="10" t="s">
        <v>79</v>
      </c>
      <c r="C99" s="12">
        <v>45054</v>
      </c>
      <c r="D99" s="12">
        <v>45060</v>
      </c>
      <c r="E99" s="10">
        <v>6</v>
      </c>
      <c r="F99" s="10" t="s">
        <v>187</v>
      </c>
      <c r="G99" s="10">
        <v>50</v>
      </c>
      <c r="H99" s="13" t="str">
        <f t="shared" si="4"/>
        <v>mid-age</v>
      </c>
      <c r="I99" s="14" t="s">
        <v>15</v>
      </c>
      <c r="J99" s="10" t="s">
        <v>188</v>
      </c>
      <c r="K99" s="58" t="s">
        <v>311</v>
      </c>
      <c r="L99" s="10" t="s">
        <v>34</v>
      </c>
      <c r="M99" s="15">
        <v>800</v>
      </c>
      <c r="N99" s="10" t="s">
        <v>101</v>
      </c>
      <c r="O99" s="15">
        <v>300</v>
      </c>
      <c r="P99" s="16">
        <f t="shared" si="5"/>
        <v>1100</v>
      </c>
      <c r="Q99" s="58" t="s">
        <v>311</v>
      </c>
      <c r="R99" s="14" t="s">
        <v>15</v>
      </c>
      <c r="S99" s="76">
        <v>6</v>
      </c>
      <c r="U99" s="77"/>
      <c r="V99" s="76"/>
    </row>
    <row r="100" spans="1:22" x14ac:dyDescent="0.25">
      <c r="A100" s="10">
        <v>100</v>
      </c>
      <c r="B100" s="10" t="s">
        <v>84</v>
      </c>
      <c r="C100" s="12">
        <v>45158</v>
      </c>
      <c r="D100" s="12">
        <v>45165</v>
      </c>
      <c r="E100" s="10">
        <v>7</v>
      </c>
      <c r="F100" s="10" t="s">
        <v>189</v>
      </c>
      <c r="G100" s="10">
        <v>31</v>
      </c>
      <c r="H100" s="13" t="str">
        <f t="shared" si="4"/>
        <v>young adulthood</v>
      </c>
      <c r="I100" s="14" t="s">
        <v>21</v>
      </c>
      <c r="J100" s="10" t="s">
        <v>190</v>
      </c>
      <c r="K100" s="58" t="s">
        <v>311</v>
      </c>
      <c r="L100" s="10" t="s">
        <v>17</v>
      </c>
      <c r="M100" s="15">
        <v>700</v>
      </c>
      <c r="N100" s="10" t="s">
        <v>71</v>
      </c>
      <c r="O100" s="15">
        <v>900</v>
      </c>
      <c r="P100" s="16">
        <f t="shared" si="5"/>
        <v>1600</v>
      </c>
      <c r="Q100" s="58" t="s">
        <v>311</v>
      </c>
      <c r="R100" s="14" t="s">
        <v>21</v>
      </c>
      <c r="S100" s="76">
        <v>7</v>
      </c>
      <c r="U100" s="77"/>
      <c r="V100" s="76"/>
    </row>
    <row r="101" spans="1:22" x14ac:dyDescent="0.25">
      <c r="A101" s="10">
        <v>101</v>
      </c>
      <c r="B101" s="10" t="s">
        <v>87</v>
      </c>
      <c r="C101" s="12">
        <v>45242</v>
      </c>
      <c r="D101" s="12">
        <v>45250</v>
      </c>
      <c r="E101" s="10">
        <v>8</v>
      </c>
      <c r="F101" s="10" t="s">
        <v>191</v>
      </c>
      <c r="G101" s="10">
        <v>42</v>
      </c>
      <c r="H101" s="13" t="str">
        <f t="shared" si="4"/>
        <v>mid-age</v>
      </c>
      <c r="I101" s="14" t="s">
        <v>15</v>
      </c>
      <c r="J101" s="10" t="s">
        <v>95</v>
      </c>
      <c r="K101" s="58" t="s">
        <v>311</v>
      </c>
      <c r="L101" s="10" t="s">
        <v>41</v>
      </c>
      <c r="M101" s="15">
        <v>300</v>
      </c>
      <c r="N101" s="10" t="s">
        <v>35</v>
      </c>
      <c r="O101" s="15">
        <v>100</v>
      </c>
      <c r="P101" s="16">
        <f t="shared" si="5"/>
        <v>400</v>
      </c>
      <c r="Q101" s="58" t="s">
        <v>311</v>
      </c>
      <c r="R101" s="14" t="s">
        <v>15</v>
      </c>
      <c r="S101" s="76">
        <v>8</v>
      </c>
      <c r="U101" s="77"/>
      <c r="V101" s="76"/>
    </row>
    <row r="102" spans="1:22" x14ac:dyDescent="0.25">
      <c r="A102" s="10">
        <v>102</v>
      </c>
      <c r="B102" s="10" t="s">
        <v>147</v>
      </c>
      <c r="C102" s="12">
        <v>45297</v>
      </c>
      <c r="D102" s="12">
        <v>45305</v>
      </c>
      <c r="E102" s="10">
        <v>8</v>
      </c>
      <c r="F102" s="10" t="s">
        <v>94</v>
      </c>
      <c r="G102" s="10">
        <v>27</v>
      </c>
      <c r="H102" s="13" t="str">
        <f t="shared" si="4"/>
        <v>young adulthood</v>
      </c>
      <c r="I102" s="14" t="s">
        <v>21</v>
      </c>
      <c r="J102" s="10" t="s">
        <v>114</v>
      </c>
      <c r="K102" s="58" t="s">
        <v>312</v>
      </c>
      <c r="L102" s="10" t="s">
        <v>34</v>
      </c>
      <c r="M102" s="15">
        <v>500</v>
      </c>
      <c r="N102" s="10" t="s">
        <v>71</v>
      </c>
      <c r="O102" s="15">
        <v>1500</v>
      </c>
      <c r="P102" s="16">
        <f t="shared" si="5"/>
        <v>2000</v>
      </c>
      <c r="Q102" s="58" t="s">
        <v>312</v>
      </c>
      <c r="R102" s="14" t="s">
        <v>21</v>
      </c>
      <c r="S102" s="76">
        <v>8</v>
      </c>
      <c r="U102" s="77"/>
      <c r="V102" s="76"/>
    </row>
    <row r="103" spans="1:22" x14ac:dyDescent="0.25">
      <c r="A103" s="10">
        <v>103</v>
      </c>
      <c r="B103" s="10" t="s">
        <v>192</v>
      </c>
      <c r="C103" s="12">
        <v>45385</v>
      </c>
      <c r="D103" s="12">
        <v>45392</v>
      </c>
      <c r="E103" s="10">
        <v>7</v>
      </c>
      <c r="F103" s="10" t="s">
        <v>193</v>
      </c>
      <c r="G103" s="10">
        <v>33</v>
      </c>
      <c r="H103" s="13" t="str">
        <f t="shared" si="4"/>
        <v>young adulthood</v>
      </c>
      <c r="I103" s="14" t="s">
        <v>15</v>
      </c>
      <c r="J103" s="10" t="s">
        <v>104</v>
      </c>
      <c r="K103" s="58" t="s">
        <v>313</v>
      </c>
      <c r="L103" s="10" t="s">
        <v>17</v>
      </c>
      <c r="M103" s="15">
        <v>900</v>
      </c>
      <c r="N103" s="10" t="s">
        <v>101</v>
      </c>
      <c r="O103" s="15">
        <v>400</v>
      </c>
      <c r="P103" s="16">
        <f t="shared" si="5"/>
        <v>1300</v>
      </c>
      <c r="Q103" s="58" t="s">
        <v>313</v>
      </c>
      <c r="R103" s="14" t="s">
        <v>15</v>
      </c>
      <c r="S103" s="76">
        <v>7</v>
      </c>
      <c r="U103" s="77"/>
      <c r="V103" s="76"/>
    </row>
    <row r="104" spans="1:22" x14ac:dyDescent="0.25">
      <c r="A104" s="10">
        <v>104</v>
      </c>
      <c r="B104" s="10" t="s">
        <v>72</v>
      </c>
      <c r="C104" s="12">
        <v>45495</v>
      </c>
      <c r="D104" s="12">
        <v>45501</v>
      </c>
      <c r="E104" s="10">
        <v>6</v>
      </c>
      <c r="F104" s="10" t="s">
        <v>194</v>
      </c>
      <c r="G104" s="10">
        <v>29</v>
      </c>
      <c r="H104" s="13" t="str">
        <f t="shared" si="4"/>
        <v>young adulthood</v>
      </c>
      <c r="I104" s="14" t="s">
        <v>21</v>
      </c>
      <c r="J104" s="10" t="s">
        <v>185</v>
      </c>
      <c r="K104" s="58" t="s">
        <v>311</v>
      </c>
      <c r="L104" s="10" t="s">
        <v>27</v>
      </c>
      <c r="M104" s="15">
        <v>1200</v>
      </c>
      <c r="N104" s="10" t="s">
        <v>71</v>
      </c>
      <c r="O104" s="15">
        <v>1000</v>
      </c>
      <c r="P104" s="16">
        <f t="shared" si="5"/>
        <v>2200</v>
      </c>
      <c r="Q104" s="58" t="s">
        <v>311</v>
      </c>
      <c r="R104" s="14" t="s">
        <v>21</v>
      </c>
      <c r="S104" s="76">
        <v>6</v>
      </c>
      <c r="U104" s="77"/>
      <c r="V104" s="76"/>
    </row>
    <row r="105" spans="1:22" x14ac:dyDescent="0.25">
      <c r="A105" s="10">
        <v>105</v>
      </c>
      <c r="B105" s="10" t="s">
        <v>195</v>
      </c>
      <c r="C105" s="12">
        <v>45575</v>
      </c>
      <c r="D105" s="12">
        <v>45582</v>
      </c>
      <c r="E105" s="10">
        <v>7</v>
      </c>
      <c r="F105" s="10" t="s">
        <v>196</v>
      </c>
      <c r="G105" s="10">
        <v>41</v>
      </c>
      <c r="H105" s="13" t="str">
        <f t="shared" si="4"/>
        <v>young adulthood</v>
      </c>
      <c r="I105" s="14" t="s">
        <v>15</v>
      </c>
      <c r="J105" s="10" t="s">
        <v>197</v>
      </c>
      <c r="K105" s="58" t="s">
        <v>312</v>
      </c>
      <c r="L105" s="10" t="s">
        <v>17</v>
      </c>
      <c r="M105" s="15">
        <v>600</v>
      </c>
      <c r="N105" s="10" t="s">
        <v>35</v>
      </c>
      <c r="O105" s="15">
        <v>150</v>
      </c>
      <c r="P105" s="16">
        <f t="shared" si="5"/>
        <v>750</v>
      </c>
      <c r="Q105" s="58" t="s">
        <v>312</v>
      </c>
      <c r="R105" s="14" t="s">
        <v>15</v>
      </c>
      <c r="S105" s="76">
        <v>7</v>
      </c>
      <c r="U105" s="77"/>
      <c r="V105" s="76"/>
    </row>
    <row r="106" spans="1:22" x14ac:dyDescent="0.25">
      <c r="A106" s="10">
        <v>106</v>
      </c>
      <c r="B106" s="10" t="s">
        <v>70</v>
      </c>
      <c r="C106" s="12">
        <v>44696</v>
      </c>
      <c r="D106" s="12">
        <v>44701</v>
      </c>
      <c r="E106" s="10">
        <v>5</v>
      </c>
      <c r="F106" s="10" t="s">
        <v>14</v>
      </c>
      <c r="G106" s="10">
        <v>35</v>
      </c>
      <c r="H106" s="13" t="str">
        <f t="shared" si="4"/>
        <v>young adulthood</v>
      </c>
      <c r="I106" s="14" t="s">
        <v>15</v>
      </c>
      <c r="J106" s="10" t="s">
        <v>183</v>
      </c>
      <c r="K106" s="58" t="s">
        <v>310</v>
      </c>
      <c r="L106" s="10" t="s">
        <v>17</v>
      </c>
      <c r="M106" s="15">
        <v>1000</v>
      </c>
      <c r="N106" s="10" t="s">
        <v>71</v>
      </c>
      <c r="O106" s="15">
        <v>800</v>
      </c>
      <c r="P106" s="16">
        <f t="shared" si="5"/>
        <v>1800</v>
      </c>
      <c r="Q106" s="58" t="s">
        <v>310</v>
      </c>
      <c r="R106" s="14" t="s">
        <v>15</v>
      </c>
      <c r="S106" s="76">
        <v>5</v>
      </c>
      <c r="U106" s="77"/>
      <c r="V106" s="76"/>
    </row>
    <row r="107" spans="1:22" x14ac:dyDescent="0.25">
      <c r="A107" s="10">
        <v>107</v>
      </c>
      <c r="B107" s="10" t="s">
        <v>76</v>
      </c>
      <c r="C107" s="12">
        <v>44805</v>
      </c>
      <c r="D107" s="12">
        <v>44814</v>
      </c>
      <c r="E107" s="10">
        <v>9</v>
      </c>
      <c r="F107" s="10" t="s">
        <v>158</v>
      </c>
      <c r="G107" s="10">
        <v>28</v>
      </c>
      <c r="H107" s="13" t="str">
        <f t="shared" si="4"/>
        <v>young adulthood</v>
      </c>
      <c r="I107" s="14" t="s">
        <v>21</v>
      </c>
      <c r="J107" s="10" t="s">
        <v>185</v>
      </c>
      <c r="K107" s="58" t="s">
        <v>311</v>
      </c>
      <c r="L107" s="10" t="s">
        <v>34</v>
      </c>
      <c r="M107" s="15">
        <v>800</v>
      </c>
      <c r="N107" s="10" t="s">
        <v>35</v>
      </c>
      <c r="O107" s="15">
        <v>500</v>
      </c>
      <c r="P107" s="16">
        <f t="shared" si="5"/>
        <v>1300</v>
      </c>
      <c r="Q107" s="58" t="s">
        <v>311</v>
      </c>
      <c r="R107" s="14" t="s">
        <v>21</v>
      </c>
      <c r="S107" s="76">
        <v>9</v>
      </c>
      <c r="U107" s="77"/>
      <c r="V107" s="76"/>
    </row>
    <row r="108" spans="1:22" x14ac:dyDescent="0.25">
      <c r="A108" s="10">
        <v>108</v>
      </c>
      <c r="B108" s="10" t="s">
        <v>79</v>
      </c>
      <c r="C108" s="12">
        <v>44732</v>
      </c>
      <c r="D108" s="12">
        <v>44737</v>
      </c>
      <c r="E108" s="10">
        <v>5</v>
      </c>
      <c r="F108" s="10" t="s">
        <v>187</v>
      </c>
      <c r="G108" s="10">
        <v>42</v>
      </c>
      <c r="H108" s="13" t="str">
        <f t="shared" si="4"/>
        <v>mid-age</v>
      </c>
      <c r="I108" s="14" t="s">
        <v>15</v>
      </c>
      <c r="J108" s="10" t="s">
        <v>198</v>
      </c>
      <c r="K108" s="58" t="s">
        <v>311</v>
      </c>
      <c r="L108" s="10" t="s">
        <v>17</v>
      </c>
      <c r="M108" s="15">
        <v>1200</v>
      </c>
      <c r="N108" s="10" t="s">
        <v>101</v>
      </c>
      <c r="O108" s="15">
        <v>200</v>
      </c>
      <c r="P108" s="16">
        <f t="shared" si="5"/>
        <v>1400</v>
      </c>
      <c r="Q108" s="58" t="s">
        <v>311</v>
      </c>
      <c r="R108" s="14" t="s">
        <v>15</v>
      </c>
      <c r="S108" s="76">
        <v>5</v>
      </c>
      <c r="U108" s="77"/>
      <c r="V108" s="76"/>
    </row>
    <row r="109" spans="1:22" x14ac:dyDescent="0.25">
      <c r="A109" s="10">
        <v>109</v>
      </c>
      <c r="B109" s="10" t="s">
        <v>72</v>
      </c>
      <c r="C109" s="12">
        <v>44785</v>
      </c>
      <c r="D109" s="12">
        <v>44793</v>
      </c>
      <c r="E109" s="10">
        <v>8</v>
      </c>
      <c r="F109" s="10" t="s">
        <v>199</v>
      </c>
      <c r="G109" s="10">
        <v>30</v>
      </c>
      <c r="H109" s="13" t="str">
        <f t="shared" si="4"/>
        <v>young adulthood</v>
      </c>
      <c r="I109" s="14" t="s">
        <v>21</v>
      </c>
      <c r="J109" s="10" t="s">
        <v>190</v>
      </c>
      <c r="K109" s="58" t="s">
        <v>311</v>
      </c>
      <c r="L109" s="10" t="s">
        <v>23</v>
      </c>
      <c r="M109" s="15">
        <v>1500</v>
      </c>
      <c r="N109" s="10" t="s">
        <v>71</v>
      </c>
      <c r="O109" s="15">
        <v>1200</v>
      </c>
      <c r="P109" s="16">
        <f t="shared" si="5"/>
        <v>2700</v>
      </c>
      <c r="Q109" s="58" t="s">
        <v>311</v>
      </c>
      <c r="R109" s="14" t="s">
        <v>21</v>
      </c>
      <c r="S109" s="76">
        <v>8</v>
      </c>
      <c r="U109" s="77"/>
      <c r="V109" s="76"/>
    </row>
    <row r="110" spans="1:22" x14ac:dyDescent="0.25">
      <c r="A110" s="10">
        <v>110</v>
      </c>
      <c r="B110" s="10" t="s">
        <v>82</v>
      </c>
      <c r="C110" s="12">
        <v>44743</v>
      </c>
      <c r="D110" s="12">
        <v>44752</v>
      </c>
      <c r="E110" s="10">
        <v>9</v>
      </c>
      <c r="F110" s="10" t="s">
        <v>92</v>
      </c>
      <c r="G110" s="10">
        <v>26</v>
      </c>
      <c r="H110" s="13" t="str">
        <f t="shared" si="4"/>
        <v>young adulthood</v>
      </c>
      <c r="I110" s="14" t="s">
        <v>15</v>
      </c>
      <c r="J110" s="10" t="s">
        <v>116</v>
      </c>
      <c r="K110" s="58" t="s">
        <v>310</v>
      </c>
      <c r="L110" s="10" t="s">
        <v>41</v>
      </c>
      <c r="M110" s="15">
        <v>300</v>
      </c>
      <c r="N110" s="10" t="s">
        <v>71</v>
      </c>
      <c r="O110" s="15">
        <v>900</v>
      </c>
      <c r="P110" s="16">
        <f t="shared" si="5"/>
        <v>1200</v>
      </c>
      <c r="Q110" s="58" t="s">
        <v>310</v>
      </c>
      <c r="R110" s="14" t="s">
        <v>15</v>
      </c>
      <c r="S110" s="76">
        <v>9</v>
      </c>
      <c r="U110" s="77"/>
      <c r="V110" s="76"/>
    </row>
    <row r="111" spans="1:22" x14ac:dyDescent="0.25">
      <c r="A111" s="10">
        <v>111</v>
      </c>
      <c r="B111" s="10" t="s">
        <v>74</v>
      </c>
      <c r="C111" s="12">
        <v>44722</v>
      </c>
      <c r="D111" s="12">
        <v>44727</v>
      </c>
      <c r="E111" s="10">
        <v>5</v>
      </c>
      <c r="F111" s="10" t="s">
        <v>200</v>
      </c>
      <c r="G111" s="10">
        <v>38</v>
      </c>
      <c r="H111" s="13" t="str">
        <f t="shared" si="4"/>
        <v>young adulthood</v>
      </c>
      <c r="I111" s="14" t="s">
        <v>21</v>
      </c>
      <c r="J111" s="10" t="s">
        <v>201</v>
      </c>
      <c r="K111" s="58" t="s">
        <v>312</v>
      </c>
      <c r="L111" s="10" t="s">
        <v>17</v>
      </c>
      <c r="M111" s="15">
        <v>900</v>
      </c>
      <c r="N111" s="10" t="s">
        <v>35</v>
      </c>
      <c r="O111" s="15">
        <v>150</v>
      </c>
      <c r="P111" s="16">
        <f t="shared" si="5"/>
        <v>1050</v>
      </c>
      <c r="Q111" s="58" t="s">
        <v>312</v>
      </c>
      <c r="R111" s="14" t="s">
        <v>21</v>
      </c>
      <c r="S111" s="76">
        <v>5</v>
      </c>
      <c r="U111" s="77"/>
      <c r="V111" s="76"/>
    </row>
    <row r="112" spans="1:22" x14ac:dyDescent="0.25">
      <c r="A112" s="10">
        <v>112</v>
      </c>
      <c r="B112" s="10" t="s">
        <v>202</v>
      </c>
      <c r="C112" s="12">
        <v>44809</v>
      </c>
      <c r="D112" s="12">
        <v>44816</v>
      </c>
      <c r="E112" s="10">
        <v>7</v>
      </c>
      <c r="F112" s="10" t="s">
        <v>203</v>
      </c>
      <c r="G112" s="10">
        <v>45</v>
      </c>
      <c r="H112" s="13" t="str">
        <f t="shared" si="4"/>
        <v>mid-age</v>
      </c>
      <c r="I112" s="14" t="s">
        <v>15</v>
      </c>
      <c r="J112" s="10" t="s">
        <v>204</v>
      </c>
      <c r="K112" s="58" t="s">
        <v>311</v>
      </c>
      <c r="L112" s="10" t="s">
        <v>27</v>
      </c>
      <c r="M112" s="15">
        <v>2000</v>
      </c>
      <c r="N112" s="10" t="s">
        <v>71</v>
      </c>
      <c r="O112" s="15">
        <v>700</v>
      </c>
      <c r="P112" s="16">
        <f t="shared" si="5"/>
        <v>2700</v>
      </c>
      <c r="Q112" s="58" t="s">
        <v>311</v>
      </c>
      <c r="R112" s="14" t="s">
        <v>15</v>
      </c>
      <c r="S112" s="76">
        <v>7</v>
      </c>
      <c r="U112" s="77"/>
      <c r="V112" s="76"/>
    </row>
    <row r="113" spans="1:22" x14ac:dyDescent="0.25">
      <c r="A113" s="10">
        <v>113</v>
      </c>
      <c r="B113" s="10" t="s">
        <v>84</v>
      </c>
      <c r="C113" s="12">
        <v>44682</v>
      </c>
      <c r="D113" s="12">
        <v>44689</v>
      </c>
      <c r="E113" s="10">
        <v>7</v>
      </c>
      <c r="F113" s="10" t="s">
        <v>205</v>
      </c>
      <c r="G113" s="10">
        <v>31</v>
      </c>
      <c r="H113" s="13" t="str">
        <f t="shared" si="4"/>
        <v>young adulthood</v>
      </c>
      <c r="I113" s="14" t="s">
        <v>21</v>
      </c>
      <c r="J113" s="10" t="s">
        <v>112</v>
      </c>
      <c r="K113" s="58" t="s">
        <v>312</v>
      </c>
      <c r="L113" s="10" t="s">
        <v>17</v>
      </c>
      <c r="M113" s="15">
        <v>1100</v>
      </c>
      <c r="N113" s="10" t="s">
        <v>35</v>
      </c>
      <c r="O113" s="15">
        <v>250</v>
      </c>
      <c r="P113" s="16">
        <f t="shared" si="5"/>
        <v>1350</v>
      </c>
      <c r="Q113" s="58" t="s">
        <v>312</v>
      </c>
      <c r="R113" s="14" t="s">
        <v>21</v>
      </c>
      <c r="S113" s="76">
        <v>7</v>
      </c>
      <c r="U113" s="77"/>
      <c r="V113" s="76"/>
    </row>
    <row r="114" spans="1:22" x14ac:dyDescent="0.25">
      <c r="A114" s="10">
        <v>114</v>
      </c>
      <c r="B114" s="10" t="s">
        <v>206</v>
      </c>
      <c r="C114" s="12">
        <v>44757</v>
      </c>
      <c r="D114" s="12">
        <v>44764</v>
      </c>
      <c r="E114" s="10">
        <v>7</v>
      </c>
      <c r="F114" s="10" t="s">
        <v>207</v>
      </c>
      <c r="G114" s="10">
        <v>27</v>
      </c>
      <c r="H114" s="13" t="str">
        <f t="shared" si="4"/>
        <v>young adulthood</v>
      </c>
      <c r="I114" s="14" t="s">
        <v>15</v>
      </c>
      <c r="J114" s="10" t="s">
        <v>106</v>
      </c>
      <c r="K114" s="58" t="s">
        <v>312</v>
      </c>
      <c r="L114" s="10" t="s">
        <v>34</v>
      </c>
      <c r="M114" s="15">
        <v>1000</v>
      </c>
      <c r="N114" s="10" t="s">
        <v>208</v>
      </c>
      <c r="O114" s="15">
        <v>150</v>
      </c>
      <c r="P114" s="16">
        <f t="shared" si="5"/>
        <v>1150</v>
      </c>
      <c r="Q114" s="58" t="s">
        <v>312</v>
      </c>
      <c r="R114" s="14" t="s">
        <v>15</v>
      </c>
      <c r="S114" s="76">
        <v>7</v>
      </c>
      <c r="U114" s="77"/>
      <c r="V114" s="76"/>
    </row>
    <row r="115" spans="1:22" x14ac:dyDescent="0.25">
      <c r="A115" s="10">
        <v>115</v>
      </c>
      <c r="B115" s="10" t="s">
        <v>175</v>
      </c>
      <c r="C115" s="12">
        <v>44798</v>
      </c>
      <c r="D115" s="12">
        <v>44803</v>
      </c>
      <c r="E115" s="10">
        <v>5</v>
      </c>
      <c r="F115" s="10" t="s">
        <v>209</v>
      </c>
      <c r="G115" s="10">
        <v>29</v>
      </c>
      <c r="H115" s="13" t="str">
        <f t="shared" si="4"/>
        <v>young adulthood</v>
      </c>
      <c r="I115" s="14" t="s">
        <v>21</v>
      </c>
      <c r="J115" s="10" t="s">
        <v>210</v>
      </c>
      <c r="K115" s="58" t="s">
        <v>311</v>
      </c>
      <c r="L115" s="10" t="s">
        <v>17</v>
      </c>
      <c r="M115" s="15">
        <v>1500</v>
      </c>
      <c r="N115" s="10" t="s">
        <v>101</v>
      </c>
      <c r="O115" s="15">
        <v>300</v>
      </c>
      <c r="P115" s="16">
        <f t="shared" si="5"/>
        <v>1800</v>
      </c>
      <c r="Q115" s="58" t="s">
        <v>311</v>
      </c>
      <c r="R115" s="14" t="s">
        <v>21</v>
      </c>
      <c r="S115" s="76">
        <v>5</v>
      </c>
      <c r="U115" s="77"/>
      <c r="V115" s="76"/>
    </row>
    <row r="116" spans="1:22" x14ac:dyDescent="0.25">
      <c r="A116" s="10">
        <v>116</v>
      </c>
      <c r="B116" s="10" t="s">
        <v>211</v>
      </c>
      <c r="C116" s="12">
        <v>44814</v>
      </c>
      <c r="D116" s="12">
        <v>44819</v>
      </c>
      <c r="E116" s="10">
        <v>5</v>
      </c>
      <c r="F116" s="10" t="s">
        <v>212</v>
      </c>
      <c r="G116" s="10">
        <v>33</v>
      </c>
      <c r="H116" s="13" t="str">
        <f t="shared" si="4"/>
        <v>young adulthood</v>
      </c>
      <c r="I116" s="14" t="s">
        <v>15</v>
      </c>
      <c r="J116" s="10" t="s">
        <v>213</v>
      </c>
      <c r="K116" s="58" t="s">
        <v>311</v>
      </c>
      <c r="L116" s="10" t="s">
        <v>41</v>
      </c>
      <c r="M116" s="15">
        <v>200</v>
      </c>
      <c r="N116" s="10" t="s">
        <v>71</v>
      </c>
      <c r="O116" s="15">
        <v>500</v>
      </c>
      <c r="P116" s="16">
        <f t="shared" si="5"/>
        <v>700</v>
      </c>
      <c r="Q116" s="58" t="s">
        <v>311</v>
      </c>
      <c r="R116" s="14" t="s">
        <v>15</v>
      </c>
      <c r="S116" s="76">
        <v>5</v>
      </c>
      <c r="U116" s="77"/>
      <c r="V116" s="76"/>
    </row>
    <row r="117" spans="1:22" x14ac:dyDescent="0.25">
      <c r="A117" s="10">
        <v>117</v>
      </c>
      <c r="B117" s="10" t="s">
        <v>31</v>
      </c>
      <c r="C117" s="12">
        <v>44597</v>
      </c>
      <c r="D117" s="12">
        <v>44606</v>
      </c>
      <c r="E117" s="10">
        <v>9</v>
      </c>
      <c r="F117" s="10" t="s">
        <v>96</v>
      </c>
      <c r="G117" s="10">
        <v>32</v>
      </c>
      <c r="H117" s="13" t="str">
        <f t="shared" si="4"/>
        <v>young adulthood</v>
      </c>
      <c r="I117" s="14" t="s">
        <v>21</v>
      </c>
      <c r="J117" s="10" t="s">
        <v>16</v>
      </c>
      <c r="K117" s="58" t="s">
        <v>310</v>
      </c>
      <c r="L117" s="10" t="s">
        <v>17</v>
      </c>
      <c r="M117" s="15">
        <v>1000</v>
      </c>
      <c r="N117" s="10" t="s">
        <v>71</v>
      </c>
      <c r="O117" s="15">
        <v>700</v>
      </c>
      <c r="P117" s="16">
        <f t="shared" si="5"/>
        <v>1700</v>
      </c>
      <c r="Q117" s="58" t="s">
        <v>310</v>
      </c>
      <c r="R117" s="14" t="s">
        <v>21</v>
      </c>
      <c r="S117" s="76">
        <v>9</v>
      </c>
      <c r="U117" s="77"/>
      <c r="V117" s="76"/>
    </row>
    <row r="118" spans="1:22" x14ac:dyDescent="0.25">
      <c r="A118" s="10">
        <v>118</v>
      </c>
      <c r="B118" s="10" t="s">
        <v>36</v>
      </c>
      <c r="C118" s="12">
        <v>44635</v>
      </c>
      <c r="D118" s="12">
        <v>44642</v>
      </c>
      <c r="E118" s="10">
        <v>7</v>
      </c>
      <c r="F118" s="10" t="s">
        <v>98</v>
      </c>
      <c r="G118" s="10">
        <v>47</v>
      </c>
      <c r="H118" s="13" t="str">
        <f t="shared" si="4"/>
        <v>mid-age</v>
      </c>
      <c r="I118" s="14" t="s">
        <v>15</v>
      </c>
      <c r="J118" s="10" t="s">
        <v>22</v>
      </c>
      <c r="K118" s="58" t="s">
        <v>310</v>
      </c>
      <c r="L118" s="10" t="s">
        <v>17</v>
      </c>
      <c r="M118" s="15">
        <v>1200</v>
      </c>
      <c r="N118" s="10" t="s">
        <v>35</v>
      </c>
      <c r="O118" s="15">
        <v>500</v>
      </c>
      <c r="P118" s="16">
        <f t="shared" si="5"/>
        <v>1700</v>
      </c>
      <c r="Q118" s="58" t="s">
        <v>310</v>
      </c>
      <c r="R118" s="14" t="s">
        <v>15</v>
      </c>
      <c r="S118" s="76">
        <v>7</v>
      </c>
      <c r="U118" s="77"/>
      <c r="V118" s="76"/>
    </row>
    <row r="119" spans="1:22" x14ac:dyDescent="0.25">
      <c r="A119" s="10">
        <v>119</v>
      </c>
      <c r="B119" s="10" t="s">
        <v>168</v>
      </c>
      <c r="C119" s="12">
        <v>44682</v>
      </c>
      <c r="D119" s="12">
        <v>44693</v>
      </c>
      <c r="E119" s="10">
        <v>11</v>
      </c>
      <c r="F119" s="10" t="s">
        <v>214</v>
      </c>
      <c r="G119" s="10">
        <v>26</v>
      </c>
      <c r="H119" s="13" t="str">
        <f t="shared" si="4"/>
        <v>young adulthood</v>
      </c>
      <c r="I119" s="14" t="s">
        <v>21</v>
      </c>
      <c r="J119" s="10" t="s">
        <v>59</v>
      </c>
      <c r="K119" s="58" t="s">
        <v>311</v>
      </c>
      <c r="L119" s="10" t="s">
        <v>34</v>
      </c>
      <c r="M119" s="15">
        <v>800</v>
      </c>
      <c r="N119" s="10" t="s">
        <v>71</v>
      </c>
      <c r="O119" s="15">
        <v>1000</v>
      </c>
      <c r="P119" s="16">
        <f t="shared" si="5"/>
        <v>1800</v>
      </c>
      <c r="Q119" s="58" t="s">
        <v>311</v>
      </c>
      <c r="R119" s="14" t="s">
        <v>21</v>
      </c>
      <c r="S119" s="76">
        <v>11</v>
      </c>
      <c r="U119" s="77"/>
      <c r="V119" s="76"/>
    </row>
    <row r="120" spans="1:22" x14ac:dyDescent="0.25">
      <c r="A120" s="10">
        <v>120</v>
      </c>
      <c r="B120" s="10" t="s">
        <v>144</v>
      </c>
      <c r="C120" s="12">
        <v>44722</v>
      </c>
      <c r="D120" s="12">
        <v>44729</v>
      </c>
      <c r="E120" s="10">
        <v>7</v>
      </c>
      <c r="F120" s="10" t="s">
        <v>25</v>
      </c>
      <c r="G120" s="10">
        <v>38</v>
      </c>
      <c r="H120" s="13" t="str">
        <f t="shared" si="4"/>
        <v>young adulthood</v>
      </c>
      <c r="I120" s="14" t="s">
        <v>15</v>
      </c>
      <c r="J120" s="10" t="s">
        <v>26</v>
      </c>
      <c r="K120" s="58" t="s">
        <v>311</v>
      </c>
      <c r="L120" s="10" t="s">
        <v>17</v>
      </c>
      <c r="M120" s="15">
        <v>900</v>
      </c>
      <c r="N120" s="10" t="s">
        <v>35</v>
      </c>
      <c r="O120" s="15">
        <v>400</v>
      </c>
      <c r="P120" s="16">
        <f t="shared" si="5"/>
        <v>1300</v>
      </c>
      <c r="Q120" s="58" t="s">
        <v>311</v>
      </c>
      <c r="R120" s="14" t="s">
        <v>15</v>
      </c>
      <c r="S120" s="76">
        <v>7</v>
      </c>
      <c r="U120" s="77"/>
      <c r="V120" s="76"/>
    </row>
    <row r="121" spans="1:22" x14ac:dyDescent="0.25">
      <c r="A121" s="10">
        <v>121</v>
      </c>
      <c r="B121" s="10" t="s">
        <v>24</v>
      </c>
      <c r="C121" s="12">
        <v>44762</v>
      </c>
      <c r="D121" s="12">
        <v>44772</v>
      </c>
      <c r="E121" s="10">
        <v>10</v>
      </c>
      <c r="F121" s="10" t="s">
        <v>215</v>
      </c>
      <c r="G121" s="10">
        <v>29</v>
      </c>
      <c r="H121" s="13" t="str">
        <f t="shared" si="4"/>
        <v>young adulthood</v>
      </c>
      <c r="I121" s="14" t="s">
        <v>21</v>
      </c>
      <c r="J121" s="10" t="s">
        <v>26</v>
      </c>
      <c r="K121" s="58" t="s">
        <v>311</v>
      </c>
      <c r="L121" s="10" t="s">
        <v>41</v>
      </c>
      <c r="M121" s="15">
        <v>500</v>
      </c>
      <c r="N121" s="10" t="s">
        <v>71</v>
      </c>
      <c r="O121" s="15">
        <v>800</v>
      </c>
      <c r="P121" s="16">
        <f t="shared" si="5"/>
        <v>1300</v>
      </c>
      <c r="Q121" s="58" t="s">
        <v>311</v>
      </c>
      <c r="R121" s="14" t="s">
        <v>21</v>
      </c>
      <c r="S121" s="76">
        <v>10</v>
      </c>
      <c r="U121" s="77"/>
      <c r="V121" s="76"/>
    </row>
    <row r="122" spans="1:22" x14ac:dyDescent="0.25">
      <c r="A122" s="10">
        <v>122</v>
      </c>
      <c r="B122" s="10" t="s">
        <v>51</v>
      </c>
      <c r="C122" s="12">
        <v>44781</v>
      </c>
      <c r="D122" s="12">
        <v>44789</v>
      </c>
      <c r="E122" s="10">
        <v>8</v>
      </c>
      <c r="F122" s="10" t="s">
        <v>216</v>
      </c>
      <c r="G122" s="10">
        <v>41</v>
      </c>
      <c r="H122" s="13" t="str">
        <f t="shared" si="4"/>
        <v>young adulthood</v>
      </c>
      <c r="I122" s="14" t="s">
        <v>15</v>
      </c>
      <c r="J122" s="10" t="s">
        <v>16</v>
      </c>
      <c r="K122" s="58" t="s">
        <v>310</v>
      </c>
      <c r="L122" s="10" t="s">
        <v>17</v>
      </c>
      <c r="M122" s="15">
        <v>1300</v>
      </c>
      <c r="N122" s="10" t="s">
        <v>71</v>
      </c>
      <c r="O122" s="15">
        <v>600</v>
      </c>
      <c r="P122" s="16">
        <f t="shared" si="5"/>
        <v>1900</v>
      </c>
      <c r="Q122" s="58" t="s">
        <v>310</v>
      </c>
      <c r="R122" s="14" t="s">
        <v>15</v>
      </c>
      <c r="S122" s="76">
        <v>8</v>
      </c>
      <c r="U122" s="77"/>
      <c r="V122" s="76"/>
    </row>
    <row r="123" spans="1:22" x14ac:dyDescent="0.25">
      <c r="A123" s="10">
        <v>123</v>
      </c>
      <c r="B123" s="10" t="s">
        <v>217</v>
      </c>
      <c r="C123" s="12">
        <v>44824</v>
      </c>
      <c r="D123" s="12">
        <v>44834</v>
      </c>
      <c r="E123" s="10">
        <v>10</v>
      </c>
      <c r="F123" s="10" t="s">
        <v>218</v>
      </c>
      <c r="G123" s="10">
        <v>35</v>
      </c>
      <c r="H123" s="13" t="str">
        <f t="shared" si="4"/>
        <v>young adulthood</v>
      </c>
      <c r="I123" s="14" t="s">
        <v>21</v>
      </c>
      <c r="J123" s="10" t="s">
        <v>26</v>
      </c>
      <c r="K123" s="58" t="s">
        <v>311</v>
      </c>
      <c r="L123" s="10" t="s">
        <v>34</v>
      </c>
      <c r="M123" s="15">
        <v>700</v>
      </c>
      <c r="N123" s="10" t="s">
        <v>71</v>
      </c>
      <c r="O123" s="15">
        <v>900</v>
      </c>
      <c r="P123" s="16">
        <f t="shared" si="5"/>
        <v>1600</v>
      </c>
      <c r="Q123" s="58" t="s">
        <v>311</v>
      </c>
      <c r="R123" s="14" t="s">
        <v>21</v>
      </c>
      <c r="S123" s="76">
        <v>10</v>
      </c>
      <c r="U123" s="77"/>
      <c r="V123" s="76"/>
    </row>
    <row r="124" spans="1:22" x14ac:dyDescent="0.25">
      <c r="A124" s="10">
        <v>124</v>
      </c>
      <c r="B124" s="10" t="s">
        <v>31</v>
      </c>
      <c r="C124" s="12">
        <v>44839</v>
      </c>
      <c r="D124" s="12">
        <v>44847</v>
      </c>
      <c r="E124" s="10">
        <v>8</v>
      </c>
      <c r="F124" s="10" t="s">
        <v>219</v>
      </c>
      <c r="G124" s="10">
        <v>24</v>
      </c>
      <c r="H124" s="13" t="str">
        <f t="shared" si="4"/>
        <v>young adulthood</v>
      </c>
      <c r="I124" s="14" t="s">
        <v>15</v>
      </c>
      <c r="J124" s="10" t="s">
        <v>26</v>
      </c>
      <c r="K124" s="58" t="s">
        <v>311</v>
      </c>
      <c r="L124" s="10" t="s">
        <v>17</v>
      </c>
      <c r="M124" s="15">
        <v>1200</v>
      </c>
      <c r="N124" s="10" t="s">
        <v>71</v>
      </c>
      <c r="O124" s="15">
        <v>700</v>
      </c>
      <c r="P124" s="16">
        <f t="shared" si="5"/>
        <v>1900</v>
      </c>
      <c r="Q124" s="58" t="s">
        <v>311</v>
      </c>
      <c r="R124" s="14" t="s">
        <v>15</v>
      </c>
      <c r="S124" s="76">
        <v>8</v>
      </c>
      <c r="U124" s="77"/>
      <c r="V124" s="76"/>
    </row>
    <row r="125" spans="1:22" x14ac:dyDescent="0.25">
      <c r="A125" s="10">
        <v>125</v>
      </c>
      <c r="B125" s="10" t="s">
        <v>168</v>
      </c>
      <c r="C125" s="12">
        <v>44876</v>
      </c>
      <c r="D125" s="12">
        <v>44886</v>
      </c>
      <c r="E125" s="10">
        <v>10</v>
      </c>
      <c r="F125" s="10" t="s">
        <v>220</v>
      </c>
      <c r="G125" s="10">
        <v>30</v>
      </c>
      <c r="H125" s="13" t="str">
        <f t="shared" si="4"/>
        <v>young adulthood</v>
      </c>
      <c r="I125" s="14" t="s">
        <v>21</v>
      </c>
      <c r="J125" s="10" t="s">
        <v>59</v>
      </c>
      <c r="K125" s="58" t="s">
        <v>311</v>
      </c>
      <c r="L125" s="10" t="s">
        <v>34</v>
      </c>
      <c r="M125" s="15">
        <v>900</v>
      </c>
      <c r="N125" s="10" t="s">
        <v>71</v>
      </c>
      <c r="O125" s="15">
        <v>1000</v>
      </c>
      <c r="P125" s="16">
        <f t="shared" si="5"/>
        <v>1900</v>
      </c>
      <c r="Q125" s="58" t="s">
        <v>311</v>
      </c>
      <c r="R125" s="14" t="s">
        <v>21</v>
      </c>
      <c r="S125" s="76">
        <v>10</v>
      </c>
      <c r="U125" s="77"/>
      <c r="V125" s="76"/>
    </row>
    <row r="126" spans="1:22" x14ac:dyDescent="0.25">
      <c r="A126" s="10">
        <v>126</v>
      </c>
      <c r="B126" s="10" t="s">
        <v>36</v>
      </c>
      <c r="C126" s="12">
        <v>44919</v>
      </c>
      <c r="D126" s="12">
        <v>44927</v>
      </c>
      <c r="E126" s="10">
        <v>8</v>
      </c>
      <c r="F126" s="10" t="s">
        <v>221</v>
      </c>
      <c r="G126" s="10">
        <v>28</v>
      </c>
      <c r="H126" s="13" t="str">
        <f t="shared" si="4"/>
        <v>young adulthood</v>
      </c>
      <c r="I126" s="14" t="s">
        <v>15</v>
      </c>
      <c r="J126" s="10" t="s">
        <v>16</v>
      </c>
      <c r="K126" s="58" t="s">
        <v>310</v>
      </c>
      <c r="L126" s="10" t="s">
        <v>41</v>
      </c>
      <c r="M126" s="15">
        <v>400</v>
      </c>
      <c r="N126" s="10" t="s">
        <v>71</v>
      </c>
      <c r="O126" s="15">
        <v>700</v>
      </c>
      <c r="P126" s="16">
        <f t="shared" si="5"/>
        <v>1100</v>
      </c>
      <c r="Q126" s="58" t="s">
        <v>310</v>
      </c>
      <c r="R126" s="14" t="s">
        <v>15</v>
      </c>
      <c r="S126" s="76">
        <v>8</v>
      </c>
      <c r="U126" s="77"/>
      <c r="V126" s="76"/>
    </row>
    <row r="127" spans="1:22" x14ac:dyDescent="0.25">
      <c r="A127" s="10">
        <v>127</v>
      </c>
      <c r="B127" s="10" t="s">
        <v>24</v>
      </c>
      <c r="C127" s="12">
        <v>44967</v>
      </c>
      <c r="D127" s="12">
        <v>44975</v>
      </c>
      <c r="E127" s="10">
        <v>8</v>
      </c>
      <c r="F127" s="10" t="s">
        <v>222</v>
      </c>
      <c r="G127" s="10">
        <v>33</v>
      </c>
      <c r="H127" s="13" t="str">
        <f t="shared" si="4"/>
        <v>young adulthood</v>
      </c>
      <c r="I127" s="14" t="s">
        <v>21</v>
      </c>
      <c r="J127" s="10" t="s">
        <v>22</v>
      </c>
      <c r="K127" s="58" t="s">
        <v>310</v>
      </c>
      <c r="L127" s="10" t="s">
        <v>17</v>
      </c>
      <c r="M127" s="15">
        <v>800</v>
      </c>
      <c r="N127" s="10" t="s">
        <v>71</v>
      </c>
      <c r="O127" s="15">
        <v>800</v>
      </c>
      <c r="P127" s="16">
        <f t="shared" si="5"/>
        <v>1600</v>
      </c>
      <c r="Q127" s="58" t="s">
        <v>310</v>
      </c>
      <c r="R127" s="14" t="s">
        <v>21</v>
      </c>
      <c r="S127" s="76">
        <v>8</v>
      </c>
      <c r="U127" s="77"/>
      <c r="V127" s="76"/>
    </row>
    <row r="128" spans="1:22" x14ac:dyDescent="0.25">
      <c r="A128" s="10">
        <v>129</v>
      </c>
      <c r="B128" s="10" t="s">
        <v>36</v>
      </c>
      <c r="C128" s="12">
        <v>45047</v>
      </c>
      <c r="D128" s="12">
        <v>45053</v>
      </c>
      <c r="E128" s="10">
        <v>6</v>
      </c>
      <c r="F128" s="10" t="s">
        <v>223</v>
      </c>
      <c r="G128" s="10">
        <v>35</v>
      </c>
      <c r="H128" s="13" t="str">
        <f t="shared" si="4"/>
        <v>young adulthood</v>
      </c>
      <c r="I128" s="14" t="s">
        <v>15</v>
      </c>
      <c r="J128" s="10" t="s">
        <v>16</v>
      </c>
      <c r="K128" s="58" t="s">
        <v>310</v>
      </c>
      <c r="L128" s="10" t="s">
        <v>17</v>
      </c>
      <c r="M128" s="15">
        <v>5000</v>
      </c>
      <c r="N128" s="10" t="s">
        <v>71</v>
      </c>
      <c r="O128" s="15">
        <v>2500</v>
      </c>
      <c r="P128" s="16">
        <f t="shared" si="5"/>
        <v>7500</v>
      </c>
      <c r="Q128" s="58" t="s">
        <v>310</v>
      </c>
      <c r="R128" s="14" t="s">
        <v>15</v>
      </c>
      <c r="S128" s="76">
        <v>6</v>
      </c>
      <c r="U128" s="77"/>
      <c r="V128" s="76"/>
    </row>
    <row r="129" spans="1:22" x14ac:dyDescent="0.25">
      <c r="A129" s="10">
        <v>130</v>
      </c>
      <c r="B129" s="10" t="s">
        <v>31</v>
      </c>
      <c r="C129" s="12">
        <v>45061</v>
      </c>
      <c r="D129" s="12">
        <v>45068</v>
      </c>
      <c r="E129" s="10">
        <v>7</v>
      </c>
      <c r="F129" s="10" t="s">
        <v>225</v>
      </c>
      <c r="G129" s="10">
        <v>28</v>
      </c>
      <c r="H129" s="13" t="str">
        <f t="shared" si="4"/>
        <v>young adulthood</v>
      </c>
      <c r="I129" s="14" t="s">
        <v>21</v>
      </c>
      <c r="J129" s="10" t="s">
        <v>30</v>
      </c>
      <c r="K129" s="58" t="s">
        <v>312</v>
      </c>
      <c r="L129" s="10" t="s">
        <v>34</v>
      </c>
      <c r="M129" s="15">
        <v>7000</v>
      </c>
      <c r="N129" s="10" t="s">
        <v>35</v>
      </c>
      <c r="O129" s="15">
        <v>1500</v>
      </c>
      <c r="P129" s="16">
        <f t="shared" si="5"/>
        <v>8500</v>
      </c>
      <c r="Q129" s="58" t="s">
        <v>312</v>
      </c>
      <c r="R129" s="14" t="s">
        <v>21</v>
      </c>
      <c r="S129" s="76">
        <v>7</v>
      </c>
      <c r="U129" s="77"/>
      <c r="V129" s="76"/>
    </row>
    <row r="130" spans="1:22" x14ac:dyDescent="0.25">
      <c r="A130" s="10">
        <v>131</v>
      </c>
      <c r="B130" s="10" t="s">
        <v>226</v>
      </c>
      <c r="C130" s="12">
        <v>45078</v>
      </c>
      <c r="D130" s="12">
        <v>45087</v>
      </c>
      <c r="E130" s="10">
        <v>9</v>
      </c>
      <c r="F130" s="10" t="s">
        <v>227</v>
      </c>
      <c r="G130" s="10">
        <v>45</v>
      </c>
      <c r="H130" s="13" t="str">
        <f t="shared" si="4"/>
        <v>mid-age</v>
      </c>
      <c r="I130" s="14" t="s">
        <v>15</v>
      </c>
      <c r="J130" s="10" t="s">
        <v>163</v>
      </c>
      <c r="K130" s="58" t="s">
        <v>331</v>
      </c>
      <c r="L130" s="10" t="s">
        <v>41</v>
      </c>
      <c r="M130" s="15">
        <v>3000</v>
      </c>
      <c r="N130" s="10" t="s">
        <v>165</v>
      </c>
      <c r="O130" s="15">
        <v>2000</v>
      </c>
      <c r="P130" s="16">
        <f t="shared" ref="P130:P138" si="6">SUM(M130:O130)</f>
        <v>5000</v>
      </c>
      <c r="Q130" s="58" t="s">
        <v>314</v>
      </c>
      <c r="R130" s="14" t="s">
        <v>15</v>
      </c>
      <c r="S130" s="76">
        <v>9</v>
      </c>
      <c r="U130" s="77"/>
      <c r="V130" s="76"/>
    </row>
    <row r="131" spans="1:22" x14ac:dyDescent="0.25">
      <c r="A131" s="10">
        <v>132</v>
      </c>
      <c r="B131" s="10" t="s">
        <v>38</v>
      </c>
      <c r="C131" s="12">
        <v>45092</v>
      </c>
      <c r="D131" s="12">
        <v>45098</v>
      </c>
      <c r="E131" s="10">
        <v>6</v>
      </c>
      <c r="F131" s="10" t="s">
        <v>158</v>
      </c>
      <c r="G131" s="10">
        <v>31</v>
      </c>
      <c r="H131" s="13" t="str">
        <f t="shared" ref="H131:H138" si="7">IF(G131&gt;41,"mid-age","young adulthood")</f>
        <v>young adulthood</v>
      </c>
      <c r="I131" s="14" t="s">
        <v>21</v>
      </c>
      <c r="J131" s="10" t="s">
        <v>40</v>
      </c>
      <c r="K131" s="58" t="s">
        <v>102</v>
      </c>
      <c r="L131" s="10" t="s">
        <v>17</v>
      </c>
      <c r="M131" s="15">
        <v>6000</v>
      </c>
      <c r="N131" s="10" t="s">
        <v>71</v>
      </c>
      <c r="O131" s="15">
        <v>3000</v>
      </c>
      <c r="P131" s="16">
        <f t="shared" si="6"/>
        <v>9000</v>
      </c>
      <c r="Q131" s="58" t="s">
        <v>102</v>
      </c>
      <c r="R131" s="14" t="s">
        <v>21</v>
      </c>
      <c r="S131" s="76">
        <v>6</v>
      </c>
      <c r="U131" s="77"/>
      <c r="V131" s="76"/>
    </row>
    <row r="132" spans="1:22" x14ac:dyDescent="0.25">
      <c r="A132" s="10">
        <v>133</v>
      </c>
      <c r="B132" s="10" t="s">
        <v>144</v>
      </c>
      <c r="C132" s="12">
        <v>45108</v>
      </c>
      <c r="D132" s="12">
        <v>45115</v>
      </c>
      <c r="E132" s="10">
        <v>7</v>
      </c>
      <c r="F132" s="10" t="s">
        <v>92</v>
      </c>
      <c r="G132" s="10">
        <v>42</v>
      </c>
      <c r="H132" s="13" t="str">
        <f t="shared" si="7"/>
        <v>mid-age</v>
      </c>
      <c r="I132" s="14" t="s">
        <v>15</v>
      </c>
      <c r="J132" s="10" t="s">
        <v>26</v>
      </c>
      <c r="K132" s="58" t="s">
        <v>311</v>
      </c>
      <c r="L132" s="10" t="s">
        <v>34</v>
      </c>
      <c r="M132" s="15">
        <v>4000</v>
      </c>
      <c r="N132" s="10" t="s">
        <v>35</v>
      </c>
      <c r="O132" s="15">
        <v>1500</v>
      </c>
      <c r="P132" s="16">
        <f t="shared" si="6"/>
        <v>5500</v>
      </c>
      <c r="Q132" s="58" t="s">
        <v>311</v>
      </c>
      <c r="R132" s="14" t="s">
        <v>15</v>
      </c>
      <c r="S132" s="76">
        <v>7</v>
      </c>
      <c r="U132" s="77"/>
      <c r="V132" s="76"/>
    </row>
    <row r="133" spans="1:22" x14ac:dyDescent="0.25">
      <c r="A133" s="10">
        <v>134</v>
      </c>
      <c r="B133" s="10" t="s">
        <v>123</v>
      </c>
      <c r="C133" s="12">
        <v>45122</v>
      </c>
      <c r="D133" s="12">
        <v>45129</v>
      </c>
      <c r="E133" s="10">
        <v>7</v>
      </c>
      <c r="F133" s="10" t="s">
        <v>39</v>
      </c>
      <c r="G133" s="10">
        <v>27</v>
      </c>
      <c r="H133" s="13" t="str">
        <f t="shared" si="7"/>
        <v>young adulthood</v>
      </c>
      <c r="I133" s="14" t="s">
        <v>21</v>
      </c>
      <c r="J133" s="10" t="s">
        <v>16</v>
      </c>
      <c r="K133" s="58" t="s">
        <v>310</v>
      </c>
      <c r="L133" s="10" t="s">
        <v>17</v>
      </c>
      <c r="M133" s="15">
        <v>8000</v>
      </c>
      <c r="N133" s="10" t="s">
        <v>71</v>
      </c>
      <c r="O133" s="15">
        <v>2500</v>
      </c>
      <c r="P133" s="16">
        <f t="shared" si="6"/>
        <v>10500</v>
      </c>
      <c r="Q133" s="58" t="s">
        <v>310</v>
      </c>
      <c r="R133" s="14" t="s">
        <v>21</v>
      </c>
      <c r="S133" s="76">
        <v>7</v>
      </c>
      <c r="U133" s="77"/>
      <c r="V133" s="76"/>
    </row>
    <row r="134" spans="1:22" x14ac:dyDescent="0.25">
      <c r="A134" s="10">
        <v>135</v>
      </c>
      <c r="B134" s="10" t="s">
        <v>42</v>
      </c>
      <c r="C134" s="12">
        <v>45139</v>
      </c>
      <c r="D134" s="12">
        <v>45148</v>
      </c>
      <c r="E134" s="10">
        <v>9</v>
      </c>
      <c r="F134" s="10" t="s">
        <v>228</v>
      </c>
      <c r="G134" s="10">
        <v>37</v>
      </c>
      <c r="H134" s="13" t="str">
        <f t="shared" si="7"/>
        <v>young adulthood</v>
      </c>
      <c r="I134" s="14" t="s">
        <v>15</v>
      </c>
      <c r="J134" s="10" t="s">
        <v>44</v>
      </c>
      <c r="K134" s="58" t="s">
        <v>313</v>
      </c>
      <c r="L134" s="10" t="s">
        <v>41</v>
      </c>
      <c r="M134" s="15">
        <v>2500</v>
      </c>
      <c r="N134" s="10" t="s">
        <v>165</v>
      </c>
      <c r="O134" s="15">
        <v>2000</v>
      </c>
      <c r="P134" s="16">
        <f t="shared" si="6"/>
        <v>4500</v>
      </c>
      <c r="Q134" s="58" t="s">
        <v>313</v>
      </c>
      <c r="R134" s="14" t="s">
        <v>15</v>
      </c>
      <c r="S134" s="76">
        <v>9</v>
      </c>
      <c r="U134" s="77"/>
      <c r="V134" s="76"/>
    </row>
    <row r="135" spans="1:22" x14ac:dyDescent="0.25">
      <c r="A135" s="10">
        <v>136</v>
      </c>
      <c r="B135" s="10" t="s">
        <v>127</v>
      </c>
      <c r="C135" s="12">
        <v>45153</v>
      </c>
      <c r="D135" s="12">
        <v>45159</v>
      </c>
      <c r="E135" s="10">
        <v>6</v>
      </c>
      <c r="F135" s="10" t="s">
        <v>229</v>
      </c>
      <c r="G135" s="10">
        <v>29</v>
      </c>
      <c r="H135" s="13" t="str">
        <f t="shared" si="7"/>
        <v>young adulthood</v>
      </c>
      <c r="I135" s="14" t="s">
        <v>21</v>
      </c>
      <c r="J135" s="10" t="s">
        <v>22</v>
      </c>
      <c r="K135" s="58" t="s">
        <v>310</v>
      </c>
      <c r="L135" s="10" t="s">
        <v>17</v>
      </c>
      <c r="M135" s="15">
        <v>5000</v>
      </c>
      <c r="N135" s="10" t="s">
        <v>71</v>
      </c>
      <c r="O135" s="15">
        <v>3000</v>
      </c>
      <c r="P135" s="16">
        <f t="shared" si="6"/>
        <v>8000</v>
      </c>
      <c r="Q135" s="58" t="s">
        <v>310</v>
      </c>
      <c r="R135" s="14" t="s">
        <v>21</v>
      </c>
      <c r="S135" s="76">
        <v>6</v>
      </c>
      <c r="U135" s="77"/>
      <c r="V135" s="76"/>
    </row>
    <row r="136" spans="1:22" x14ac:dyDescent="0.25">
      <c r="A136" s="10">
        <v>137</v>
      </c>
      <c r="B136" s="10" t="s">
        <v>125</v>
      </c>
      <c r="C136" s="12">
        <v>45170</v>
      </c>
      <c r="D136" s="12">
        <v>45177</v>
      </c>
      <c r="E136" s="10">
        <v>7</v>
      </c>
      <c r="F136" s="10" t="s">
        <v>230</v>
      </c>
      <c r="G136" s="10">
        <v>34</v>
      </c>
      <c r="H136" s="13" t="str">
        <f t="shared" si="7"/>
        <v>young adulthood</v>
      </c>
      <c r="I136" s="14" t="s">
        <v>15</v>
      </c>
      <c r="J136" s="10" t="s">
        <v>59</v>
      </c>
      <c r="K136" s="58" t="s">
        <v>311</v>
      </c>
      <c r="L136" s="10" t="s">
        <v>41</v>
      </c>
      <c r="M136" s="15">
        <v>2000</v>
      </c>
      <c r="N136" s="10" t="s">
        <v>35</v>
      </c>
      <c r="O136" s="15">
        <v>1000</v>
      </c>
      <c r="P136" s="16">
        <f t="shared" si="6"/>
        <v>3000</v>
      </c>
      <c r="Q136" s="58" t="s">
        <v>311</v>
      </c>
      <c r="R136" s="14" t="s">
        <v>15</v>
      </c>
      <c r="S136" s="76">
        <v>7</v>
      </c>
      <c r="U136" s="77"/>
      <c r="V136" s="76"/>
    </row>
    <row r="137" spans="1:22" x14ac:dyDescent="0.25">
      <c r="A137" s="10">
        <v>138</v>
      </c>
      <c r="B137" s="10" t="s">
        <v>54</v>
      </c>
      <c r="C137" s="12">
        <v>45184</v>
      </c>
      <c r="D137" s="12">
        <v>45191</v>
      </c>
      <c r="E137" s="10">
        <v>7</v>
      </c>
      <c r="F137" s="10" t="s">
        <v>231</v>
      </c>
      <c r="G137" s="10">
        <v>25</v>
      </c>
      <c r="H137" s="13" t="str">
        <f t="shared" si="7"/>
        <v>young adulthood</v>
      </c>
      <c r="I137" s="14" t="s">
        <v>21</v>
      </c>
      <c r="J137" s="10" t="s">
        <v>56</v>
      </c>
      <c r="K137" s="58" t="s">
        <v>312</v>
      </c>
      <c r="L137" s="10" t="s">
        <v>34</v>
      </c>
      <c r="M137" s="15">
        <v>6000</v>
      </c>
      <c r="N137" s="10" t="s">
        <v>71</v>
      </c>
      <c r="O137" s="15">
        <v>2500</v>
      </c>
      <c r="P137" s="16">
        <f t="shared" si="6"/>
        <v>8500</v>
      </c>
      <c r="Q137" s="58" t="s">
        <v>312</v>
      </c>
      <c r="R137" s="14" t="s">
        <v>21</v>
      </c>
      <c r="S137" s="76">
        <v>7</v>
      </c>
      <c r="U137" s="77"/>
      <c r="V137" s="76"/>
    </row>
    <row r="138" spans="1:22" x14ac:dyDescent="0.25">
      <c r="A138" s="10">
        <v>139</v>
      </c>
      <c r="B138" s="10" t="s">
        <v>232</v>
      </c>
      <c r="C138" s="12">
        <v>45200</v>
      </c>
      <c r="D138" s="12">
        <v>45207</v>
      </c>
      <c r="E138" s="10">
        <v>7</v>
      </c>
      <c r="F138" s="10" t="s">
        <v>233</v>
      </c>
      <c r="G138" s="10">
        <v>39</v>
      </c>
      <c r="H138" s="13" t="str">
        <f t="shared" si="7"/>
        <v>young adulthood</v>
      </c>
      <c r="I138" s="14" t="s">
        <v>15</v>
      </c>
      <c r="J138" s="10" t="s">
        <v>234</v>
      </c>
      <c r="K138" s="58" t="s">
        <v>102</v>
      </c>
      <c r="L138" s="10" t="s">
        <v>17</v>
      </c>
      <c r="M138" s="15">
        <v>7000</v>
      </c>
      <c r="N138" s="10" t="s">
        <v>35</v>
      </c>
      <c r="O138" s="15">
        <v>2500</v>
      </c>
      <c r="P138" s="16">
        <f t="shared" si="6"/>
        <v>9500</v>
      </c>
      <c r="Q138" s="58" t="s">
        <v>102</v>
      </c>
      <c r="R138" s="14" t="s">
        <v>15</v>
      </c>
      <c r="S138" s="76">
        <v>7</v>
      </c>
      <c r="U138" s="77"/>
      <c r="V138" s="76"/>
    </row>
    <row r="140" spans="1:22" x14ac:dyDescent="0.25">
      <c r="D140" s="25" t="s">
        <v>255</v>
      </c>
      <c r="E140" s="24">
        <f>AVERAGE(E2:E138)</f>
        <v>7.6058394160583944</v>
      </c>
      <c r="F140" s="23"/>
      <c r="G140" s="24">
        <f>AVERAGE(G2:G138)</f>
        <v>33.175182481751825</v>
      </c>
      <c r="H140" s="23"/>
      <c r="I140" s="26"/>
      <c r="J140" s="23"/>
      <c r="K140" s="23"/>
      <c r="L140" s="23"/>
      <c r="M140" s="47">
        <f>AVERAGE(M2:M138)</f>
        <v>1245.1094890510949</v>
      </c>
      <c r="N140" s="23"/>
      <c r="O140" s="50">
        <f>AVERAGE(O2:O138)</f>
        <v>645.18382352941171</v>
      </c>
      <c r="P140" s="49">
        <f>AVERAGE(P2:P138)</f>
        <v>1885.5839416058395</v>
      </c>
    </row>
    <row r="141" spans="1:22" x14ac:dyDescent="0.25">
      <c r="D141" s="25" t="s">
        <v>254</v>
      </c>
      <c r="E141" s="24">
        <f>MEDIAN(E2:E138)</f>
        <v>7</v>
      </c>
      <c r="F141" s="22"/>
      <c r="G141" s="24">
        <f>MEDIAN(G2:G138)</f>
        <v>31</v>
      </c>
      <c r="H141" s="23"/>
      <c r="I141" s="26"/>
      <c r="J141" s="23"/>
      <c r="K141" s="23"/>
      <c r="L141" s="23"/>
      <c r="M141" s="48">
        <f>MEDIAN(M2:M138)</f>
        <v>900</v>
      </c>
      <c r="N141" s="23"/>
      <c r="O141" s="50">
        <f>MEDIAN(O2:O138)</f>
        <v>550</v>
      </c>
      <c r="P141" s="49">
        <f>MEDIAN(P2:P138)</f>
        <v>1400</v>
      </c>
    </row>
    <row r="142" spans="1:22" x14ac:dyDescent="0.25">
      <c r="D142" s="25" t="s">
        <v>256</v>
      </c>
      <c r="E142" s="24">
        <f>MODE(E2:E138)</f>
        <v>7</v>
      </c>
      <c r="F142" s="22"/>
      <c r="G142" s="24">
        <f>MODE(G2:G138)</f>
        <v>29</v>
      </c>
      <c r="H142" s="23"/>
      <c r="I142" s="23"/>
      <c r="J142" s="23"/>
      <c r="K142" s="23"/>
      <c r="L142" s="23"/>
      <c r="M142" s="24">
        <f>MODE(M2:M138)</f>
        <v>1200</v>
      </c>
      <c r="N142" s="23"/>
      <c r="O142" s="24">
        <f>MODE(O2:O138)</f>
        <v>800</v>
      </c>
      <c r="P142" s="49">
        <f>MODE(P2:P138)</f>
        <v>1300</v>
      </c>
    </row>
    <row r="143" spans="1:22" x14ac:dyDescent="0.25">
      <c r="D143" s="25" t="s">
        <v>257</v>
      </c>
      <c r="E143" s="24">
        <f>_xlfn.VAR.S(E2:E138)</f>
        <v>2.564083297552596</v>
      </c>
      <c r="F143" s="22"/>
      <c r="G143" s="24">
        <f>_xlfn.VAR.S(G2:G138)</f>
        <v>51.057320738514299</v>
      </c>
      <c r="H143" s="23"/>
      <c r="I143" s="23"/>
      <c r="J143" s="23"/>
      <c r="K143" s="23"/>
      <c r="L143" s="23"/>
      <c r="M143" s="24">
        <f>_xlfn.VAR.S(M2:M138)</f>
        <v>1788504.5835122371</v>
      </c>
      <c r="N143" s="23"/>
      <c r="O143" s="24">
        <f>_xlfn.VAR.S(O2:O138)</f>
        <v>341612.37336601305</v>
      </c>
      <c r="P143" s="49">
        <f>_xlfn.VAR.S(P2:P138)</f>
        <v>3364455.5388578791</v>
      </c>
    </row>
    <row r="144" spans="1:22" x14ac:dyDescent="0.25">
      <c r="D144" s="25" t="s">
        <v>258</v>
      </c>
      <c r="E144" s="24">
        <f>_xlfn.STDEV.S(E2:E138)</f>
        <v>1.6012755220612711</v>
      </c>
      <c r="F144" s="22"/>
      <c r="G144" s="24">
        <f>_xlfn.STDEV.S(G2:G138)</f>
        <v>7.1454405559429501</v>
      </c>
      <c r="H144" s="23"/>
      <c r="I144" s="23"/>
      <c r="J144" s="23"/>
      <c r="K144" s="23"/>
      <c r="L144" s="23"/>
      <c r="M144" s="24">
        <f>_xlfn.STDEV.S(M2:M138)</f>
        <v>1337.3498358740082</v>
      </c>
      <c r="N144" s="23"/>
      <c r="O144" s="24">
        <f>_xlfn.STDEV.S(O2:O138)</f>
        <v>584.47615294895741</v>
      </c>
      <c r="P144" s="49">
        <f>_xlfn.STDEV.S(P2:P138)</f>
        <v>1834.2452232070495</v>
      </c>
    </row>
    <row r="145" spans="4:16" x14ac:dyDescent="0.25">
      <c r="D145" s="25" t="s">
        <v>259</v>
      </c>
      <c r="E145" s="24">
        <f>_xlfn.QUARTILE.EXC(E2:E138,1)</f>
        <v>7</v>
      </c>
      <c r="F145" s="22"/>
      <c r="G145" s="24">
        <f>_xlfn.QUARTILE.EXC(G2:G138,1)</f>
        <v>28</v>
      </c>
      <c r="H145" s="23"/>
      <c r="I145" s="23"/>
      <c r="J145" s="23"/>
      <c r="K145" s="23"/>
      <c r="L145" s="23"/>
      <c r="M145" s="24">
        <f>_xlfn.QUARTILE.EXC(M2:M138,1)</f>
        <v>600</v>
      </c>
      <c r="N145" s="23"/>
      <c r="O145" s="24">
        <f>_xlfn.QUARTILE.EXC(O2:O138,1)</f>
        <v>200</v>
      </c>
      <c r="P145" s="49">
        <f>_xlfn.QUARTILE.EXC(P2:P138,1)</f>
        <v>975</v>
      </c>
    </row>
    <row r="146" spans="4:16" x14ac:dyDescent="0.25">
      <c r="D146" s="25" t="s">
        <v>260</v>
      </c>
      <c r="E146" s="24">
        <f>_xlfn.QUARTILE.EXC(E2:E138,3)</f>
        <v>8</v>
      </c>
      <c r="F146" s="22"/>
      <c r="G146" s="24">
        <f>_xlfn.QUARTILE.EXC(G2:G138,3)</f>
        <v>38</v>
      </c>
      <c r="H146" s="23"/>
      <c r="I146" s="23" t="s">
        <v>266</v>
      </c>
      <c r="J146" s="23"/>
      <c r="K146" s="23"/>
      <c r="L146" s="23"/>
      <c r="M146" s="24">
        <f>_xlfn.QUARTILE.EXC(M2:M138,3)</f>
        <v>1200</v>
      </c>
      <c r="N146" s="23"/>
      <c r="O146" s="24">
        <f>_xlfn.QUARTILE.EXC(O2:O138,3)</f>
        <v>800</v>
      </c>
      <c r="P146" s="49">
        <f>_xlfn.QUARTILE.EXC(P2:P138,3)</f>
        <v>1900</v>
      </c>
    </row>
    <row r="147" spans="4:16" x14ac:dyDescent="0.25">
      <c r="D147" s="25" t="s">
        <v>261</v>
      </c>
      <c r="E147" s="24">
        <f>MIN(E2:E138)</f>
        <v>5</v>
      </c>
      <c r="F147" s="22"/>
      <c r="G147" s="24">
        <f>MIN(G2:G138)</f>
        <v>20</v>
      </c>
      <c r="H147" s="23"/>
      <c r="I147" s="23">
        <f t="shared" ref="I147:O147" si="8">MIN(I2:I138)</f>
        <v>0</v>
      </c>
      <c r="J147" s="23">
        <f t="shared" si="8"/>
        <v>0</v>
      </c>
      <c r="K147" s="23"/>
      <c r="L147" s="23">
        <f t="shared" si="8"/>
        <v>0</v>
      </c>
      <c r="M147" s="24">
        <f t="shared" si="8"/>
        <v>100</v>
      </c>
      <c r="N147" s="23"/>
      <c r="O147" s="24">
        <f t="shared" si="8"/>
        <v>20</v>
      </c>
      <c r="P147" s="49">
        <f>MIN(P2:P138)</f>
        <v>100</v>
      </c>
    </row>
    <row r="148" spans="4:16" x14ac:dyDescent="0.25">
      <c r="D148" s="25" t="s">
        <v>262</v>
      </c>
      <c r="E148" s="24">
        <f>MAX(E2:E138)</f>
        <v>14</v>
      </c>
      <c r="F148" s="22"/>
      <c r="G148" s="24">
        <f>MAX(G2:G138)</f>
        <v>60</v>
      </c>
      <c r="H148" s="23"/>
      <c r="I148" s="23">
        <f t="shared" ref="I148:O148" si="9">MAX(I2:I138)</f>
        <v>0</v>
      </c>
      <c r="J148" s="23">
        <f t="shared" si="9"/>
        <v>0</v>
      </c>
      <c r="K148" s="23"/>
      <c r="L148" s="23">
        <f t="shared" si="9"/>
        <v>0</v>
      </c>
      <c r="M148" s="24">
        <f t="shared" si="9"/>
        <v>8000</v>
      </c>
      <c r="N148" s="23"/>
      <c r="O148" s="24">
        <f t="shared" si="9"/>
        <v>3000</v>
      </c>
      <c r="P148" s="49">
        <f>MAX(P2:P138)</f>
        <v>10500</v>
      </c>
    </row>
    <row r="149" spans="4:16" x14ac:dyDescent="0.25">
      <c r="D149" s="25" t="s">
        <v>263</v>
      </c>
      <c r="E149" s="24">
        <f>_xlfn.QUARTILE.EXC(E2:E138,3)-_xlfn.QUARTILE.EXC(E2:E138,1)</f>
        <v>1</v>
      </c>
      <c r="F149" s="22"/>
      <c r="G149" s="24">
        <f>_xlfn.QUARTILE.EXC(G2:G138,3)-_xlfn.QUARTILE.EXC(G2:G138,1)</f>
        <v>10</v>
      </c>
      <c r="H149" s="23"/>
      <c r="I149" s="23"/>
      <c r="J149" s="23"/>
      <c r="K149" s="23"/>
      <c r="L149" s="23"/>
      <c r="M149" s="24">
        <f>_xlfn.QUARTILE.EXC(M2:M138,3)-_xlfn.QUARTILE.EXC(M2:M138,1)</f>
        <v>600</v>
      </c>
      <c r="N149" s="23"/>
      <c r="O149" s="24">
        <f>_xlfn.QUARTILE.EXC(O2:O138,3)-_xlfn.QUARTILE.EXC(O2:O138,1)</f>
        <v>600</v>
      </c>
      <c r="P149" s="49">
        <f>_xlfn.QUARTILE.EXC(P2:P138,3)-_xlfn.QUARTILE.EXC(P2:P138,1)</f>
        <v>925</v>
      </c>
    </row>
    <row r="150" spans="4:16" x14ac:dyDescent="0.25">
      <c r="D150" s="25" t="s">
        <v>264</v>
      </c>
      <c r="E150" s="24">
        <f>MAX(E2:E138)-MIN(E2:E138)</f>
        <v>9</v>
      </c>
      <c r="F150" s="22"/>
      <c r="G150" s="24">
        <f>MAX(G2:G138)-MIN(G2:G138)</f>
        <v>40</v>
      </c>
      <c r="H150" s="23"/>
      <c r="I150" s="23">
        <f t="shared" ref="I150:O150" si="10">MAX(I2:I138)-MIN(I2:I138)</f>
        <v>0</v>
      </c>
      <c r="J150" s="23">
        <f t="shared" si="10"/>
        <v>0</v>
      </c>
      <c r="K150" s="23"/>
      <c r="L150" s="23">
        <f t="shared" si="10"/>
        <v>0</v>
      </c>
      <c r="M150" s="24">
        <f t="shared" si="10"/>
        <v>7900</v>
      </c>
      <c r="N150" s="23"/>
      <c r="O150" s="24">
        <f t="shared" si="10"/>
        <v>2980</v>
      </c>
      <c r="P150" s="49">
        <f>MAX(P2:P138)-MIN(P2:P138)</f>
        <v>10400</v>
      </c>
    </row>
    <row r="151" spans="4:16" x14ac:dyDescent="0.25">
      <c r="D151" s="25" t="s">
        <v>265</v>
      </c>
      <c r="E151" s="24">
        <f>COUNT(E2:E138)</f>
        <v>137</v>
      </c>
      <c r="F151" s="22"/>
      <c r="G151" s="24">
        <f>COUNT(G2:G138)</f>
        <v>137</v>
      </c>
      <c r="H151" s="23"/>
      <c r="I151" s="23">
        <f t="shared" ref="I151:O151" si="11">COUNT(I2:I138)</f>
        <v>0</v>
      </c>
      <c r="J151" s="23">
        <f t="shared" si="11"/>
        <v>0</v>
      </c>
      <c r="K151" s="23"/>
      <c r="L151" s="23">
        <f t="shared" si="11"/>
        <v>0</v>
      </c>
      <c r="M151" s="24">
        <f t="shared" si="11"/>
        <v>137</v>
      </c>
      <c r="N151" s="23"/>
      <c r="O151" s="24">
        <f t="shared" si="11"/>
        <v>136</v>
      </c>
      <c r="P151" s="49">
        <f>COUNT(P2:P138)</f>
        <v>137</v>
      </c>
    </row>
    <row r="155" spans="4:16" x14ac:dyDescent="0.25">
      <c r="F155" s="27" t="s">
        <v>268</v>
      </c>
      <c r="G155" s="28" t="s">
        <v>267</v>
      </c>
      <c r="H155" s="52" t="s">
        <v>280</v>
      </c>
      <c r="I155" s="53" t="s">
        <v>308</v>
      </c>
      <c r="L155" s="40" t="s">
        <v>306</v>
      </c>
      <c r="M155" s="41" t="s">
        <v>267</v>
      </c>
      <c r="N155" s="40" t="s">
        <v>269</v>
      </c>
      <c r="O155" s="40" t="s">
        <v>270</v>
      </c>
      <c r="P155"/>
    </row>
    <row r="156" spans="4:16" x14ac:dyDescent="0.25">
      <c r="F156" s="29" t="s">
        <v>269</v>
      </c>
      <c r="G156" s="30">
        <f>COUNTIF(I2:I138,"female")</f>
        <v>70</v>
      </c>
      <c r="H156" s="51">
        <v>137</v>
      </c>
      <c r="I156" s="54">
        <f>Table1[[#This Row],[count]]*100/Table1[[#This Row],[total]]</f>
        <v>51.094890510948908</v>
      </c>
      <c r="L156" s="42" t="s">
        <v>281</v>
      </c>
      <c r="M156" s="43">
        <f>COUNTIF(L2:L138,"airbnb")</f>
        <v>30</v>
      </c>
      <c r="N156" s="40"/>
      <c r="O156" s="40"/>
      <c r="P156"/>
    </row>
    <row r="157" spans="4:16" x14ac:dyDescent="0.25">
      <c r="F157" s="55" t="s">
        <v>270</v>
      </c>
      <c r="G157" s="31">
        <f>COUNTIF(I2:I138,"male")</f>
        <v>67</v>
      </c>
      <c r="H157" s="51">
        <v>137</v>
      </c>
      <c r="I157" s="54">
        <f>Table1[[#This Row],[count]]*100/Table1[[#This Row],[total]]</f>
        <v>48.905109489051092</v>
      </c>
      <c r="L157" s="42" t="s">
        <v>282</v>
      </c>
      <c r="M157" s="43">
        <f>COUNTIF(L2:L138,"guesthouse")</f>
        <v>1</v>
      </c>
      <c r="N157" s="40"/>
      <c r="O157" s="40"/>
      <c r="P157"/>
    </row>
    <row r="158" spans="4:16" x14ac:dyDescent="0.25">
      <c r="L158" s="40" t="s">
        <v>283</v>
      </c>
      <c r="M158" s="43">
        <f>COUNTIF(L2:L138,"hostel")</f>
        <v>24</v>
      </c>
      <c r="N158" s="40"/>
      <c r="O158" s="42"/>
    </row>
    <row r="159" spans="4:16" x14ac:dyDescent="0.25">
      <c r="L159" s="40" t="s">
        <v>284</v>
      </c>
      <c r="M159" s="43">
        <f>COUNTIF(L2:L138,"hotel")</f>
        <v>60</v>
      </c>
      <c r="N159" s="40"/>
      <c r="O159" s="42"/>
    </row>
    <row r="160" spans="4:16" x14ac:dyDescent="0.25">
      <c r="L160" s="40" t="s">
        <v>285</v>
      </c>
      <c r="M160" s="43">
        <f>COUNTIF(L2:L138,"resort")</f>
        <v>13</v>
      </c>
      <c r="N160" s="40"/>
      <c r="O160" s="42"/>
    </row>
    <row r="161" spans="2:16" x14ac:dyDescent="0.25">
      <c r="F161" s="33" t="s">
        <v>307</v>
      </c>
      <c r="G161" s="33" t="s">
        <v>267</v>
      </c>
      <c r="H161" s="33" t="s">
        <v>269</v>
      </c>
      <c r="I161" s="33" t="s">
        <v>270</v>
      </c>
      <c r="L161" s="39" t="s">
        <v>286</v>
      </c>
      <c r="M161" s="43">
        <f>COUNTIF(L2:L138,"riad")</f>
        <v>1</v>
      </c>
      <c r="N161" s="40"/>
      <c r="O161" s="42"/>
    </row>
    <row r="162" spans="2:16" x14ac:dyDescent="0.25">
      <c r="F162" s="33" t="s">
        <v>224</v>
      </c>
      <c r="G162" s="34">
        <f>COUNTIF(N2:N138,"airplane")</f>
        <v>0</v>
      </c>
      <c r="H162" s="33"/>
      <c r="I162" s="33"/>
      <c r="L162" s="40" t="s">
        <v>287</v>
      </c>
      <c r="M162" s="43">
        <f>COUNTIF(L2:L138,"vacation rental")</f>
        <v>3</v>
      </c>
      <c r="N162" s="40"/>
      <c r="O162" s="42"/>
    </row>
    <row r="163" spans="2:16" x14ac:dyDescent="0.25">
      <c r="F163" s="33" t="s">
        <v>271</v>
      </c>
      <c r="G163" s="34">
        <f>COUNTIF(N2:N138,"bus")</f>
        <v>6</v>
      </c>
      <c r="H163" s="33"/>
      <c r="I163" s="33"/>
      <c r="L163" s="40" t="s">
        <v>288</v>
      </c>
      <c r="M163" s="43">
        <f>COUNTIF(L2:L138,"villa")</f>
        <v>4</v>
      </c>
      <c r="N163" s="40"/>
      <c r="O163" s="42"/>
    </row>
    <row r="164" spans="2:16" x14ac:dyDescent="0.25">
      <c r="F164" s="33" t="s">
        <v>272</v>
      </c>
      <c r="G164" s="34">
        <f>COUNTIF(N2:N138,"car")</f>
        <v>3</v>
      </c>
      <c r="H164" s="33"/>
      <c r="I164" s="33"/>
      <c r="L164" s="35"/>
      <c r="M164" s="36"/>
      <c r="N164" s="32"/>
      <c r="O164" s="37"/>
    </row>
    <row r="165" spans="2:16" x14ac:dyDescent="0.25">
      <c r="F165" s="33" t="s">
        <v>273</v>
      </c>
      <c r="G165" s="34">
        <f>COUNTIF(N2:N138,"car rental")</f>
        <v>13</v>
      </c>
      <c r="H165" s="33"/>
      <c r="I165" s="33"/>
      <c r="L165" s="40" t="s">
        <v>280</v>
      </c>
      <c r="M165" s="38">
        <f>SUM(M156:M163)</f>
        <v>136</v>
      </c>
      <c r="N165" s="32"/>
      <c r="O165" s="37"/>
    </row>
    <row r="166" spans="2:16" x14ac:dyDescent="0.25">
      <c r="F166" s="33" t="s">
        <v>274</v>
      </c>
      <c r="G166" s="34">
        <f>COUNTIF(N2:N138,"ferry")</f>
        <v>1</v>
      </c>
      <c r="H166" s="33"/>
      <c r="I166" s="33"/>
      <c r="L166" s="32"/>
      <c r="M166" s="37"/>
      <c r="N166" s="32"/>
      <c r="O166" s="37"/>
    </row>
    <row r="167" spans="2:16" x14ac:dyDescent="0.25">
      <c r="F167" s="33" t="s">
        <v>275</v>
      </c>
      <c r="G167" s="34">
        <f>COUNTIF(N2:N138,"flight")</f>
        <v>0</v>
      </c>
      <c r="H167" s="33"/>
      <c r="I167" s="33"/>
      <c r="J167" t="s">
        <v>319</v>
      </c>
      <c r="K167" t="s">
        <v>320</v>
      </c>
      <c r="L167" s="60"/>
    </row>
    <row r="168" spans="2:16" x14ac:dyDescent="0.25">
      <c r="F168" s="33" t="s">
        <v>276</v>
      </c>
      <c r="G168" s="34">
        <f>COUNTIF(N2:N138,"plane")</f>
        <v>75</v>
      </c>
      <c r="H168" s="33"/>
      <c r="I168" s="33"/>
      <c r="J168" s="59" t="s">
        <v>315</v>
      </c>
      <c r="K168" s="59">
        <f>COUNTIF(K2:K138,K136)</f>
        <v>47</v>
      </c>
    </row>
    <row r="169" spans="2:16" x14ac:dyDescent="0.25">
      <c r="F169" s="33" t="s">
        <v>277</v>
      </c>
      <c r="G169" s="34">
        <f>COUNTIF(N2:N138,"subway")</f>
        <v>1</v>
      </c>
      <c r="H169" s="33"/>
      <c r="I169" s="33"/>
      <c r="J169" s="59" t="s">
        <v>318</v>
      </c>
      <c r="K169" s="59">
        <f>COUNTIF(K1:K138,K137)</f>
        <v>33</v>
      </c>
    </row>
    <row r="170" spans="2:16" x14ac:dyDescent="0.25">
      <c r="F170" s="33" t="s">
        <v>278</v>
      </c>
      <c r="G170" s="34">
        <f>COUNTIF(N2:N138,"train")</f>
        <v>37</v>
      </c>
      <c r="H170" s="33"/>
      <c r="I170" s="33"/>
      <c r="J170" s="59" t="s">
        <v>310</v>
      </c>
      <c r="K170" s="59">
        <f>COUNTIF(K1:K138,K2)</f>
        <v>41</v>
      </c>
    </row>
    <row r="171" spans="2:16" x14ac:dyDescent="0.25">
      <c r="F171" s="33" t="s">
        <v>279</v>
      </c>
      <c r="G171" s="34">
        <f>COUNTIF(N2:N138,"blanks")</f>
        <v>0</v>
      </c>
      <c r="H171" s="33"/>
      <c r="I171" s="33"/>
      <c r="J171" s="59" t="s">
        <v>316</v>
      </c>
      <c r="K171" s="59">
        <f>COUNTIF(K1:K138,K9)</f>
        <v>5</v>
      </c>
    </row>
    <row r="172" spans="2:16" x14ac:dyDescent="0.25">
      <c r="F172" s="33"/>
      <c r="G172" s="34"/>
      <c r="H172" s="33"/>
      <c r="I172" s="33"/>
      <c r="J172" s="59" t="s">
        <v>314</v>
      </c>
      <c r="K172" s="59">
        <f>COUNTIF(K1:K138,K77)</f>
        <v>2</v>
      </c>
    </row>
    <row r="173" spans="2:16" x14ac:dyDescent="0.25">
      <c r="F173" s="33" t="s">
        <v>280</v>
      </c>
      <c r="G173" s="34">
        <f>SUM(G162:G171)</f>
        <v>136</v>
      </c>
      <c r="H173" s="33"/>
      <c r="I173" s="33"/>
      <c r="J173" s="59" t="s">
        <v>317</v>
      </c>
      <c r="K173" s="59">
        <f>COUNTIF(K1:K138,K8)</f>
        <v>9</v>
      </c>
    </row>
    <row r="176" spans="2:16" ht="18" x14ac:dyDescent="0.25">
      <c r="B176" s="20" t="s">
        <v>239</v>
      </c>
      <c r="C176" s="18" t="s">
        <v>7</v>
      </c>
      <c r="D176" s="21" t="s">
        <v>237</v>
      </c>
      <c r="G176" s="4"/>
      <c r="H176" s="7"/>
      <c r="I176"/>
      <c r="L176" s="8"/>
      <c r="M176"/>
      <c r="N176" s="8"/>
      <c r="O176" s="9"/>
      <c r="P176"/>
    </row>
    <row r="177" spans="2:16" x14ac:dyDescent="0.25">
      <c r="B177" s="13" t="str">
        <f>IF(A177&gt;41,"mid-age","young adulthood")</f>
        <v>young adulthood</v>
      </c>
      <c r="C177" s="14" t="s">
        <v>15</v>
      </c>
      <c r="D177" s="16">
        <f t="shared" ref="D177:D208" si="12">SUM(A177:C177)</f>
        <v>0</v>
      </c>
      <c r="G177" s="4"/>
      <c r="H177" s="7"/>
      <c r="I177"/>
      <c r="L177" s="8"/>
      <c r="M177"/>
      <c r="N177" s="8"/>
      <c r="O177" s="9"/>
      <c r="P177"/>
    </row>
    <row r="178" spans="2:16" x14ac:dyDescent="0.25">
      <c r="B178" s="13" t="str">
        <f>IF(A178&gt;41,"mid-age","young adulthood")</f>
        <v>young adulthood</v>
      </c>
      <c r="C178" s="14" t="s">
        <v>21</v>
      </c>
      <c r="D178" s="16">
        <f t="shared" si="12"/>
        <v>0</v>
      </c>
      <c r="H178"/>
      <c r="I178" s="8"/>
      <c r="J178" s="8"/>
      <c r="L178" s="8"/>
      <c r="M178" s="9"/>
      <c r="O178"/>
      <c r="P178"/>
    </row>
    <row r="179" spans="2:16" x14ac:dyDescent="0.25">
      <c r="B179" s="13" t="str">
        <f t="shared" ref="B179:B242" si="13">IF(A179&gt;41,"mid-age","young adulthood")</f>
        <v>young adulthood</v>
      </c>
      <c r="C179" s="14" t="s">
        <v>15</v>
      </c>
      <c r="D179" s="16">
        <f t="shared" si="12"/>
        <v>0</v>
      </c>
      <c r="H179"/>
      <c r="I179" s="8"/>
      <c r="J179" s="8"/>
      <c r="L179" s="8"/>
      <c r="M179" s="9"/>
      <c r="O179"/>
      <c r="P179"/>
    </row>
    <row r="180" spans="2:16" x14ac:dyDescent="0.25">
      <c r="B180" s="13" t="str">
        <f t="shared" si="13"/>
        <v>young adulthood</v>
      </c>
      <c r="C180" s="14" t="s">
        <v>21</v>
      </c>
      <c r="D180" s="16">
        <f t="shared" si="12"/>
        <v>0</v>
      </c>
      <c r="H180"/>
      <c r="I180" s="8"/>
      <c r="J180" s="8"/>
      <c r="L180" s="8"/>
      <c r="M180" s="9"/>
      <c r="O180"/>
      <c r="P180"/>
    </row>
    <row r="181" spans="2:16" x14ac:dyDescent="0.25">
      <c r="B181" s="13" t="str">
        <f t="shared" si="13"/>
        <v>young adulthood</v>
      </c>
      <c r="C181" s="14" t="s">
        <v>21</v>
      </c>
      <c r="D181" s="16">
        <f t="shared" si="12"/>
        <v>0</v>
      </c>
      <c r="H181"/>
      <c r="I181" s="8"/>
      <c r="J181" s="8"/>
      <c r="L181" s="8"/>
      <c r="M181" s="9"/>
      <c r="O181"/>
      <c r="P181"/>
    </row>
    <row r="182" spans="2:16" x14ac:dyDescent="0.25">
      <c r="B182" s="13" t="str">
        <f t="shared" si="13"/>
        <v>young adulthood</v>
      </c>
      <c r="C182" s="14" t="s">
        <v>15</v>
      </c>
      <c r="D182" s="16">
        <f t="shared" si="12"/>
        <v>0</v>
      </c>
      <c r="H182"/>
      <c r="I182" s="8"/>
      <c r="J182" s="8"/>
      <c r="L182" s="8"/>
      <c r="M182" s="9"/>
      <c r="O182"/>
      <c r="P182"/>
    </row>
    <row r="183" spans="2:16" x14ac:dyDescent="0.25">
      <c r="B183" s="13" t="str">
        <f t="shared" si="13"/>
        <v>young adulthood</v>
      </c>
      <c r="C183" s="14" t="s">
        <v>21</v>
      </c>
      <c r="D183" s="16">
        <f t="shared" si="12"/>
        <v>0</v>
      </c>
      <c r="H183"/>
      <c r="I183" s="8"/>
      <c r="J183" s="8"/>
      <c r="L183" s="8"/>
      <c r="M183" s="9"/>
      <c r="O183"/>
      <c r="P183"/>
    </row>
    <row r="184" spans="2:16" x14ac:dyDescent="0.25">
      <c r="B184" s="13" t="str">
        <f t="shared" si="13"/>
        <v>young adulthood</v>
      </c>
      <c r="C184" s="14" t="s">
        <v>15</v>
      </c>
      <c r="D184" s="16">
        <f t="shared" si="12"/>
        <v>0</v>
      </c>
      <c r="H184"/>
      <c r="I184" s="8"/>
      <c r="J184" s="8"/>
      <c r="L184" s="8"/>
      <c r="M184" s="9"/>
      <c r="O184"/>
      <c r="P184"/>
    </row>
    <row r="185" spans="2:16" x14ac:dyDescent="0.25">
      <c r="B185" s="13" t="str">
        <f t="shared" si="13"/>
        <v>young adulthood</v>
      </c>
      <c r="C185" s="14" t="s">
        <v>21</v>
      </c>
      <c r="D185" s="16">
        <f t="shared" si="12"/>
        <v>0</v>
      </c>
      <c r="H185"/>
      <c r="I185" s="8"/>
      <c r="J185" s="8"/>
      <c r="L185" s="8"/>
      <c r="M185" s="9"/>
      <c r="O185"/>
      <c r="P185"/>
    </row>
    <row r="186" spans="2:16" x14ac:dyDescent="0.25">
      <c r="B186" s="13" t="str">
        <f t="shared" si="13"/>
        <v>young adulthood</v>
      </c>
      <c r="C186" s="14" t="s">
        <v>15</v>
      </c>
      <c r="D186" s="16">
        <f t="shared" si="12"/>
        <v>0</v>
      </c>
      <c r="H186"/>
      <c r="I186" s="8"/>
      <c r="J186" s="8"/>
      <c r="L186" s="8"/>
      <c r="M186" s="9"/>
      <c r="O186"/>
      <c r="P186"/>
    </row>
    <row r="187" spans="2:16" x14ac:dyDescent="0.25">
      <c r="B187" s="13" t="str">
        <f t="shared" si="13"/>
        <v>young adulthood</v>
      </c>
      <c r="C187" s="14" t="s">
        <v>21</v>
      </c>
      <c r="D187" s="16">
        <f t="shared" si="12"/>
        <v>0</v>
      </c>
      <c r="H187"/>
      <c r="I187" s="8"/>
      <c r="J187" s="8"/>
      <c r="L187" s="8"/>
      <c r="M187" s="9"/>
      <c r="O187"/>
      <c r="P187"/>
    </row>
    <row r="188" spans="2:16" x14ac:dyDescent="0.25">
      <c r="B188" s="13" t="str">
        <f t="shared" si="13"/>
        <v>young adulthood</v>
      </c>
      <c r="C188" s="14" t="s">
        <v>15</v>
      </c>
      <c r="D188" s="16">
        <f t="shared" si="12"/>
        <v>0</v>
      </c>
      <c r="H188"/>
      <c r="I188" s="8"/>
      <c r="J188" s="8"/>
      <c r="L188" s="8"/>
      <c r="M188" s="9"/>
      <c r="O188"/>
      <c r="P188"/>
    </row>
    <row r="189" spans="2:16" x14ac:dyDescent="0.25">
      <c r="B189" s="13" t="str">
        <f t="shared" si="13"/>
        <v>young adulthood</v>
      </c>
      <c r="C189" s="14" t="s">
        <v>21</v>
      </c>
      <c r="D189" s="16">
        <f t="shared" si="12"/>
        <v>0</v>
      </c>
      <c r="H189"/>
      <c r="I189" s="8"/>
      <c r="J189" s="8"/>
      <c r="L189" s="8"/>
      <c r="M189" s="9"/>
      <c r="O189"/>
      <c r="P189"/>
    </row>
    <row r="190" spans="2:16" x14ac:dyDescent="0.25">
      <c r="B190" s="13" t="str">
        <f t="shared" si="13"/>
        <v>young adulthood</v>
      </c>
      <c r="C190" s="14" t="s">
        <v>15</v>
      </c>
      <c r="D190" s="16">
        <f t="shared" si="12"/>
        <v>0</v>
      </c>
      <c r="H190"/>
      <c r="I190" s="8"/>
      <c r="J190" s="8"/>
      <c r="L190" s="8"/>
      <c r="M190" s="9"/>
      <c r="O190"/>
      <c r="P190"/>
    </row>
    <row r="191" spans="2:16" x14ac:dyDescent="0.25">
      <c r="B191" s="13" t="str">
        <f t="shared" si="13"/>
        <v>young adulthood</v>
      </c>
      <c r="C191" s="14" t="s">
        <v>21</v>
      </c>
      <c r="D191" s="16">
        <f t="shared" si="12"/>
        <v>0</v>
      </c>
      <c r="H191"/>
      <c r="I191" s="8"/>
      <c r="J191" s="8"/>
      <c r="L191" s="8"/>
      <c r="M191" s="9"/>
      <c r="O191"/>
      <c r="P191"/>
    </row>
    <row r="192" spans="2:16" x14ac:dyDescent="0.25">
      <c r="B192" s="13" t="str">
        <f t="shared" si="13"/>
        <v>young adulthood</v>
      </c>
      <c r="C192" s="14" t="s">
        <v>15</v>
      </c>
      <c r="D192" s="16">
        <f t="shared" si="12"/>
        <v>0</v>
      </c>
      <c r="H192"/>
      <c r="I192" s="8"/>
      <c r="J192" s="8"/>
      <c r="L192" s="8"/>
      <c r="M192" s="9"/>
      <c r="O192"/>
      <c r="P192"/>
    </row>
    <row r="193" spans="2:16" x14ac:dyDescent="0.25">
      <c r="B193" s="13" t="str">
        <f t="shared" si="13"/>
        <v>young adulthood</v>
      </c>
      <c r="C193" s="14" t="s">
        <v>21</v>
      </c>
      <c r="D193" s="16">
        <f t="shared" si="12"/>
        <v>0</v>
      </c>
      <c r="H193"/>
      <c r="I193" s="8"/>
      <c r="J193" s="8"/>
      <c r="L193" s="8"/>
      <c r="M193" s="9"/>
      <c r="O193"/>
      <c r="P193"/>
    </row>
    <row r="194" spans="2:16" x14ac:dyDescent="0.25">
      <c r="B194" s="13" t="str">
        <f t="shared" si="13"/>
        <v>young adulthood</v>
      </c>
      <c r="C194" s="14" t="s">
        <v>15</v>
      </c>
      <c r="D194" s="16">
        <f t="shared" si="12"/>
        <v>0</v>
      </c>
      <c r="H194"/>
      <c r="I194" s="8"/>
      <c r="J194" s="8"/>
      <c r="L194" s="8"/>
      <c r="M194" s="9"/>
      <c r="O194"/>
      <c r="P194"/>
    </row>
    <row r="195" spans="2:16" x14ac:dyDescent="0.25">
      <c r="B195" s="13" t="str">
        <f t="shared" si="13"/>
        <v>young adulthood</v>
      </c>
      <c r="C195" s="14" t="s">
        <v>21</v>
      </c>
      <c r="D195" s="16">
        <f t="shared" si="12"/>
        <v>0</v>
      </c>
      <c r="H195"/>
      <c r="I195" s="8"/>
      <c r="J195" s="8"/>
      <c r="L195" s="8"/>
      <c r="M195" s="9"/>
      <c r="O195"/>
      <c r="P195"/>
    </row>
    <row r="196" spans="2:16" x14ac:dyDescent="0.25">
      <c r="B196" s="13" t="str">
        <f t="shared" si="13"/>
        <v>young adulthood</v>
      </c>
      <c r="C196" s="14" t="s">
        <v>15</v>
      </c>
      <c r="D196" s="16">
        <f t="shared" si="12"/>
        <v>0</v>
      </c>
      <c r="H196"/>
      <c r="I196" s="8"/>
      <c r="J196" s="8"/>
      <c r="L196" s="8"/>
      <c r="M196" s="9"/>
      <c r="O196"/>
      <c r="P196"/>
    </row>
    <row r="197" spans="2:16" x14ac:dyDescent="0.25">
      <c r="B197" s="13" t="str">
        <f t="shared" si="13"/>
        <v>young adulthood</v>
      </c>
      <c r="C197" s="14" t="s">
        <v>21</v>
      </c>
      <c r="D197" s="16">
        <f t="shared" si="12"/>
        <v>0</v>
      </c>
      <c r="H197"/>
      <c r="I197" s="8"/>
      <c r="J197" s="8"/>
      <c r="L197" s="8"/>
      <c r="M197" s="9"/>
      <c r="O197"/>
      <c r="P197"/>
    </row>
    <row r="198" spans="2:16" x14ac:dyDescent="0.25">
      <c r="B198" s="13" t="str">
        <f t="shared" si="13"/>
        <v>young adulthood</v>
      </c>
      <c r="C198" s="14" t="s">
        <v>15</v>
      </c>
      <c r="D198" s="16">
        <f t="shared" si="12"/>
        <v>0</v>
      </c>
      <c r="H198"/>
      <c r="I198" s="8"/>
      <c r="J198" s="8"/>
      <c r="L198" s="8"/>
      <c r="M198" s="9"/>
      <c r="O198"/>
      <c r="P198"/>
    </row>
    <row r="199" spans="2:16" x14ac:dyDescent="0.25">
      <c r="B199" s="13" t="str">
        <f t="shared" si="13"/>
        <v>young adulthood</v>
      </c>
      <c r="C199" s="14" t="s">
        <v>21</v>
      </c>
      <c r="D199" s="16">
        <f t="shared" si="12"/>
        <v>0</v>
      </c>
      <c r="H199"/>
      <c r="I199" s="8"/>
      <c r="J199" s="8"/>
      <c r="L199" s="8"/>
      <c r="M199" s="9"/>
      <c r="O199"/>
      <c r="P199"/>
    </row>
    <row r="200" spans="2:16" x14ac:dyDescent="0.25">
      <c r="B200" s="13" t="str">
        <f t="shared" si="13"/>
        <v>young adulthood</v>
      </c>
      <c r="C200" s="14" t="s">
        <v>15</v>
      </c>
      <c r="D200" s="16">
        <f t="shared" si="12"/>
        <v>0</v>
      </c>
      <c r="H200"/>
      <c r="I200" s="8"/>
      <c r="J200" s="8"/>
      <c r="L200" s="8"/>
      <c r="M200" s="9"/>
      <c r="O200"/>
      <c r="P200"/>
    </row>
    <row r="201" spans="2:16" x14ac:dyDescent="0.25">
      <c r="B201" s="13" t="str">
        <f t="shared" si="13"/>
        <v>young adulthood</v>
      </c>
      <c r="C201" s="14" t="s">
        <v>21</v>
      </c>
      <c r="D201" s="16">
        <f t="shared" si="12"/>
        <v>0</v>
      </c>
      <c r="H201"/>
      <c r="I201" s="8"/>
      <c r="J201" s="8"/>
      <c r="L201" s="8"/>
      <c r="M201" s="9"/>
      <c r="O201"/>
      <c r="P201"/>
    </row>
    <row r="202" spans="2:16" x14ac:dyDescent="0.25">
      <c r="B202" s="13" t="str">
        <f t="shared" si="13"/>
        <v>young adulthood</v>
      </c>
      <c r="C202" s="14" t="s">
        <v>15</v>
      </c>
      <c r="D202" s="16">
        <f t="shared" si="12"/>
        <v>0</v>
      </c>
      <c r="H202"/>
      <c r="I202" s="8"/>
      <c r="J202" s="8"/>
      <c r="L202" s="8"/>
      <c r="M202" s="9"/>
      <c r="O202"/>
      <c r="P202"/>
    </row>
    <row r="203" spans="2:16" x14ac:dyDescent="0.25">
      <c r="B203" s="13" t="str">
        <f t="shared" si="13"/>
        <v>young adulthood</v>
      </c>
      <c r="C203" s="14" t="s">
        <v>21</v>
      </c>
      <c r="D203" s="16">
        <f t="shared" si="12"/>
        <v>0</v>
      </c>
      <c r="H203"/>
      <c r="I203" s="8"/>
      <c r="J203" s="8"/>
      <c r="L203" s="8"/>
      <c r="M203" s="9"/>
      <c r="O203"/>
      <c r="P203"/>
    </row>
    <row r="204" spans="2:16" x14ac:dyDescent="0.25">
      <c r="B204" s="13" t="str">
        <f t="shared" si="13"/>
        <v>young adulthood</v>
      </c>
      <c r="C204" s="14" t="s">
        <v>21</v>
      </c>
      <c r="D204" s="16">
        <f t="shared" si="12"/>
        <v>0</v>
      </c>
      <c r="H204"/>
      <c r="I204" s="8"/>
      <c r="J204" s="8"/>
      <c r="L204" s="8"/>
      <c r="M204" s="9"/>
      <c r="O204"/>
      <c r="P204"/>
    </row>
    <row r="205" spans="2:16" x14ac:dyDescent="0.25">
      <c r="B205" s="13" t="str">
        <f t="shared" si="13"/>
        <v>young adulthood</v>
      </c>
      <c r="C205" s="14" t="s">
        <v>15</v>
      </c>
      <c r="D205" s="16">
        <f t="shared" si="12"/>
        <v>0</v>
      </c>
      <c r="H205"/>
      <c r="I205" s="8"/>
      <c r="J205" s="8"/>
      <c r="L205" s="8"/>
      <c r="M205" s="9"/>
      <c r="O205"/>
      <c r="P205"/>
    </row>
    <row r="206" spans="2:16" x14ac:dyDescent="0.25">
      <c r="B206" s="13" t="str">
        <f t="shared" si="13"/>
        <v>young adulthood</v>
      </c>
      <c r="C206" s="14" t="s">
        <v>15</v>
      </c>
      <c r="D206" s="16">
        <f t="shared" si="12"/>
        <v>0</v>
      </c>
      <c r="H206"/>
      <c r="I206" s="8"/>
      <c r="J206" s="8"/>
      <c r="L206" s="8"/>
      <c r="M206" s="9"/>
      <c r="O206"/>
      <c r="P206"/>
    </row>
    <row r="207" spans="2:16" x14ac:dyDescent="0.25">
      <c r="B207" s="13" t="str">
        <f t="shared" si="13"/>
        <v>young adulthood</v>
      </c>
      <c r="C207" s="14" t="s">
        <v>21</v>
      </c>
      <c r="D207" s="16">
        <f t="shared" si="12"/>
        <v>0</v>
      </c>
      <c r="H207"/>
      <c r="I207" s="8"/>
      <c r="J207" s="8"/>
      <c r="L207" s="8"/>
      <c r="M207" s="9"/>
      <c r="O207"/>
      <c r="P207"/>
    </row>
    <row r="208" spans="2:16" x14ac:dyDescent="0.25">
      <c r="B208" s="13" t="str">
        <f t="shared" si="13"/>
        <v>young adulthood</v>
      </c>
      <c r="C208" s="14" t="s">
        <v>21</v>
      </c>
      <c r="D208" s="16">
        <f t="shared" si="12"/>
        <v>0</v>
      </c>
      <c r="H208"/>
      <c r="I208" s="8"/>
      <c r="J208" s="8"/>
      <c r="L208" s="8"/>
      <c r="M208" s="9"/>
      <c r="O208"/>
      <c r="P208"/>
    </row>
    <row r="209" spans="2:16" x14ac:dyDescent="0.25">
      <c r="B209" s="13" t="str">
        <f t="shared" si="13"/>
        <v>young adulthood</v>
      </c>
      <c r="C209" s="14" t="s">
        <v>15</v>
      </c>
      <c r="D209" s="16">
        <f t="shared" ref="D209:D240" si="14">SUM(A209:C209)</f>
        <v>0</v>
      </c>
      <c r="H209"/>
      <c r="I209" s="8"/>
      <c r="J209" s="8"/>
      <c r="L209" s="8"/>
      <c r="M209" s="9"/>
      <c r="O209"/>
      <c r="P209"/>
    </row>
    <row r="210" spans="2:16" x14ac:dyDescent="0.25">
      <c r="B210" s="13" t="str">
        <f t="shared" si="13"/>
        <v>young adulthood</v>
      </c>
      <c r="C210" s="14" t="s">
        <v>21</v>
      </c>
      <c r="D210" s="16">
        <f t="shared" si="14"/>
        <v>0</v>
      </c>
      <c r="H210"/>
      <c r="I210" s="8"/>
      <c r="J210" s="8"/>
      <c r="L210" s="8"/>
      <c r="M210" s="9"/>
      <c r="O210"/>
      <c r="P210"/>
    </row>
    <row r="211" spans="2:16" x14ac:dyDescent="0.25">
      <c r="B211" s="13" t="str">
        <f t="shared" si="13"/>
        <v>young adulthood</v>
      </c>
      <c r="C211" s="14" t="s">
        <v>15</v>
      </c>
      <c r="D211" s="16">
        <f t="shared" si="14"/>
        <v>0</v>
      </c>
      <c r="H211"/>
      <c r="I211" s="8"/>
      <c r="J211" s="8"/>
      <c r="L211" s="8"/>
      <c r="M211" s="9"/>
      <c r="O211"/>
      <c r="P211"/>
    </row>
    <row r="212" spans="2:16" x14ac:dyDescent="0.25">
      <c r="B212" s="13" t="str">
        <f t="shared" si="13"/>
        <v>young adulthood</v>
      </c>
      <c r="C212" s="14" t="s">
        <v>21</v>
      </c>
      <c r="D212" s="16">
        <f t="shared" si="14"/>
        <v>0</v>
      </c>
      <c r="H212"/>
      <c r="I212" s="8"/>
      <c r="J212" s="8"/>
      <c r="L212" s="8"/>
      <c r="M212" s="9"/>
      <c r="O212"/>
      <c r="P212"/>
    </row>
    <row r="213" spans="2:16" x14ac:dyDescent="0.25">
      <c r="B213" s="13" t="str">
        <f t="shared" si="13"/>
        <v>young adulthood</v>
      </c>
      <c r="C213" s="14" t="s">
        <v>15</v>
      </c>
      <c r="D213" s="16">
        <f t="shared" si="14"/>
        <v>0</v>
      </c>
      <c r="H213"/>
      <c r="I213" s="8"/>
      <c r="J213" s="8"/>
      <c r="L213" s="8"/>
      <c r="M213" s="9"/>
      <c r="O213"/>
      <c r="P213"/>
    </row>
    <row r="214" spans="2:16" x14ac:dyDescent="0.25">
      <c r="B214" s="13" t="str">
        <f t="shared" si="13"/>
        <v>young adulthood</v>
      </c>
      <c r="C214" s="14" t="s">
        <v>21</v>
      </c>
      <c r="D214" s="16">
        <f t="shared" si="14"/>
        <v>0</v>
      </c>
      <c r="H214"/>
      <c r="I214" s="8"/>
      <c r="J214" s="8"/>
      <c r="L214" s="8"/>
      <c r="M214" s="9"/>
      <c r="O214"/>
      <c r="P214"/>
    </row>
    <row r="215" spans="2:16" x14ac:dyDescent="0.25">
      <c r="B215" s="13" t="str">
        <f t="shared" si="13"/>
        <v>young adulthood</v>
      </c>
      <c r="C215" s="14" t="s">
        <v>21</v>
      </c>
      <c r="D215" s="16">
        <f t="shared" si="14"/>
        <v>0</v>
      </c>
      <c r="H215"/>
      <c r="I215" s="8"/>
      <c r="J215" s="8"/>
      <c r="L215" s="8"/>
      <c r="M215" s="9"/>
      <c r="O215"/>
      <c r="P215"/>
    </row>
    <row r="216" spans="2:16" x14ac:dyDescent="0.25">
      <c r="B216" s="13" t="str">
        <f t="shared" si="13"/>
        <v>young adulthood</v>
      </c>
      <c r="C216" s="14" t="s">
        <v>15</v>
      </c>
      <c r="D216" s="16">
        <f t="shared" si="14"/>
        <v>0</v>
      </c>
      <c r="H216"/>
      <c r="I216" s="8"/>
      <c r="J216" s="8"/>
      <c r="L216" s="8"/>
      <c r="M216" s="9"/>
      <c r="O216"/>
      <c r="P216"/>
    </row>
    <row r="217" spans="2:16" x14ac:dyDescent="0.25">
      <c r="B217" s="13" t="str">
        <f t="shared" si="13"/>
        <v>young adulthood</v>
      </c>
      <c r="C217" s="14" t="s">
        <v>21</v>
      </c>
      <c r="D217" s="16">
        <f t="shared" si="14"/>
        <v>0</v>
      </c>
      <c r="H217"/>
      <c r="I217" s="8"/>
      <c r="J217" s="8"/>
      <c r="L217" s="8"/>
      <c r="M217" s="9"/>
      <c r="O217"/>
      <c r="P217"/>
    </row>
    <row r="218" spans="2:16" x14ac:dyDescent="0.25">
      <c r="B218" s="13" t="str">
        <f t="shared" si="13"/>
        <v>young adulthood</v>
      </c>
      <c r="C218" s="14" t="s">
        <v>15</v>
      </c>
      <c r="D218" s="16">
        <f t="shared" si="14"/>
        <v>0</v>
      </c>
      <c r="H218"/>
      <c r="I218" s="8"/>
      <c r="J218" s="8"/>
      <c r="L218" s="8"/>
      <c r="M218" s="9"/>
      <c r="O218"/>
      <c r="P218"/>
    </row>
    <row r="219" spans="2:16" x14ac:dyDescent="0.25">
      <c r="B219" s="13" t="str">
        <f t="shared" si="13"/>
        <v>young adulthood</v>
      </c>
      <c r="C219" s="14" t="s">
        <v>21</v>
      </c>
      <c r="D219" s="16">
        <f t="shared" si="14"/>
        <v>0</v>
      </c>
      <c r="H219"/>
      <c r="I219" s="8"/>
      <c r="J219" s="8"/>
      <c r="L219" s="8"/>
      <c r="M219" s="9"/>
      <c r="O219"/>
      <c r="P219"/>
    </row>
    <row r="220" spans="2:16" x14ac:dyDescent="0.25">
      <c r="B220" s="13" t="str">
        <f t="shared" si="13"/>
        <v>young adulthood</v>
      </c>
      <c r="C220" s="14" t="s">
        <v>15</v>
      </c>
      <c r="D220" s="16">
        <f t="shared" si="14"/>
        <v>0</v>
      </c>
      <c r="H220"/>
      <c r="I220" s="8"/>
      <c r="J220" s="8"/>
      <c r="L220" s="8"/>
      <c r="M220" s="9"/>
      <c r="O220"/>
      <c r="P220"/>
    </row>
    <row r="221" spans="2:16" x14ac:dyDescent="0.25">
      <c r="B221" s="13" t="str">
        <f t="shared" si="13"/>
        <v>young adulthood</v>
      </c>
      <c r="C221" s="14" t="s">
        <v>21</v>
      </c>
      <c r="D221" s="16">
        <f t="shared" si="14"/>
        <v>0</v>
      </c>
      <c r="G221" s="4"/>
      <c r="H221" s="7"/>
      <c r="I221"/>
      <c r="L221" s="8"/>
      <c r="M221"/>
      <c r="N221" s="8"/>
      <c r="O221" s="9"/>
      <c r="P221"/>
    </row>
    <row r="222" spans="2:16" x14ac:dyDescent="0.25">
      <c r="B222" s="13" t="str">
        <f t="shared" si="13"/>
        <v>young adulthood</v>
      </c>
      <c r="C222" s="14" t="s">
        <v>15</v>
      </c>
      <c r="D222" s="16">
        <f t="shared" si="14"/>
        <v>0</v>
      </c>
      <c r="G222" s="4"/>
      <c r="H222" s="7"/>
      <c r="I222"/>
      <c r="L222" s="8"/>
      <c r="M222"/>
      <c r="N222" s="8"/>
      <c r="O222" s="9"/>
      <c r="P222"/>
    </row>
    <row r="223" spans="2:16" x14ac:dyDescent="0.25">
      <c r="B223" s="13" t="str">
        <f t="shared" si="13"/>
        <v>young adulthood</v>
      </c>
      <c r="C223" s="14" t="s">
        <v>21</v>
      </c>
      <c r="D223" s="16">
        <f t="shared" si="14"/>
        <v>0</v>
      </c>
      <c r="G223" s="4"/>
      <c r="H223" s="7"/>
      <c r="I223"/>
      <c r="L223" s="8"/>
      <c r="M223"/>
      <c r="N223" s="8"/>
      <c r="O223" s="9"/>
      <c r="P223"/>
    </row>
    <row r="224" spans="2:16" x14ac:dyDescent="0.25">
      <c r="B224" s="13" t="str">
        <f t="shared" si="13"/>
        <v>young adulthood</v>
      </c>
      <c r="C224" s="14" t="s">
        <v>15</v>
      </c>
      <c r="D224" s="16">
        <f t="shared" si="14"/>
        <v>0</v>
      </c>
      <c r="G224" s="4"/>
      <c r="H224" s="7"/>
      <c r="I224"/>
      <c r="L224" s="8"/>
      <c r="M224"/>
      <c r="N224" s="8"/>
      <c r="O224" s="9"/>
      <c r="P224"/>
    </row>
    <row r="225" spans="2:16" x14ac:dyDescent="0.25">
      <c r="B225" s="13" t="str">
        <f t="shared" si="13"/>
        <v>young adulthood</v>
      </c>
      <c r="C225" s="14" t="s">
        <v>21</v>
      </c>
      <c r="D225" s="16">
        <f t="shared" si="14"/>
        <v>0</v>
      </c>
      <c r="G225" s="4"/>
      <c r="H225" s="7"/>
      <c r="I225"/>
      <c r="L225" s="8"/>
      <c r="M225"/>
      <c r="N225" s="8"/>
      <c r="O225" s="9"/>
      <c r="P225"/>
    </row>
    <row r="226" spans="2:16" x14ac:dyDescent="0.25">
      <c r="B226" s="13" t="str">
        <f t="shared" si="13"/>
        <v>young adulthood</v>
      </c>
      <c r="C226" s="14" t="s">
        <v>21</v>
      </c>
      <c r="D226" s="16">
        <f t="shared" si="14"/>
        <v>0</v>
      </c>
      <c r="G226" s="4"/>
      <c r="H226" s="7"/>
      <c r="I226"/>
      <c r="L226" s="8"/>
      <c r="M226"/>
      <c r="N226" s="8"/>
      <c r="O226" s="9"/>
      <c r="P226"/>
    </row>
    <row r="227" spans="2:16" x14ac:dyDescent="0.25">
      <c r="B227" s="13" t="str">
        <f t="shared" si="13"/>
        <v>young adulthood</v>
      </c>
      <c r="C227" s="14" t="s">
        <v>15</v>
      </c>
      <c r="D227" s="16">
        <f t="shared" si="14"/>
        <v>0</v>
      </c>
      <c r="G227" s="4"/>
      <c r="H227" s="7"/>
      <c r="I227"/>
      <c r="L227" s="8"/>
      <c r="M227"/>
      <c r="N227" s="8"/>
      <c r="O227" s="9"/>
      <c r="P227"/>
    </row>
    <row r="228" spans="2:16" x14ac:dyDescent="0.25">
      <c r="B228" s="13" t="str">
        <f t="shared" si="13"/>
        <v>young adulthood</v>
      </c>
      <c r="C228" s="14" t="s">
        <v>21</v>
      </c>
      <c r="D228" s="16">
        <f t="shared" si="14"/>
        <v>0</v>
      </c>
      <c r="G228" s="4"/>
      <c r="H228" s="7"/>
      <c r="I228"/>
      <c r="L228" s="8"/>
      <c r="M228"/>
      <c r="N228" s="8"/>
      <c r="O228" s="9"/>
      <c r="P228"/>
    </row>
    <row r="229" spans="2:16" x14ac:dyDescent="0.25">
      <c r="B229" s="13" t="str">
        <f t="shared" si="13"/>
        <v>young adulthood</v>
      </c>
      <c r="C229" s="14" t="s">
        <v>21</v>
      </c>
      <c r="D229" s="16">
        <f t="shared" si="14"/>
        <v>0</v>
      </c>
      <c r="G229" s="4"/>
      <c r="H229" s="7"/>
      <c r="I229"/>
      <c r="L229" s="8"/>
      <c r="M229"/>
      <c r="N229" s="8"/>
      <c r="O229" s="9"/>
      <c r="P229"/>
    </row>
    <row r="230" spans="2:16" x14ac:dyDescent="0.25">
      <c r="B230" s="13" t="str">
        <f t="shared" si="13"/>
        <v>young adulthood</v>
      </c>
      <c r="C230" s="14" t="s">
        <v>15</v>
      </c>
      <c r="D230" s="16">
        <f t="shared" si="14"/>
        <v>0</v>
      </c>
      <c r="G230" s="4"/>
      <c r="H230" s="7"/>
      <c r="I230"/>
      <c r="L230" s="8"/>
      <c r="M230"/>
      <c r="N230" s="8"/>
      <c r="O230" s="9"/>
      <c r="P230"/>
    </row>
    <row r="231" spans="2:16" x14ac:dyDescent="0.25">
      <c r="B231" s="13" t="str">
        <f t="shared" si="13"/>
        <v>young adulthood</v>
      </c>
      <c r="C231" s="14" t="s">
        <v>21</v>
      </c>
      <c r="D231" s="16">
        <f t="shared" si="14"/>
        <v>0</v>
      </c>
      <c r="G231" s="4"/>
      <c r="H231" s="7"/>
      <c r="I231"/>
      <c r="L231" s="8"/>
      <c r="M231"/>
      <c r="N231" s="8"/>
      <c r="O231" s="9"/>
      <c r="P231"/>
    </row>
    <row r="232" spans="2:16" x14ac:dyDescent="0.25">
      <c r="B232" s="13" t="str">
        <f t="shared" si="13"/>
        <v>young adulthood</v>
      </c>
      <c r="C232" s="14" t="s">
        <v>15</v>
      </c>
      <c r="D232" s="16">
        <f t="shared" si="14"/>
        <v>0</v>
      </c>
      <c r="G232" s="4"/>
      <c r="H232" s="7"/>
      <c r="I232"/>
      <c r="L232" s="8"/>
      <c r="M232"/>
      <c r="N232" s="8"/>
      <c r="O232" s="9"/>
      <c r="P232"/>
    </row>
    <row r="233" spans="2:16" x14ac:dyDescent="0.25">
      <c r="B233" s="13" t="str">
        <f t="shared" si="13"/>
        <v>young adulthood</v>
      </c>
      <c r="C233" s="14" t="s">
        <v>21</v>
      </c>
      <c r="D233" s="16">
        <f t="shared" si="14"/>
        <v>0</v>
      </c>
      <c r="G233" s="4"/>
      <c r="H233" s="7"/>
      <c r="I233"/>
      <c r="L233" s="8"/>
      <c r="M233"/>
      <c r="N233" s="8"/>
      <c r="O233" s="9"/>
      <c r="P233"/>
    </row>
    <row r="234" spans="2:16" x14ac:dyDescent="0.25">
      <c r="B234" s="13" t="str">
        <f t="shared" si="13"/>
        <v>young adulthood</v>
      </c>
      <c r="C234" s="14" t="s">
        <v>15</v>
      </c>
      <c r="D234" s="16">
        <f t="shared" si="14"/>
        <v>0</v>
      </c>
      <c r="G234" s="4"/>
      <c r="H234" s="7"/>
      <c r="I234"/>
      <c r="L234" s="8"/>
      <c r="M234"/>
      <c r="N234" s="8"/>
      <c r="O234" s="9"/>
      <c r="P234"/>
    </row>
    <row r="235" spans="2:16" x14ac:dyDescent="0.25">
      <c r="B235" s="13" t="str">
        <f t="shared" si="13"/>
        <v>young adulthood</v>
      </c>
      <c r="C235" s="14" t="s">
        <v>15</v>
      </c>
      <c r="D235" s="16">
        <f t="shared" si="14"/>
        <v>0</v>
      </c>
      <c r="G235" s="4"/>
      <c r="H235" s="7"/>
      <c r="I235"/>
      <c r="L235" s="8"/>
      <c r="M235"/>
      <c r="N235" s="8"/>
      <c r="O235" s="9"/>
      <c r="P235"/>
    </row>
    <row r="236" spans="2:16" x14ac:dyDescent="0.25">
      <c r="B236" s="13" t="str">
        <f t="shared" si="13"/>
        <v>young adulthood</v>
      </c>
      <c r="C236" s="14" t="s">
        <v>21</v>
      </c>
      <c r="D236" s="16">
        <f t="shared" si="14"/>
        <v>0</v>
      </c>
      <c r="G236" s="4"/>
      <c r="H236" s="7"/>
      <c r="I236"/>
      <c r="L236" s="8"/>
      <c r="M236"/>
      <c r="N236" s="8"/>
      <c r="O236" s="9"/>
      <c r="P236"/>
    </row>
    <row r="237" spans="2:16" x14ac:dyDescent="0.25">
      <c r="B237" s="13" t="str">
        <f t="shared" si="13"/>
        <v>young adulthood</v>
      </c>
      <c r="C237" s="14" t="s">
        <v>21</v>
      </c>
      <c r="D237" s="16">
        <f t="shared" si="14"/>
        <v>0</v>
      </c>
      <c r="G237" s="4"/>
      <c r="H237" s="7"/>
      <c r="I237"/>
      <c r="L237" s="8"/>
      <c r="M237"/>
      <c r="N237" s="8"/>
      <c r="O237" s="9"/>
      <c r="P237"/>
    </row>
    <row r="238" spans="2:16" x14ac:dyDescent="0.25">
      <c r="B238" s="13" t="str">
        <f t="shared" si="13"/>
        <v>young adulthood</v>
      </c>
      <c r="C238" s="14" t="s">
        <v>15</v>
      </c>
      <c r="D238" s="16">
        <f t="shared" si="14"/>
        <v>0</v>
      </c>
      <c r="G238" s="4"/>
      <c r="H238" s="7"/>
      <c r="I238"/>
      <c r="L238" s="8"/>
      <c r="M238"/>
      <c r="N238" s="8"/>
      <c r="O238" s="9"/>
      <c r="P238"/>
    </row>
    <row r="239" spans="2:16" x14ac:dyDescent="0.25">
      <c r="B239" s="13" t="str">
        <f t="shared" si="13"/>
        <v>young adulthood</v>
      </c>
      <c r="C239" s="14" t="s">
        <v>21</v>
      </c>
      <c r="D239" s="16">
        <f t="shared" si="14"/>
        <v>0</v>
      </c>
      <c r="G239" s="4"/>
      <c r="H239" s="7"/>
      <c r="I239"/>
      <c r="L239" s="8"/>
      <c r="M239"/>
      <c r="N239" s="8"/>
      <c r="O239" s="9"/>
      <c r="P239"/>
    </row>
    <row r="240" spans="2:16" x14ac:dyDescent="0.25">
      <c r="B240" s="13" t="str">
        <f t="shared" si="13"/>
        <v>young adulthood</v>
      </c>
      <c r="C240" s="14" t="s">
        <v>15</v>
      </c>
      <c r="D240" s="16">
        <f t="shared" si="14"/>
        <v>0</v>
      </c>
      <c r="G240" s="4"/>
      <c r="H240" s="7"/>
      <c r="I240"/>
      <c r="L240" s="8"/>
      <c r="M240"/>
      <c r="N240" s="8"/>
      <c r="O240" s="9"/>
      <c r="P240"/>
    </row>
    <row r="241" spans="2:16" x14ac:dyDescent="0.25">
      <c r="B241" s="13" t="str">
        <f t="shared" si="13"/>
        <v>young adulthood</v>
      </c>
      <c r="C241" s="14" t="s">
        <v>21</v>
      </c>
      <c r="D241" s="16">
        <f t="shared" ref="D241:D304" si="15">SUM(A241:C241)</f>
        <v>0</v>
      </c>
      <c r="G241" s="4"/>
      <c r="H241" s="7"/>
      <c r="I241"/>
      <c r="L241" s="8"/>
      <c r="M241"/>
      <c r="N241" s="8"/>
      <c r="O241" s="9"/>
      <c r="P241"/>
    </row>
    <row r="242" spans="2:16" x14ac:dyDescent="0.25">
      <c r="B242" s="13" t="str">
        <f t="shared" si="13"/>
        <v>young adulthood</v>
      </c>
      <c r="C242" s="14" t="s">
        <v>15</v>
      </c>
      <c r="D242" s="16">
        <f t="shared" si="15"/>
        <v>0</v>
      </c>
      <c r="G242" s="4"/>
      <c r="H242" s="7"/>
      <c r="I242"/>
      <c r="L242" s="8"/>
      <c r="M242"/>
      <c r="N242" s="8"/>
      <c r="O242" s="9"/>
      <c r="P242"/>
    </row>
    <row r="243" spans="2:16" x14ac:dyDescent="0.25">
      <c r="B243" s="13" t="str">
        <f t="shared" ref="B243:B306" si="16">IF(A243&gt;41,"mid-age","young adulthood")</f>
        <v>young adulthood</v>
      </c>
      <c r="C243" s="14" t="s">
        <v>21</v>
      </c>
      <c r="D243" s="16">
        <f t="shared" si="15"/>
        <v>0</v>
      </c>
      <c r="G243" s="4"/>
      <c r="H243" s="7"/>
      <c r="I243"/>
      <c r="L243" s="8"/>
      <c r="M243"/>
      <c r="N243" s="8"/>
      <c r="O243" s="9"/>
      <c r="P243"/>
    </row>
    <row r="244" spans="2:16" x14ac:dyDescent="0.25">
      <c r="B244" s="13" t="str">
        <f t="shared" si="16"/>
        <v>young adulthood</v>
      </c>
      <c r="C244" s="14" t="s">
        <v>15</v>
      </c>
      <c r="D244" s="16">
        <f t="shared" si="15"/>
        <v>0</v>
      </c>
      <c r="G244" s="4"/>
      <c r="H244" s="7"/>
      <c r="I244"/>
      <c r="L244" s="8"/>
      <c r="M244"/>
      <c r="N244" s="8"/>
      <c r="O244" s="9"/>
      <c r="P244"/>
    </row>
    <row r="245" spans="2:16" x14ac:dyDescent="0.25">
      <c r="B245" s="13" t="str">
        <f t="shared" si="16"/>
        <v>young adulthood</v>
      </c>
      <c r="C245" s="14" t="s">
        <v>21</v>
      </c>
      <c r="D245" s="16">
        <f t="shared" si="15"/>
        <v>0</v>
      </c>
      <c r="G245" s="4"/>
      <c r="H245" s="7"/>
      <c r="I245"/>
      <c r="L245" s="8"/>
      <c r="M245"/>
      <c r="N245" s="8"/>
      <c r="O245" s="9"/>
      <c r="P245"/>
    </row>
    <row r="246" spans="2:16" x14ac:dyDescent="0.25">
      <c r="B246" s="13" t="str">
        <f t="shared" si="16"/>
        <v>young adulthood</v>
      </c>
      <c r="C246" s="14" t="s">
        <v>15</v>
      </c>
      <c r="D246" s="16">
        <f t="shared" si="15"/>
        <v>0</v>
      </c>
      <c r="G246" s="4"/>
      <c r="H246" s="7"/>
      <c r="I246"/>
      <c r="L246" s="8"/>
      <c r="M246"/>
      <c r="N246" s="8"/>
      <c r="O246" s="9"/>
      <c r="P246"/>
    </row>
    <row r="247" spans="2:16" x14ac:dyDescent="0.25">
      <c r="B247" s="13" t="str">
        <f t="shared" si="16"/>
        <v>young adulthood</v>
      </c>
      <c r="C247" s="14" t="s">
        <v>21</v>
      </c>
      <c r="D247" s="16">
        <f t="shared" si="15"/>
        <v>0</v>
      </c>
      <c r="G247" s="4"/>
      <c r="H247" s="7"/>
      <c r="I247"/>
      <c r="L247" s="8"/>
      <c r="M247"/>
      <c r="N247" s="8"/>
      <c r="O247" s="9"/>
      <c r="P247"/>
    </row>
    <row r="248" spans="2:16" x14ac:dyDescent="0.25">
      <c r="B248" s="13" t="str">
        <f t="shared" si="16"/>
        <v>young adulthood</v>
      </c>
      <c r="C248" s="14" t="s">
        <v>21</v>
      </c>
      <c r="D248" s="16">
        <f t="shared" si="15"/>
        <v>0</v>
      </c>
      <c r="G248" s="4"/>
      <c r="H248" s="7"/>
      <c r="I248"/>
      <c r="L248" s="8"/>
      <c r="M248"/>
      <c r="N248" s="8"/>
      <c r="O248" s="9"/>
      <c r="P248"/>
    </row>
    <row r="249" spans="2:16" x14ac:dyDescent="0.25">
      <c r="B249" s="13" t="str">
        <f t="shared" si="16"/>
        <v>young adulthood</v>
      </c>
      <c r="C249" s="14" t="s">
        <v>15</v>
      </c>
      <c r="D249" s="16">
        <f t="shared" si="15"/>
        <v>0</v>
      </c>
      <c r="G249" s="4"/>
      <c r="H249" s="7"/>
      <c r="I249"/>
      <c r="L249" s="8"/>
      <c r="M249"/>
      <c r="N249" s="8"/>
      <c r="O249" s="9"/>
      <c r="P249"/>
    </row>
    <row r="250" spans="2:16" x14ac:dyDescent="0.25">
      <c r="B250" s="13" t="str">
        <f t="shared" si="16"/>
        <v>young adulthood</v>
      </c>
      <c r="C250" s="14" t="s">
        <v>21</v>
      </c>
      <c r="D250" s="16">
        <f t="shared" si="15"/>
        <v>0</v>
      </c>
      <c r="G250" s="4"/>
      <c r="H250" s="7"/>
      <c r="I250"/>
      <c r="L250" s="8"/>
      <c r="M250"/>
      <c r="N250" s="8"/>
      <c r="O250" s="9"/>
      <c r="P250"/>
    </row>
    <row r="251" spans="2:16" x14ac:dyDescent="0.25">
      <c r="B251" s="13" t="str">
        <f t="shared" si="16"/>
        <v>young adulthood</v>
      </c>
      <c r="C251" s="14" t="s">
        <v>15</v>
      </c>
      <c r="D251" s="16">
        <f t="shared" si="15"/>
        <v>0</v>
      </c>
      <c r="G251" s="4"/>
      <c r="H251" s="7"/>
      <c r="I251"/>
      <c r="L251" s="8"/>
      <c r="M251"/>
      <c r="N251" s="8"/>
      <c r="O251" s="9"/>
      <c r="P251"/>
    </row>
    <row r="252" spans="2:16" x14ac:dyDescent="0.25">
      <c r="B252" s="13" t="str">
        <f t="shared" si="16"/>
        <v>young adulthood</v>
      </c>
      <c r="C252" s="14" t="s">
        <v>15</v>
      </c>
      <c r="D252" s="16">
        <f t="shared" si="15"/>
        <v>0</v>
      </c>
      <c r="G252" s="4"/>
      <c r="H252" s="7"/>
      <c r="I252"/>
      <c r="L252" s="8"/>
      <c r="M252"/>
      <c r="N252" s="8"/>
      <c r="O252" s="9"/>
      <c r="P252"/>
    </row>
    <row r="253" spans="2:16" x14ac:dyDescent="0.25">
      <c r="B253" s="13" t="str">
        <f t="shared" si="16"/>
        <v>young adulthood</v>
      </c>
      <c r="C253" s="14" t="s">
        <v>21</v>
      </c>
      <c r="D253" s="16">
        <f t="shared" si="15"/>
        <v>0</v>
      </c>
      <c r="G253" s="4"/>
      <c r="H253" s="7"/>
      <c r="I253"/>
      <c r="L253" s="8"/>
      <c r="M253"/>
      <c r="N253" s="8"/>
      <c r="O253" s="9"/>
      <c r="P253"/>
    </row>
    <row r="254" spans="2:16" x14ac:dyDescent="0.25">
      <c r="B254" s="13" t="str">
        <f t="shared" si="16"/>
        <v>young adulthood</v>
      </c>
      <c r="C254" s="14" t="s">
        <v>15</v>
      </c>
      <c r="D254" s="16">
        <f t="shared" si="15"/>
        <v>0</v>
      </c>
      <c r="G254" s="4"/>
      <c r="H254" s="7"/>
      <c r="I254"/>
      <c r="L254" s="8"/>
      <c r="M254"/>
      <c r="N254" s="8"/>
      <c r="O254" s="9"/>
      <c r="P254"/>
    </row>
    <row r="255" spans="2:16" x14ac:dyDescent="0.25">
      <c r="B255" s="13" t="str">
        <f t="shared" si="16"/>
        <v>young adulthood</v>
      </c>
      <c r="C255" s="14" t="s">
        <v>21</v>
      </c>
      <c r="D255" s="16">
        <f t="shared" si="15"/>
        <v>0</v>
      </c>
      <c r="G255" s="4"/>
      <c r="H255" s="7"/>
      <c r="I255"/>
      <c r="L255" s="8"/>
      <c r="M255"/>
      <c r="N255" s="8"/>
      <c r="O255" s="9"/>
      <c r="P255"/>
    </row>
    <row r="256" spans="2:16" x14ac:dyDescent="0.25">
      <c r="B256" s="13" t="str">
        <f t="shared" si="16"/>
        <v>young adulthood</v>
      </c>
      <c r="C256" s="14" t="s">
        <v>15</v>
      </c>
      <c r="D256" s="16">
        <f t="shared" si="15"/>
        <v>0</v>
      </c>
      <c r="G256" s="4"/>
      <c r="H256" s="7"/>
      <c r="I256"/>
      <c r="L256" s="8"/>
      <c r="M256"/>
      <c r="N256" s="8"/>
      <c r="O256" s="9"/>
      <c r="P256"/>
    </row>
    <row r="257" spans="2:16" x14ac:dyDescent="0.25">
      <c r="B257" s="13" t="str">
        <f t="shared" si="16"/>
        <v>young adulthood</v>
      </c>
      <c r="C257" s="14" t="s">
        <v>21</v>
      </c>
      <c r="D257" s="16">
        <f t="shared" si="15"/>
        <v>0</v>
      </c>
      <c r="G257" s="4"/>
      <c r="H257" s="7"/>
      <c r="I257"/>
      <c r="L257" s="8"/>
      <c r="M257"/>
      <c r="N257" s="8"/>
      <c r="O257" s="9"/>
      <c r="P257"/>
    </row>
    <row r="258" spans="2:16" x14ac:dyDescent="0.25">
      <c r="B258" s="13" t="str">
        <f t="shared" si="16"/>
        <v>young adulthood</v>
      </c>
      <c r="C258" s="14" t="s">
        <v>15</v>
      </c>
      <c r="D258" s="16">
        <f t="shared" si="15"/>
        <v>0</v>
      </c>
      <c r="G258" s="4"/>
      <c r="H258" s="7"/>
      <c r="I258"/>
      <c r="L258" s="8"/>
      <c r="M258"/>
      <c r="N258" s="8"/>
      <c r="O258" s="9"/>
      <c r="P258"/>
    </row>
    <row r="259" spans="2:16" x14ac:dyDescent="0.25">
      <c r="B259" s="13" t="str">
        <f t="shared" si="16"/>
        <v>young adulthood</v>
      </c>
      <c r="C259" s="14" t="s">
        <v>15</v>
      </c>
      <c r="D259" s="16">
        <f t="shared" si="15"/>
        <v>0</v>
      </c>
      <c r="G259" s="4"/>
      <c r="H259" s="7"/>
      <c r="I259"/>
      <c r="L259" s="8"/>
      <c r="M259"/>
      <c r="N259" s="8"/>
      <c r="O259" s="9"/>
      <c r="P259"/>
    </row>
    <row r="260" spans="2:16" x14ac:dyDescent="0.25">
      <c r="B260" s="13" t="str">
        <f t="shared" si="16"/>
        <v>young adulthood</v>
      </c>
      <c r="C260" s="14" t="s">
        <v>21</v>
      </c>
      <c r="D260" s="16">
        <f t="shared" si="15"/>
        <v>0</v>
      </c>
      <c r="G260" s="4"/>
      <c r="H260" s="7"/>
      <c r="I260"/>
      <c r="L260" s="8"/>
      <c r="M260"/>
      <c r="N260" s="8"/>
      <c r="O260" s="9"/>
      <c r="P260"/>
    </row>
    <row r="261" spans="2:16" x14ac:dyDescent="0.25">
      <c r="B261" s="13" t="str">
        <f t="shared" si="16"/>
        <v>young adulthood</v>
      </c>
      <c r="C261" s="14" t="s">
        <v>21</v>
      </c>
      <c r="D261" s="16">
        <f t="shared" si="15"/>
        <v>0</v>
      </c>
      <c r="G261" s="4"/>
      <c r="H261" s="7"/>
      <c r="I261"/>
      <c r="L261" s="8"/>
      <c r="M261"/>
      <c r="N261" s="8"/>
      <c r="O261" s="9"/>
      <c r="P261"/>
    </row>
    <row r="262" spans="2:16" x14ac:dyDescent="0.25">
      <c r="B262" s="13" t="str">
        <f t="shared" si="16"/>
        <v>young adulthood</v>
      </c>
      <c r="C262" s="14" t="s">
        <v>15</v>
      </c>
      <c r="D262" s="16">
        <f t="shared" si="15"/>
        <v>0</v>
      </c>
      <c r="G262" s="4"/>
      <c r="H262" s="7"/>
      <c r="I262"/>
      <c r="L262" s="8"/>
      <c r="M262"/>
      <c r="N262" s="8"/>
      <c r="O262" s="9"/>
      <c r="P262"/>
    </row>
    <row r="263" spans="2:16" x14ac:dyDescent="0.25">
      <c r="B263" s="13" t="str">
        <f t="shared" si="16"/>
        <v>young adulthood</v>
      </c>
      <c r="C263" s="14" t="s">
        <v>21</v>
      </c>
      <c r="D263" s="16">
        <f t="shared" si="15"/>
        <v>0</v>
      </c>
      <c r="G263" s="4"/>
      <c r="H263" s="7"/>
      <c r="I263"/>
      <c r="L263" s="8"/>
      <c r="M263"/>
      <c r="N263" s="8"/>
      <c r="O263" s="9"/>
      <c r="P263"/>
    </row>
    <row r="264" spans="2:16" x14ac:dyDescent="0.25">
      <c r="B264" s="13" t="str">
        <f t="shared" si="16"/>
        <v>young adulthood</v>
      </c>
      <c r="C264" s="14" t="s">
        <v>15</v>
      </c>
      <c r="D264" s="16">
        <f t="shared" si="15"/>
        <v>0</v>
      </c>
      <c r="G264" s="4"/>
      <c r="H264" s="7"/>
      <c r="I264"/>
      <c r="L264" s="8"/>
      <c r="M264"/>
      <c r="N264" s="8"/>
      <c r="O264" s="9"/>
      <c r="P264"/>
    </row>
    <row r="265" spans="2:16" x14ac:dyDescent="0.25">
      <c r="B265" s="13" t="str">
        <f t="shared" si="16"/>
        <v>young adulthood</v>
      </c>
      <c r="C265" s="14" t="s">
        <v>21</v>
      </c>
      <c r="D265" s="16">
        <f t="shared" si="15"/>
        <v>0</v>
      </c>
      <c r="G265" s="4"/>
      <c r="H265" s="7"/>
      <c r="I265"/>
      <c r="L265" s="8"/>
      <c r="M265"/>
      <c r="N265" s="8"/>
      <c r="O265" s="9"/>
      <c r="P265"/>
    </row>
    <row r="266" spans="2:16" x14ac:dyDescent="0.25">
      <c r="B266" s="13" t="str">
        <f t="shared" si="16"/>
        <v>young adulthood</v>
      </c>
      <c r="C266" s="14" t="s">
        <v>15</v>
      </c>
      <c r="D266" s="16">
        <f t="shared" si="15"/>
        <v>0</v>
      </c>
      <c r="G266" s="4"/>
      <c r="H266" s="7"/>
      <c r="I266"/>
      <c r="L266" s="8"/>
      <c r="M266"/>
      <c r="N266" s="8"/>
      <c r="O266" s="9"/>
      <c r="P266"/>
    </row>
    <row r="267" spans="2:16" x14ac:dyDescent="0.25">
      <c r="B267" s="13" t="str">
        <f t="shared" si="16"/>
        <v>young adulthood</v>
      </c>
      <c r="C267" s="14" t="s">
        <v>21</v>
      </c>
      <c r="D267" s="16">
        <f t="shared" si="15"/>
        <v>0</v>
      </c>
      <c r="G267" s="4"/>
      <c r="H267" s="7"/>
      <c r="I267"/>
      <c r="L267" s="8"/>
      <c r="M267"/>
      <c r="N267" s="8"/>
      <c r="O267" s="9"/>
      <c r="P267"/>
    </row>
    <row r="268" spans="2:16" x14ac:dyDescent="0.25">
      <c r="B268" s="13" t="str">
        <f t="shared" si="16"/>
        <v>young adulthood</v>
      </c>
      <c r="C268" s="14" t="s">
        <v>15</v>
      </c>
      <c r="D268" s="16">
        <f t="shared" si="15"/>
        <v>0</v>
      </c>
      <c r="G268" s="4"/>
      <c r="H268" s="7"/>
      <c r="I268"/>
      <c r="L268" s="8"/>
      <c r="M268"/>
      <c r="N268" s="8"/>
      <c r="O268" s="9"/>
      <c r="P268"/>
    </row>
    <row r="269" spans="2:16" x14ac:dyDescent="0.25">
      <c r="B269" s="13" t="str">
        <f t="shared" si="16"/>
        <v>young adulthood</v>
      </c>
      <c r="C269" s="14" t="s">
        <v>21</v>
      </c>
      <c r="D269" s="16">
        <f t="shared" si="15"/>
        <v>0</v>
      </c>
      <c r="G269" s="4"/>
      <c r="H269" s="7"/>
      <c r="I269"/>
      <c r="L269" s="8"/>
      <c r="M269"/>
      <c r="N269" s="8"/>
      <c r="O269" s="9"/>
      <c r="P269"/>
    </row>
    <row r="270" spans="2:16" x14ac:dyDescent="0.25">
      <c r="B270" s="13" t="str">
        <f t="shared" si="16"/>
        <v>young adulthood</v>
      </c>
      <c r="C270" s="14" t="s">
        <v>15</v>
      </c>
      <c r="D270" s="16">
        <f t="shared" si="15"/>
        <v>0</v>
      </c>
      <c r="G270" s="4"/>
      <c r="H270" s="7"/>
      <c r="I270"/>
      <c r="L270" s="8"/>
      <c r="M270"/>
      <c r="N270" s="8"/>
      <c r="O270" s="9"/>
      <c r="P270"/>
    </row>
    <row r="271" spans="2:16" x14ac:dyDescent="0.25">
      <c r="B271" s="13" t="str">
        <f t="shared" si="16"/>
        <v>young adulthood</v>
      </c>
      <c r="C271" s="14" t="s">
        <v>21</v>
      </c>
      <c r="D271" s="16">
        <f t="shared" si="15"/>
        <v>0</v>
      </c>
      <c r="G271" s="4"/>
      <c r="H271" s="7"/>
      <c r="I271"/>
      <c r="L271" s="8"/>
      <c r="M271"/>
      <c r="N271" s="8"/>
      <c r="O271" s="9"/>
      <c r="P271"/>
    </row>
    <row r="272" spans="2:16" x14ac:dyDescent="0.25">
      <c r="B272" s="13" t="str">
        <f t="shared" si="16"/>
        <v>young adulthood</v>
      </c>
      <c r="C272" s="14" t="s">
        <v>15</v>
      </c>
      <c r="D272" s="16">
        <f t="shared" si="15"/>
        <v>0</v>
      </c>
      <c r="G272" s="4"/>
      <c r="H272" s="7"/>
      <c r="I272"/>
      <c r="L272" s="8"/>
      <c r="M272"/>
      <c r="N272" s="8"/>
      <c r="O272" s="9"/>
      <c r="P272"/>
    </row>
    <row r="273" spans="2:16" x14ac:dyDescent="0.25">
      <c r="B273" s="13" t="str">
        <f t="shared" si="16"/>
        <v>young adulthood</v>
      </c>
      <c r="C273" s="14" t="s">
        <v>21</v>
      </c>
      <c r="D273" s="16">
        <f t="shared" si="15"/>
        <v>0</v>
      </c>
      <c r="G273" s="4"/>
      <c r="H273" s="7"/>
      <c r="I273"/>
      <c r="L273" s="8"/>
      <c r="M273"/>
      <c r="N273" s="8"/>
      <c r="O273" s="9"/>
      <c r="P273"/>
    </row>
    <row r="274" spans="2:16" x14ac:dyDescent="0.25">
      <c r="B274" s="13" t="str">
        <f t="shared" si="16"/>
        <v>young adulthood</v>
      </c>
      <c r="C274" s="14" t="s">
        <v>15</v>
      </c>
      <c r="D274" s="16">
        <f t="shared" si="15"/>
        <v>0</v>
      </c>
      <c r="G274" s="4"/>
      <c r="H274" s="7"/>
      <c r="I274"/>
      <c r="L274" s="8"/>
      <c r="M274"/>
      <c r="N274" s="8"/>
      <c r="O274" s="9"/>
      <c r="P274"/>
    </row>
    <row r="275" spans="2:16" x14ac:dyDescent="0.25">
      <c r="B275" s="13" t="str">
        <f t="shared" si="16"/>
        <v>young adulthood</v>
      </c>
      <c r="C275" s="14" t="s">
        <v>21</v>
      </c>
      <c r="D275" s="16">
        <f t="shared" si="15"/>
        <v>0</v>
      </c>
      <c r="G275" s="4"/>
      <c r="H275" s="7"/>
      <c r="I275"/>
      <c r="L275" s="8"/>
      <c r="M275"/>
      <c r="N275" s="8"/>
      <c r="O275" s="9"/>
      <c r="P275"/>
    </row>
    <row r="276" spans="2:16" x14ac:dyDescent="0.25">
      <c r="B276" s="13" t="str">
        <f t="shared" si="16"/>
        <v>young adulthood</v>
      </c>
      <c r="C276" s="14" t="s">
        <v>15</v>
      </c>
      <c r="D276" s="16">
        <f t="shared" si="15"/>
        <v>0</v>
      </c>
      <c r="G276" s="4"/>
      <c r="H276" s="7"/>
      <c r="I276"/>
      <c r="L276" s="8"/>
      <c r="M276"/>
      <c r="N276" s="8"/>
      <c r="O276" s="9"/>
      <c r="P276"/>
    </row>
    <row r="277" spans="2:16" x14ac:dyDescent="0.25">
      <c r="B277" s="13" t="str">
        <f t="shared" si="16"/>
        <v>young adulthood</v>
      </c>
      <c r="C277" s="14" t="s">
        <v>21</v>
      </c>
      <c r="D277" s="16">
        <f t="shared" si="15"/>
        <v>0</v>
      </c>
      <c r="G277" s="4"/>
      <c r="H277" s="7"/>
      <c r="I277"/>
      <c r="L277" s="8"/>
      <c r="M277"/>
      <c r="N277" s="8"/>
      <c r="O277" s="9"/>
      <c r="P277"/>
    </row>
    <row r="278" spans="2:16" x14ac:dyDescent="0.25">
      <c r="B278" s="13" t="str">
        <f t="shared" si="16"/>
        <v>young adulthood</v>
      </c>
      <c r="C278" s="14" t="s">
        <v>15</v>
      </c>
      <c r="D278" s="16">
        <f t="shared" si="15"/>
        <v>0</v>
      </c>
      <c r="G278" s="4"/>
      <c r="H278" s="7"/>
      <c r="I278"/>
      <c r="L278" s="8"/>
      <c r="M278"/>
      <c r="N278" s="8"/>
      <c r="O278" s="9"/>
      <c r="P278"/>
    </row>
    <row r="279" spans="2:16" x14ac:dyDescent="0.25">
      <c r="B279" s="13" t="str">
        <f t="shared" si="16"/>
        <v>young adulthood</v>
      </c>
      <c r="C279" s="14" t="s">
        <v>21</v>
      </c>
      <c r="D279" s="16">
        <f t="shared" si="15"/>
        <v>0</v>
      </c>
      <c r="G279" s="4"/>
      <c r="H279" s="7"/>
      <c r="I279"/>
      <c r="L279" s="8"/>
      <c r="M279"/>
      <c r="N279" s="8"/>
      <c r="O279" s="9"/>
      <c r="P279"/>
    </row>
    <row r="280" spans="2:16" x14ac:dyDescent="0.25">
      <c r="B280" s="13" t="str">
        <f t="shared" si="16"/>
        <v>young adulthood</v>
      </c>
      <c r="C280" s="14" t="s">
        <v>15</v>
      </c>
      <c r="D280" s="16">
        <f t="shared" si="15"/>
        <v>0</v>
      </c>
      <c r="G280" s="4"/>
      <c r="H280" s="7"/>
      <c r="I280"/>
      <c r="L280" s="8"/>
      <c r="M280"/>
      <c r="N280" s="8"/>
      <c r="O280" s="9"/>
      <c r="P280"/>
    </row>
    <row r="281" spans="2:16" x14ac:dyDescent="0.25">
      <c r="B281" s="13" t="str">
        <f t="shared" si="16"/>
        <v>young adulthood</v>
      </c>
      <c r="C281" s="14" t="s">
        <v>15</v>
      </c>
      <c r="D281" s="16">
        <f t="shared" si="15"/>
        <v>0</v>
      </c>
      <c r="G281" s="4"/>
      <c r="H281" s="7"/>
      <c r="I281"/>
      <c r="L281" s="8"/>
      <c r="M281"/>
      <c r="N281" s="8"/>
      <c r="O281" s="9"/>
      <c r="P281"/>
    </row>
    <row r="282" spans="2:16" x14ac:dyDescent="0.25">
      <c r="B282" s="13" t="str">
        <f t="shared" si="16"/>
        <v>young adulthood</v>
      </c>
      <c r="C282" s="14" t="s">
        <v>21</v>
      </c>
      <c r="D282" s="16">
        <f t="shared" si="15"/>
        <v>0</v>
      </c>
      <c r="G282" s="4"/>
      <c r="H282" s="7"/>
      <c r="I282"/>
      <c r="L282" s="8"/>
      <c r="M282"/>
      <c r="N282" s="8"/>
      <c r="O282" s="9"/>
      <c r="P282"/>
    </row>
    <row r="283" spans="2:16" x14ac:dyDescent="0.25">
      <c r="B283" s="13" t="str">
        <f t="shared" si="16"/>
        <v>young adulthood</v>
      </c>
      <c r="C283" s="14" t="s">
        <v>15</v>
      </c>
      <c r="D283" s="16">
        <f t="shared" si="15"/>
        <v>0</v>
      </c>
      <c r="G283" s="4"/>
      <c r="H283" s="7"/>
      <c r="I283"/>
      <c r="L283" s="8"/>
      <c r="M283"/>
      <c r="N283" s="8"/>
      <c r="O283" s="9"/>
      <c r="P283"/>
    </row>
    <row r="284" spans="2:16" x14ac:dyDescent="0.25">
      <c r="B284" s="13" t="str">
        <f t="shared" si="16"/>
        <v>young adulthood</v>
      </c>
      <c r="C284" s="14" t="s">
        <v>21</v>
      </c>
      <c r="D284" s="16">
        <f t="shared" si="15"/>
        <v>0</v>
      </c>
      <c r="G284" s="4"/>
      <c r="H284" s="7"/>
      <c r="I284"/>
      <c r="L284" s="8"/>
      <c r="M284"/>
      <c r="N284" s="8"/>
      <c r="O284" s="9"/>
      <c r="P284"/>
    </row>
    <row r="285" spans="2:16" x14ac:dyDescent="0.25">
      <c r="B285" s="13" t="str">
        <f t="shared" si="16"/>
        <v>young adulthood</v>
      </c>
      <c r="C285" s="14" t="s">
        <v>15</v>
      </c>
      <c r="D285" s="16">
        <f t="shared" si="15"/>
        <v>0</v>
      </c>
      <c r="G285" s="4"/>
      <c r="H285" s="7"/>
      <c r="I285"/>
      <c r="L285" s="8"/>
      <c r="M285"/>
      <c r="N285" s="8"/>
      <c r="O285" s="9"/>
      <c r="P285"/>
    </row>
    <row r="286" spans="2:16" x14ac:dyDescent="0.25">
      <c r="B286" s="13" t="str">
        <f t="shared" si="16"/>
        <v>young adulthood</v>
      </c>
      <c r="C286" s="14" t="s">
        <v>21</v>
      </c>
      <c r="D286" s="16">
        <f t="shared" si="15"/>
        <v>0</v>
      </c>
      <c r="G286" s="4"/>
      <c r="H286" s="7"/>
      <c r="I286"/>
      <c r="L286" s="8"/>
      <c r="M286"/>
      <c r="N286" s="8"/>
      <c r="O286" s="9"/>
      <c r="P286"/>
    </row>
    <row r="287" spans="2:16" x14ac:dyDescent="0.25">
      <c r="B287" s="13" t="str">
        <f t="shared" si="16"/>
        <v>young adulthood</v>
      </c>
      <c r="C287" s="14" t="s">
        <v>15</v>
      </c>
      <c r="D287" s="16">
        <f t="shared" si="15"/>
        <v>0</v>
      </c>
      <c r="G287" s="4"/>
      <c r="H287" s="7"/>
      <c r="I287"/>
      <c r="L287" s="8"/>
      <c r="M287"/>
      <c r="N287" s="8"/>
      <c r="O287" s="9"/>
      <c r="P287"/>
    </row>
    <row r="288" spans="2:16" x14ac:dyDescent="0.25">
      <c r="B288" s="13" t="str">
        <f t="shared" si="16"/>
        <v>young adulthood</v>
      </c>
      <c r="C288" s="14" t="s">
        <v>21</v>
      </c>
      <c r="D288" s="16">
        <f t="shared" si="15"/>
        <v>0</v>
      </c>
      <c r="G288" s="4"/>
      <c r="H288" s="7"/>
      <c r="I288"/>
      <c r="L288" s="8"/>
      <c r="M288"/>
      <c r="N288" s="8"/>
      <c r="O288" s="9"/>
      <c r="P288"/>
    </row>
    <row r="289" spans="2:16" x14ac:dyDescent="0.25">
      <c r="B289" s="13" t="str">
        <f t="shared" si="16"/>
        <v>young adulthood</v>
      </c>
      <c r="C289" s="14" t="s">
        <v>15</v>
      </c>
      <c r="D289" s="16">
        <f t="shared" si="15"/>
        <v>0</v>
      </c>
      <c r="G289" s="4"/>
      <c r="H289" s="7"/>
      <c r="I289"/>
      <c r="L289" s="8"/>
      <c r="M289"/>
      <c r="N289" s="8"/>
      <c r="O289" s="9"/>
      <c r="P289"/>
    </row>
    <row r="290" spans="2:16" x14ac:dyDescent="0.25">
      <c r="B290" s="13" t="str">
        <f t="shared" si="16"/>
        <v>young adulthood</v>
      </c>
      <c r="C290" s="14" t="s">
        <v>21</v>
      </c>
      <c r="D290" s="16">
        <f t="shared" si="15"/>
        <v>0</v>
      </c>
      <c r="G290" s="4"/>
      <c r="H290" s="7"/>
      <c r="I290"/>
      <c r="L290" s="8"/>
      <c r="M290"/>
      <c r="N290" s="8"/>
      <c r="O290" s="9"/>
      <c r="P290"/>
    </row>
    <row r="291" spans="2:16" x14ac:dyDescent="0.25">
      <c r="B291" s="13" t="str">
        <f t="shared" si="16"/>
        <v>young adulthood</v>
      </c>
      <c r="C291" s="14" t="s">
        <v>15</v>
      </c>
      <c r="D291" s="16">
        <f t="shared" si="15"/>
        <v>0</v>
      </c>
      <c r="G291" s="4"/>
      <c r="H291" s="7"/>
      <c r="I291"/>
      <c r="L291" s="8"/>
      <c r="M291"/>
      <c r="N291" s="8"/>
      <c r="O291" s="9"/>
      <c r="P291"/>
    </row>
    <row r="292" spans="2:16" x14ac:dyDescent="0.25">
      <c r="B292" s="13" t="str">
        <f t="shared" si="16"/>
        <v>young adulthood</v>
      </c>
      <c r="C292" s="14" t="s">
        <v>21</v>
      </c>
      <c r="D292" s="16">
        <f t="shared" si="15"/>
        <v>0</v>
      </c>
      <c r="G292" s="4"/>
      <c r="H292" s="7"/>
      <c r="I292"/>
      <c r="L292" s="8"/>
      <c r="M292"/>
      <c r="N292" s="8"/>
      <c r="O292" s="9"/>
      <c r="P292"/>
    </row>
    <row r="293" spans="2:16" x14ac:dyDescent="0.25">
      <c r="B293" s="13" t="str">
        <f t="shared" si="16"/>
        <v>young adulthood</v>
      </c>
      <c r="C293" s="14" t="s">
        <v>15</v>
      </c>
      <c r="D293" s="16">
        <f t="shared" si="15"/>
        <v>0</v>
      </c>
      <c r="G293" s="4"/>
      <c r="H293" s="7"/>
      <c r="I293"/>
      <c r="L293" s="8"/>
      <c r="M293"/>
      <c r="N293" s="8"/>
      <c r="O293" s="9"/>
      <c r="P293"/>
    </row>
    <row r="294" spans="2:16" x14ac:dyDescent="0.25">
      <c r="B294" s="13" t="str">
        <f t="shared" si="16"/>
        <v>young adulthood</v>
      </c>
      <c r="C294" s="14" t="s">
        <v>21</v>
      </c>
      <c r="D294" s="16">
        <f t="shared" si="15"/>
        <v>0</v>
      </c>
      <c r="G294" s="4"/>
      <c r="H294" s="7"/>
      <c r="I294"/>
      <c r="L294" s="8"/>
      <c r="M294"/>
      <c r="N294" s="8"/>
      <c r="O294" s="9"/>
      <c r="P294"/>
    </row>
    <row r="295" spans="2:16" x14ac:dyDescent="0.25">
      <c r="B295" s="13" t="str">
        <f t="shared" si="16"/>
        <v>young adulthood</v>
      </c>
      <c r="C295" s="14" t="s">
        <v>15</v>
      </c>
      <c r="D295" s="16">
        <f t="shared" si="15"/>
        <v>0</v>
      </c>
      <c r="G295" s="4"/>
      <c r="H295" s="7"/>
      <c r="I295"/>
      <c r="L295" s="8"/>
      <c r="M295"/>
      <c r="N295" s="8"/>
      <c r="O295" s="9"/>
      <c r="P295"/>
    </row>
    <row r="296" spans="2:16" x14ac:dyDescent="0.25">
      <c r="B296" s="13" t="str">
        <f t="shared" si="16"/>
        <v>young adulthood</v>
      </c>
      <c r="C296" s="14" t="s">
        <v>21</v>
      </c>
      <c r="D296" s="16">
        <f t="shared" si="15"/>
        <v>0</v>
      </c>
      <c r="G296" s="4"/>
      <c r="H296" s="7"/>
      <c r="I296"/>
      <c r="L296" s="8"/>
      <c r="M296"/>
      <c r="N296" s="8"/>
      <c r="O296" s="9"/>
      <c r="P296"/>
    </row>
    <row r="297" spans="2:16" x14ac:dyDescent="0.25">
      <c r="B297" s="13" t="str">
        <f t="shared" si="16"/>
        <v>young adulthood</v>
      </c>
      <c r="C297" s="14" t="s">
        <v>15</v>
      </c>
      <c r="D297" s="16">
        <f t="shared" si="15"/>
        <v>0</v>
      </c>
      <c r="G297" s="4"/>
      <c r="H297" s="7"/>
      <c r="I297"/>
      <c r="L297" s="8"/>
      <c r="M297"/>
      <c r="N297" s="8"/>
      <c r="O297" s="9"/>
      <c r="P297"/>
    </row>
    <row r="298" spans="2:16" x14ac:dyDescent="0.25">
      <c r="B298" s="13" t="str">
        <f t="shared" si="16"/>
        <v>young adulthood</v>
      </c>
      <c r="C298" s="14" t="s">
        <v>21</v>
      </c>
      <c r="D298" s="16">
        <f t="shared" si="15"/>
        <v>0</v>
      </c>
      <c r="G298" s="4"/>
      <c r="H298" s="7"/>
      <c r="I298"/>
      <c r="L298" s="8"/>
      <c r="M298"/>
      <c r="N298" s="8"/>
      <c r="O298" s="9"/>
      <c r="P298"/>
    </row>
    <row r="299" spans="2:16" x14ac:dyDescent="0.25">
      <c r="B299" s="13" t="str">
        <f t="shared" si="16"/>
        <v>young adulthood</v>
      </c>
      <c r="C299" s="14" t="s">
        <v>15</v>
      </c>
      <c r="D299" s="16">
        <f t="shared" si="15"/>
        <v>0</v>
      </c>
      <c r="G299" s="4"/>
      <c r="H299" s="7"/>
      <c r="I299"/>
      <c r="L299" s="8"/>
      <c r="M299"/>
      <c r="N299" s="8"/>
      <c r="O299" s="9"/>
      <c r="P299"/>
    </row>
    <row r="300" spans="2:16" x14ac:dyDescent="0.25">
      <c r="B300" s="13" t="str">
        <f t="shared" si="16"/>
        <v>young adulthood</v>
      </c>
      <c r="C300" s="14" t="s">
        <v>21</v>
      </c>
      <c r="D300" s="16">
        <f t="shared" si="15"/>
        <v>0</v>
      </c>
      <c r="G300" s="4"/>
      <c r="H300" s="7"/>
      <c r="I300"/>
      <c r="L300" s="8"/>
      <c r="M300"/>
      <c r="N300" s="8"/>
      <c r="O300" s="9"/>
      <c r="P300"/>
    </row>
    <row r="301" spans="2:16" x14ac:dyDescent="0.25">
      <c r="B301" s="13" t="str">
        <f t="shared" si="16"/>
        <v>young adulthood</v>
      </c>
      <c r="C301" s="14" t="s">
        <v>15</v>
      </c>
      <c r="D301" s="16">
        <f t="shared" si="15"/>
        <v>0</v>
      </c>
      <c r="G301" s="4"/>
      <c r="H301" s="7"/>
      <c r="I301"/>
      <c r="L301" s="8"/>
      <c r="M301"/>
      <c r="N301" s="8"/>
      <c r="O301" s="9"/>
      <c r="P301"/>
    </row>
    <row r="302" spans="2:16" x14ac:dyDescent="0.25">
      <c r="B302" s="13" t="str">
        <f t="shared" si="16"/>
        <v>young adulthood</v>
      </c>
      <c r="C302" s="14" t="s">
        <v>21</v>
      </c>
      <c r="D302" s="16">
        <f t="shared" si="15"/>
        <v>0</v>
      </c>
      <c r="G302" s="4"/>
      <c r="H302" s="7"/>
      <c r="I302"/>
      <c r="L302" s="8"/>
      <c r="M302"/>
      <c r="N302" s="8"/>
      <c r="O302" s="9"/>
      <c r="P302"/>
    </row>
    <row r="303" spans="2:16" x14ac:dyDescent="0.25">
      <c r="B303" s="13" t="str">
        <f t="shared" si="16"/>
        <v>young adulthood</v>
      </c>
      <c r="C303" s="14" t="s">
        <v>15</v>
      </c>
      <c r="D303" s="16">
        <f t="shared" si="15"/>
        <v>0</v>
      </c>
      <c r="G303" s="4"/>
      <c r="H303" s="7"/>
      <c r="I303"/>
      <c r="L303" s="8"/>
      <c r="M303"/>
      <c r="N303" s="8"/>
      <c r="O303" s="9"/>
      <c r="P303"/>
    </row>
    <row r="304" spans="2:16" x14ac:dyDescent="0.25">
      <c r="B304" s="13" t="str">
        <f t="shared" si="16"/>
        <v>young adulthood</v>
      </c>
      <c r="C304" s="14" t="s">
        <v>21</v>
      </c>
      <c r="D304" s="16">
        <f t="shared" si="15"/>
        <v>0</v>
      </c>
      <c r="G304" s="4"/>
      <c r="H304" s="7"/>
      <c r="I304"/>
      <c r="L304" s="8"/>
      <c r="M304"/>
      <c r="N304" s="8"/>
      <c r="O304" s="9"/>
      <c r="P304"/>
    </row>
    <row r="305" spans="2:16" x14ac:dyDescent="0.25">
      <c r="B305" s="13" t="str">
        <f t="shared" si="16"/>
        <v>young adulthood</v>
      </c>
      <c r="C305" s="14" t="s">
        <v>15</v>
      </c>
      <c r="D305" s="16">
        <f t="shared" ref="D305:D313" si="17">SUM(A305:C305)</f>
        <v>0</v>
      </c>
      <c r="G305" s="4"/>
      <c r="H305" s="7"/>
      <c r="I305"/>
      <c r="L305" s="8"/>
      <c r="M305"/>
      <c r="N305" s="8"/>
      <c r="O305" s="9"/>
      <c r="P305"/>
    </row>
    <row r="306" spans="2:16" x14ac:dyDescent="0.25">
      <c r="B306" s="13" t="str">
        <f t="shared" si="16"/>
        <v>young adulthood</v>
      </c>
      <c r="C306" s="14" t="s">
        <v>21</v>
      </c>
      <c r="D306" s="16">
        <f t="shared" si="17"/>
        <v>0</v>
      </c>
      <c r="G306" s="4"/>
      <c r="H306" s="7"/>
      <c r="I306"/>
      <c r="L306" s="8"/>
      <c r="M306"/>
      <c r="N306" s="8"/>
      <c r="O306" s="9"/>
      <c r="P306"/>
    </row>
    <row r="307" spans="2:16" x14ac:dyDescent="0.25">
      <c r="B307" s="13" t="str">
        <f t="shared" ref="B307:B313" si="18">IF(A307&gt;41,"mid-age","young adulthood")</f>
        <v>young adulthood</v>
      </c>
      <c r="C307" s="14" t="s">
        <v>15</v>
      </c>
      <c r="D307" s="16">
        <f t="shared" si="17"/>
        <v>0</v>
      </c>
      <c r="G307" s="4"/>
      <c r="H307" s="7"/>
      <c r="I307"/>
      <c r="L307" s="8"/>
      <c r="M307"/>
      <c r="N307" s="8"/>
      <c r="O307" s="9"/>
      <c r="P307"/>
    </row>
    <row r="308" spans="2:16" x14ac:dyDescent="0.25">
      <c r="B308" s="13" t="str">
        <f t="shared" si="18"/>
        <v>young adulthood</v>
      </c>
      <c r="C308" s="14" t="s">
        <v>21</v>
      </c>
      <c r="D308" s="16">
        <f t="shared" si="17"/>
        <v>0</v>
      </c>
      <c r="G308" s="4"/>
      <c r="H308" s="7"/>
      <c r="I308"/>
      <c r="L308" s="8"/>
      <c r="M308"/>
      <c r="N308" s="8"/>
      <c r="O308" s="9"/>
      <c r="P308"/>
    </row>
    <row r="309" spans="2:16" x14ac:dyDescent="0.25">
      <c r="B309" s="13" t="str">
        <f t="shared" si="18"/>
        <v>young adulthood</v>
      </c>
      <c r="C309" s="14" t="s">
        <v>15</v>
      </c>
      <c r="D309" s="16">
        <f t="shared" si="17"/>
        <v>0</v>
      </c>
      <c r="G309" s="4"/>
      <c r="H309" s="7"/>
      <c r="I309"/>
      <c r="L309" s="8"/>
      <c r="M309"/>
      <c r="N309" s="8"/>
      <c r="O309" s="9"/>
      <c r="P309"/>
    </row>
    <row r="310" spans="2:16" x14ac:dyDescent="0.25">
      <c r="B310" s="13" t="str">
        <f t="shared" si="18"/>
        <v>young adulthood</v>
      </c>
      <c r="C310" s="14" t="s">
        <v>21</v>
      </c>
      <c r="D310" s="16">
        <f t="shared" si="17"/>
        <v>0</v>
      </c>
      <c r="G310" s="4"/>
      <c r="H310" s="7"/>
      <c r="I310"/>
      <c r="L310" s="8"/>
      <c r="M310"/>
      <c r="N310" s="8"/>
      <c r="O310" s="9"/>
      <c r="P310"/>
    </row>
    <row r="311" spans="2:16" x14ac:dyDescent="0.25">
      <c r="B311" s="13" t="str">
        <f t="shared" si="18"/>
        <v>young adulthood</v>
      </c>
      <c r="C311" s="14" t="s">
        <v>15</v>
      </c>
      <c r="D311" s="16">
        <f t="shared" si="17"/>
        <v>0</v>
      </c>
      <c r="G311" s="4"/>
      <c r="H311" s="7"/>
      <c r="I311"/>
      <c r="L311" s="8"/>
      <c r="M311"/>
      <c r="N311" s="8"/>
      <c r="O311" s="9"/>
      <c r="P311"/>
    </row>
    <row r="312" spans="2:16" x14ac:dyDescent="0.25">
      <c r="B312" s="13" t="str">
        <f t="shared" si="18"/>
        <v>young adulthood</v>
      </c>
      <c r="C312" s="14" t="s">
        <v>21</v>
      </c>
      <c r="D312" s="16">
        <f t="shared" si="17"/>
        <v>0</v>
      </c>
      <c r="G312" s="4"/>
      <c r="H312" s="7"/>
      <c r="I312"/>
      <c r="L312" s="8"/>
      <c r="M312"/>
      <c r="N312" s="8"/>
      <c r="O312" s="9"/>
      <c r="P312"/>
    </row>
    <row r="313" spans="2:16" x14ac:dyDescent="0.25">
      <c r="B313" s="13" t="str">
        <f t="shared" si="18"/>
        <v>young adulthood</v>
      </c>
      <c r="C313" s="14" t="s">
        <v>15</v>
      </c>
      <c r="D313" s="16">
        <f t="shared" si="17"/>
        <v>0</v>
      </c>
      <c r="G313" s="4"/>
      <c r="H313" s="7"/>
      <c r="I313"/>
      <c r="L313" s="8"/>
      <c r="M313"/>
      <c r="N313" s="8"/>
      <c r="O313" s="9"/>
      <c r="P313"/>
    </row>
  </sheetData>
  <autoFilter ref="A1:P138"/>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1" sqref="E21"/>
    </sheetView>
  </sheetViews>
  <sheetFormatPr defaultRowHeight="15" x14ac:dyDescent="0.25"/>
  <cols>
    <col min="1" max="1" width="18.140625" customWidth="1"/>
    <col min="5" max="5" width="18.140625" customWidth="1"/>
    <col min="8" max="8" width="18.140625" customWidth="1"/>
    <col min="11" max="11" width="18.140625" customWidth="1"/>
    <col min="14" max="14" width="18.140625" customWidth="1"/>
  </cols>
  <sheetData>
    <row r="1" spans="1:15" x14ac:dyDescent="0.25">
      <c r="A1" s="46" t="s">
        <v>237</v>
      </c>
      <c r="B1" s="46"/>
      <c r="E1" s="46" t="s">
        <v>299</v>
      </c>
      <c r="F1" s="46"/>
      <c r="H1" s="46" t="s">
        <v>300</v>
      </c>
      <c r="I1" s="46"/>
      <c r="K1" s="46" t="s">
        <v>301</v>
      </c>
      <c r="L1" s="46"/>
      <c r="N1" s="46" t="s">
        <v>302</v>
      </c>
      <c r="O1" s="46"/>
    </row>
    <row r="3" spans="1:15" x14ac:dyDescent="0.25">
      <c r="A3" t="s">
        <v>255</v>
      </c>
      <c r="B3">
        <v>1885.5839416058395</v>
      </c>
      <c r="E3" t="s">
        <v>255</v>
      </c>
      <c r="F3">
        <v>645.18382352941171</v>
      </c>
      <c r="H3" t="s">
        <v>255</v>
      </c>
      <c r="I3">
        <v>1245.1094890510949</v>
      </c>
      <c r="K3" t="s">
        <v>255</v>
      </c>
      <c r="L3">
        <v>33.175182481751825</v>
      </c>
      <c r="N3" t="s">
        <v>255</v>
      </c>
      <c r="O3">
        <v>7.6058394160583944</v>
      </c>
    </row>
    <row r="4" spans="1:15" x14ac:dyDescent="0.25">
      <c r="A4" t="s">
        <v>289</v>
      </c>
      <c r="B4">
        <v>156.71014525773322</v>
      </c>
      <c r="E4" t="s">
        <v>289</v>
      </c>
      <c r="F4">
        <v>50.11841664014139</v>
      </c>
      <c r="H4" t="s">
        <v>289</v>
      </c>
      <c r="I4">
        <v>114.25750733252123</v>
      </c>
      <c r="K4" t="s">
        <v>289</v>
      </c>
      <c r="L4">
        <v>0.6104761856729769</v>
      </c>
      <c r="N4" t="s">
        <v>289</v>
      </c>
      <c r="O4">
        <v>0.13680620043874511</v>
      </c>
    </row>
    <row r="5" spans="1:15" x14ac:dyDescent="0.25">
      <c r="A5" t="s">
        <v>254</v>
      </c>
      <c r="B5">
        <v>1400</v>
      </c>
      <c r="E5" t="s">
        <v>254</v>
      </c>
      <c r="F5">
        <v>550</v>
      </c>
      <c r="H5" t="s">
        <v>254</v>
      </c>
      <c r="I5">
        <v>900</v>
      </c>
      <c r="K5" t="s">
        <v>254</v>
      </c>
      <c r="L5">
        <v>31</v>
      </c>
      <c r="N5" t="s">
        <v>254</v>
      </c>
      <c r="O5">
        <v>7</v>
      </c>
    </row>
    <row r="6" spans="1:15" x14ac:dyDescent="0.25">
      <c r="A6" t="s">
        <v>256</v>
      </c>
      <c r="B6">
        <v>1300</v>
      </c>
      <c r="E6" t="s">
        <v>256</v>
      </c>
      <c r="F6">
        <v>800</v>
      </c>
      <c r="H6" t="s">
        <v>256</v>
      </c>
      <c r="I6">
        <v>1200</v>
      </c>
      <c r="K6" t="s">
        <v>256</v>
      </c>
      <c r="L6">
        <v>29</v>
      </c>
      <c r="N6" t="s">
        <v>256</v>
      </c>
      <c r="O6">
        <v>7</v>
      </c>
    </row>
    <row r="7" spans="1:15" x14ac:dyDescent="0.25">
      <c r="A7" t="s">
        <v>290</v>
      </c>
      <c r="B7">
        <v>1834.2452232070495</v>
      </c>
      <c r="E7" t="s">
        <v>290</v>
      </c>
      <c r="F7">
        <v>584.47615294895741</v>
      </c>
      <c r="H7" t="s">
        <v>290</v>
      </c>
      <c r="I7">
        <v>1337.3498358740082</v>
      </c>
      <c r="K7" t="s">
        <v>290</v>
      </c>
      <c r="L7">
        <v>7.1454405559429501</v>
      </c>
      <c r="N7" t="s">
        <v>290</v>
      </c>
      <c r="O7">
        <v>1.6012755220612711</v>
      </c>
    </row>
    <row r="8" spans="1:15" x14ac:dyDescent="0.25">
      <c r="A8" t="s">
        <v>291</v>
      </c>
      <c r="B8">
        <v>3364455.5388578791</v>
      </c>
      <c r="E8" t="s">
        <v>291</v>
      </c>
      <c r="F8">
        <v>341612.37336601305</v>
      </c>
      <c r="H8" t="s">
        <v>291</v>
      </c>
      <c r="I8">
        <v>1788504.5835122371</v>
      </c>
      <c r="K8" t="s">
        <v>291</v>
      </c>
      <c r="L8">
        <v>51.057320738514299</v>
      </c>
      <c r="N8" t="s">
        <v>291</v>
      </c>
      <c r="O8">
        <v>2.564083297552596</v>
      </c>
    </row>
    <row r="9" spans="1:15" x14ac:dyDescent="0.25">
      <c r="A9" t="s">
        <v>292</v>
      </c>
      <c r="B9">
        <v>9.2241551655793366</v>
      </c>
      <c r="E9" t="s">
        <v>292</v>
      </c>
      <c r="F9">
        <v>4.9466012616512902</v>
      </c>
      <c r="H9" t="s">
        <v>292</v>
      </c>
      <c r="I9">
        <v>10.877134351799665</v>
      </c>
      <c r="K9" t="s">
        <v>292</v>
      </c>
      <c r="L9">
        <v>0.82015171608621218</v>
      </c>
      <c r="N9" t="s">
        <v>292</v>
      </c>
      <c r="O9">
        <v>1.7789245532795901</v>
      </c>
    </row>
    <row r="10" spans="1:15" x14ac:dyDescent="0.25">
      <c r="A10" t="s">
        <v>293</v>
      </c>
      <c r="B10">
        <v>2.9803278277179217</v>
      </c>
      <c r="E10" t="s">
        <v>293</v>
      </c>
      <c r="F10">
        <v>2.0311644294304836</v>
      </c>
      <c r="H10" t="s">
        <v>293</v>
      </c>
      <c r="I10">
        <v>3.1863198185686912</v>
      </c>
      <c r="K10" t="s">
        <v>293</v>
      </c>
      <c r="L10">
        <v>0.97115730760552788</v>
      </c>
      <c r="N10" t="s">
        <v>293</v>
      </c>
      <c r="O10">
        <v>0.98273735053405586</v>
      </c>
    </row>
    <row r="11" spans="1:15" x14ac:dyDescent="0.25">
      <c r="A11" t="s">
        <v>294</v>
      </c>
      <c r="B11">
        <v>10400</v>
      </c>
      <c r="E11" t="s">
        <v>294</v>
      </c>
      <c r="F11">
        <v>2980</v>
      </c>
      <c r="H11" t="s">
        <v>294</v>
      </c>
      <c r="I11">
        <v>7900</v>
      </c>
      <c r="K11" t="s">
        <v>294</v>
      </c>
      <c r="L11">
        <v>40</v>
      </c>
      <c r="N11" t="s">
        <v>294</v>
      </c>
      <c r="O11">
        <v>9</v>
      </c>
    </row>
    <row r="12" spans="1:15" x14ac:dyDescent="0.25">
      <c r="A12" t="s">
        <v>295</v>
      </c>
      <c r="B12">
        <v>100</v>
      </c>
      <c r="E12" t="s">
        <v>295</v>
      </c>
      <c r="F12">
        <v>20</v>
      </c>
      <c r="H12" t="s">
        <v>295</v>
      </c>
      <c r="I12">
        <v>100</v>
      </c>
      <c r="K12" t="s">
        <v>295</v>
      </c>
      <c r="L12">
        <v>20</v>
      </c>
      <c r="N12" t="s">
        <v>295</v>
      </c>
      <c r="O12">
        <v>5</v>
      </c>
    </row>
    <row r="13" spans="1:15" x14ac:dyDescent="0.25">
      <c r="A13" t="s">
        <v>296</v>
      </c>
      <c r="B13">
        <v>10500</v>
      </c>
      <c r="E13" t="s">
        <v>296</v>
      </c>
      <c r="F13">
        <v>3000</v>
      </c>
      <c r="H13" t="s">
        <v>296</v>
      </c>
      <c r="I13">
        <v>8000</v>
      </c>
      <c r="K13" t="s">
        <v>296</v>
      </c>
      <c r="L13">
        <v>60</v>
      </c>
      <c r="N13" t="s">
        <v>296</v>
      </c>
      <c r="O13">
        <v>14</v>
      </c>
    </row>
    <row r="14" spans="1:15" x14ac:dyDescent="0.25">
      <c r="A14" t="s">
        <v>297</v>
      </c>
      <c r="B14">
        <v>258325</v>
      </c>
      <c r="E14" t="s">
        <v>297</v>
      </c>
      <c r="F14">
        <v>87745</v>
      </c>
      <c r="H14" t="s">
        <v>297</v>
      </c>
      <c r="I14">
        <v>170580</v>
      </c>
      <c r="K14" t="s">
        <v>297</v>
      </c>
      <c r="L14">
        <v>4545</v>
      </c>
      <c r="N14" t="s">
        <v>297</v>
      </c>
      <c r="O14">
        <v>1042</v>
      </c>
    </row>
    <row r="15" spans="1:15" ht="15.75" thickBot="1" x14ac:dyDescent="0.3">
      <c r="A15" s="44" t="s">
        <v>298</v>
      </c>
      <c r="B15" s="44">
        <v>137</v>
      </c>
      <c r="E15" s="44" t="s">
        <v>298</v>
      </c>
      <c r="F15" s="44">
        <v>136</v>
      </c>
      <c r="H15" s="44" t="s">
        <v>298</v>
      </c>
      <c r="I15" s="44">
        <v>137</v>
      </c>
      <c r="K15" s="44" t="s">
        <v>298</v>
      </c>
      <c r="L15" s="44">
        <v>137</v>
      </c>
      <c r="N15" s="44" t="s">
        <v>298</v>
      </c>
      <c r="O15" s="44">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workbookViewId="0">
      <selection activeCell="C9" sqref="C9"/>
    </sheetView>
  </sheetViews>
  <sheetFormatPr defaultRowHeight="15" x14ac:dyDescent="0.25"/>
  <cols>
    <col min="1" max="1" width="7.42578125" customWidth="1"/>
    <col min="2" max="2" width="12.42578125" customWidth="1"/>
    <col min="3" max="3" width="19.140625" customWidth="1"/>
    <col min="4" max="4" width="15.42578125" customWidth="1"/>
  </cols>
  <sheetData>
    <row r="1" spans="2:4" x14ac:dyDescent="0.25">
      <c r="B1" s="45"/>
      <c r="C1" s="45" t="s">
        <v>237</v>
      </c>
      <c r="D1" s="45" t="s">
        <v>4</v>
      </c>
    </row>
    <row r="2" spans="2:4" x14ac:dyDescent="0.25">
      <c r="B2" t="s">
        <v>237</v>
      </c>
      <c r="C2">
        <v>1</v>
      </c>
    </row>
    <row r="3" spans="2:4" ht="15.75" thickBot="1" x14ac:dyDescent="0.3">
      <c r="B3" s="44" t="s">
        <v>4</v>
      </c>
      <c r="C3" s="44">
        <v>-9.2085296924951932E-2</v>
      </c>
      <c r="D3" s="44">
        <v>1</v>
      </c>
    </row>
    <row r="6" spans="2:4" ht="15.75" thickBot="1" x14ac:dyDescent="0.3"/>
    <row r="7" spans="2:4" x14ac:dyDescent="0.25">
      <c r="B7" s="45"/>
      <c r="C7" s="45" t="s">
        <v>237</v>
      </c>
      <c r="D7" s="45" t="s">
        <v>6</v>
      </c>
    </row>
    <row r="8" spans="2:4" x14ac:dyDescent="0.25">
      <c r="B8" t="s">
        <v>237</v>
      </c>
      <c r="C8">
        <v>1</v>
      </c>
    </row>
    <row r="9" spans="2:4" ht="15.75" thickBot="1" x14ac:dyDescent="0.3">
      <c r="B9" s="44" t="s">
        <v>6</v>
      </c>
      <c r="C9" s="44">
        <v>3.7857863419851964E-2</v>
      </c>
      <c r="D9" s="4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2"/>
  <sheetViews>
    <sheetView topLeftCell="B33" zoomScale="80" zoomScaleNormal="80" workbookViewId="0">
      <selection activeCell="O49" sqref="O49"/>
    </sheetView>
  </sheetViews>
  <sheetFormatPr defaultRowHeight="15" x14ac:dyDescent="0.25"/>
  <cols>
    <col min="1" max="1" width="14.140625" customWidth="1"/>
    <col min="2" max="2" width="23.5703125" customWidth="1"/>
    <col min="3" max="3" width="5.7109375" customWidth="1"/>
    <col min="4" max="4" width="11.5703125" customWidth="1"/>
    <col min="5" max="6" width="13.42578125" bestFit="1" customWidth="1"/>
    <col min="7" max="7" width="11.85546875" bestFit="1" customWidth="1"/>
    <col min="8" max="8" width="13.140625" bestFit="1" customWidth="1"/>
    <col min="9" max="9" width="15.140625" bestFit="1" customWidth="1"/>
    <col min="10" max="10" width="11" bestFit="1" customWidth="1"/>
    <col min="11" max="11" width="6.7109375" bestFit="1" customWidth="1"/>
    <col min="12" max="12" width="10.7109375" bestFit="1" customWidth="1"/>
  </cols>
  <sheetData>
    <row r="3" spans="1:4" x14ac:dyDescent="0.25">
      <c r="A3" s="5" t="s">
        <v>329</v>
      </c>
      <c r="B3" s="5" t="s">
        <v>238</v>
      </c>
    </row>
    <row r="4" spans="1:4" x14ac:dyDescent="0.25">
      <c r="A4" s="5" t="s">
        <v>235</v>
      </c>
      <c r="B4" t="s">
        <v>21</v>
      </c>
      <c r="C4" t="s">
        <v>15</v>
      </c>
      <c r="D4" t="s">
        <v>236</v>
      </c>
    </row>
    <row r="5" spans="1:4" x14ac:dyDescent="0.25">
      <c r="A5" s="6">
        <v>5</v>
      </c>
      <c r="B5" s="63">
        <v>3.6496350364963501E-2</v>
      </c>
      <c r="C5" s="63">
        <v>3.6496350364963501E-2</v>
      </c>
      <c r="D5" s="63">
        <v>7.2992700729927001E-2</v>
      </c>
    </row>
    <row r="6" spans="1:4" x14ac:dyDescent="0.25">
      <c r="A6" s="6">
        <v>6</v>
      </c>
      <c r="B6" s="63">
        <v>7.2992700729927001E-2</v>
      </c>
      <c r="C6" s="63">
        <v>4.3795620437956206E-2</v>
      </c>
      <c r="D6" s="63">
        <v>0.11678832116788321</v>
      </c>
    </row>
    <row r="7" spans="1:4" x14ac:dyDescent="0.25">
      <c r="A7" s="6">
        <v>7</v>
      </c>
      <c r="B7" s="63">
        <v>0.17518248175182483</v>
      </c>
      <c r="C7" s="63">
        <v>0.21897810218978103</v>
      </c>
      <c r="D7" s="63">
        <v>0.39416058394160586</v>
      </c>
    </row>
    <row r="8" spans="1:4" x14ac:dyDescent="0.25">
      <c r="A8" s="6">
        <v>8</v>
      </c>
      <c r="B8" s="63">
        <v>0.10218978102189781</v>
      </c>
      <c r="C8" s="63">
        <v>7.2992700729927001E-2</v>
      </c>
      <c r="D8" s="63">
        <v>0.17518248175182483</v>
      </c>
    </row>
    <row r="9" spans="1:4" x14ac:dyDescent="0.25">
      <c r="A9" s="6">
        <v>9</v>
      </c>
      <c r="B9" s="63">
        <v>4.3795620437956206E-2</v>
      </c>
      <c r="C9" s="63">
        <v>7.2992700729927001E-2</v>
      </c>
      <c r="D9" s="63">
        <v>0.11678832116788321</v>
      </c>
    </row>
    <row r="10" spans="1:4" x14ac:dyDescent="0.25">
      <c r="A10" s="6">
        <v>10</v>
      </c>
      <c r="B10" s="63">
        <v>4.3795620437956206E-2</v>
      </c>
      <c r="C10" s="63">
        <v>2.9197080291970802E-2</v>
      </c>
      <c r="D10" s="63">
        <v>7.2992700729927001E-2</v>
      </c>
    </row>
    <row r="11" spans="1:4" x14ac:dyDescent="0.25">
      <c r="A11" s="6">
        <v>11</v>
      </c>
      <c r="B11" s="63">
        <v>2.1897810218978103E-2</v>
      </c>
      <c r="C11" s="63">
        <v>1.4598540145985401E-2</v>
      </c>
      <c r="D11" s="63">
        <v>3.6496350364963501E-2</v>
      </c>
    </row>
    <row r="12" spans="1:4" x14ac:dyDescent="0.25">
      <c r="A12" s="6">
        <v>13</v>
      </c>
      <c r="B12" s="63">
        <v>7.2992700729927005E-3</v>
      </c>
      <c r="C12" s="63">
        <v>0</v>
      </c>
      <c r="D12" s="63">
        <v>7.2992700729927005E-3</v>
      </c>
    </row>
    <row r="13" spans="1:4" x14ac:dyDescent="0.25">
      <c r="A13" s="6">
        <v>14</v>
      </c>
      <c r="B13" s="63">
        <v>7.2992700729927005E-3</v>
      </c>
      <c r="C13" s="63">
        <v>0</v>
      </c>
      <c r="D13" s="63">
        <v>7.2992700729927005E-3</v>
      </c>
    </row>
    <row r="14" spans="1:4" x14ac:dyDescent="0.25">
      <c r="A14" s="6" t="s">
        <v>236</v>
      </c>
      <c r="B14" s="63">
        <v>0.51094890510948909</v>
      </c>
      <c r="C14" s="63">
        <v>0.48905109489051096</v>
      </c>
      <c r="D14" s="63">
        <v>1</v>
      </c>
    </row>
    <row r="38" spans="1:2" x14ac:dyDescent="0.25">
      <c r="A38" s="5" t="s">
        <v>235</v>
      </c>
      <c r="B38" t="s">
        <v>323</v>
      </c>
    </row>
    <row r="39" spans="1:2" x14ac:dyDescent="0.25">
      <c r="A39" s="6" t="s">
        <v>21</v>
      </c>
      <c r="B39" s="68">
        <v>70</v>
      </c>
    </row>
    <row r="40" spans="1:2" x14ac:dyDescent="0.25">
      <c r="A40" s="6" t="s">
        <v>15</v>
      </c>
      <c r="B40" s="68">
        <v>67</v>
      </c>
    </row>
    <row r="41" spans="1:2" x14ac:dyDescent="0.25">
      <c r="A41" s="6" t="s">
        <v>236</v>
      </c>
      <c r="B41" s="68">
        <v>137</v>
      </c>
    </row>
    <row r="52" spans="1:2" x14ac:dyDescent="0.25">
      <c r="A52" s="5" t="s">
        <v>235</v>
      </c>
      <c r="B52" s="61" t="s">
        <v>330</v>
      </c>
    </row>
    <row r="53" spans="1:2" x14ac:dyDescent="0.25">
      <c r="A53" s="6" t="s">
        <v>331</v>
      </c>
      <c r="B53" s="62">
        <v>2850</v>
      </c>
    </row>
    <row r="54" spans="1:2" x14ac:dyDescent="0.25">
      <c r="A54" s="6" t="s">
        <v>311</v>
      </c>
      <c r="B54" s="62">
        <v>1581.2765957446809</v>
      </c>
    </row>
    <row r="55" spans="1:2" x14ac:dyDescent="0.25">
      <c r="A55" s="6" t="s">
        <v>102</v>
      </c>
      <c r="B55" s="62">
        <v>3125</v>
      </c>
    </row>
    <row r="56" spans="1:2" x14ac:dyDescent="0.25">
      <c r="A56" s="6" t="s">
        <v>312</v>
      </c>
      <c r="B56" s="62">
        <v>1806.969696969697</v>
      </c>
    </row>
    <row r="57" spans="1:2" x14ac:dyDescent="0.25">
      <c r="A57" s="6" t="s">
        <v>334</v>
      </c>
      <c r="B57" s="62">
        <v>1960.9756097560976</v>
      </c>
    </row>
    <row r="58" spans="1:2" x14ac:dyDescent="0.25">
      <c r="A58" s="6" t="s">
        <v>313</v>
      </c>
      <c r="B58" s="62">
        <v>2030</v>
      </c>
    </row>
    <row r="59" spans="1:2" x14ac:dyDescent="0.25">
      <c r="A59" s="6" t="s">
        <v>236</v>
      </c>
      <c r="B59" s="62">
        <v>1885.5839416058395</v>
      </c>
    </row>
    <row r="69" spans="1:4" x14ac:dyDescent="0.25">
      <c r="A69" s="5" t="s">
        <v>329</v>
      </c>
      <c r="B69" s="5" t="s">
        <v>238</v>
      </c>
    </row>
    <row r="70" spans="1:4" x14ac:dyDescent="0.25">
      <c r="A70" s="5" t="s">
        <v>235</v>
      </c>
      <c r="B70" t="s">
        <v>21</v>
      </c>
      <c r="C70" t="s">
        <v>15</v>
      </c>
      <c r="D70" t="s">
        <v>236</v>
      </c>
    </row>
    <row r="71" spans="1:4" x14ac:dyDescent="0.25">
      <c r="A71" s="6" t="s">
        <v>34</v>
      </c>
      <c r="B71" s="63">
        <v>0.13138686131386862</v>
      </c>
      <c r="C71" s="63">
        <v>8.7591240875912413E-2</v>
      </c>
      <c r="D71" s="63">
        <v>0.21897810218978103</v>
      </c>
    </row>
    <row r="72" spans="1:4" x14ac:dyDescent="0.25">
      <c r="A72" s="6" t="s">
        <v>164</v>
      </c>
      <c r="B72" s="63">
        <v>0</v>
      </c>
      <c r="C72" s="63">
        <v>7.2992700729927005E-3</v>
      </c>
      <c r="D72" s="63">
        <v>7.2992700729927005E-3</v>
      </c>
    </row>
    <row r="73" spans="1:4" x14ac:dyDescent="0.25">
      <c r="A73" s="6" t="s">
        <v>41</v>
      </c>
      <c r="B73" s="63">
        <v>6.569343065693431E-2</v>
      </c>
      <c r="C73" s="63">
        <v>0.10948905109489052</v>
      </c>
      <c r="D73" s="63">
        <v>0.17518248175182483</v>
      </c>
    </row>
    <row r="74" spans="1:4" x14ac:dyDescent="0.25">
      <c r="A74" s="6" t="s">
        <v>17</v>
      </c>
      <c r="B74" s="63">
        <v>0.21897810218978103</v>
      </c>
      <c r="C74" s="63">
        <v>0.21897810218978103</v>
      </c>
      <c r="D74" s="63">
        <v>0.43795620437956206</v>
      </c>
    </row>
    <row r="75" spans="1:4" x14ac:dyDescent="0.25">
      <c r="A75" s="6" t="s">
        <v>23</v>
      </c>
      <c r="B75" s="63">
        <v>6.569343065693431E-2</v>
      </c>
      <c r="C75" s="63">
        <v>2.9197080291970802E-2</v>
      </c>
      <c r="D75" s="63">
        <v>9.4890510948905105E-2</v>
      </c>
    </row>
    <row r="76" spans="1:4" x14ac:dyDescent="0.25">
      <c r="A76" s="6" t="s">
        <v>66</v>
      </c>
      <c r="B76" s="63">
        <v>7.2992700729927005E-3</v>
      </c>
      <c r="C76" s="63">
        <v>0</v>
      </c>
      <c r="D76" s="63">
        <v>7.2992700729927005E-3</v>
      </c>
    </row>
    <row r="77" spans="1:4" x14ac:dyDescent="0.25">
      <c r="A77" s="6" t="s">
        <v>149</v>
      </c>
      <c r="B77" s="63">
        <v>1.4598540145985401E-2</v>
      </c>
      <c r="C77" s="63">
        <v>7.2992700729927005E-3</v>
      </c>
      <c r="D77" s="63">
        <v>2.1897810218978103E-2</v>
      </c>
    </row>
    <row r="78" spans="1:4" x14ac:dyDescent="0.25">
      <c r="A78" s="6" t="s">
        <v>27</v>
      </c>
      <c r="B78" s="63">
        <v>7.2992700729927005E-3</v>
      </c>
      <c r="C78" s="63">
        <v>2.1897810218978103E-2</v>
      </c>
      <c r="D78" s="63">
        <v>2.9197080291970802E-2</v>
      </c>
    </row>
    <row r="79" spans="1:4" x14ac:dyDescent="0.25">
      <c r="A79" s="6" t="s">
        <v>325</v>
      </c>
      <c r="B79" s="63">
        <v>0</v>
      </c>
      <c r="C79" s="63">
        <v>7.2992700729927005E-3</v>
      </c>
      <c r="D79" s="63">
        <v>7.2992700729927005E-3</v>
      </c>
    </row>
    <row r="80" spans="1:4" x14ac:dyDescent="0.25">
      <c r="A80" s="6" t="s">
        <v>236</v>
      </c>
      <c r="B80" s="63">
        <v>0.51094890510948909</v>
      </c>
      <c r="C80" s="63">
        <v>0.48905109489051096</v>
      </c>
      <c r="D80" s="63">
        <v>1</v>
      </c>
    </row>
    <row r="84" spans="1:2" x14ac:dyDescent="0.25">
      <c r="A84" s="5" t="s">
        <v>235</v>
      </c>
      <c r="B84" t="s">
        <v>328</v>
      </c>
    </row>
    <row r="85" spans="1:2" x14ac:dyDescent="0.25">
      <c r="A85" s="6" t="s">
        <v>81</v>
      </c>
      <c r="B85" s="66">
        <v>70.833333333333329</v>
      </c>
    </row>
    <row r="86" spans="1:2" x14ac:dyDescent="0.25">
      <c r="A86" s="6" t="s">
        <v>165</v>
      </c>
      <c r="B86" s="66">
        <v>1433.3333333333333</v>
      </c>
    </row>
    <row r="87" spans="1:2" x14ac:dyDescent="0.25">
      <c r="A87" s="6" t="s">
        <v>101</v>
      </c>
      <c r="B87" s="66">
        <v>296.15384615384613</v>
      </c>
    </row>
    <row r="88" spans="1:2" x14ac:dyDescent="0.25">
      <c r="A88" s="6" t="s">
        <v>208</v>
      </c>
      <c r="B88" s="66">
        <v>150</v>
      </c>
    </row>
    <row r="89" spans="1:2" x14ac:dyDescent="0.25">
      <c r="A89" s="6" t="s">
        <v>276</v>
      </c>
      <c r="B89" s="66">
        <v>883.33333333333337</v>
      </c>
    </row>
    <row r="90" spans="1:2" x14ac:dyDescent="0.25">
      <c r="A90" s="6" t="s">
        <v>141</v>
      </c>
      <c r="B90" s="66">
        <v>20</v>
      </c>
    </row>
    <row r="91" spans="1:2" x14ac:dyDescent="0.25">
      <c r="A91" s="6" t="s">
        <v>35</v>
      </c>
      <c r="B91" s="66">
        <v>344.59459459459458</v>
      </c>
    </row>
    <row r="92" spans="1:2" x14ac:dyDescent="0.25">
      <c r="A92" s="6" t="s">
        <v>325</v>
      </c>
      <c r="B92" s="66"/>
    </row>
    <row r="93" spans="1:2" x14ac:dyDescent="0.25">
      <c r="A93" s="6" t="s">
        <v>236</v>
      </c>
      <c r="B93" s="66">
        <v>645.18382352941171</v>
      </c>
    </row>
    <row r="102" spans="1:2" x14ac:dyDescent="0.25">
      <c r="A102" s="6"/>
      <c r="B102" s="63"/>
    </row>
    <row r="103" spans="1:2" x14ac:dyDescent="0.25">
      <c r="A103" s="6"/>
      <c r="B103" s="63"/>
    </row>
    <row r="104" spans="1:2" x14ac:dyDescent="0.25">
      <c r="A104" s="5" t="s">
        <v>235</v>
      </c>
      <c r="B104" t="s">
        <v>332</v>
      </c>
    </row>
    <row r="105" spans="1:2" x14ac:dyDescent="0.25">
      <c r="A105" s="6" t="s">
        <v>81</v>
      </c>
      <c r="B105" s="63">
        <v>4.4117647058823532E-2</v>
      </c>
    </row>
    <row r="106" spans="1:2" x14ac:dyDescent="0.25">
      <c r="A106" s="6" t="s">
        <v>165</v>
      </c>
      <c r="B106" s="63">
        <v>2.2058823529411766E-2</v>
      </c>
    </row>
    <row r="107" spans="1:2" x14ac:dyDescent="0.25">
      <c r="A107" s="6" t="s">
        <v>101</v>
      </c>
      <c r="B107" s="63">
        <v>9.5588235294117641E-2</v>
      </c>
    </row>
    <row r="108" spans="1:2" x14ac:dyDescent="0.25">
      <c r="A108" s="6" t="s">
        <v>208</v>
      </c>
      <c r="B108" s="63">
        <v>7.3529411764705881E-3</v>
      </c>
    </row>
    <row r="109" spans="1:2" x14ac:dyDescent="0.25">
      <c r="A109" s="6" t="s">
        <v>276</v>
      </c>
      <c r="B109" s="63">
        <v>0.55147058823529416</v>
      </c>
    </row>
    <row r="110" spans="1:2" x14ac:dyDescent="0.25">
      <c r="A110" s="6" t="s">
        <v>141</v>
      </c>
      <c r="B110" s="63">
        <v>7.3529411764705881E-3</v>
      </c>
    </row>
    <row r="111" spans="1:2" x14ac:dyDescent="0.25">
      <c r="A111" s="6" t="s">
        <v>35</v>
      </c>
      <c r="B111" s="63">
        <v>0.27205882352941174</v>
      </c>
    </row>
    <row r="112" spans="1:2" x14ac:dyDescent="0.25">
      <c r="A112" s="6" t="s">
        <v>325</v>
      </c>
      <c r="B112" s="63">
        <v>0</v>
      </c>
    </row>
    <row r="113" spans="1:2" x14ac:dyDescent="0.25">
      <c r="A113" s="6" t="s">
        <v>236</v>
      </c>
      <c r="B113" s="63">
        <v>1</v>
      </c>
    </row>
    <row r="182" spans="1:2" x14ac:dyDescent="0.25">
      <c r="A182" s="6"/>
      <c r="B182" s="66"/>
    </row>
    <row r="183" spans="1:2" x14ac:dyDescent="0.25">
      <c r="A183" s="6"/>
      <c r="B183" s="66"/>
    </row>
    <row r="184" spans="1:2" x14ac:dyDescent="0.25">
      <c r="A184" s="6"/>
      <c r="B184" s="66"/>
    </row>
    <row r="185" spans="1:2" x14ac:dyDescent="0.25">
      <c r="A185" s="6"/>
      <c r="B185" s="66"/>
    </row>
    <row r="186" spans="1:2" x14ac:dyDescent="0.25">
      <c r="A186" s="6"/>
      <c r="B186" s="66"/>
    </row>
    <row r="187" spans="1:2" x14ac:dyDescent="0.25">
      <c r="A187" s="6"/>
      <c r="B187" s="66"/>
    </row>
    <row r="188" spans="1:2" x14ac:dyDescent="0.25">
      <c r="A188" s="6"/>
      <c r="B188" s="66"/>
    </row>
    <row r="189" spans="1:2" x14ac:dyDescent="0.25">
      <c r="A189" s="6"/>
      <c r="B189" s="66"/>
    </row>
    <row r="202" spans="1:2" x14ac:dyDescent="0.25">
      <c r="A202" s="6"/>
      <c r="B202" s="63"/>
    </row>
    <row r="203" spans="1:2" x14ac:dyDescent="0.25">
      <c r="A203" s="6"/>
      <c r="B203" s="63"/>
    </row>
    <row r="204" spans="1:2" x14ac:dyDescent="0.25">
      <c r="A204" s="6"/>
      <c r="B204" s="63"/>
    </row>
    <row r="205" spans="1:2" x14ac:dyDescent="0.25">
      <c r="A205" s="6"/>
      <c r="B205" s="63"/>
    </row>
    <row r="206" spans="1:2" x14ac:dyDescent="0.25">
      <c r="A206" s="6"/>
      <c r="B206" s="63"/>
    </row>
    <row r="207" spans="1:2" x14ac:dyDescent="0.25">
      <c r="A207" s="6"/>
      <c r="B207" s="63"/>
    </row>
    <row r="208" spans="1:2" x14ac:dyDescent="0.25">
      <c r="A208" s="6"/>
      <c r="B208" s="63"/>
    </row>
    <row r="209" spans="1:4" x14ac:dyDescent="0.25">
      <c r="A209" s="6"/>
      <c r="B209" s="63"/>
    </row>
    <row r="224" spans="1:4" x14ac:dyDescent="0.25">
      <c r="A224" s="6"/>
      <c r="B224" s="66"/>
      <c r="C224" s="66"/>
      <c r="D224" s="66"/>
    </row>
    <row r="225" spans="1:4" x14ac:dyDescent="0.25">
      <c r="A225" s="6"/>
      <c r="B225" s="66"/>
      <c r="C225" s="66"/>
      <c r="D225" s="66"/>
    </row>
    <row r="226" spans="1:4" x14ac:dyDescent="0.25">
      <c r="A226" s="6"/>
      <c r="B226" s="66"/>
      <c r="C226" s="66"/>
      <c r="D226" s="66"/>
    </row>
    <row r="227" spans="1:4" x14ac:dyDescent="0.25">
      <c r="A227" s="6"/>
      <c r="B227" s="66"/>
      <c r="C227" s="66"/>
      <c r="D227" s="66"/>
    </row>
    <row r="228" spans="1:4" x14ac:dyDescent="0.25">
      <c r="A228" s="6"/>
      <c r="B228" s="66"/>
      <c r="C228" s="66"/>
      <c r="D228" s="66"/>
    </row>
    <row r="229" spans="1:4" x14ac:dyDescent="0.25">
      <c r="A229" s="6"/>
      <c r="B229" s="66"/>
      <c r="C229" s="66"/>
      <c r="D229" s="66"/>
    </row>
    <row r="230" spans="1:4" x14ac:dyDescent="0.25">
      <c r="A230" s="6"/>
      <c r="B230" s="66"/>
      <c r="C230" s="66"/>
      <c r="D230" s="66"/>
    </row>
    <row r="231" spans="1:4" x14ac:dyDescent="0.25">
      <c r="A231" s="6"/>
      <c r="B231" s="66"/>
      <c r="C231" s="66"/>
      <c r="D231" s="66"/>
    </row>
    <row r="232" spans="1:4" x14ac:dyDescent="0.25">
      <c r="A232" s="6"/>
      <c r="B232" s="66"/>
      <c r="C232" s="66"/>
      <c r="D232" s="66"/>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L299"/>
  <sheetViews>
    <sheetView tabSelected="1" view="pageBreakPreview" zoomScale="60" zoomScaleNormal="106" workbookViewId="0">
      <selection activeCell="C26" sqref="C26"/>
    </sheetView>
  </sheetViews>
  <sheetFormatPr defaultColWidth="8.7109375" defaultRowHeight="15" x14ac:dyDescent="0.25"/>
  <cols>
    <col min="1" max="16384" width="8.7109375" style="69"/>
  </cols>
  <sheetData>
    <row r="2" spans="1:64" s="74" customFormat="1" ht="45.75" x14ac:dyDescent="0.6">
      <c r="A2" s="72"/>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row>
    <row r="3" spans="1:64" ht="12.6" customHeight="1" x14ac:dyDescent="0.25">
      <c r="A3" s="71"/>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row>
    <row r="5" spans="1:64" x14ac:dyDescent="0.25">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row>
    <row r="6" spans="1:64" x14ac:dyDescent="0.25">
      <c r="A6" s="71"/>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row>
    <row r="7" spans="1:64" x14ac:dyDescent="0.25">
      <c r="A7" s="71"/>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row>
    <row r="8" spans="1:64" x14ac:dyDescent="0.25">
      <c r="A8" s="71"/>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row>
    <row r="9" spans="1:64" x14ac:dyDescent="0.25">
      <c r="A9" s="71"/>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row>
    <row r="10" spans="1:64" x14ac:dyDescent="0.25">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row>
    <row r="11" spans="1:64" x14ac:dyDescent="0.25">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row>
    <row r="12" spans="1:64" x14ac:dyDescent="0.25">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row>
    <row r="13" spans="1:64" x14ac:dyDescent="0.25">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row>
    <row r="14" spans="1:64" x14ac:dyDescent="0.25">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64" x14ac:dyDescent="0.2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64" x14ac:dyDescent="0.25">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row>
    <row r="17" spans="1:64" x14ac:dyDescent="0.25">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row>
    <row r="18" spans="1:64" x14ac:dyDescent="0.25">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row>
    <row r="19" spans="1:64" x14ac:dyDescent="0.25">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x14ac:dyDescent="0.25">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x14ac:dyDescent="0.25">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row>
    <row r="22" spans="1:64" x14ac:dyDescent="0.25">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x14ac:dyDescent="0.25">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row>
    <row r="25" spans="1:64" x14ac:dyDescent="0.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x14ac:dyDescent="0.25">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x14ac:dyDescent="0.25">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x14ac:dyDescent="0.25">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row>
    <row r="29" spans="1:64" x14ac:dyDescent="0.25">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x14ac:dyDescent="0.25">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x14ac:dyDescent="0.25">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1:64"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row>
    <row r="34" spans="1:64"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row>
    <row r="35" spans="1:64"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row>
    <row r="37" spans="1:64"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row>
    <row r="38" spans="1:64"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row>
    <row r="39" spans="1:64"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row>
    <row r="40" spans="1:64"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row>
    <row r="41" spans="1:64"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row>
    <row r="42" spans="1:64"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row>
    <row r="43" spans="1:64"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row>
    <row r="44" spans="1:64"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row>
    <row r="45" spans="1:64"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row>
    <row r="46" spans="1:64"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row>
    <row r="47" spans="1:64"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row>
    <row r="48" spans="1:64"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row>
    <row r="49" spans="1:64"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row>
    <row r="50" spans="1:64"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row>
    <row r="51" spans="1:64"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row>
    <row r="52" spans="1:64"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row>
    <row r="53" spans="1:64"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row>
    <row r="54" spans="1:64"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row>
    <row r="55" spans="1:64"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row>
    <row r="56" spans="1:64"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row>
    <row r="57" spans="1:64"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row>
    <row r="58" spans="1:64"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row>
    <row r="59" spans="1:64"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row>
    <row r="60" spans="1:64"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row>
    <row r="61" spans="1:64"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row>
    <row r="62" spans="1:64"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row>
    <row r="63" spans="1:64"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row>
    <row r="64" spans="1:64"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row>
    <row r="65" spans="1:64"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row>
    <row r="66" spans="1:64"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row>
    <row r="67" spans="1:64"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row>
    <row r="68" spans="1:64"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row>
    <row r="69" spans="1:64"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row>
    <row r="70" spans="1:64"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row>
    <row r="71" spans="1:64"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row>
    <row r="72" spans="1:64"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row>
    <row r="73" spans="1:64"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row>
    <row r="74" spans="1:64"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row>
    <row r="75" spans="1:64"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row>
    <row r="76" spans="1:64"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row>
    <row r="77" spans="1:64"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row>
    <row r="78" spans="1:64"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row>
    <row r="79" spans="1:64"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row>
    <row r="80" spans="1:64"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row>
    <row r="81" spans="1:64"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row>
    <row r="82" spans="1:64"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row>
    <row r="83" spans="1:64"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row>
    <row r="84" spans="1:64"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row>
    <row r="85" spans="1:64"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row>
    <row r="86" spans="1:64"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row>
    <row r="87" spans="1:64"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row>
    <row r="88" spans="1:64"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row>
    <row r="89" spans="1:64"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row>
    <row r="90" spans="1:64"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row>
    <row r="91" spans="1:64"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row>
    <row r="92" spans="1:64"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row>
    <row r="93" spans="1:64"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row>
    <row r="94" spans="1:64"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row>
    <row r="95" spans="1:64"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row>
    <row r="96" spans="1:64"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row>
    <row r="97" spans="1:64"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row>
    <row r="98" spans="1:64"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row>
    <row r="99" spans="1:64"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row>
    <row r="100" spans="1:64"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row>
    <row r="101" spans="1:64"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row>
    <row r="102" spans="1:64"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row>
    <row r="103" spans="1:64"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row>
    <row r="104" spans="1:64"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row>
    <row r="105" spans="1:64"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row>
    <row r="106" spans="1:64"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row>
    <row r="107" spans="1:64"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row>
    <row r="108" spans="1:64"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row>
    <row r="109" spans="1:64"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row>
    <row r="110" spans="1:64"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row>
    <row r="111" spans="1:64"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row>
    <row r="112" spans="1:64"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row>
    <row r="113" spans="1:64"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row>
    <row r="114" spans="1:64"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row>
    <row r="115" spans="1:64"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row>
    <row r="116" spans="1:64"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row>
    <row r="117" spans="1:64"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row>
    <row r="118" spans="1:64"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row>
    <row r="119" spans="1:64"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row>
    <row r="120" spans="1:64"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row>
    <row r="121" spans="1:64"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row>
    <row r="122" spans="1:64"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row>
    <row r="123" spans="1:64"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row>
    <row r="124" spans="1:64"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row>
    <row r="125" spans="1:64"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row>
    <row r="126" spans="1:64"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row>
    <row r="127" spans="1:64"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row>
    <row r="128" spans="1:64"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row>
    <row r="129" spans="1:64"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row>
    <row r="130" spans="1:64"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row>
    <row r="131" spans="1:64"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row>
    <row r="132" spans="1:64"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row>
    <row r="133" spans="1:64"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row>
    <row r="134" spans="1:64"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row>
    <row r="135" spans="1:64"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row>
    <row r="136" spans="1:64"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row>
    <row r="137" spans="1:64"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row>
    <row r="138" spans="1:64"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row>
    <row r="139" spans="1:64"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row>
    <row r="140" spans="1:64"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row>
    <row r="141" spans="1:64"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row>
    <row r="142" spans="1:64"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row>
    <row r="143" spans="1:64"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row>
    <row r="144" spans="1:64"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row>
    <row r="145" spans="1:64"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row>
    <row r="146" spans="1:64"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row>
    <row r="147" spans="1:64"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row>
    <row r="148" spans="1:64"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row>
    <row r="149" spans="1:64"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row>
    <row r="150" spans="1:64"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row>
    <row r="151" spans="1:64"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row>
    <row r="152" spans="1:64"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row>
    <row r="153" spans="1:64"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row>
    <row r="154" spans="1:64"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row>
    <row r="155" spans="1:64"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row>
    <row r="156" spans="1:64"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row>
    <row r="157" spans="1:64"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row>
    <row r="158" spans="1:64"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row>
    <row r="159" spans="1:64"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row>
    <row r="160" spans="1:64"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row>
    <row r="161" spans="1:64"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row>
    <row r="162" spans="1:64"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row>
    <row r="163" spans="1:64"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row>
    <row r="164" spans="1:64"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row>
    <row r="165" spans="1:64"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row>
    <row r="166" spans="1:64"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row>
    <row r="167" spans="1:64"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row>
    <row r="168" spans="1:64"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row>
    <row r="169" spans="1:64"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row>
    <row r="170" spans="1:64"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row>
    <row r="171" spans="1:64"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row>
    <row r="172" spans="1:64"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row>
    <row r="173" spans="1:64"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row>
    <row r="174" spans="1:64"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row>
    <row r="175" spans="1:64"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row>
    <row r="176" spans="1:64"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row>
    <row r="177" spans="1:64"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row>
    <row r="178" spans="1:64"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row>
    <row r="179" spans="1:64"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row>
    <row r="180" spans="1:64"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row>
    <row r="181" spans="1:64"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row>
    <row r="182" spans="1:64"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row>
    <row r="183" spans="1:64"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row>
    <row r="184" spans="1:64"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row>
    <row r="185" spans="1:64"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row>
    <row r="186" spans="1:64"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row>
    <row r="187" spans="1:64"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row>
    <row r="188" spans="1:64"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row>
    <row r="189" spans="1:64"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row>
    <row r="190" spans="1:64"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row>
    <row r="191" spans="1:64"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row>
    <row r="192" spans="1:64"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row>
    <row r="193" spans="1:64"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row>
    <row r="194" spans="1:64"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row>
    <row r="195" spans="1:64"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row>
    <row r="196" spans="1:64"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row>
    <row r="197" spans="1:64"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row>
    <row r="198" spans="1:64"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row>
    <row r="199" spans="1:64"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row>
    <row r="200" spans="1:64"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row>
    <row r="201" spans="1:64"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row>
    <row r="202" spans="1:64"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row>
    <row r="203" spans="1:64"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row>
    <row r="204" spans="1:64"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row>
    <row r="205" spans="1:64"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row>
    <row r="206" spans="1:64"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row>
    <row r="207" spans="1:64"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row>
    <row r="208" spans="1:64"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row>
    <row r="209" spans="1:64"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row>
    <row r="210" spans="1:64"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row>
    <row r="211" spans="1:64"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row>
    <row r="212" spans="1:64"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row>
    <row r="213" spans="1:64"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row>
    <row r="214" spans="1:64"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row>
    <row r="215" spans="1:64"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row>
    <row r="216" spans="1:64"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row>
    <row r="217" spans="1:64"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row>
    <row r="218" spans="1:64"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row>
    <row r="219" spans="1:64"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row>
    <row r="220" spans="1:64"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row>
    <row r="221" spans="1:64"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row>
    <row r="222" spans="1:64"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row>
    <row r="223" spans="1:64"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row>
    <row r="224" spans="1:64"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row>
    <row r="225" spans="1:64"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row>
    <row r="226" spans="1:64"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row>
    <row r="227" spans="1:64"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row>
    <row r="228" spans="1:64"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row>
    <row r="229" spans="1:64"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row>
    <row r="230" spans="1:64"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row>
    <row r="231" spans="1:64"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row>
    <row r="232" spans="1:64"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row>
    <row r="233" spans="1:64"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row>
    <row r="234" spans="1:64"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row>
    <row r="235" spans="1:64"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row>
    <row r="236" spans="1:64"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row>
    <row r="237" spans="1:64"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row>
    <row r="238" spans="1:64"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row>
    <row r="239" spans="1:64"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row>
    <row r="240" spans="1:64"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row>
    <row r="241" spans="1:64"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row>
    <row r="242" spans="1:64"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row>
    <row r="243" spans="1:64"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row>
    <row r="244" spans="1:64"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row>
    <row r="245" spans="1:64"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row>
    <row r="246" spans="1:64"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row>
    <row r="247" spans="1:64"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row>
    <row r="248" spans="1:64"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row>
    <row r="249" spans="1:64"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row>
    <row r="250" spans="1:64"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row>
    <row r="251" spans="1:64"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1"/>
      <c r="BF251" s="71"/>
      <c r="BG251" s="71"/>
      <c r="BH251" s="71"/>
      <c r="BI251" s="71"/>
      <c r="BJ251" s="71"/>
      <c r="BK251" s="71"/>
      <c r="BL251" s="71"/>
    </row>
    <row r="252" spans="1:64"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1"/>
      <c r="BE252" s="71"/>
      <c r="BF252" s="71"/>
      <c r="BG252" s="71"/>
      <c r="BH252" s="71"/>
      <c r="BI252" s="71"/>
      <c r="BJ252" s="71"/>
      <c r="BK252" s="71"/>
      <c r="BL252" s="71"/>
    </row>
    <row r="253" spans="1:64"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1"/>
      <c r="BL253" s="71"/>
    </row>
    <row r="254" spans="1:64"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row>
    <row r="255" spans="1:64"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1"/>
      <c r="BL255" s="71"/>
    </row>
    <row r="256" spans="1:64"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row>
    <row r="257" spans="1:64"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1"/>
      <c r="BE257" s="71"/>
      <c r="BF257" s="71"/>
      <c r="BG257" s="71"/>
      <c r="BH257" s="71"/>
      <c r="BI257" s="71"/>
      <c r="BJ257" s="71"/>
      <c r="BK257" s="71"/>
      <c r="BL257" s="71"/>
    </row>
    <row r="258" spans="1:64"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1"/>
      <c r="BF258" s="71"/>
      <c r="BG258" s="71"/>
      <c r="BH258" s="71"/>
      <c r="BI258" s="71"/>
      <c r="BJ258" s="71"/>
      <c r="BK258" s="71"/>
      <c r="BL258" s="71"/>
    </row>
    <row r="259" spans="1:64"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c r="BK259" s="71"/>
      <c r="BL259" s="71"/>
    </row>
    <row r="260" spans="1:64"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1"/>
      <c r="BE260" s="71"/>
      <c r="BF260" s="71"/>
      <c r="BG260" s="71"/>
      <c r="BH260" s="71"/>
      <c r="BI260" s="71"/>
      <c r="BJ260" s="71"/>
      <c r="BK260" s="71"/>
      <c r="BL260" s="71"/>
    </row>
    <row r="261" spans="1:64"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1"/>
      <c r="BL261" s="71"/>
    </row>
    <row r="262" spans="1:64"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row>
    <row r="263" spans="1:64"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1"/>
      <c r="BL263" s="71"/>
    </row>
    <row r="264" spans="1:64"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1"/>
      <c r="BL264" s="71"/>
    </row>
    <row r="265" spans="1:64"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1"/>
      <c r="BL265" s="71"/>
    </row>
    <row r="266" spans="1:64"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1"/>
      <c r="BL266" s="71"/>
    </row>
    <row r="267" spans="1:64"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1"/>
      <c r="BL267" s="71"/>
    </row>
    <row r="268" spans="1:64"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1"/>
      <c r="BL268" s="71"/>
    </row>
    <row r="269" spans="1:64"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1"/>
      <c r="BL269" s="71"/>
    </row>
    <row r="270" spans="1:64"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1"/>
      <c r="BL270" s="71"/>
    </row>
    <row r="271" spans="1:64"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1"/>
      <c r="BL271" s="71"/>
    </row>
    <row r="272" spans="1:64"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c r="BK272" s="71"/>
      <c r="BL272" s="71"/>
    </row>
    <row r="273" spans="1:64"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1"/>
      <c r="BE273" s="71"/>
      <c r="BF273" s="71"/>
      <c r="BG273" s="71"/>
      <c r="BH273" s="71"/>
      <c r="BI273" s="71"/>
      <c r="BJ273" s="71"/>
      <c r="BK273" s="71"/>
      <c r="BL273" s="71"/>
    </row>
    <row r="274" spans="1:64"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1"/>
      <c r="BE274" s="71"/>
      <c r="BF274" s="71"/>
      <c r="BG274" s="71"/>
      <c r="BH274" s="71"/>
      <c r="BI274" s="71"/>
      <c r="BJ274" s="71"/>
      <c r="BK274" s="71"/>
      <c r="BL274" s="71"/>
    </row>
    <row r="275" spans="1:64"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1"/>
      <c r="BE275" s="71"/>
      <c r="BF275" s="71"/>
      <c r="BG275" s="71"/>
      <c r="BH275" s="71"/>
      <c r="BI275" s="71"/>
      <c r="BJ275" s="71"/>
      <c r="BK275" s="71"/>
      <c r="BL275" s="71"/>
    </row>
    <row r="276" spans="1:64"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1"/>
      <c r="BE276" s="71"/>
      <c r="BF276" s="71"/>
      <c r="BG276" s="71"/>
      <c r="BH276" s="71"/>
      <c r="BI276" s="71"/>
      <c r="BJ276" s="71"/>
      <c r="BK276" s="71"/>
      <c r="BL276" s="71"/>
    </row>
    <row r="277" spans="1:64"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1"/>
      <c r="BE277" s="71"/>
      <c r="BF277" s="71"/>
      <c r="BG277" s="71"/>
      <c r="BH277" s="71"/>
      <c r="BI277" s="71"/>
      <c r="BJ277" s="71"/>
      <c r="BK277" s="71"/>
      <c r="BL277" s="71"/>
    </row>
    <row r="278" spans="1:64"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1"/>
      <c r="BE278" s="71"/>
      <c r="BF278" s="71"/>
      <c r="BG278" s="71"/>
      <c r="BH278" s="71"/>
      <c r="BI278" s="71"/>
      <c r="BJ278" s="71"/>
      <c r="BK278" s="71"/>
      <c r="BL278" s="71"/>
    </row>
    <row r="279" spans="1:64"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1"/>
      <c r="BE279" s="71"/>
      <c r="BF279" s="71"/>
      <c r="BG279" s="71"/>
      <c r="BH279" s="71"/>
      <c r="BI279" s="71"/>
      <c r="BJ279" s="71"/>
      <c r="BK279" s="71"/>
      <c r="BL279" s="71"/>
    </row>
    <row r="280" spans="1:64"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1"/>
      <c r="BE280" s="71"/>
      <c r="BF280" s="71"/>
      <c r="BG280" s="71"/>
      <c r="BH280" s="71"/>
      <c r="BI280" s="71"/>
      <c r="BJ280" s="71"/>
      <c r="BK280" s="71"/>
      <c r="BL280" s="71"/>
    </row>
    <row r="281" spans="1:64"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c r="BJ281" s="71"/>
      <c r="BK281" s="71"/>
      <c r="BL281" s="71"/>
    </row>
    <row r="282" spans="1:64"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1"/>
      <c r="BE282" s="71"/>
      <c r="BF282" s="71"/>
      <c r="BG282" s="71"/>
      <c r="BH282" s="71"/>
      <c r="BI282" s="71"/>
      <c r="BJ282" s="71"/>
      <c r="BK282" s="71"/>
      <c r="BL282" s="71"/>
    </row>
    <row r="283" spans="1:64"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1"/>
      <c r="BE283" s="71"/>
      <c r="BF283" s="71"/>
      <c r="BG283" s="71"/>
      <c r="BH283" s="71"/>
      <c r="BI283" s="71"/>
      <c r="BJ283" s="71"/>
      <c r="BK283" s="71"/>
      <c r="BL283" s="71"/>
    </row>
    <row r="284" spans="1:64"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1"/>
      <c r="BE284" s="71"/>
      <c r="BF284" s="71"/>
      <c r="BG284" s="71"/>
      <c r="BH284" s="71"/>
      <c r="BI284" s="71"/>
      <c r="BJ284" s="71"/>
      <c r="BK284" s="71"/>
      <c r="BL284" s="71"/>
    </row>
    <row r="285" spans="1:64"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1"/>
      <c r="BE285" s="71"/>
      <c r="BF285" s="71"/>
      <c r="BG285" s="71"/>
      <c r="BH285" s="71"/>
      <c r="BI285" s="71"/>
      <c r="BJ285" s="71"/>
      <c r="BK285" s="71"/>
      <c r="BL285" s="71"/>
    </row>
    <row r="286" spans="1:64"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1"/>
      <c r="BE286" s="71"/>
      <c r="BF286" s="71"/>
      <c r="BG286" s="71"/>
      <c r="BH286" s="71"/>
      <c r="BI286" s="71"/>
      <c r="BJ286" s="71"/>
      <c r="BK286" s="71"/>
      <c r="BL286" s="71"/>
    </row>
    <row r="287" spans="1:64"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1"/>
      <c r="BE287" s="71"/>
      <c r="BF287" s="71"/>
      <c r="BG287" s="71"/>
      <c r="BH287" s="71"/>
      <c r="BI287" s="71"/>
      <c r="BJ287" s="71"/>
      <c r="BK287" s="71"/>
      <c r="BL287" s="71"/>
    </row>
    <row r="288" spans="1:64"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1"/>
      <c r="BE288" s="71"/>
      <c r="BF288" s="71"/>
      <c r="BG288" s="71"/>
      <c r="BH288" s="71"/>
      <c r="BI288" s="71"/>
      <c r="BJ288" s="71"/>
      <c r="BK288" s="71"/>
      <c r="BL288" s="71"/>
    </row>
    <row r="289" spans="1:64"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1"/>
      <c r="BE289" s="71"/>
      <c r="BF289" s="71"/>
      <c r="BG289" s="71"/>
      <c r="BH289" s="71"/>
      <c r="BI289" s="71"/>
      <c r="BJ289" s="71"/>
      <c r="BK289" s="71"/>
      <c r="BL289" s="71"/>
    </row>
    <row r="290" spans="1:64"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1"/>
      <c r="BE290" s="71"/>
      <c r="BF290" s="71"/>
      <c r="BG290" s="71"/>
      <c r="BH290" s="71"/>
      <c r="BI290" s="71"/>
      <c r="BJ290" s="71"/>
      <c r="BK290" s="71"/>
      <c r="BL290" s="71"/>
    </row>
    <row r="291" spans="1:64"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1"/>
      <c r="BE291" s="71"/>
      <c r="BF291" s="71"/>
      <c r="BG291" s="71"/>
      <c r="BH291" s="71"/>
      <c r="BI291" s="71"/>
      <c r="BJ291" s="71"/>
      <c r="BK291" s="71"/>
      <c r="BL291" s="71"/>
    </row>
    <row r="292" spans="1:64"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1"/>
      <c r="BE292" s="71"/>
      <c r="BF292" s="71"/>
      <c r="BG292" s="71"/>
      <c r="BH292" s="71"/>
      <c r="BI292" s="71"/>
      <c r="BJ292" s="71"/>
      <c r="BK292" s="71"/>
      <c r="BL292" s="71"/>
    </row>
    <row r="293" spans="1:64"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1"/>
      <c r="BE293" s="71"/>
      <c r="BF293" s="71"/>
      <c r="BG293" s="71"/>
      <c r="BH293" s="71"/>
      <c r="BI293" s="71"/>
      <c r="BJ293" s="71"/>
      <c r="BK293" s="71"/>
      <c r="BL293" s="71"/>
    </row>
    <row r="294" spans="1:64"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1"/>
      <c r="BE294" s="71"/>
      <c r="BF294" s="71"/>
      <c r="BG294" s="71"/>
      <c r="BH294" s="71"/>
      <c r="BI294" s="71"/>
      <c r="BJ294" s="71"/>
      <c r="BK294" s="71"/>
      <c r="BL294" s="71"/>
    </row>
    <row r="295" spans="1:64"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1"/>
      <c r="BE295" s="71"/>
      <c r="BF295" s="71"/>
      <c r="BG295" s="71"/>
      <c r="BH295" s="71"/>
      <c r="BI295" s="71"/>
      <c r="BJ295" s="71"/>
      <c r="BK295" s="71"/>
      <c r="BL295" s="71"/>
    </row>
    <row r="296" spans="1:64"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1"/>
      <c r="BE296" s="71"/>
      <c r="BF296" s="71"/>
      <c r="BG296" s="71"/>
      <c r="BH296" s="71"/>
      <c r="BI296" s="71"/>
      <c r="BJ296" s="71"/>
      <c r="BK296" s="71"/>
      <c r="BL296" s="71"/>
    </row>
    <row r="297" spans="1:64"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1"/>
      <c r="BE297" s="71"/>
      <c r="BF297" s="71"/>
      <c r="BG297" s="71"/>
      <c r="BH297" s="71"/>
      <c r="BI297" s="71"/>
      <c r="BJ297" s="71"/>
      <c r="BK297" s="71"/>
      <c r="BL297" s="71"/>
    </row>
    <row r="298" spans="1:64" x14ac:dyDescent="0.25">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c r="AD298" s="70"/>
      <c r="AE298" s="70"/>
      <c r="AF298" s="70"/>
      <c r="AG298" s="70"/>
      <c r="AH298" s="70"/>
    </row>
    <row r="299" spans="1:64" x14ac:dyDescent="0.25">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c r="AD299" s="70"/>
      <c r="AE299" s="70"/>
      <c r="AF299" s="70"/>
      <c r="AG299" s="70"/>
      <c r="AH299" s="70"/>
    </row>
  </sheetData>
  <pageMargins left="0.7" right="0.7" top="0.75" bottom="0.75" header="0.3" footer="0.3"/>
  <pageSetup scale="57" orientation="portrait" r:id="rId1"/>
  <colBreaks count="2" manualBreakCount="2">
    <brk id="40" max="1048575" man="1"/>
    <brk id="58"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raw data</vt:lpstr>
      <vt:lpstr>Sheet2</vt:lpstr>
      <vt:lpstr>work sheet</vt:lpstr>
      <vt:lpstr>data analysis</vt:lpstr>
      <vt:lpstr>correlation</vt:lpstr>
      <vt:lpstr>pivot table</vt:lpstr>
      <vt:lpstr>dashboard project</vt:lpstr>
      <vt:lpstr>'dashboard project'!Print_Area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Elie al hamweh</dc:creator>
  <cp:lastModifiedBy>DR.Ahmed Saker</cp:lastModifiedBy>
  <cp:lastPrinted>2024-05-15T18:13:06Z</cp:lastPrinted>
  <dcterms:created xsi:type="dcterms:W3CDTF">2024-04-14T16:59:11Z</dcterms:created>
  <dcterms:modified xsi:type="dcterms:W3CDTF">2024-06-01T17:09:02Z</dcterms:modified>
</cp:coreProperties>
</file>