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Logiciel ASC 2023\"/>
    </mc:Choice>
  </mc:AlternateContent>
  <xr:revisionPtr revIDLastSave="0" documentId="13_ncr:1_{06ED8977-1D84-40DB-9485-F1BA938475DE}" xr6:coauthVersionLast="47" xr6:coauthVersionMax="47" xr10:uidLastSave="{00000000-0000-0000-0000-000000000000}"/>
  <bookViews>
    <workbookView xWindow="384" yWindow="24" windowWidth="22416" windowHeight="12216" xr2:uid="{00F9EE00-66AD-476D-82EA-6E632082F959}"/>
  </bookViews>
  <sheets>
    <sheet name="MOULES" sheetId="1" r:id="rId1"/>
    <sheet name="HUITRES" sheetId="2" r:id="rId2"/>
    <sheet name="PHOTOS ETAPES" sheetId="4" r:id="rId3"/>
    <sheet name="simul" sheetId="3" r:id="rId4"/>
  </sheets>
  <definedNames>
    <definedName name="_xlnm.Print_Area" localSheetId="1">HUITRES!$A$1:$P$37</definedName>
    <definedName name="_xlnm.Print_Area" localSheetId="0">MOULES!$A$1:$V$43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2" i="2" l="1"/>
  <c r="T12" i="2"/>
  <c r="U14" i="2"/>
  <c r="Z35" i="2"/>
  <c r="AA35" i="2" s="1"/>
  <c r="W14" i="2"/>
  <c r="R15" i="2"/>
  <c r="U15" i="2" s="1"/>
  <c r="Z14" i="2" l="1"/>
  <c r="AA14" i="2" s="1"/>
  <c r="W15" i="2"/>
  <c r="Z15" i="2" s="1"/>
  <c r="AA15" i="2" s="1"/>
  <c r="W18" i="1" l="1"/>
  <c r="W17" i="1"/>
  <c r="U14" i="1"/>
  <c r="L35" i="1"/>
  <c r="L36" i="1"/>
  <c r="L37" i="1"/>
  <c r="L38" i="1"/>
  <c r="L39" i="1"/>
  <c r="L40" i="1"/>
  <c r="L41" i="1"/>
  <c r="L34" i="1"/>
  <c r="L33" i="1"/>
  <c r="M18" i="1"/>
  <c r="L18" i="1" s="1"/>
  <c r="M15" i="1"/>
  <c r="N19" i="1"/>
  <c r="P18" i="1"/>
  <c r="O19" i="1"/>
  <c r="Q18" i="1" l="1"/>
  <c r="T18" i="1" s="1"/>
  <c r="U18" i="1" s="1"/>
  <c r="N20" i="1"/>
  <c r="M19" i="1"/>
  <c r="L19" i="1" s="1"/>
  <c r="P19" i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N21" i="1" l="1"/>
  <c r="Q19" i="1"/>
  <c r="T19" i="1" s="1"/>
  <c r="U19" i="1" s="1"/>
  <c r="M20" i="1"/>
  <c r="L20" i="1" s="1"/>
  <c r="P20" i="1"/>
  <c r="Q20" i="1" l="1"/>
  <c r="T20" i="1" s="1"/>
  <c r="U20" i="1" s="1"/>
  <c r="N22" i="1"/>
  <c r="M21" i="1"/>
  <c r="L21" i="1" s="1"/>
  <c r="P21" i="1"/>
  <c r="N23" i="1" l="1"/>
  <c r="Q21" i="1"/>
  <c r="T21" i="1" s="1"/>
  <c r="U21" i="1" s="1"/>
  <c r="M22" i="1"/>
  <c r="L22" i="1" s="1"/>
  <c r="P22" i="1"/>
  <c r="Q22" i="1" l="1"/>
  <c r="T22" i="1" s="1"/>
  <c r="U22" i="1" s="1"/>
  <c r="N24" i="1"/>
  <c r="M23" i="1"/>
  <c r="L23" i="1" s="1"/>
  <c r="P23" i="1"/>
  <c r="Q23" i="1" l="1"/>
  <c r="T23" i="1" s="1"/>
  <c r="U23" i="1" s="1"/>
  <c r="N25" i="1"/>
  <c r="M24" i="1"/>
  <c r="L24" i="1" s="1"/>
  <c r="P24" i="1"/>
  <c r="Q24" i="1" l="1"/>
  <c r="T24" i="1" s="1"/>
  <c r="U24" i="1" s="1"/>
  <c r="N26" i="1"/>
  <c r="M25" i="1"/>
  <c r="L25" i="1" s="1"/>
  <c r="P25" i="1"/>
  <c r="L34" i="2"/>
  <c r="L33" i="2"/>
  <c r="L32" i="2"/>
  <c r="L31" i="2"/>
  <c r="L30" i="2"/>
  <c r="L29" i="2"/>
  <c r="L28" i="2"/>
  <c r="L27" i="2"/>
  <c r="L26" i="2"/>
  <c r="L25" i="2"/>
  <c r="N15" i="2"/>
  <c r="M15" i="2"/>
  <c r="W16" i="2" s="1"/>
  <c r="L24" i="2"/>
  <c r="L23" i="2"/>
  <c r="L22" i="2"/>
  <c r="L21" i="2"/>
  <c r="L20" i="2"/>
  <c r="L14" i="2"/>
  <c r="X14" i="2" s="1"/>
  <c r="Y14" i="2" s="1"/>
  <c r="Z16" i="2" l="1"/>
  <c r="O14" i="2"/>
  <c r="S14" i="2"/>
  <c r="T14" i="2" s="1"/>
  <c r="M16" i="2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R16" i="2"/>
  <c r="U16" i="2" s="1"/>
  <c r="Q25" i="1"/>
  <c r="T25" i="1" s="1"/>
  <c r="U25" i="1" s="1"/>
  <c r="N27" i="1"/>
  <c r="M26" i="1"/>
  <c r="L26" i="1" s="1"/>
  <c r="P26" i="1"/>
  <c r="P14" i="2"/>
  <c r="L15" i="2"/>
  <c r="X15" i="2" s="1"/>
  <c r="Y15" i="2" s="1"/>
  <c r="N16" i="2"/>
  <c r="AA16" i="2" l="1"/>
  <c r="W17" i="2"/>
  <c r="R17" i="2"/>
  <c r="U17" i="2" s="1"/>
  <c r="L16" i="2"/>
  <c r="S15" i="2"/>
  <c r="T15" i="2" s="1"/>
  <c r="Q26" i="1"/>
  <c r="T26" i="1" s="1"/>
  <c r="U26" i="1" s="1"/>
  <c r="N28" i="1"/>
  <c r="M27" i="1"/>
  <c r="L27" i="1" s="1"/>
  <c r="P27" i="1"/>
  <c r="N17" i="2"/>
  <c r="O15" i="2"/>
  <c r="P15" i="2" s="1"/>
  <c r="J23" i="2"/>
  <c r="L17" i="2" l="1"/>
  <c r="L18" i="2" s="1"/>
  <c r="L19" i="2" s="1"/>
  <c r="X16" i="2"/>
  <c r="Y16" i="2" s="1"/>
  <c r="Z17" i="2"/>
  <c r="AA17" i="2" s="1"/>
  <c r="X17" i="2"/>
  <c r="Y17" i="2" s="1"/>
  <c r="W18" i="2"/>
  <c r="O16" i="2"/>
  <c r="P16" i="2" s="1"/>
  <c r="S16" i="2"/>
  <c r="T16" i="2" s="1"/>
  <c r="R18" i="2"/>
  <c r="U18" i="2" s="1"/>
  <c r="S17" i="2"/>
  <c r="T17" i="2" s="1"/>
  <c r="Q27" i="1"/>
  <c r="T27" i="1" s="1"/>
  <c r="U27" i="1" s="1"/>
  <c r="N29" i="1"/>
  <c r="M28" i="1"/>
  <c r="L28" i="1" s="1"/>
  <c r="P28" i="1"/>
  <c r="N18" i="2"/>
  <c r="O17" i="2"/>
  <c r="P17" i="2" s="1"/>
  <c r="Z18" i="2" l="1"/>
  <c r="AA18" i="2" s="1"/>
  <c r="W19" i="2"/>
  <c r="X18" i="2"/>
  <c r="Y18" i="2" s="1"/>
  <c r="R19" i="2"/>
  <c r="U19" i="2" s="1"/>
  <c r="S18" i="2"/>
  <c r="T18" i="2" s="1"/>
  <c r="Q28" i="1"/>
  <c r="T28" i="1" s="1"/>
  <c r="U28" i="1" s="1"/>
  <c r="N30" i="1"/>
  <c r="M29" i="1"/>
  <c r="L29" i="1" s="1"/>
  <c r="P29" i="1"/>
  <c r="N19" i="2"/>
  <c r="O18" i="2"/>
  <c r="P18" i="2" s="1"/>
  <c r="Z19" i="2" l="1"/>
  <c r="AA19" i="2" s="1"/>
  <c r="X19" i="2"/>
  <c r="Y19" i="2" s="1"/>
  <c r="W20" i="2"/>
  <c r="R20" i="2"/>
  <c r="U20" i="2" s="1"/>
  <c r="S19" i="2"/>
  <c r="T19" i="2" s="1"/>
  <c r="Q29" i="1"/>
  <c r="T29" i="1" s="1"/>
  <c r="U29" i="1" s="1"/>
  <c r="N31" i="1"/>
  <c r="M30" i="1"/>
  <c r="L30" i="1" s="1"/>
  <c r="P30" i="1"/>
  <c r="N20" i="2"/>
  <c r="O19" i="2"/>
  <c r="P19" i="2" s="1"/>
  <c r="Z20" i="2" l="1"/>
  <c r="AA20" i="2" s="1"/>
  <c r="W21" i="2"/>
  <c r="X20" i="2"/>
  <c r="Y20" i="2" s="1"/>
  <c r="R21" i="2"/>
  <c r="U21" i="2" s="1"/>
  <c r="S20" i="2"/>
  <c r="T20" i="2" s="1"/>
  <c r="Q30" i="1"/>
  <c r="T30" i="1" s="1"/>
  <c r="U30" i="1" s="1"/>
  <c r="N32" i="1"/>
  <c r="M31" i="1"/>
  <c r="L31" i="1" s="1"/>
  <c r="P31" i="1"/>
  <c r="N21" i="2"/>
  <c r="O20" i="2"/>
  <c r="P20" i="2" s="1"/>
  <c r="Z21" i="2" l="1"/>
  <c r="AA21" i="2" s="1"/>
  <c r="X21" i="2"/>
  <c r="Y21" i="2" s="1"/>
  <c r="W22" i="2"/>
  <c r="R22" i="2"/>
  <c r="U22" i="2" s="1"/>
  <c r="S21" i="2"/>
  <c r="T21" i="2" s="1"/>
  <c r="Q31" i="1"/>
  <c r="T31" i="1" s="1"/>
  <c r="U31" i="1" s="1"/>
  <c r="N33" i="1"/>
  <c r="M32" i="1"/>
  <c r="L32" i="1" s="1"/>
  <c r="P32" i="1"/>
  <c r="N22" i="2"/>
  <c r="O21" i="2"/>
  <c r="P21" i="2" s="1"/>
  <c r="Z22" i="2" l="1"/>
  <c r="AA22" i="2" s="1"/>
  <c r="W23" i="2"/>
  <c r="X22" i="2"/>
  <c r="Y22" i="2" s="1"/>
  <c r="R23" i="2"/>
  <c r="U23" i="2" s="1"/>
  <c r="S22" i="2"/>
  <c r="T22" i="2" s="1"/>
  <c r="Q32" i="1"/>
  <c r="T32" i="1" s="1"/>
  <c r="U32" i="1" s="1"/>
  <c r="N34" i="1"/>
  <c r="Q33" i="1"/>
  <c r="T33" i="1" s="1"/>
  <c r="U33" i="1" s="1"/>
  <c r="P33" i="1"/>
  <c r="N23" i="2"/>
  <c r="O22" i="2"/>
  <c r="P22" i="2" s="1"/>
  <c r="Z23" i="2" l="1"/>
  <c r="AA23" i="2" s="1"/>
  <c r="W24" i="2"/>
  <c r="X23" i="2"/>
  <c r="Y23" i="2" s="1"/>
  <c r="S23" i="2"/>
  <c r="T23" i="2" s="1"/>
  <c r="R24" i="2"/>
  <c r="U24" i="2" s="1"/>
  <c r="N35" i="1"/>
  <c r="Q34" i="1"/>
  <c r="T34" i="1" s="1"/>
  <c r="U34" i="1" s="1"/>
  <c r="P34" i="1"/>
  <c r="O23" i="2"/>
  <c r="P23" i="2" s="1"/>
  <c r="N24" i="2"/>
  <c r="Z24" i="2" l="1"/>
  <c r="AA24" i="2" s="1"/>
  <c r="W25" i="2"/>
  <c r="X24" i="2"/>
  <c r="Y24" i="2" s="1"/>
  <c r="R25" i="2"/>
  <c r="U25" i="2" s="1"/>
  <c r="S24" i="2"/>
  <c r="T24" i="2" s="1"/>
  <c r="N36" i="1"/>
  <c r="Q35" i="1"/>
  <c r="T35" i="1" s="1"/>
  <c r="U35" i="1" s="1"/>
  <c r="P35" i="1"/>
  <c r="N25" i="2"/>
  <c r="O24" i="2"/>
  <c r="P24" i="2" s="1"/>
  <c r="Z25" i="2" l="1"/>
  <c r="AA25" i="2" s="1"/>
  <c r="W26" i="2"/>
  <c r="X25" i="2"/>
  <c r="Y25" i="2" s="1"/>
  <c r="R26" i="2"/>
  <c r="U26" i="2" s="1"/>
  <c r="S25" i="2"/>
  <c r="T25" i="2" s="1"/>
  <c r="N37" i="1"/>
  <c r="Q36" i="1"/>
  <c r="T36" i="1" s="1"/>
  <c r="U36" i="1" s="1"/>
  <c r="P36" i="1"/>
  <c r="N26" i="2"/>
  <c r="O25" i="2"/>
  <c r="P25" i="2" s="1"/>
  <c r="Z26" i="2" l="1"/>
  <c r="AA26" i="2" s="1"/>
  <c r="W27" i="2"/>
  <c r="X26" i="2"/>
  <c r="Y26" i="2" s="1"/>
  <c r="R27" i="2"/>
  <c r="U27" i="2" s="1"/>
  <c r="S26" i="2"/>
  <c r="T26" i="2" s="1"/>
  <c r="N38" i="1"/>
  <c r="Q37" i="1"/>
  <c r="T37" i="1" s="1"/>
  <c r="U37" i="1" s="1"/>
  <c r="P37" i="1"/>
  <c r="N27" i="2"/>
  <c r="O26" i="2"/>
  <c r="P26" i="2" s="1"/>
  <c r="Z27" i="2" l="1"/>
  <c r="AA27" i="2" s="1"/>
  <c r="W28" i="2"/>
  <c r="X27" i="2"/>
  <c r="Y27" i="2" s="1"/>
  <c r="R28" i="2"/>
  <c r="U28" i="2" s="1"/>
  <c r="S27" i="2"/>
  <c r="T27" i="2" s="1"/>
  <c r="N39" i="1"/>
  <c r="Q38" i="1"/>
  <c r="T38" i="1" s="1"/>
  <c r="U38" i="1" s="1"/>
  <c r="P38" i="1"/>
  <c r="N28" i="2"/>
  <c r="O27" i="2"/>
  <c r="P27" i="2" s="1"/>
  <c r="Z28" i="2" l="1"/>
  <c r="AA28" i="2" s="1"/>
  <c r="W29" i="2"/>
  <c r="X28" i="2"/>
  <c r="Y28" i="2" s="1"/>
  <c r="R29" i="2"/>
  <c r="U29" i="2" s="1"/>
  <c r="S28" i="2"/>
  <c r="T28" i="2" s="1"/>
  <c r="N40" i="1"/>
  <c r="Q39" i="1"/>
  <c r="T39" i="1" s="1"/>
  <c r="U39" i="1" s="1"/>
  <c r="P39" i="1"/>
  <c r="N29" i="2"/>
  <c r="O28" i="2"/>
  <c r="P28" i="2" s="1"/>
  <c r="Z29" i="2" l="1"/>
  <c r="AA29" i="2" s="1"/>
  <c r="W30" i="2"/>
  <c r="X29" i="2"/>
  <c r="Y29" i="2" s="1"/>
  <c r="R30" i="2"/>
  <c r="U30" i="2" s="1"/>
  <c r="S29" i="2"/>
  <c r="T29" i="2" s="1"/>
  <c r="N41" i="1"/>
  <c r="Q41" i="1" s="1"/>
  <c r="T41" i="1" s="1"/>
  <c r="U41" i="1" s="1"/>
  <c r="Q40" i="1"/>
  <c r="T40" i="1" s="1"/>
  <c r="U40" i="1" s="1"/>
  <c r="P40" i="1"/>
  <c r="N30" i="2"/>
  <c r="O29" i="2"/>
  <c r="P29" i="2" s="1"/>
  <c r="Z30" i="2" l="1"/>
  <c r="AA30" i="2" s="1"/>
  <c r="X30" i="2"/>
  <c r="Y30" i="2" s="1"/>
  <c r="W31" i="2"/>
  <c r="R31" i="2"/>
  <c r="U31" i="2" s="1"/>
  <c r="S30" i="2"/>
  <c r="T30" i="2" s="1"/>
  <c r="P41" i="1"/>
  <c r="N31" i="2"/>
  <c r="O30" i="2"/>
  <c r="P30" i="2" s="1"/>
  <c r="Z31" i="2" l="1"/>
  <c r="AA31" i="2" s="1"/>
  <c r="W32" i="2"/>
  <c r="X31" i="2"/>
  <c r="Y31" i="2" s="1"/>
  <c r="R32" i="2"/>
  <c r="U32" i="2" s="1"/>
  <c r="S31" i="2"/>
  <c r="T31" i="2" s="1"/>
  <c r="N32" i="2"/>
  <c r="O31" i="2"/>
  <c r="P31" i="2" s="1"/>
  <c r="Z32" i="2" l="1"/>
  <c r="AA32" i="2" s="1"/>
  <c r="W33" i="2"/>
  <c r="X32" i="2"/>
  <c r="Y32" i="2" s="1"/>
  <c r="R33" i="2"/>
  <c r="U33" i="2" s="1"/>
  <c r="S32" i="2"/>
  <c r="T32" i="2" s="1"/>
  <c r="N33" i="2"/>
  <c r="O32" i="2"/>
  <c r="P32" i="2" s="1"/>
  <c r="Z33" i="2" l="1"/>
  <c r="AA33" i="2" s="1"/>
  <c r="W34" i="2"/>
  <c r="X33" i="2"/>
  <c r="Y33" i="2" s="1"/>
  <c r="R34" i="2"/>
  <c r="S33" i="2"/>
  <c r="T33" i="2" s="1"/>
  <c r="N34" i="2"/>
  <c r="O34" i="2" s="1"/>
  <c r="P34" i="2" s="1"/>
  <c r="O33" i="2"/>
  <c r="P33" i="2" s="1"/>
  <c r="S34" i="2" l="1"/>
  <c r="U34" i="2"/>
  <c r="X34" i="2"/>
  <c r="Y34" i="2" s="1"/>
  <c r="Z34" i="2"/>
  <c r="T34" i="2"/>
  <c r="S18" i="1"/>
  <c r="R18" i="1"/>
  <c r="AA34" i="2" l="1"/>
  <c r="X35" i="2"/>
  <c r="Y35" i="2"/>
  <c r="V18" i="1"/>
  <c r="R33" i="1" l="1"/>
  <c r="R19" i="1"/>
  <c r="S33" i="1" l="1"/>
  <c r="R20" i="1"/>
  <c r="V19" i="1"/>
  <c r="S19" i="1"/>
  <c r="V33" i="1" l="1"/>
  <c r="R35" i="1"/>
  <c r="V20" i="1"/>
  <c r="S20" i="1"/>
  <c r="R21" i="1"/>
  <c r="S35" i="1" l="1"/>
  <c r="V35" i="1"/>
  <c r="V21" i="1"/>
  <c r="S21" i="1"/>
  <c r="R22" i="1"/>
  <c r="V22" i="1" l="1"/>
  <c r="S22" i="1"/>
  <c r="R23" i="1"/>
  <c r="R24" i="1" l="1"/>
  <c r="V23" i="1"/>
  <c r="S23" i="1"/>
  <c r="R39" i="1" l="1"/>
  <c r="S24" i="1"/>
  <c r="V24" i="1"/>
  <c r="R25" i="1"/>
  <c r="R40" i="1" l="1"/>
  <c r="S39" i="1"/>
  <c r="V39" i="1"/>
  <c r="V25" i="1"/>
  <c r="S25" i="1"/>
  <c r="R26" i="1"/>
  <c r="R41" i="1" l="1"/>
  <c r="S40" i="1"/>
  <c r="V40" i="1"/>
  <c r="V26" i="1"/>
  <c r="S26" i="1"/>
  <c r="R27" i="1"/>
  <c r="S41" i="1" l="1"/>
  <c r="V41" i="1"/>
  <c r="S27" i="1"/>
  <c r="V27" i="1"/>
  <c r="R28" i="1"/>
  <c r="R29" i="1" l="1"/>
  <c r="V28" i="1"/>
  <c r="S28" i="1"/>
  <c r="R30" i="1" l="1"/>
  <c r="V29" i="1"/>
  <c r="S29" i="1"/>
  <c r="S30" i="1" l="1"/>
  <c r="V30" i="1"/>
  <c r="R31" i="1"/>
  <c r="S31" i="1" l="1"/>
  <c r="V31" i="1"/>
  <c r="R32" i="1"/>
  <c r="V32" i="1" l="1"/>
  <c r="S32" i="1"/>
  <c r="R34" i="1" l="1"/>
  <c r="S34" i="1" l="1"/>
  <c r="V34" i="1"/>
  <c r="R36" i="1" l="1"/>
  <c r="S36" i="1"/>
  <c r="R37" i="1"/>
  <c r="V36" i="1" l="1"/>
  <c r="R38" i="1"/>
  <c r="V38" i="1" l="1"/>
  <c r="S38" i="1"/>
  <c r="V37" i="1"/>
  <c r="S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12" authorId="0" shapeId="0" xr:uid="{A9141D2A-6B4E-4F8F-A755-258015BB364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France Naissain = T6
5000- 8000 pces/kg</t>
        </r>
      </text>
    </comment>
    <comment ref="C14" authorId="0" shapeId="0" xr:uid="{0255DF8E-BF69-4D7E-9CA2-149EF575BC3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France Naissain = T6
5000- 8000 pces/kg</t>
        </r>
      </text>
    </comment>
    <comment ref="D14" authorId="0" shapeId="0" xr:uid="{ADA263EC-5BC3-4051-8AAB-59B3FB4C49B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France Naissain = T6
5000- 8000 pces/kg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14" authorId="0" shapeId="0" xr:uid="{9D1A02E0-6762-412B-A8D9-E9B9BD6C52E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France Naissain = T6
5000- 8000 pces/kg</t>
        </r>
      </text>
    </comment>
    <comment ref="D14" authorId="0" shapeId="0" xr:uid="{D2867729-875C-4049-80C7-01F809F63A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France Naissain = T6
5000- 8000 pces/kg</t>
        </r>
      </text>
    </comment>
  </commentList>
</comments>
</file>

<file path=xl/sharedStrings.xml><?xml version="1.0" encoding="utf-8"?>
<sst xmlns="http://schemas.openxmlformats.org/spreadsheetml/2006/main" count="1102" uniqueCount="287">
  <si>
    <t>MOIS</t>
  </si>
  <si>
    <t>Durée (Mois)</t>
  </si>
  <si>
    <t>ETAPES</t>
  </si>
  <si>
    <t>NOV</t>
  </si>
  <si>
    <t>DEC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</si>
  <si>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</si>
  <si>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</si>
  <si>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</si>
  <si>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</si>
  <si>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</si>
  <si>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</si>
  <si>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</si>
  <si>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</si>
  <si>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</si>
  <si>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</si>
  <si>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DÉC</t>
  </si>
  <si>
    <t xml:space="preserve">PHASES </t>
  </si>
  <si>
    <t>T0</t>
  </si>
  <si>
    <t>U/KG</t>
  </si>
  <si>
    <t>SURVIE</t>
  </si>
  <si>
    <t>T0+1</t>
  </si>
  <si>
    <t>T0+2</t>
  </si>
  <si>
    <t>T0+3</t>
  </si>
  <si>
    <t>T0+4</t>
  </si>
  <si>
    <t>T0+5</t>
  </si>
  <si>
    <t>T0+6</t>
  </si>
  <si>
    <t>T0+7</t>
  </si>
  <si>
    <t>T0+8</t>
  </si>
  <si>
    <t>T0+9</t>
  </si>
  <si>
    <t>T0+10</t>
  </si>
  <si>
    <t>T0+11</t>
  </si>
  <si>
    <t>T0+12</t>
  </si>
  <si>
    <t>T0+13</t>
  </si>
  <si>
    <t>T0+14</t>
  </si>
  <si>
    <t>T0+15</t>
  </si>
  <si>
    <t>T0+16</t>
  </si>
  <si>
    <t>T0+17</t>
  </si>
  <si>
    <t>T0+18</t>
  </si>
  <si>
    <t>T0+19</t>
  </si>
  <si>
    <t>T0+20</t>
  </si>
  <si>
    <t>T0+21</t>
  </si>
  <si>
    <t>T0+22</t>
  </si>
  <si>
    <t>T0+23</t>
  </si>
  <si>
    <t>T-1</t>
  </si>
  <si>
    <t>H5</t>
  </si>
  <si>
    <t>H4</t>
  </si>
  <si>
    <t>H3</t>
  </si>
  <si>
    <t>H2</t>
  </si>
  <si>
    <t>H1</t>
  </si>
  <si>
    <t>H0</t>
  </si>
  <si>
    <t>H00</t>
  </si>
  <si>
    <t>H000</t>
  </si>
  <si>
    <t>MOY g/U</t>
  </si>
  <si>
    <t>Poids/pce (g)</t>
  </si>
  <si>
    <t>30-45 g</t>
  </si>
  <si>
    <t>46-65 g</t>
  </si>
  <si>
    <t>66-85g</t>
  </si>
  <si>
    <t>86-120 g</t>
  </si>
  <si>
    <t>121-150 g</t>
  </si>
  <si>
    <t>21-29 g</t>
  </si>
  <si>
    <t>0,125-0,200 g</t>
  </si>
  <si>
    <t>CNM-M0</t>
  </si>
  <si>
    <t>CIMENTAGE NH/CORDE</t>
  </si>
  <si>
    <t>CNM+1</t>
  </si>
  <si>
    <t>CNM+2</t>
  </si>
  <si>
    <t>CNM+3</t>
  </si>
  <si>
    <t>CNM+4</t>
  </si>
  <si>
    <t>MS +1</t>
  </si>
  <si>
    <t>MS +2</t>
  </si>
  <si>
    <t>MS +3</t>
  </si>
  <si>
    <t>ME+1</t>
  </si>
  <si>
    <t>ME+2</t>
  </si>
  <si>
    <t>ME+3</t>
  </si>
  <si>
    <t>MR+1</t>
  </si>
  <si>
    <t>MR+2</t>
  </si>
  <si>
    <t>MR+3+</t>
  </si>
  <si>
    <t>NH+1</t>
  </si>
  <si>
    <t>NH+2</t>
  </si>
  <si>
    <t>NH+3</t>
  </si>
  <si>
    <t>GH+1</t>
  </si>
  <si>
    <t>GH+2</t>
  </si>
  <si>
    <t>GH+3</t>
  </si>
  <si>
    <t xml:space="preserve">BASE DE DONNEES - HUITRES (Crassostrea gigas) - Lagune de Bizerte - TUNISIE </t>
  </si>
  <si>
    <t xml:space="preserve">TABLEAU CALCUL DES  SURVIE ET POIDS UNITAIRE  EN FONCTION DE l'AGE DU COQUILLAGE </t>
  </si>
  <si>
    <t>*NH-T6</t>
  </si>
  <si>
    <t>* FRANCE NAISS / NH-T6 =  5000 à 8000 PCES/KG= 0,125-0,200 g/u</t>
  </si>
  <si>
    <t>H000+1</t>
  </si>
  <si>
    <t>H000+2</t>
  </si>
  <si>
    <t>H000+3</t>
  </si>
  <si>
    <t>H000+4</t>
  </si>
  <si>
    <t>JUILLET</t>
  </si>
  <si>
    <t>SEPTEMBRE</t>
  </si>
  <si>
    <t>301-325 g</t>
  </si>
  <si>
    <t>326-350 g</t>
  </si>
  <si>
    <t>valeur cible =</t>
  </si>
  <si>
    <t>%</t>
  </si>
  <si>
    <t>SURVIE -NBR-POIDS / ETAPE</t>
  </si>
  <si>
    <t>RESTE</t>
  </si>
  <si>
    <t>POIDS NET</t>
  </si>
  <si>
    <t>g</t>
  </si>
  <si>
    <t>u</t>
  </si>
  <si>
    <t>POIDS BRUT</t>
  </si>
  <si>
    <t>H000+5</t>
  </si>
  <si>
    <t>201-225 g</t>
  </si>
  <si>
    <t>226-250 g</t>
  </si>
  <si>
    <t>251-275 g</t>
  </si>
  <si>
    <t>276-300 g</t>
  </si>
  <si>
    <t>H000+6</t>
  </si>
  <si>
    <t>H000+7</t>
  </si>
  <si>
    <t>151-175 g</t>
  </si>
  <si>
    <t>176-200 g</t>
  </si>
  <si>
    <t>351-375 g</t>
  </si>
  <si>
    <t>376-400 g</t>
  </si>
  <si>
    <t>Brut (g/u/étape)</t>
  </si>
  <si>
    <t>Net (g/u/étape)</t>
  </si>
  <si>
    <t xml:space="preserve">BASE DE DONNEES - MOULES (Mytilus galloprovincialis) - Lagune de Bizerte - TUNISIE </t>
  </si>
  <si>
    <t>U/M</t>
  </si>
  <si>
    <t>MOY U/M</t>
  </si>
  <si>
    <t>KG/M</t>
  </si>
  <si>
    <t>KG/2M</t>
  </si>
  <si>
    <t>vérif.</t>
  </si>
  <si>
    <t>CNM-M-1</t>
  </si>
  <si>
    <t>*******************************************************************************************************************************************************************************************</t>
  </si>
  <si>
    <t>TRITAR AQUAFISH CONSULT  (TAC)</t>
  </si>
  <si>
    <r>
      <t>GNM1/</t>
    </r>
    <r>
      <rPr>
        <sz val="9"/>
        <rFont val="Calibri"/>
        <family val="2"/>
        <scheme val="minor"/>
      </rPr>
      <t>OSBANE2</t>
    </r>
    <r>
      <rPr>
        <sz val="11"/>
        <color theme="1"/>
        <rFont val="Calibri"/>
        <family val="2"/>
        <scheme val="minor"/>
      </rPr>
      <t/>
    </r>
  </si>
  <si>
    <r>
      <t>GNM1/</t>
    </r>
    <r>
      <rPr>
        <sz val="9"/>
        <rFont val="Calibri"/>
        <family val="2"/>
        <scheme val="minor"/>
      </rPr>
      <t>OSBANE3</t>
    </r>
    <r>
      <rPr>
        <sz val="11"/>
        <color theme="1"/>
        <rFont val="Calibri"/>
        <family val="2"/>
        <scheme val="minor"/>
      </rPr>
      <t/>
    </r>
  </si>
  <si>
    <r>
      <t>GNM1/</t>
    </r>
    <r>
      <rPr>
        <sz val="9"/>
        <rFont val="Calibri"/>
        <family val="2"/>
        <scheme val="minor"/>
      </rPr>
      <t>OSBANE4</t>
    </r>
    <r>
      <rPr>
        <sz val="11"/>
        <color theme="1"/>
        <rFont val="Calibri"/>
        <family val="2"/>
        <scheme val="minor"/>
      </rPr>
      <t/>
    </r>
  </si>
  <si>
    <r>
      <t>GNM1/</t>
    </r>
    <r>
      <rPr>
        <sz val="9"/>
        <rFont val="Calibri"/>
        <family val="2"/>
        <scheme val="minor"/>
      </rPr>
      <t>OSBANE6</t>
    </r>
    <r>
      <rPr>
        <sz val="11"/>
        <color theme="1"/>
        <rFont val="Calibri"/>
        <family val="2"/>
        <scheme val="minor"/>
      </rPr>
      <t/>
    </r>
  </si>
  <si>
    <r>
      <t>GNM1/</t>
    </r>
    <r>
      <rPr>
        <sz val="9"/>
        <rFont val="Calibri"/>
        <family val="2"/>
        <scheme val="minor"/>
      </rPr>
      <t>OSBANE7</t>
    </r>
    <r>
      <rPr>
        <sz val="11"/>
        <color theme="1"/>
        <rFont val="Calibri"/>
        <family val="2"/>
        <scheme val="minor"/>
      </rPr>
      <t/>
    </r>
  </si>
  <si>
    <r>
      <t>GNM1/</t>
    </r>
    <r>
      <rPr>
        <sz val="9"/>
        <rFont val="Calibri"/>
        <family val="2"/>
        <scheme val="minor"/>
      </rPr>
      <t>OSBANE8</t>
    </r>
    <r>
      <rPr>
        <sz val="11"/>
        <color theme="1"/>
        <rFont val="Calibri"/>
        <family val="2"/>
        <scheme val="minor"/>
      </rPr>
      <t/>
    </r>
  </si>
  <si>
    <r>
      <t>GNM1/</t>
    </r>
    <r>
      <rPr>
        <sz val="9"/>
        <rFont val="Calibri"/>
        <family val="2"/>
        <scheme val="minor"/>
      </rPr>
      <t>OSBANE9</t>
    </r>
    <r>
      <rPr>
        <sz val="11"/>
        <color theme="1"/>
        <rFont val="Calibri"/>
        <family val="2"/>
        <scheme val="minor"/>
      </rPr>
      <t/>
    </r>
  </si>
  <si>
    <r>
      <t>GNM1/</t>
    </r>
    <r>
      <rPr>
        <sz val="9"/>
        <rFont val="Calibri"/>
        <family val="2"/>
        <scheme val="minor"/>
      </rPr>
      <t>OSBANE10</t>
    </r>
    <r>
      <rPr>
        <sz val="11"/>
        <color theme="1"/>
        <rFont val="Calibri"/>
        <family val="2"/>
        <scheme val="minor"/>
      </rPr>
      <t/>
    </r>
  </si>
  <si>
    <t>COUL/AFFICH</t>
  </si>
  <si>
    <t xml:space="preserve">TABLEAU CALCUL DES  SURVIE ET POIDS UNITAIRES  EN FONCTION DE l'AGE DU COQUILLAGE </t>
  </si>
  <si>
    <r>
      <t>GNM1/</t>
    </r>
    <r>
      <rPr>
        <sz val="9"/>
        <color rgb="FFFF0000"/>
        <rFont val="Calibri"/>
        <family val="2"/>
        <scheme val="minor"/>
      </rPr>
      <t>OSBANE1</t>
    </r>
  </si>
  <si>
    <r>
      <t>GNM1/</t>
    </r>
    <r>
      <rPr>
        <sz val="9"/>
        <color rgb="FFFF0000"/>
        <rFont val="Calibri"/>
        <family val="2"/>
        <scheme val="minor"/>
      </rPr>
      <t>OSBANE5</t>
    </r>
    <r>
      <rPr>
        <sz val="11"/>
        <color theme="1"/>
        <rFont val="Calibri"/>
        <family val="2"/>
        <scheme val="minor"/>
      </rPr>
      <t/>
    </r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</si>
  <si>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</si>
  <si>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</si>
  <si>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</si>
  <si>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</si>
  <si>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</si>
  <si>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</si>
  <si>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</si>
  <si>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</si>
  <si>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</si>
  <si>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</si>
  <si>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</si>
  <si>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</si>
  <si>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</si>
  <si>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1 H</t>
  </si>
  <si>
    <t>2 H</t>
  </si>
  <si>
    <t>3 H</t>
  </si>
  <si>
    <t>1 M</t>
  </si>
  <si>
    <t>2 M</t>
  </si>
  <si>
    <t>3 M</t>
  </si>
  <si>
    <t>4 M</t>
  </si>
  <si>
    <t>5 M</t>
  </si>
  <si>
    <t>6 M</t>
  </si>
  <si>
    <t>7 M</t>
  </si>
  <si>
    <t>8 M</t>
  </si>
  <si>
    <t>9 M</t>
  </si>
  <si>
    <t>10 M</t>
  </si>
  <si>
    <t>4 H</t>
  </si>
  <si>
    <t>5 H</t>
  </si>
  <si>
    <t>6 H</t>
  </si>
  <si>
    <t>7 H</t>
  </si>
  <si>
    <t>8 H</t>
  </si>
  <si>
    <t>9 H</t>
  </si>
  <si>
    <t>10 H</t>
  </si>
  <si>
    <r>
      <t>3 L</t>
    </r>
    <r>
      <rPr>
        <b/>
        <sz val="10"/>
        <color rgb="FFFF0000"/>
        <rFont val="Calibri"/>
        <family val="2"/>
        <scheme val="minor"/>
      </rPr>
      <t>8</t>
    </r>
  </si>
  <si>
    <r>
      <t>3 L</t>
    </r>
    <r>
      <rPr>
        <b/>
        <sz val="10"/>
        <color rgb="FFFF0000"/>
        <rFont val="Calibri"/>
        <family val="2"/>
        <scheme val="minor"/>
      </rPr>
      <t>7</t>
    </r>
  </si>
  <si>
    <r>
      <t>4 L</t>
    </r>
    <r>
      <rPr>
        <b/>
        <sz val="10"/>
        <color rgb="FFFF0000"/>
        <rFont val="Calibri"/>
        <family val="2"/>
        <scheme val="minor"/>
      </rPr>
      <t>8</t>
    </r>
  </si>
  <si>
    <r>
      <t>5 L</t>
    </r>
    <r>
      <rPr>
        <b/>
        <sz val="10"/>
        <color rgb="FFFF0000"/>
        <rFont val="Calibri"/>
        <family val="2"/>
        <scheme val="minor"/>
      </rPr>
      <t>8</t>
    </r>
  </si>
  <si>
    <r>
      <t>4 L</t>
    </r>
    <r>
      <rPr>
        <b/>
        <sz val="10"/>
        <color rgb="FFFF0000"/>
        <rFont val="Calibri"/>
        <family val="2"/>
        <scheme val="minor"/>
      </rPr>
      <t>7</t>
    </r>
  </si>
  <si>
    <r>
      <t>5 L</t>
    </r>
    <r>
      <rPr>
        <b/>
        <sz val="10"/>
        <color rgb="FFFF0000"/>
        <rFont val="Calibri"/>
        <family val="2"/>
        <scheme val="minor"/>
      </rPr>
      <t>7</t>
    </r>
  </si>
  <si>
    <t>HUITRES</t>
  </si>
  <si>
    <t>A13</t>
  </si>
  <si>
    <t>A14</t>
  </si>
  <si>
    <t>A15</t>
  </si>
  <si>
    <t>A16</t>
  </si>
  <si>
    <t>A17</t>
  </si>
  <si>
    <t>A18</t>
  </si>
  <si>
    <t>A19</t>
  </si>
  <si>
    <t>A20</t>
  </si>
  <si>
    <r>
      <t>1 L</t>
    </r>
    <r>
      <rPr>
        <b/>
        <sz val="10"/>
        <color rgb="FFFF0000"/>
        <rFont val="Calibri"/>
        <family val="2"/>
        <scheme val="minor"/>
      </rPr>
      <t>10</t>
    </r>
  </si>
  <si>
    <r>
      <t>2 L</t>
    </r>
    <r>
      <rPr>
        <b/>
        <sz val="10"/>
        <color rgb="FFFF0000"/>
        <rFont val="Calibri"/>
        <family val="2"/>
        <scheme val="minor"/>
      </rPr>
      <t>10</t>
    </r>
  </si>
  <si>
    <r>
      <t>3 L</t>
    </r>
    <r>
      <rPr>
        <b/>
        <sz val="10"/>
        <color rgb="FFFF0000"/>
        <rFont val="Calibri"/>
        <family val="2"/>
        <scheme val="minor"/>
      </rPr>
      <t>10</t>
    </r>
  </si>
  <si>
    <r>
      <t>4 L</t>
    </r>
    <r>
      <rPr>
        <b/>
        <sz val="10"/>
        <color rgb="FFFF0000"/>
        <rFont val="Calibri"/>
        <family val="2"/>
        <scheme val="minor"/>
      </rPr>
      <t>10</t>
    </r>
  </si>
  <si>
    <r>
      <t>5 L</t>
    </r>
    <r>
      <rPr>
        <b/>
        <sz val="10"/>
        <color rgb="FFFF0000"/>
        <rFont val="Calibri"/>
        <family val="2"/>
        <scheme val="minor"/>
      </rPr>
      <t>10</t>
    </r>
  </si>
  <si>
    <t>A21</t>
  </si>
  <si>
    <t>A22</t>
  </si>
  <si>
    <t>A23</t>
  </si>
  <si>
    <t>A24</t>
  </si>
  <si>
    <t>A25</t>
  </si>
  <si>
    <t>LIGNE/RANG</t>
  </si>
  <si>
    <t>IMAGE FILIERE SELON COULEUR CORDES MOULES &amp;  HUITRES</t>
  </si>
  <si>
    <t>AUTRE IMAGE FILIERE SELON COULEUR CORDES MOULES &amp;  HUITRES</t>
  </si>
  <si>
    <t>LIB. ARTICLE</t>
  </si>
  <si>
    <t>MOULES COMMERCIALES</t>
  </si>
  <si>
    <t>HUITRES COMMERCIALES</t>
  </si>
  <si>
    <t>GROSS.-H</t>
  </si>
  <si>
    <t>H-COMMERCIALES</t>
  </si>
  <si>
    <t>PRE-GROSS.-NH</t>
  </si>
  <si>
    <t>PRE-GROSSISSEMENT-NAISS HUITRES</t>
  </si>
  <si>
    <t>GROSSISSEMENT-HUITRES</t>
  </si>
  <si>
    <t>PRE-GROSSISSEMENT-NAISS MOULES</t>
  </si>
  <si>
    <t>PRE-GROSS.-NM</t>
  </si>
  <si>
    <t>GROSSISSEMENT-MOULES</t>
  </si>
  <si>
    <t xml:space="preserve">GM1 </t>
  </si>
  <si>
    <t>GM2</t>
  </si>
  <si>
    <t>GM3</t>
  </si>
  <si>
    <t>GM4</t>
  </si>
  <si>
    <t>GM5</t>
  </si>
  <si>
    <t>GM6</t>
  </si>
  <si>
    <t>GM7</t>
  </si>
  <si>
    <t>GM8</t>
  </si>
  <si>
    <t>GM9</t>
  </si>
  <si>
    <t>GM10</t>
  </si>
  <si>
    <t>NOM COMMERCIAL</t>
  </si>
  <si>
    <t>MOULE EXTRA</t>
  </si>
  <si>
    <t>MOULE ROYALE</t>
  </si>
  <si>
    <t>MOULE SUPER</t>
  </si>
  <si>
    <t>HUITRE N°5</t>
  </si>
  <si>
    <t>HUITRE N°4</t>
  </si>
  <si>
    <t>HUITRE N°3</t>
  </si>
  <si>
    <t>HUITRE N°2</t>
  </si>
  <si>
    <t>HUITRE N°1</t>
  </si>
  <si>
    <t>HUITRE N°0</t>
  </si>
  <si>
    <t>HUITRE N°00</t>
  </si>
  <si>
    <t>HUITRE N°000</t>
  </si>
  <si>
    <t>HUITRE N°000+</t>
  </si>
  <si>
    <t>HUITRES COMMERCIALES-Hors Normes</t>
  </si>
  <si>
    <t>https://municipaliternumerique.com/</t>
  </si>
  <si>
    <t>lien BD logiciel ASC</t>
  </si>
  <si>
    <t>SURVIE -NBR-POIDS / ETAPE CORDE MOULES</t>
  </si>
  <si>
    <t xml:space="preserve">survie </t>
  </si>
  <si>
    <t>Survie/etape</t>
  </si>
  <si>
    <t>Survie/t0</t>
  </si>
  <si>
    <t>Tx croiss/M</t>
  </si>
  <si>
    <t>Age (Mois)</t>
  </si>
  <si>
    <t>Poids Moye (g/u)</t>
  </si>
  <si>
    <t>0,002-0,005</t>
  </si>
  <si>
    <t>g/mois</t>
  </si>
  <si>
    <t>Galice (Esp)</t>
  </si>
  <si>
    <t>"IA chatgpt : coiss. Naiss Moule</t>
  </si>
  <si>
    <t>Net (KG)</t>
  </si>
  <si>
    <t>Brut (KG)</t>
  </si>
  <si>
    <t>BRUT /NET</t>
  </si>
  <si>
    <t>Corde (m)</t>
  </si>
  <si>
    <t>Age (mois)</t>
  </si>
  <si>
    <t>PM (g/u)</t>
  </si>
  <si>
    <t>COM -  MS1</t>
  </si>
  <si>
    <t>COM -  MS2</t>
  </si>
  <si>
    <t>COM -  MS3</t>
  </si>
  <si>
    <t>COM- ME1</t>
  </si>
  <si>
    <t>COM- ME2</t>
  </si>
  <si>
    <t>COM- ME3</t>
  </si>
  <si>
    <t>COM-MR1</t>
  </si>
  <si>
    <t>COM-MR2</t>
  </si>
  <si>
    <t>COM-MR3</t>
  </si>
  <si>
    <t>Survie (u/m)</t>
  </si>
  <si>
    <t>MOURAD</t>
  </si>
  <si>
    <t>PG NM T0</t>
  </si>
  <si>
    <t>PG NM T1</t>
  </si>
  <si>
    <t>PG NM T2</t>
  </si>
  <si>
    <t>PG NM T3</t>
  </si>
  <si>
    <t>PG NM T4</t>
  </si>
  <si>
    <t>GROSS.-M1</t>
  </si>
  <si>
    <t>GROSS.-M2</t>
  </si>
  <si>
    <t>GROSS.-M3</t>
  </si>
  <si>
    <t>GROSS.-M4</t>
  </si>
  <si>
    <t>GROSS.-M5</t>
  </si>
  <si>
    <t>GROSS.-M6</t>
  </si>
  <si>
    <t>GROSS.-M7</t>
  </si>
  <si>
    <t>GROSS.-M8</t>
  </si>
  <si>
    <t>GROSS.-M9</t>
  </si>
  <si>
    <t>GROSS.-M10</t>
  </si>
  <si>
    <t>PCES/M</t>
  </si>
  <si>
    <t>Net kg/m</t>
  </si>
  <si>
    <t>Brut kg/m</t>
  </si>
  <si>
    <t>CORDRE HUITRE DE (m)</t>
  </si>
  <si>
    <t>kg</t>
  </si>
  <si>
    <t>nbr douz/cde</t>
  </si>
  <si>
    <t>IMAGE 1</t>
  </si>
  <si>
    <t>IMAGE 0</t>
  </si>
  <si>
    <t>IMAGE PROCESS</t>
  </si>
  <si>
    <t>IMAGE  MBV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</si>
</sst>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0.00000"/>
    <numFmt numFmtId="167" formatCode="0.000"/>
    <numFmt numFmtId="168" formatCode="#,##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18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3" fillId="0" borderId="0" applyFont="0" applyFill="0" applyBorder="0" applyAlignment="0" applyProtection="0"/>
  </cellStyleXfs>
  <cellXfs count="142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7" fontId="0" fillId="0" borderId="0" xfId="0" applyNumberFormat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" fontId="5" fillId="0" borderId="0" xfId="0" applyNumberFormat="1" applyFont="1" applyAlignment="1">
      <alignment horizontal="center"/>
    </xf>
    <xf numFmtId="0" fontId="10" fillId="0" borderId="0" xfId="0" applyFont="1"/>
    <xf numFmtId="167" fontId="4" fillId="0" borderId="0" xfId="0" applyNumberFormat="1" applyFont="1" applyAlignment="1">
      <alignment horizontal="center"/>
    </xf>
    <xf numFmtId="0" fontId="11" fillId="0" borderId="0" xfId="0" applyFont="1"/>
    <xf numFmtId="0" fontId="0" fillId="2" borderId="0" xfId="0" applyFill="1"/>
    <xf numFmtId="9" fontId="14" fillId="2" borderId="0" xfId="0" applyNumberFormat="1" applyFont="1" applyFill="1" applyAlignment="1">
      <alignment horizontal="center"/>
    </xf>
    <xf numFmtId="2" fontId="14" fillId="2" borderId="0" xfId="0" applyNumberFormat="1" applyFont="1" applyFill="1" applyAlignment="1">
      <alignment horizontal="center"/>
    </xf>
    <xf numFmtId="4" fontId="14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left"/>
    </xf>
    <xf numFmtId="164" fontId="0" fillId="2" borderId="0" xfId="0" applyNumberFormat="1" applyFill="1" applyAlignment="1">
      <alignment horizontal="center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9" fontId="14" fillId="2" borderId="0" xfId="0" applyNumberFormat="1" applyFont="1" applyFill="1"/>
    <xf numFmtId="165" fontId="14" fillId="2" borderId="0" xfId="0" applyNumberFormat="1" applyFont="1" applyFill="1" applyAlignment="1">
      <alignment horizontal="center"/>
    </xf>
    <xf numFmtId="164" fontId="16" fillId="2" borderId="0" xfId="0" applyNumberFormat="1" applyFont="1" applyFill="1" applyAlignment="1">
      <alignment horizontal="left"/>
    </xf>
    <xf numFmtId="167" fontId="17" fillId="0" borderId="0" xfId="0" applyNumberFormat="1" applyFont="1" applyAlignment="1">
      <alignment horizontal="left"/>
    </xf>
    <xf numFmtId="0" fontId="0" fillId="4" borderId="0" xfId="0" applyFill="1"/>
    <xf numFmtId="0" fontId="19" fillId="4" borderId="0" xfId="0" applyFont="1" applyFill="1"/>
    <xf numFmtId="0" fontId="20" fillId="4" borderId="0" xfId="0" applyFont="1" applyFill="1"/>
    <xf numFmtId="0" fontId="21" fillId="4" borderId="0" xfId="0" applyFont="1" applyFill="1"/>
    <xf numFmtId="4" fontId="5" fillId="5" borderId="0" xfId="0" applyNumberFormat="1" applyFont="1" applyFill="1" applyAlignment="1">
      <alignment horizontal="center"/>
    </xf>
    <xf numFmtId="9" fontId="0" fillId="5" borderId="0" xfId="0" applyNumberForma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4" fontId="4" fillId="5" borderId="0" xfId="0" applyNumberFormat="1" applyFont="1" applyFill="1" applyAlignment="1">
      <alignment horizontal="center"/>
    </xf>
    <xf numFmtId="165" fontId="4" fillId="5" borderId="0" xfId="0" applyNumberFormat="1" applyFont="1" applyFill="1" applyAlignment="1">
      <alignment horizontal="center"/>
    </xf>
    <xf numFmtId="9" fontId="4" fillId="5" borderId="0" xfId="0" applyNumberFormat="1" applyFont="1" applyFill="1" applyAlignment="1">
      <alignment horizontal="center"/>
    </xf>
    <xf numFmtId="2" fontId="9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5" fontId="5" fillId="5" borderId="0" xfId="0" applyNumberFormat="1" applyFont="1" applyFill="1" applyAlignment="1">
      <alignment horizontal="center"/>
    </xf>
    <xf numFmtId="9" fontId="13" fillId="5" borderId="0" xfId="0" applyNumberFormat="1" applyFont="1" applyFill="1" applyAlignment="1">
      <alignment horizontal="center"/>
    </xf>
    <xf numFmtId="2" fontId="14" fillId="5" borderId="0" xfId="0" applyNumberFormat="1" applyFont="1" applyFill="1" applyAlignment="1">
      <alignment horizontal="center"/>
    </xf>
    <xf numFmtId="0" fontId="15" fillId="4" borderId="0" xfId="0" applyFont="1" applyFill="1"/>
    <xf numFmtId="0" fontId="12" fillId="4" borderId="0" xfId="0" applyFont="1" applyFill="1"/>
    <xf numFmtId="0" fontId="22" fillId="4" borderId="0" xfId="0" applyFont="1" applyFill="1"/>
    <xf numFmtId="0" fontId="4" fillId="0" borderId="1" xfId="0" applyFont="1" applyBorder="1" applyAlignment="1">
      <alignment horizontal="right"/>
    </xf>
    <xf numFmtId="0" fontId="15" fillId="4" borderId="0" xfId="0" applyFont="1" applyFill="1" applyAlignment="1">
      <alignment horizontal="right"/>
    </xf>
    <xf numFmtId="167" fontId="18" fillId="4" borderId="0" xfId="0" applyNumberFormat="1" applyFont="1" applyFill="1"/>
    <xf numFmtId="0" fontId="21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1" fillId="9" borderId="0" xfId="0" applyFont="1" applyFill="1" applyAlignment="1">
      <alignment horizontal="center"/>
    </xf>
    <xf numFmtId="0" fontId="25" fillId="10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0" fontId="24" fillId="6" borderId="0" xfId="0" applyFont="1" applyFill="1" applyAlignment="1">
      <alignment horizontal="center"/>
    </xf>
    <xf numFmtId="167" fontId="27" fillId="4" borderId="0" xfId="0" applyNumberFormat="1" applyFont="1" applyFill="1"/>
    <xf numFmtId="0" fontId="21" fillId="12" borderId="0" xfId="0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16" fillId="0" borderId="0" xfId="0" applyFont="1"/>
    <xf numFmtId="0" fontId="1" fillId="0" borderId="0" xfId="0" applyFont="1"/>
    <xf numFmtId="0" fontId="29" fillId="0" borderId="0" xfId="0" applyFont="1" applyAlignment="1">
      <alignment horizontal="left" vertical="center"/>
    </xf>
    <xf numFmtId="0" fontId="0" fillId="4" borderId="0" xfId="0" applyFill="1" applyAlignment="1">
      <alignment horizontal="center"/>
    </xf>
    <xf numFmtId="0" fontId="21" fillId="15" borderId="0" xfId="0" applyFont="1" applyFill="1" applyAlignment="1">
      <alignment horizontal="center"/>
    </xf>
    <xf numFmtId="0" fontId="24" fillId="16" borderId="0" xfId="0" applyFont="1" applyFill="1" applyAlignment="1">
      <alignment horizontal="center"/>
    </xf>
    <xf numFmtId="0" fontId="21" fillId="17" borderId="0" xfId="0" applyFont="1" applyFill="1" applyAlignment="1">
      <alignment horizontal="center"/>
    </xf>
    <xf numFmtId="0" fontId="30" fillId="8" borderId="0" xfId="0" applyFont="1" applyFill="1" applyAlignment="1">
      <alignment horizontal="center"/>
    </xf>
    <xf numFmtId="0" fontId="31" fillId="11" borderId="0" xfId="0" applyFont="1" applyFill="1" applyAlignment="1">
      <alignment horizontal="center"/>
    </xf>
    <xf numFmtId="0" fontId="24" fillId="13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164" fontId="0" fillId="12" borderId="0" xfId="0" applyNumberFormat="1" applyFill="1" applyAlignment="1">
      <alignment horizontal="center"/>
    </xf>
    <xf numFmtId="9" fontId="1" fillId="0" borderId="0" xfId="1" applyFont="1" applyAlignment="1">
      <alignment horizontal="center"/>
    </xf>
    <xf numFmtId="9" fontId="33" fillId="5" borderId="0" xfId="1" applyFont="1" applyFill="1" applyAlignment="1">
      <alignment horizontal="center"/>
    </xf>
    <xf numFmtId="9" fontId="4" fillId="5" borderId="0" xfId="1" applyFont="1" applyFill="1" applyAlignment="1">
      <alignment horizontal="center"/>
    </xf>
    <xf numFmtId="164" fontId="4" fillId="12" borderId="0" xfId="0" applyNumberFormat="1" applyFont="1" applyFill="1" applyAlignment="1">
      <alignment horizontal="center"/>
    </xf>
    <xf numFmtId="164" fontId="13" fillId="12" borderId="0" xfId="0" applyNumberFormat="1" applyFont="1" applyFill="1" applyAlignment="1">
      <alignment horizontal="center"/>
    </xf>
    <xf numFmtId="0" fontId="22" fillId="18" borderId="0" xfId="0" applyFont="1" applyFill="1"/>
    <xf numFmtId="0" fontId="21" fillId="18" borderId="0" xfId="0" applyFont="1" applyFill="1" applyAlignment="1">
      <alignment horizontal="center"/>
    </xf>
    <xf numFmtId="164" fontId="13" fillId="2" borderId="0" xfId="0" applyNumberFormat="1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3" fontId="0" fillId="19" borderId="0" xfId="0" applyNumberForma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20" fillId="9" borderId="0" xfId="0" applyFont="1" applyFill="1" applyAlignment="1">
      <alignment horizontal="center"/>
    </xf>
    <xf numFmtId="3" fontId="4" fillId="19" borderId="0" xfId="0" applyNumberFormat="1" applyFont="1" applyFill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2" fillId="4" borderId="7" xfId="0" applyFont="1" applyFill="1" applyBorder="1"/>
    <xf numFmtId="0" fontId="12" fillId="4" borderId="8" xfId="0" applyFont="1" applyFill="1" applyBorder="1"/>
    <xf numFmtId="0" fontId="12" fillId="2" borderId="6" xfId="0" applyFont="1" applyFill="1" applyBorder="1" applyAlignment="1">
      <alignment horizontal="center"/>
    </xf>
    <xf numFmtId="164" fontId="0" fillId="15" borderId="0" xfId="0" applyNumberFormat="1" applyFill="1" applyAlignment="1">
      <alignment horizontal="center"/>
    </xf>
    <xf numFmtId="164" fontId="12" fillId="2" borderId="2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7" fontId="27" fillId="2" borderId="0" xfId="0" applyNumberFormat="1" applyFont="1" applyFill="1"/>
    <xf numFmtId="167" fontId="26" fillId="2" borderId="0" xfId="0" applyNumberFormat="1" applyFont="1" applyFill="1" applyAlignment="1">
      <alignment horizontal="left"/>
    </xf>
    <xf numFmtId="164" fontId="4" fillId="15" borderId="0" xfId="0" applyNumberFormat="1" applyFont="1" applyFill="1" applyAlignment="1">
      <alignment horizontal="center"/>
    </xf>
    <xf numFmtId="167" fontId="26" fillId="0" borderId="0" xfId="0" applyNumberFormat="1" applyFont="1" applyAlignment="1">
      <alignment horizontal="left"/>
    </xf>
    <xf numFmtId="0" fontId="20" fillId="17" borderId="0" xfId="0" applyFont="1" applyFill="1" applyAlignment="1">
      <alignment horizontal="center"/>
    </xf>
    <xf numFmtId="3" fontId="4" fillId="20" borderId="0" xfId="0" applyNumberFormat="1" applyFont="1" applyFill="1" applyAlignment="1">
      <alignment horizontal="center"/>
    </xf>
    <xf numFmtId="0" fontId="25" fillId="21" borderId="0" xfId="0" applyFont="1" applyFill="1" applyAlignment="1">
      <alignment horizontal="center"/>
    </xf>
    <xf numFmtId="0" fontId="25" fillId="8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21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37" fillId="2" borderId="0" xfId="0" applyNumberFormat="1" applyFont="1" applyFill="1" applyAlignment="1">
      <alignment horizontal="center"/>
    </xf>
    <xf numFmtId="2" fontId="38" fillId="3" borderId="0" xfId="0" applyNumberFormat="1" applyFont="1" applyFill="1" applyAlignment="1">
      <alignment horizontal="center"/>
    </xf>
    <xf numFmtId="164" fontId="38" fillId="3" borderId="0" xfId="0" applyNumberFormat="1" applyFont="1" applyFill="1" applyAlignment="1">
      <alignment horizontal="center"/>
    </xf>
    <xf numFmtId="164" fontId="38" fillId="2" borderId="0" xfId="0" applyNumberFormat="1" applyFont="1" applyFill="1" applyAlignment="1">
      <alignment horizontal="center"/>
    </xf>
    <xf numFmtId="0" fontId="34" fillId="4" borderId="0" xfId="0" applyFont="1" applyFill="1"/>
    <xf numFmtId="0" fontId="13" fillId="4" borderId="0" xfId="0" applyFont="1" applyFill="1"/>
    <xf numFmtId="164" fontId="12" fillId="22" borderId="0" xfId="0" applyNumberFormat="1" applyFont="1" applyFill="1" applyAlignment="1">
      <alignment horizontal="center"/>
    </xf>
    <xf numFmtId="0" fontId="5" fillId="17" borderId="0" xfId="0" applyFont="1" applyFill="1"/>
    <xf numFmtId="0" fontId="4" fillId="23" borderId="0" xfId="0" applyFont="1" applyFill="1"/>
    <xf numFmtId="0" fontId="25" fillId="8" borderId="0" xfId="0" applyFont="1" applyFill="1"/>
    <xf numFmtId="0" fontId="21" fillId="10" borderId="0" xfId="0" applyFont="1" applyFill="1"/>
    <xf numFmtId="0" fontId="21" fillId="24" borderId="0" xfId="0" applyFont="1" applyFill="1"/>
    <xf numFmtId="0" fontId="39" fillId="2" borderId="0" xfId="0" applyFont="1" applyFill="1" applyAlignment="1">
      <alignment horizontal="center"/>
    </xf>
    <xf numFmtId="9" fontId="40" fillId="2" borderId="0" xfId="0" applyNumberFormat="1" applyFont="1" applyFill="1"/>
    <xf numFmtId="9" fontId="36" fillId="5" borderId="0" xfId="0" applyNumberFormat="1" applyFont="1" applyFill="1"/>
    <xf numFmtId="9" fontId="35" fillId="5" borderId="0" xfId="0" applyNumberFormat="1" applyFont="1" applyFill="1"/>
    <xf numFmtId="9" fontId="36" fillId="2" borderId="0" xfId="0" applyNumberFormat="1" applyFont="1" applyFill="1"/>
    <xf numFmtId="0" fontId="0" fillId="2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19" fillId="0" borderId="0" xfId="0" applyFont="1"/>
    <xf numFmtId="165" fontId="0" fillId="0" borderId="0" xfId="0" applyNumberFormat="1"/>
    <xf numFmtId="168" fontId="0" fillId="0" borderId="0" xfId="0" applyNumberFormat="1"/>
    <xf numFmtId="164" fontId="0" fillId="0" borderId="0" xfId="0" applyNumberFormat="1"/>
    <xf numFmtId="164" fontId="0" fillId="25" borderId="0" xfId="0" applyNumberFormat="1" applyFill="1" applyAlignment="1">
      <alignment horizontal="center"/>
    </xf>
    <xf numFmtId="167" fontId="0" fillId="0" borderId="0" xfId="0" applyNumberFormat="1"/>
    <xf numFmtId="0" fontId="0" fillId="25" borderId="0" xfId="0" applyFill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/>
    <xf numFmtId="164" fontId="4" fillId="0" borderId="0" xfId="0" applyNumberFormat="1" applyFont="1"/>
    <xf numFmtId="0" fontId="0" fillId="19" borderId="0" xfId="0" applyFill="1" applyAlignment="1">
      <alignment horizontal="center"/>
    </xf>
    <xf numFmtId="0" fontId="21" fillId="4" borderId="0" xfId="0" applyFont="1" applyFill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400" b="1" i="0" u="none" strike="noStrike" kern="1200" spc="0" baseline="0">
                <a:solidFill>
                  <a:sysClr val="windowText" lastClr="000000"/>
                </a:solidFill>
              </a:rPr>
              <a:t>MOULES</a:t>
            </a:r>
          </a:p>
          <a:p>
            <a:pPr>
              <a:defRPr/>
            </a:pPr>
            <a:r>
              <a:rPr lang="fr-FR" sz="1800" b="1" i="0" u="none" strike="noStrike" kern="1200" spc="0" baseline="0">
                <a:solidFill>
                  <a:sysClr val="windowText" lastClr="000000"/>
                </a:solidFill>
              </a:rPr>
              <a:t>POIDS NET &amp; BRUT </a:t>
            </a:r>
          </a:p>
          <a:p>
            <a:pPr>
              <a:defRPr/>
            </a:pPr>
            <a:r>
              <a:rPr lang="fr-FR" sz="1800" b="1" i="0" u="none" strike="noStrike" kern="1200" spc="0" baseline="0">
                <a:solidFill>
                  <a:sysClr val="windowText" lastClr="000000"/>
                </a:solidFill>
              </a:rPr>
              <a:t> KG/ 1M CORDE / ETAPE</a:t>
            </a:r>
            <a:endParaRPr lang="fr-FR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MOULES!$Q$13</c:f>
              <c:strCache>
                <c:ptCount val="1"/>
                <c:pt idx="0">
                  <c:v>Corde 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MOULES!$E$14:$E$41</c:f>
              <c:strCache>
                <c:ptCount val="28"/>
                <c:pt idx="0">
                  <c:v>CNM-M-1</c:v>
                </c:pt>
                <c:pt idx="2">
                  <c:v>MOURAD</c:v>
                </c:pt>
                <c:pt idx="3">
                  <c:v>Age (mois)</c:v>
                </c:pt>
                <c:pt idx="4">
                  <c:v>CNM-M0</c:v>
                </c:pt>
                <c:pt idx="5">
                  <c:v>CNM+1</c:v>
                </c:pt>
                <c:pt idx="6">
                  <c:v>CNM+2</c:v>
                </c:pt>
                <c:pt idx="7">
                  <c:v>CNM+3</c:v>
                </c:pt>
                <c:pt idx="8">
                  <c:v>CNM+4</c:v>
                </c:pt>
                <c:pt idx="9">
                  <c:v>GM1 </c:v>
                </c:pt>
                <c:pt idx="10">
                  <c:v>GM2</c:v>
                </c:pt>
                <c:pt idx="11">
                  <c:v>GM3</c:v>
                </c:pt>
                <c:pt idx="12">
                  <c:v>GM4</c:v>
                </c:pt>
                <c:pt idx="13">
                  <c:v>GM5</c:v>
                </c:pt>
                <c:pt idx="14">
                  <c:v>GM6</c:v>
                </c:pt>
                <c:pt idx="15">
                  <c:v>GM7</c:v>
                </c:pt>
                <c:pt idx="16">
                  <c:v>GM8</c:v>
                </c:pt>
                <c:pt idx="17">
                  <c:v>GM9</c:v>
                </c:pt>
                <c:pt idx="18">
                  <c:v>GM10</c:v>
                </c:pt>
                <c:pt idx="19">
                  <c:v>MS +1</c:v>
                </c:pt>
                <c:pt idx="20">
                  <c:v>MS +2</c:v>
                </c:pt>
                <c:pt idx="21">
                  <c:v>MS +3</c:v>
                </c:pt>
                <c:pt idx="22">
                  <c:v>ME+1</c:v>
                </c:pt>
                <c:pt idx="23">
                  <c:v>ME+2</c:v>
                </c:pt>
                <c:pt idx="24">
                  <c:v>ME+3</c:v>
                </c:pt>
                <c:pt idx="25">
                  <c:v>MR+1</c:v>
                </c:pt>
                <c:pt idx="26">
                  <c:v>MR+2</c:v>
                </c:pt>
                <c:pt idx="27">
                  <c:v>MR+3+</c:v>
                </c:pt>
              </c:strCache>
            </c:strRef>
          </c:cat>
          <c:val>
            <c:numRef>
              <c:f>MOULES!$Q$14:$Q$41</c:f>
              <c:numCache>
                <c:formatCode>General</c:formatCode>
                <c:ptCount val="28"/>
                <c:pt idx="0" formatCode="0.0">
                  <c:v>1</c:v>
                </c:pt>
                <c:pt idx="3">
                  <c:v>0</c:v>
                </c:pt>
                <c:pt idx="4" formatCode="0.0">
                  <c:v>0.67500000000000004</c:v>
                </c:pt>
                <c:pt idx="5" formatCode="0.0">
                  <c:v>1.8540000000000003</c:v>
                </c:pt>
                <c:pt idx="6" formatCode="0.0">
                  <c:v>2.7904500000000003</c:v>
                </c:pt>
                <c:pt idx="7" formatCode="0.0">
                  <c:v>3.5210700000000004</c:v>
                </c:pt>
                <c:pt idx="8" formatCode="0.0">
                  <c:v>4.0776615000000005</c:v>
                </c:pt>
                <c:pt idx="9" formatCode="0.0">
                  <c:v>4.4877240000000009</c:v>
                </c:pt>
                <c:pt idx="10" formatCode="0.0">
                  <c:v>4.7749973850000016</c:v>
                </c:pt>
                <c:pt idx="11" formatCode="0.0">
                  <c:v>4.9599388530000015</c:v>
                </c:pt>
                <c:pt idx="12" formatCode="0.0">
                  <c:v>5.0601420535500017</c:v>
                </c:pt>
                <c:pt idx="13" formatCode="0.0">
                  <c:v>5.0907052254600016</c:v>
                </c:pt>
                <c:pt idx="14" formatCode="0.0">
                  <c:v>5.0645543424525012</c:v>
                </c:pt>
                <c:pt idx="15" formatCode="0.0">
                  <c:v>4.9927265837919013</c:v>
                </c:pt>
                <c:pt idx="16" formatCode="0.0">
                  <c:v>4.8846188334388962</c:v>
                </c:pt>
                <c:pt idx="17" formatCode="0.0">
                  <c:v>4.7482053673185733</c:v>
                </c:pt>
                <c:pt idx="18" formatCode="0.0">
                  <c:v>4.5902284060879266</c:v>
                </c:pt>
                <c:pt idx="19" formatCode="0.0">
                  <c:v>4.4163647834302218</c:v>
                </c:pt>
                <c:pt idx="20" formatCode="0.0">
                  <c:v>4.6418155730738624</c:v>
                </c:pt>
                <c:pt idx="21" formatCode="0.0">
                  <c:v>5.0031545098999723</c:v>
                </c:pt>
                <c:pt idx="22" formatCode="0.0">
                  <c:v>5.6285488236374688</c:v>
                </c:pt>
                <c:pt idx="23" formatCode="0.0">
                  <c:v>5.7951538688171382</c:v>
                </c:pt>
                <c:pt idx="24" formatCode="0.0">
                  <c:v>6.0727538967989378</c:v>
                </c:pt>
                <c:pt idx="25" formatCode="0.0">
                  <c:v>6.5651393478907449</c:v>
                </c:pt>
                <c:pt idx="26" formatCode="0.0">
                  <c:v>7.3857817663770886</c:v>
                </c:pt>
                <c:pt idx="27" formatCode="0.0">
                  <c:v>8.8673695887123323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7-411E-8D0F-8F0E04CBE86E}"/>
            </c:ext>
          </c:extLst>
        </c:ser>
        <c:ser>
          <c:idx val="1"/>
          <c:order val="1"/>
          <c:tx>
            <c:strRef>
              <c:f>MOULES!$R$13</c:f>
              <c:strCache>
                <c:ptCount val="1"/>
                <c:pt idx="0">
                  <c:v>BRUT /NET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MOULES!$E$14:$E$41</c:f>
              <c:strCache>
                <c:ptCount val="28"/>
                <c:pt idx="0">
                  <c:v>CNM-M-1</c:v>
                </c:pt>
                <c:pt idx="2">
                  <c:v>MOURAD</c:v>
                </c:pt>
                <c:pt idx="3">
                  <c:v>Age (mois)</c:v>
                </c:pt>
                <c:pt idx="4">
                  <c:v>CNM-M0</c:v>
                </c:pt>
                <c:pt idx="5">
                  <c:v>CNM+1</c:v>
                </c:pt>
                <c:pt idx="6">
                  <c:v>CNM+2</c:v>
                </c:pt>
                <c:pt idx="7">
                  <c:v>CNM+3</c:v>
                </c:pt>
                <c:pt idx="8">
                  <c:v>CNM+4</c:v>
                </c:pt>
                <c:pt idx="9">
                  <c:v>GM1 </c:v>
                </c:pt>
                <c:pt idx="10">
                  <c:v>GM2</c:v>
                </c:pt>
                <c:pt idx="11">
                  <c:v>GM3</c:v>
                </c:pt>
                <c:pt idx="12">
                  <c:v>GM4</c:v>
                </c:pt>
                <c:pt idx="13">
                  <c:v>GM5</c:v>
                </c:pt>
                <c:pt idx="14">
                  <c:v>GM6</c:v>
                </c:pt>
                <c:pt idx="15">
                  <c:v>GM7</c:v>
                </c:pt>
                <c:pt idx="16">
                  <c:v>GM8</c:v>
                </c:pt>
                <c:pt idx="17">
                  <c:v>GM9</c:v>
                </c:pt>
                <c:pt idx="18">
                  <c:v>GM10</c:v>
                </c:pt>
                <c:pt idx="19">
                  <c:v>MS +1</c:v>
                </c:pt>
                <c:pt idx="20">
                  <c:v>MS +2</c:v>
                </c:pt>
                <c:pt idx="21">
                  <c:v>MS +3</c:v>
                </c:pt>
                <c:pt idx="22">
                  <c:v>ME+1</c:v>
                </c:pt>
                <c:pt idx="23">
                  <c:v>ME+2</c:v>
                </c:pt>
                <c:pt idx="24">
                  <c:v>ME+3</c:v>
                </c:pt>
                <c:pt idx="25">
                  <c:v>MR+1</c:v>
                </c:pt>
                <c:pt idx="26">
                  <c:v>MR+2</c:v>
                </c:pt>
                <c:pt idx="27">
                  <c:v>MR+3+</c:v>
                </c:pt>
              </c:strCache>
            </c:strRef>
          </c:cat>
          <c:val>
            <c:numRef>
              <c:f>MOULES!$R$14:$R$41</c:f>
              <c:numCache>
                <c:formatCode>General</c:formatCode>
                <c:ptCount val="28"/>
                <c:pt idx="0" formatCode="0.0">
                  <c:v>1.8</c:v>
                </c:pt>
                <c:pt idx="3">
                  <c:v>0</c:v>
                </c:pt>
                <c:pt idx="4" formatCode="0.0">
                  <c:v>1.2150000000000001</c:v>
                </c:pt>
                <c:pt idx="5" formatCode="0.0">
                  <c:v>3.3372000000000006</c:v>
                </c:pt>
                <c:pt idx="6" formatCode="0.0">
                  <c:v>5.0228100000000007</c:v>
                </c:pt>
                <c:pt idx="7" formatCode="0.0">
                  <c:v>6.3379260000000004</c:v>
                </c:pt>
                <c:pt idx="8" formatCode="0.0">
                  <c:v>7.3397907000000009</c:v>
                </c:pt>
                <c:pt idx="9" formatCode="0.0">
                  <c:v>8.0779032000000015</c:v>
                </c:pt>
                <c:pt idx="10" formatCode="0.0">
                  <c:v>8.5949952930000038</c:v>
                </c:pt>
                <c:pt idx="11" formatCode="0.0">
                  <c:v>8.9278899354000032</c:v>
                </c:pt>
                <c:pt idx="12" formatCode="0.0">
                  <c:v>9.1082556963900032</c:v>
                </c:pt>
                <c:pt idx="13" formatCode="0.0">
                  <c:v>9.1632694058280038</c:v>
                </c:pt>
                <c:pt idx="14" formatCode="0.0">
                  <c:v>9.1161978164145019</c:v>
                </c:pt>
                <c:pt idx="15" formatCode="0.0">
                  <c:v>8.986907850825423</c:v>
                </c:pt>
                <c:pt idx="16" formatCode="0.0">
                  <c:v>8.7923139001900132</c:v>
                </c:pt>
                <c:pt idx="17" formatCode="0.0">
                  <c:v>8.5467696611734318</c:v>
                </c:pt>
                <c:pt idx="18" formatCode="0.0">
                  <c:v>8.2624111309582684</c:v>
                </c:pt>
                <c:pt idx="19" formatCode="0.0">
                  <c:v>7.9494566101743995</c:v>
                </c:pt>
                <c:pt idx="20" formatCode="0.0">
                  <c:v>8.3552680315329528</c:v>
                </c:pt>
                <c:pt idx="21" formatCode="0.0">
                  <c:v>9.0056781178199508</c:v>
                </c:pt>
                <c:pt idx="22" formatCode="0.0">
                  <c:v>10.131387882547443</c:v>
                </c:pt>
                <c:pt idx="23" formatCode="0.0">
                  <c:v>10.431276963870848</c:v>
                </c:pt>
                <c:pt idx="24" formatCode="0.0">
                  <c:v>10.930957014238089</c:v>
                </c:pt>
                <c:pt idx="25" formatCode="0.0">
                  <c:v>11.817250826203342</c:v>
                </c:pt>
                <c:pt idx="26" formatCode="0.0">
                  <c:v>13.29440717947876</c:v>
                </c:pt>
                <c:pt idx="27" formatCode="0.0">
                  <c:v>15.961265259682198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7-411E-8D0F-8F0E04CBE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02176"/>
        <c:axId val="77198336"/>
      </c:barChart>
      <c:catAx>
        <c:axId val="7720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198336"/>
        <c:crosses val="autoZero"/>
        <c:auto val="1"/>
        <c:lblAlgn val="ctr"/>
        <c:lblOffset val="100"/>
        <c:noMultiLvlLbl val="0"/>
      </c:catAx>
      <c:valAx>
        <c:axId val="7719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20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Courbe croissance Moule (X= Age (mois) /  Y = Poids unitaire (g))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MOULES!$M$17</c:f>
              <c:strCache>
                <c:ptCount val="1"/>
                <c:pt idx="0">
                  <c:v>PM (g/u)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MOULES!$H$18:$H$41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MOULES!$M$18:$M$41</c:f>
              <c:numCache>
                <c:formatCode>0.0</c:formatCode>
                <c:ptCount val="24"/>
                <c:pt idx="0" formatCode="0.00">
                  <c:v>0.45</c:v>
                </c:pt>
                <c:pt idx="1">
                  <c:v>1.3733333333333335</c:v>
                </c:pt>
                <c:pt idx="2">
                  <c:v>2.2966666666666669</c:v>
                </c:pt>
                <c:pt idx="3">
                  <c:v>3.22</c:v>
                </c:pt>
                <c:pt idx="4">
                  <c:v>4.1433333333333335</c:v>
                </c:pt>
                <c:pt idx="5">
                  <c:v>5.0666666666666673</c:v>
                </c:pt>
                <c:pt idx="6">
                  <c:v>5.9900000000000011</c:v>
                </c:pt>
                <c:pt idx="7">
                  <c:v>6.9133333333333349</c:v>
                </c:pt>
                <c:pt idx="8">
                  <c:v>7.8366666666666687</c:v>
                </c:pt>
                <c:pt idx="9">
                  <c:v>8.7600000000000016</c:v>
                </c:pt>
                <c:pt idx="10">
                  <c:v>9.6833333333333353</c:v>
                </c:pt>
                <c:pt idx="11">
                  <c:v>10.606666666666669</c:v>
                </c:pt>
                <c:pt idx="12">
                  <c:v>11.530000000000003</c:v>
                </c:pt>
                <c:pt idx="13">
                  <c:v>12.453333333333337</c:v>
                </c:pt>
                <c:pt idx="14">
                  <c:v>13.37666666666667</c:v>
                </c:pt>
                <c:pt idx="15">
                  <c:v>14.3</c:v>
                </c:pt>
                <c:pt idx="16">
                  <c:v>16.7</c:v>
                </c:pt>
                <c:pt idx="17">
                  <c:v>20</c:v>
                </c:pt>
                <c:pt idx="18">
                  <c:v>25</c:v>
                </c:pt>
                <c:pt idx="19">
                  <c:v>28.6</c:v>
                </c:pt>
                <c:pt idx="20">
                  <c:v>33.299999999999997</c:v>
                </c:pt>
                <c:pt idx="21">
                  <c:v>40</c:v>
                </c:pt>
                <c:pt idx="22">
                  <c:v>50</c:v>
                </c:pt>
                <c:pt idx="23">
                  <c:v>66.7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8-4897-8A83-DAFDF6DE3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364383"/>
        <c:axId val="989365823"/>
      </c:scatterChart>
      <c:valAx>
        <c:axId val="98936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9365823"/>
        <c:crosses val="autoZero"/>
        <c:crossBetween val="midCat"/>
      </c:valAx>
      <c:valAx>
        <c:axId val="98936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936438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MOULES!$M$17</c:f>
              <c:strCache>
                <c:ptCount val="1"/>
                <c:pt idx="0">
                  <c:v>PM (g/u)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MOULES!$E$18:$E$41</c:f>
              <c:strCache>
                <c:ptCount val="24"/>
                <c:pt idx="0">
                  <c:v>CNM-M0</c:v>
                </c:pt>
                <c:pt idx="1">
                  <c:v>CNM+1</c:v>
                </c:pt>
                <c:pt idx="2">
                  <c:v>CNM+2</c:v>
                </c:pt>
                <c:pt idx="3">
                  <c:v>CNM+3</c:v>
                </c:pt>
                <c:pt idx="4">
                  <c:v>CNM+4</c:v>
                </c:pt>
                <c:pt idx="5">
                  <c:v>GM1 </c:v>
                </c:pt>
                <c:pt idx="6">
                  <c:v>GM2</c:v>
                </c:pt>
                <c:pt idx="7">
                  <c:v>GM3</c:v>
                </c:pt>
                <c:pt idx="8">
                  <c:v>GM4</c:v>
                </c:pt>
                <c:pt idx="9">
                  <c:v>GM5</c:v>
                </c:pt>
                <c:pt idx="10">
                  <c:v>GM6</c:v>
                </c:pt>
                <c:pt idx="11">
                  <c:v>GM7</c:v>
                </c:pt>
                <c:pt idx="12">
                  <c:v>GM8</c:v>
                </c:pt>
                <c:pt idx="13">
                  <c:v>GM9</c:v>
                </c:pt>
                <c:pt idx="14">
                  <c:v>GM10</c:v>
                </c:pt>
                <c:pt idx="15">
                  <c:v>MS +1</c:v>
                </c:pt>
                <c:pt idx="16">
                  <c:v>MS +2</c:v>
                </c:pt>
                <c:pt idx="17">
                  <c:v>MS +3</c:v>
                </c:pt>
                <c:pt idx="18">
                  <c:v>ME+1</c:v>
                </c:pt>
                <c:pt idx="19">
                  <c:v>ME+2</c:v>
                </c:pt>
                <c:pt idx="20">
                  <c:v>ME+3</c:v>
                </c:pt>
                <c:pt idx="21">
                  <c:v>MR+1</c:v>
                </c:pt>
                <c:pt idx="22">
                  <c:v>MR+2</c:v>
                </c:pt>
                <c:pt idx="23">
                  <c:v>MR+3+</c:v>
                </c:pt>
              </c:strCache>
            </c:strRef>
          </c:cat>
          <c:val>
            <c:numRef>
              <c:f>MOULES!$M$18:$M$41</c:f>
              <c:numCache>
                <c:formatCode>0.0</c:formatCode>
                <c:ptCount val="24"/>
                <c:pt idx="0" formatCode="0.00">
                  <c:v>0.45</c:v>
                </c:pt>
                <c:pt idx="1">
                  <c:v>1.3733333333333335</c:v>
                </c:pt>
                <c:pt idx="2">
                  <c:v>2.2966666666666669</c:v>
                </c:pt>
                <c:pt idx="3">
                  <c:v>3.22</c:v>
                </c:pt>
                <c:pt idx="4">
                  <c:v>4.1433333333333335</c:v>
                </c:pt>
                <c:pt idx="5">
                  <c:v>5.0666666666666673</c:v>
                </c:pt>
                <c:pt idx="6">
                  <c:v>5.9900000000000011</c:v>
                </c:pt>
                <c:pt idx="7">
                  <c:v>6.9133333333333349</c:v>
                </c:pt>
                <c:pt idx="8">
                  <c:v>7.8366666666666687</c:v>
                </c:pt>
                <c:pt idx="9">
                  <c:v>8.7600000000000016</c:v>
                </c:pt>
                <c:pt idx="10">
                  <c:v>9.6833333333333353</c:v>
                </c:pt>
                <c:pt idx="11">
                  <c:v>10.606666666666669</c:v>
                </c:pt>
                <c:pt idx="12">
                  <c:v>11.530000000000003</c:v>
                </c:pt>
                <c:pt idx="13">
                  <c:v>12.453333333333337</c:v>
                </c:pt>
                <c:pt idx="14">
                  <c:v>13.37666666666667</c:v>
                </c:pt>
                <c:pt idx="15">
                  <c:v>14.3</c:v>
                </c:pt>
                <c:pt idx="16">
                  <c:v>16.7</c:v>
                </c:pt>
                <c:pt idx="17">
                  <c:v>20</c:v>
                </c:pt>
                <c:pt idx="18">
                  <c:v>25</c:v>
                </c:pt>
                <c:pt idx="19">
                  <c:v>28.6</c:v>
                </c:pt>
                <c:pt idx="20">
                  <c:v>33.299999999999997</c:v>
                </c:pt>
                <c:pt idx="21">
                  <c:v>40</c:v>
                </c:pt>
                <c:pt idx="22">
                  <c:v>50</c:v>
                </c:pt>
                <c:pt idx="23">
                  <c:v>66.7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B-441F-A23F-EAD25AB2F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19926063"/>
        <c:axId val="819927983"/>
      </c:barChart>
      <c:catAx>
        <c:axId val="81992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927983"/>
        <c:crosses val="autoZero"/>
        <c:auto val="1"/>
        <c:lblAlgn val="ctr"/>
        <c:lblOffset val="100"/>
        <c:noMultiLvlLbl val="0"/>
      </c:catAx>
      <c:valAx>
        <c:axId val="81992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92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Survie  en nombre  des </a:t>
            </a:r>
            <a:r>
              <a:rPr lang="en-US" baseline="0"/>
              <a:t> moules  en corde </a:t>
            </a:r>
            <a:r>
              <a:rPr lang="en-US"/>
              <a:t>(u/m)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MOULES!$N$17</c:f>
              <c:strCache>
                <c:ptCount val="1"/>
                <c:pt idx="0">
                  <c:v>Survie (u/m)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795-408C-9C3D-ABF18B98DAD3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795-408C-9C3D-ABF18B98DAD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795-408C-9C3D-ABF18B98DAD3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795-408C-9C3D-ABF18B98DA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MOULES!$E$18:$E$41</c:f>
              <c:strCache>
                <c:ptCount val="24"/>
                <c:pt idx="0">
                  <c:v>CNM-M0</c:v>
                </c:pt>
                <c:pt idx="1">
                  <c:v>CNM+1</c:v>
                </c:pt>
                <c:pt idx="2">
                  <c:v>CNM+2</c:v>
                </c:pt>
                <c:pt idx="3">
                  <c:v>CNM+3</c:v>
                </c:pt>
                <c:pt idx="4">
                  <c:v>CNM+4</c:v>
                </c:pt>
                <c:pt idx="5">
                  <c:v>GM1 </c:v>
                </c:pt>
                <c:pt idx="6">
                  <c:v>GM2</c:v>
                </c:pt>
                <c:pt idx="7">
                  <c:v>GM3</c:v>
                </c:pt>
                <c:pt idx="8">
                  <c:v>GM4</c:v>
                </c:pt>
                <c:pt idx="9">
                  <c:v>GM5</c:v>
                </c:pt>
                <c:pt idx="10">
                  <c:v>GM6</c:v>
                </c:pt>
                <c:pt idx="11">
                  <c:v>GM7</c:v>
                </c:pt>
                <c:pt idx="12">
                  <c:v>GM8</c:v>
                </c:pt>
                <c:pt idx="13">
                  <c:v>GM9</c:v>
                </c:pt>
                <c:pt idx="14">
                  <c:v>GM10</c:v>
                </c:pt>
                <c:pt idx="15">
                  <c:v>MS +1</c:v>
                </c:pt>
                <c:pt idx="16">
                  <c:v>MS +2</c:v>
                </c:pt>
                <c:pt idx="17">
                  <c:v>MS +3</c:v>
                </c:pt>
                <c:pt idx="18">
                  <c:v>ME+1</c:v>
                </c:pt>
                <c:pt idx="19">
                  <c:v>ME+2</c:v>
                </c:pt>
                <c:pt idx="20">
                  <c:v>ME+3</c:v>
                </c:pt>
                <c:pt idx="21">
                  <c:v>MR+1</c:v>
                </c:pt>
                <c:pt idx="22">
                  <c:v>MR+2</c:v>
                </c:pt>
                <c:pt idx="23">
                  <c:v>MR+3+</c:v>
                </c:pt>
              </c:strCache>
            </c:strRef>
          </c:cat>
          <c:val>
            <c:numRef>
              <c:f>MOULES!$N$18:$N$41</c:f>
              <c:numCache>
                <c:formatCode>#\ ##0.0</c:formatCode>
                <c:ptCount val="24"/>
                <c:pt idx="0">
                  <c:v>1500</c:v>
                </c:pt>
                <c:pt idx="1">
                  <c:v>1350</c:v>
                </c:pt>
                <c:pt idx="2">
                  <c:v>1215</c:v>
                </c:pt>
                <c:pt idx="3">
                  <c:v>1093.5</c:v>
                </c:pt>
                <c:pt idx="4">
                  <c:v>984.15</c:v>
                </c:pt>
                <c:pt idx="5">
                  <c:v>885.73500000000001</c:v>
                </c:pt>
                <c:pt idx="6">
                  <c:v>797.16150000000005</c:v>
                </c:pt>
                <c:pt idx="7">
                  <c:v>717.44535000000008</c:v>
                </c:pt>
                <c:pt idx="8">
                  <c:v>645.70081500000003</c:v>
                </c:pt>
                <c:pt idx="9">
                  <c:v>581.13073350000002</c:v>
                </c:pt>
                <c:pt idx="10">
                  <c:v>523.01766014999998</c:v>
                </c:pt>
                <c:pt idx="11">
                  <c:v>470.71589413499998</c:v>
                </c:pt>
                <c:pt idx="12">
                  <c:v>423.64430472150002</c:v>
                </c:pt>
                <c:pt idx="13">
                  <c:v>381.27987424935003</c:v>
                </c:pt>
                <c:pt idx="14">
                  <c:v>343.15188682441504</c:v>
                </c:pt>
                <c:pt idx="15">
                  <c:v>308.83669814197356</c:v>
                </c:pt>
                <c:pt idx="16">
                  <c:v>277.95302832777622</c:v>
                </c:pt>
                <c:pt idx="17">
                  <c:v>250.1577254949986</c:v>
                </c:pt>
                <c:pt idx="18">
                  <c:v>225.14195294549876</c:v>
                </c:pt>
                <c:pt idx="19">
                  <c:v>202.62775765094889</c:v>
                </c:pt>
                <c:pt idx="20">
                  <c:v>182.36498188585401</c:v>
                </c:pt>
                <c:pt idx="21">
                  <c:v>164.12848369726862</c:v>
                </c:pt>
                <c:pt idx="22">
                  <c:v>147.71563532754178</c:v>
                </c:pt>
                <c:pt idx="23">
                  <c:v>132.94407179478759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5-408C-9C3D-ABF18B98D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696671"/>
        <c:axId val="819702431"/>
      </c:barChart>
      <c:catAx>
        <c:axId val="81969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702431"/>
        <c:crosses val="autoZero"/>
        <c:auto val="1"/>
        <c:lblAlgn val="ctr"/>
        <c:lblOffset val="100"/>
        <c:noMultiLvlLbl val="0"/>
      </c:catAx>
      <c:valAx>
        <c:axId val="81970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69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strike="noStrike" kern="1200" spc="0" baseline="0">
                <a:solidFill>
                  <a:sysClr val="windowText" lastClr="000000"/>
                </a:solidFill>
              </a:rPr>
              <a:t>HUITRES</a:t>
            </a:r>
          </a:p>
          <a:p>
            <a:pPr>
              <a:defRPr/>
            </a:pPr>
            <a:r>
              <a:rPr lang="fr-FR" sz="1400" b="1" i="0" u="none" strike="noStrike" kern="1200" spc="0" baseline="0">
                <a:solidFill>
                  <a:sysClr val="windowText" lastClr="000000"/>
                </a:solidFill>
              </a:rPr>
              <a:t>POIDS NET &amp; BRUT </a:t>
            </a:r>
          </a:p>
          <a:p>
            <a:pPr>
              <a:defRPr/>
            </a:pPr>
            <a:r>
              <a:rPr lang="fr-FR" sz="1400" b="1" i="0" u="none" strike="noStrike" kern="1200" spc="0" baseline="0">
                <a:solidFill>
                  <a:sysClr val="windowText" lastClr="000000"/>
                </a:solidFill>
              </a:rPr>
              <a:t> (g/ PIECE/ ETAPE) 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HUITRES!$O$13</c:f>
              <c:strCache>
                <c:ptCount val="1"/>
                <c:pt idx="0">
                  <c:v>Net (g/u/étape)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HUITRES!$E$14:$E$34</c:f>
              <c:strCache>
                <c:ptCount val="21"/>
                <c:pt idx="0">
                  <c:v>NH+1</c:v>
                </c:pt>
                <c:pt idx="1">
                  <c:v>NH+2</c:v>
                </c:pt>
                <c:pt idx="2">
                  <c:v>NH+3</c:v>
                </c:pt>
                <c:pt idx="3">
                  <c:v>GH+1</c:v>
                </c:pt>
                <c:pt idx="4">
                  <c:v>GH+2</c:v>
                </c:pt>
                <c:pt idx="5">
                  <c:v>GH+3</c:v>
                </c:pt>
                <c:pt idx="6">
                  <c:v>H5</c:v>
                </c:pt>
                <c:pt idx="7">
                  <c:v>H4</c:v>
                </c:pt>
                <c:pt idx="8">
                  <c:v>H3</c:v>
                </c:pt>
                <c:pt idx="9">
                  <c:v>H2</c:v>
                </c:pt>
                <c:pt idx="10">
                  <c:v>H1</c:v>
                </c:pt>
                <c:pt idx="11">
                  <c:v>H0</c:v>
                </c:pt>
                <c:pt idx="12">
                  <c:v>H00</c:v>
                </c:pt>
                <c:pt idx="13">
                  <c:v>H000</c:v>
                </c:pt>
                <c:pt idx="14">
                  <c:v>H000+1</c:v>
                </c:pt>
                <c:pt idx="15">
                  <c:v>H000+2</c:v>
                </c:pt>
                <c:pt idx="16">
                  <c:v>H000+3</c:v>
                </c:pt>
                <c:pt idx="17">
                  <c:v>H000+4</c:v>
                </c:pt>
                <c:pt idx="18">
                  <c:v>H000+5</c:v>
                </c:pt>
                <c:pt idx="19">
                  <c:v>H000+6</c:v>
                </c:pt>
                <c:pt idx="20">
                  <c:v>H000+7</c:v>
                </c:pt>
              </c:strCache>
            </c:strRef>
          </c:cat>
          <c:val>
            <c:numRef>
              <c:f>HUITRES!$O$14:$O$34</c:f>
              <c:numCache>
                <c:formatCode>0.00</c:formatCode>
                <c:ptCount val="21"/>
                <c:pt idx="0">
                  <c:v>0.16250000000000001</c:v>
                </c:pt>
                <c:pt idx="1">
                  <c:v>0.43156135265221074</c:v>
                </c:pt>
                <c:pt idx="2">
                  <c:v>1.1461243144800357</c:v>
                </c:pt>
                <c:pt idx="3">
                  <c:v>3.0438335967051815</c:v>
                </c:pt>
                <c:pt idx="4">
                  <c:v>8.0836981184143486</c:v>
                </c:pt>
                <c:pt idx="5">
                  <c:v>21.46837965793863</c:v>
                </c:pt>
                <c:pt idx="6">
                  <c:v>31.236450184837498</c:v>
                </c:pt>
                <c:pt idx="7">
                  <c:v>44.843047885352711</c:v>
                </c:pt>
                <c:pt idx="8">
                  <c:v>59.172623637546046</c:v>
                </c:pt>
                <c:pt idx="9">
                  <c:v>78.303799041420206</c:v>
                </c:pt>
                <c:pt idx="10">
                  <c:v>99.920969194262753</c:v>
                </c:pt>
                <c:pt idx="11">
                  <c:v>116.59412870335707</c:v>
                </c:pt>
                <c:pt idx="12">
                  <c:v>130.44236386714232</c:v>
                </c:pt>
                <c:pt idx="13">
                  <c:v>143.35477020526741</c:v>
                </c:pt>
                <c:pt idx="14">
                  <c:v>155.37503403562457</c:v>
                </c:pt>
                <c:pt idx="15">
                  <c:v>174.46070260718542</c:v>
                </c:pt>
                <c:pt idx="16">
                  <c:v>176.90505219725344</c:v>
                </c:pt>
                <c:pt idx="17">
                  <c:v>186.49355172780596</c:v>
                </c:pt>
                <c:pt idx="18">
                  <c:v>195.34752673954782</c:v>
                </c:pt>
                <c:pt idx="19">
                  <c:v>203.5024190540301</c:v>
                </c:pt>
                <c:pt idx="20">
                  <c:v>210.99220505557787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1-42E2-9EB4-B4904ED171AA}"/>
            </c:ext>
          </c:extLst>
        </c:ser>
        <c:ser>
          <c:idx val="1"/>
          <c:order val="1"/>
          <c:tx>
            <c:strRef>
              <c:f>HUITRES!$P$13</c:f>
              <c:strCache>
                <c:ptCount val="1"/>
                <c:pt idx="0">
                  <c:v>Brut (g/u/étape)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HUITRES!$E$14:$E$34</c:f>
              <c:strCache>
                <c:ptCount val="21"/>
                <c:pt idx="0">
                  <c:v>NH+1</c:v>
                </c:pt>
                <c:pt idx="1">
                  <c:v>NH+2</c:v>
                </c:pt>
                <c:pt idx="2">
                  <c:v>NH+3</c:v>
                </c:pt>
                <c:pt idx="3">
                  <c:v>GH+1</c:v>
                </c:pt>
                <c:pt idx="4">
                  <c:v>GH+2</c:v>
                </c:pt>
                <c:pt idx="5">
                  <c:v>GH+3</c:v>
                </c:pt>
                <c:pt idx="6">
                  <c:v>H5</c:v>
                </c:pt>
                <c:pt idx="7">
                  <c:v>H4</c:v>
                </c:pt>
                <c:pt idx="8">
                  <c:v>H3</c:v>
                </c:pt>
                <c:pt idx="9">
                  <c:v>H2</c:v>
                </c:pt>
                <c:pt idx="10">
                  <c:v>H1</c:v>
                </c:pt>
                <c:pt idx="11">
                  <c:v>H0</c:v>
                </c:pt>
                <c:pt idx="12">
                  <c:v>H00</c:v>
                </c:pt>
                <c:pt idx="13">
                  <c:v>H000</c:v>
                </c:pt>
                <c:pt idx="14">
                  <c:v>H000+1</c:v>
                </c:pt>
                <c:pt idx="15">
                  <c:v>H000+2</c:v>
                </c:pt>
                <c:pt idx="16">
                  <c:v>H000+3</c:v>
                </c:pt>
                <c:pt idx="17">
                  <c:v>H000+4</c:v>
                </c:pt>
                <c:pt idx="18">
                  <c:v>H000+5</c:v>
                </c:pt>
                <c:pt idx="19">
                  <c:v>H000+6</c:v>
                </c:pt>
                <c:pt idx="20">
                  <c:v>H000+7</c:v>
                </c:pt>
              </c:strCache>
            </c:strRef>
          </c:cat>
          <c:val>
            <c:numRef>
              <c:f>HUITRES!$P$14:$P$34</c:f>
              <c:numCache>
                <c:formatCode>0.00</c:formatCode>
                <c:ptCount val="21"/>
                <c:pt idx="0">
                  <c:v>0.32500000000000001</c:v>
                </c:pt>
                <c:pt idx="1">
                  <c:v>0.86312270530442148</c:v>
                </c:pt>
                <c:pt idx="2">
                  <c:v>2.2922486289600714</c:v>
                </c:pt>
                <c:pt idx="3">
                  <c:v>6.087667193410363</c:v>
                </c:pt>
                <c:pt idx="4">
                  <c:v>16.167396236828697</c:v>
                </c:pt>
                <c:pt idx="5">
                  <c:v>42.936759315877261</c:v>
                </c:pt>
                <c:pt idx="6">
                  <c:v>62.472900369674996</c:v>
                </c:pt>
                <c:pt idx="7">
                  <c:v>89.686095770705421</c:v>
                </c:pt>
                <c:pt idx="8">
                  <c:v>118.34524727509209</c:v>
                </c:pt>
                <c:pt idx="9">
                  <c:v>156.60759808284041</c:v>
                </c:pt>
                <c:pt idx="10">
                  <c:v>199.84193838852551</c:v>
                </c:pt>
                <c:pt idx="11">
                  <c:v>233.18825740671414</c:v>
                </c:pt>
                <c:pt idx="12">
                  <c:v>260.88472773428464</c:v>
                </c:pt>
                <c:pt idx="13">
                  <c:v>286.70954041053483</c:v>
                </c:pt>
                <c:pt idx="14">
                  <c:v>310.75006807124913</c:v>
                </c:pt>
                <c:pt idx="15">
                  <c:v>348.92140521437085</c:v>
                </c:pt>
                <c:pt idx="16">
                  <c:v>353.81010439450688</c:v>
                </c:pt>
                <c:pt idx="17">
                  <c:v>372.98710345561193</c:v>
                </c:pt>
                <c:pt idx="18">
                  <c:v>390.69505347909563</c:v>
                </c:pt>
                <c:pt idx="19">
                  <c:v>407.0048381080602</c:v>
                </c:pt>
                <c:pt idx="20">
                  <c:v>421.98441011115574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1-42E2-9EB4-B4904ED17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178176"/>
        <c:axId val="77196896"/>
      </c:barChart>
      <c:catAx>
        <c:axId val="7717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196896"/>
        <c:crosses val="autoZero"/>
        <c:auto val="1"/>
        <c:lblAlgn val="ctr"/>
        <c:lblOffset val="100"/>
        <c:noMultiLvlLbl val="0"/>
      </c:catAx>
      <c:valAx>
        <c:axId val="7719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17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13" Type="http://schemas.openxmlformats.org/officeDocument/2006/relationships/image" Target="../media/image9.jpeg"/><Relationship Id="rId18" Type="http://schemas.openxmlformats.org/officeDocument/2006/relationships/image" Target="../media/image14.jpeg"/><Relationship Id="rId3" Type="http://schemas.openxmlformats.org/officeDocument/2006/relationships/chart" Target="../charts/chart2.xml"/><Relationship Id="rId21" Type="http://schemas.openxmlformats.org/officeDocument/2006/relationships/image" Target="../media/image17.jpeg"/><Relationship Id="rId7" Type="http://schemas.openxmlformats.org/officeDocument/2006/relationships/image" Target="../media/image3.jpeg"/><Relationship Id="rId12" Type="http://schemas.openxmlformats.org/officeDocument/2006/relationships/image" Target="../media/image8.png"/><Relationship Id="rId17" Type="http://schemas.openxmlformats.org/officeDocument/2006/relationships/image" Target="../media/image13.png"/><Relationship Id="rId2" Type="http://schemas.openxmlformats.org/officeDocument/2006/relationships/image" Target="../media/image1.jpeg"/><Relationship Id="rId16" Type="http://schemas.openxmlformats.org/officeDocument/2006/relationships/image" Target="../media/image12.png"/><Relationship Id="rId20" Type="http://schemas.openxmlformats.org/officeDocument/2006/relationships/image" Target="../media/image16.jpeg"/><Relationship Id="rId1" Type="http://schemas.openxmlformats.org/officeDocument/2006/relationships/chart" Target="../charts/chart1.xml"/><Relationship Id="rId6" Type="http://schemas.openxmlformats.org/officeDocument/2006/relationships/image" Target="../media/image2.jpeg"/><Relationship Id="rId11" Type="http://schemas.openxmlformats.org/officeDocument/2006/relationships/image" Target="../media/image7.jpeg"/><Relationship Id="rId5" Type="http://schemas.openxmlformats.org/officeDocument/2006/relationships/chart" Target="../charts/chart4.xml"/><Relationship Id="rId15" Type="http://schemas.openxmlformats.org/officeDocument/2006/relationships/image" Target="../media/image11.jpeg"/><Relationship Id="rId10" Type="http://schemas.openxmlformats.org/officeDocument/2006/relationships/image" Target="../media/image6.jpeg"/><Relationship Id="rId19" Type="http://schemas.openxmlformats.org/officeDocument/2006/relationships/image" Target="../media/image15.png"/><Relationship Id="rId4" Type="http://schemas.openxmlformats.org/officeDocument/2006/relationships/chart" Target="../charts/chart3.xml"/><Relationship Id="rId9" Type="http://schemas.openxmlformats.org/officeDocument/2006/relationships/image" Target="../media/image5.jpeg"/><Relationship Id="rId14" Type="http://schemas.openxmlformats.org/officeDocument/2006/relationships/image" Target="../media/image10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jpeg"/><Relationship Id="rId7" Type="http://schemas.openxmlformats.org/officeDocument/2006/relationships/image" Target="../media/image22.jpeg"/><Relationship Id="rId12" Type="http://schemas.openxmlformats.org/officeDocument/2006/relationships/image" Target="../media/image27.jpeg"/><Relationship Id="rId17" Type="http://schemas.openxmlformats.org/officeDocument/2006/relationships/image" Target="../media/image32.jpeg"/><Relationship Id="rId2" Type="http://schemas.openxmlformats.org/officeDocument/2006/relationships/chart" Target="../charts/chart5.xml"/><Relationship Id="rId16" Type="http://schemas.openxmlformats.org/officeDocument/2006/relationships/image" Target="../media/image31.jpeg"/><Relationship Id="rId1" Type="http://schemas.openxmlformats.org/officeDocument/2006/relationships/image" Target="../media/image1.jpeg"/><Relationship Id="rId6" Type="http://schemas.openxmlformats.org/officeDocument/2006/relationships/image" Target="../media/image21.jpeg"/><Relationship Id="rId11" Type="http://schemas.openxmlformats.org/officeDocument/2006/relationships/image" Target="../media/image26.jpeg"/><Relationship Id="rId5" Type="http://schemas.openxmlformats.org/officeDocument/2006/relationships/image" Target="../media/image20.jpeg"/><Relationship Id="rId15" Type="http://schemas.openxmlformats.org/officeDocument/2006/relationships/image" Target="../media/image30.jpeg"/><Relationship Id="rId10" Type="http://schemas.openxmlformats.org/officeDocument/2006/relationships/image" Target="../media/image25.jpeg"/><Relationship Id="rId4" Type="http://schemas.openxmlformats.org/officeDocument/2006/relationships/image" Target="../media/image19.jpeg"/><Relationship Id="rId9" Type="http://schemas.openxmlformats.org/officeDocument/2006/relationships/image" Target="../media/image24.jpeg"/><Relationship Id="rId14" Type="http://schemas.openxmlformats.org/officeDocument/2006/relationships/image" Target="../media/image29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175260</xdr:colOff>
      <xdr:row>9</xdr:row>
      <xdr:rowOff>144780</xdr:rowOff>
    </xdr:from>
    <xdr:to>
      <xdr:col>35</xdr:col>
      <xdr:colOff>403860</xdr:colOff>
      <xdr:row>40</xdr:row>
      <xdr:rowOff>182880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2554159-4C07-40A6-329E-E2DD76F86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327660</xdr:colOff>
      <xdr:row>7</xdr:row>
      <xdr:rowOff>213360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A5F086C-2BCC-4E57-A721-FDE614BE9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"/>
          <a:ext cx="1120140" cy="11201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502920</xdr:colOff>
      <xdr:row>47</xdr:row>
      <xdr:rowOff>114300</xdr:rowOff>
    </xdr:from>
    <xdr:to>
      <xdr:col>9</xdr:col>
      <xdr:colOff>845820</xdr:colOff>
      <xdr:row>62</xdr:row>
      <xdr:rowOff>114300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427B714-07DD-487E-BA59-50E00734C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281940</xdr:colOff>
      <xdr:row>64</xdr:row>
      <xdr:rowOff>175260</xdr:rowOff>
    </xdr:from>
    <xdr:to>
      <xdr:col>9</xdr:col>
      <xdr:colOff>701040</xdr:colOff>
      <xdr:row>79</xdr:row>
      <xdr:rowOff>175260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B0723E05-9174-45AF-92CE-13EB4E2C5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82</xdr:row>
      <xdr:rowOff>0</xdr:rowOff>
    </xdr:from>
    <xdr:to>
      <xdr:col>9</xdr:col>
      <xdr:colOff>525780</xdr:colOff>
      <xdr:row>97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F939619A-F32F-4FFD-AB40-4BF3B8E55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1432560</xdr:colOff>
      <xdr:row>21</xdr:row>
      <xdr:rowOff>60960</xdr:rowOff>
    </xdr:to>
    <xdr:pic>
      <xdr:nvPicPr>
        <xdr:cNvPr id="13" name="Image 12" descr="La technique de corde | Sarl Durivaud">
          <a:extLst>
            <a:ext uri="{FF2B5EF4-FFF2-40B4-BE49-F238E27FC236}">
              <a16:creationId xmlns:a16="http://schemas.microsoft.com/office/drawing/2014/main" id="{8415CB81-F3D1-4270-8DC5-FB8883B61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743700"/>
          <a:ext cx="1432560" cy="10744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</xdr:colOff>
      <xdr:row>22</xdr:row>
      <xdr:rowOff>0</xdr:rowOff>
    </xdr:from>
    <xdr:to>
      <xdr:col>5</xdr:col>
      <xdr:colOff>1623061</xdr:colOff>
      <xdr:row>23</xdr:row>
      <xdr:rowOff>882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A05BB7F2-FA47-4BE4-D221-7920335E1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1" y="11125200"/>
          <a:ext cx="1623060" cy="101434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1432560</xdr:colOff>
      <xdr:row>22</xdr:row>
      <xdr:rowOff>60960</xdr:rowOff>
    </xdr:to>
    <xdr:pic>
      <xdr:nvPicPr>
        <xdr:cNvPr id="15" name="Image 14" descr="La technique de corde | Sarl Durivaud">
          <a:extLst>
            <a:ext uri="{FF2B5EF4-FFF2-40B4-BE49-F238E27FC236}">
              <a16:creationId xmlns:a16="http://schemas.microsoft.com/office/drawing/2014/main" id="{2083AA98-0766-4096-8F0A-A175EA641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757160"/>
          <a:ext cx="1432560" cy="10744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23</xdr:row>
      <xdr:rowOff>1</xdr:rowOff>
    </xdr:from>
    <xdr:to>
      <xdr:col>5</xdr:col>
      <xdr:colOff>1683335</xdr:colOff>
      <xdr:row>23</xdr:row>
      <xdr:rowOff>944881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4B0870C4-200A-B5A6-937C-CD20C5C3E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9784081"/>
          <a:ext cx="1683335" cy="944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1683335</xdr:colOff>
      <xdr:row>24</xdr:row>
      <xdr:rowOff>944880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2AF6D804-747F-4F38-91A0-77C17399C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0797540"/>
          <a:ext cx="1683335" cy="944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723900</xdr:colOff>
      <xdr:row>33</xdr:row>
      <xdr:rowOff>808393</xdr:rowOff>
    </xdr:to>
    <xdr:pic>
      <xdr:nvPicPr>
        <xdr:cNvPr id="24" name="Image 23" descr="Conoce la acuicultura y como es el reciclaje de nutrientes">
          <a:extLst>
            <a:ext uri="{FF2B5EF4-FFF2-40B4-BE49-F238E27FC236}">
              <a16:creationId xmlns:a16="http://schemas.microsoft.com/office/drawing/2014/main" id="{D07AEC57-EBB6-4910-9CE5-82669645F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9918680"/>
          <a:ext cx="723900" cy="8083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723900</xdr:colOff>
      <xdr:row>34</xdr:row>
      <xdr:rowOff>808393</xdr:rowOff>
    </xdr:to>
    <xdr:pic>
      <xdr:nvPicPr>
        <xdr:cNvPr id="25" name="Image 24" descr="Conoce la acuicultura y como es el reciclaje de nutrientes">
          <a:extLst>
            <a:ext uri="{FF2B5EF4-FFF2-40B4-BE49-F238E27FC236}">
              <a16:creationId xmlns:a16="http://schemas.microsoft.com/office/drawing/2014/main" id="{617CDC2B-A571-43CB-9753-E543DC5DA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0932140"/>
          <a:ext cx="723900" cy="8083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1253822</xdr:colOff>
      <xdr:row>28</xdr:row>
      <xdr:rowOff>944880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19282D07-E0EA-43FE-8B98-7B9239DAE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4851380"/>
          <a:ext cx="1253822" cy="944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1253822</xdr:colOff>
      <xdr:row>29</xdr:row>
      <xdr:rowOff>944880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8A4F2EF9-0ED6-4FE4-B94C-3B1E1714A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5864840"/>
          <a:ext cx="1253822" cy="944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1253822</xdr:colOff>
      <xdr:row>30</xdr:row>
      <xdr:rowOff>944880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3CC4B873-2CB6-42B6-A76D-053845985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6878300"/>
          <a:ext cx="1253822" cy="944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1253822</xdr:colOff>
      <xdr:row>31</xdr:row>
      <xdr:rowOff>944880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4E1773BB-0632-45DF-B387-89F16457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7891760"/>
          <a:ext cx="1253822" cy="944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723900</xdr:colOff>
      <xdr:row>32</xdr:row>
      <xdr:rowOff>808393</xdr:rowOff>
    </xdr:to>
    <xdr:pic>
      <xdr:nvPicPr>
        <xdr:cNvPr id="30" name="Image 29" descr="Conoce la acuicultura y como es el reciclaje de nutrientes">
          <a:extLst>
            <a:ext uri="{FF2B5EF4-FFF2-40B4-BE49-F238E27FC236}">
              <a16:creationId xmlns:a16="http://schemas.microsoft.com/office/drawing/2014/main" id="{A025C74A-0A01-4033-8E5C-DC835DC79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8905220"/>
          <a:ext cx="723900" cy="8083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1683335</xdr:colOff>
      <xdr:row>25</xdr:row>
      <xdr:rowOff>944880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4B628BBF-72AE-4A23-8D9D-B0D0B89B5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1811000"/>
          <a:ext cx="1683335" cy="944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1683335</xdr:colOff>
      <xdr:row>26</xdr:row>
      <xdr:rowOff>944880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DF2C01F4-A036-445C-9BEF-7FEAC332A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2824460"/>
          <a:ext cx="1683335" cy="944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1683335</xdr:colOff>
      <xdr:row>27</xdr:row>
      <xdr:rowOff>944880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7DF4D924-940D-4C96-A83E-32039F873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13837920"/>
          <a:ext cx="1683335" cy="944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1470660</xdr:colOff>
      <xdr:row>17</xdr:row>
      <xdr:rowOff>981312</xdr:rowOff>
    </xdr:to>
    <xdr:pic>
      <xdr:nvPicPr>
        <xdr:cNvPr id="36" name="Image 35" descr="La culture des moules | Cordes de naissains et bouchots de m… | Flickr">
          <a:extLst>
            <a:ext uri="{FF2B5EF4-FFF2-40B4-BE49-F238E27FC236}">
              <a16:creationId xmlns:a16="http://schemas.microsoft.com/office/drawing/2014/main" id="{F5EFE458-3940-3911-44E0-EB94BF4C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3703320"/>
          <a:ext cx="1470660" cy="9813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6</xdr:row>
      <xdr:rowOff>228599</xdr:rowOff>
    </xdr:from>
    <xdr:to>
      <xdr:col>7</xdr:col>
      <xdr:colOff>38100</xdr:colOff>
      <xdr:row>8</xdr:row>
      <xdr:rowOff>5848</xdr:rowOff>
    </xdr:to>
    <xdr:pic>
      <xdr:nvPicPr>
        <xdr:cNvPr id="38" name="Image 37" descr="Cycle biologique des moules. (Les photographies des différents stades ...">
          <a:extLst>
            <a:ext uri="{FF2B5EF4-FFF2-40B4-BE49-F238E27FC236}">
              <a16:creationId xmlns:a16="http://schemas.microsoft.com/office/drawing/2014/main" id="{1EBB718C-B68E-4B8D-9170-DE439A8FA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69719"/>
          <a:ext cx="3177540" cy="254330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1348740</xdr:colOff>
      <xdr:row>35</xdr:row>
      <xdr:rowOff>1011555</xdr:rowOff>
    </xdr:to>
    <xdr:pic>
      <xdr:nvPicPr>
        <xdr:cNvPr id="40" name="Image 39" descr="MOULES DE CORDE - Vanzemarée">
          <a:extLst>
            <a:ext uri="{FF2B5EF4-FFF2-40B4-BE49-F238E27FC236}">
              <a16:creationId xmlns:a16="http://schemas.microsoft.com/office/drawing/2014/main" id="{87AB358B-6C0F-3D58-0589-0D20DFFA7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4300180"/>
          <a:ext cx="1348740" cy="10115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1242060</xdr:colOff>
      <xdr:row>36</xdr:row>
      <xdr:rowOff>228600</xdr:rowOff>
    </xdr:to>
    <xdr:pic>
      <xdr:nvPicPr>
        <xdr:cNvPr id="45" name="Image 44" descr="Mejillón gallego extra bolsa 1 kg · Supermercado El Corte Inglés">
          <a:extLst>
            <a:ext uri="{FF2B5EF4-FFF2-40B4-BE49-F238E27FC236}">
              <a16:creationId xmlns:a16="http://schemas.microsoft.com/office/drawing/2014/main" id="{2A390004-1B6A-8A01-D478-C15779D7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24300180"/>
          <a:ext cx="1242060" cy="12420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1706879</xdr:colOff>
      <xdr:row>33</xdr:row>
      <xdr:rowOff>0</xdr:rowOff>
    </xdr:from>
    <xdr:to>
      <xdr:col>6</xdr:col>
      <xdr:colOff>1134132</xdr:colOff>
      <xdr:row>33</xdr:row>
      <xdr:rowOff>883919</xdr:rowOff>
    </xdr:to>
    <xdr:pic>
      <xdr:nvPicPr>
        <xdr:cNvPr id="47" name="Image 46" descr="MEJILLÓN - Mariscos Costa Norte">
          <a:extLst>
            <a:ext uri="{FF2B5EF4-FFF2-40B4-BE49-F238E27FC236}">
              <a16:creationId xmlns:a16="http://schemas.microsoft.com/office/drawing/2014/main" id="{616AC9F1-A5F5-46B6-B2EC-77320954C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59" y="22273260"/>
          <a:ext cx="1134133" cy="8839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1242060</xdr:colOff>
      <xdr:row>37</xdr:row>
      <xdr:rowOff>228600</xdr:rowOff>
    </xdr:to>
    <xdr:pic>
      <xdr:nvPicPr>
        <xdr:cNvPr id="48" name="Image 47" descr="Mejillón gallego extra bolsa 1 kg · Supermercado El Corte Inglés">
          <a:extLst>
            <a:ext uri="{FF2B5EF4-FFF2-40B4-BE49-F238E27FC236}">
              <a16:creationId xmlns:a16="http://schemas.microsoft.com/office/drawing/2014/main" id="{6E6513D0-3B5C-4B8E-AE5D-1CB4F1424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25313640"/>
          <a:ext cx="1242060" cy="12420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1242060</xdr:colOff>
      <xdr:row>38</xdr:row>
      <xdr:rowOff>228600</xdr:rowOff>
    </xdr:to>
    <xdr:pic>
      <xdr:nvPicPr>
        <xdr:cNvPr id="49" name="Image 48" descr="Mejillón gallego extra bolsa 1 kg · Supermercado El Corte Inglés">
          <a:extLst>
            <a:ext uri="{FF2B5EF4-FFF2-40B4-BE49-F238E27FC236}">
              <a16:creationId xmlns:a16="http://schemas.microsoft.com/office/drawing/2014/main" id="{595045D4-F51D-4493-AA80-041E820FA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26327100"/>
          <a:ext cx="1242060" cy="12420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1348740</xdr:colOff>
      <xdr:row>36</xdr:row>
      <xdr:rowOff>1011555</xdr:rowOff>
    </xdr:to>
    <xdr:pic>
      <xdr:nvPicPr>
        <xdr:cNvPr id="50" name="Image 49" descr="MOULES DE CORDE - Vanzemarée">
          <a:extLst>
            <a:ext uri="{FF2B5EF4-FFF2-40B4-BE49-F238E27FC236}">
              <a16:creationId xmlns:a16="http://schemas.microsoft.com/office/drawing/2014/main" id="{2EBA2135-A6D6-48B2-86FB-32CFDCAA2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5313640"/>
          <a:ext cx="1348740" cy="10115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1348740</xdr:colOff>
      <xdr:row>37</xdr:row>
      <xdr:rowOff>1011555</xdr:rowOff>
    </xdr:to>
    <xdr:pic>
      <xdr:nvPicPr>
        <xdr:cNvPr id="51" name="Image 50" descr="MOULES DE CORDE - Vanzemarée">
          <a:extLst>
            <a:ext uri="{FF2B5EF4-FFF2-40B4-BE49-F238E27FC236}">
              <a16:creationId xmlns:a16="http://schemas.microsoft.com/office/drawing/2014/main" id="{29E97819-D2B4-44DE-AF2B-954834DA4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6327100"/>
          <a:ext cx="1348740" cy="10115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38</xdr:row>
      <xdr:rowOff>1</xdr:rowOff>
    </xdr:from>
    <xdr:to>
      <xdr:col>6</xdr:col>
      <xdr:colOff>1463040</xdr:colOff>
      <xdr:row>38</xdr:row>
      <xdr:rowOff>931026</xdr:rowOff>
    </xdr:to>
    <xdr:pic>
      <xdr:nvPicPr>
        <xdr:cNvPr id="52" name="Image 51">
          <a:extLst>
            <a:ext uri="{FF2B5EF4-FFF2-40B4-BE49-F238E27FC236}">
              <a16:creationId xmlns:a16="http://schemas.microsoft.com/office/drawing/2014/main" id="{FCBDC966-0276-EC19-F7F9-57D4BFEA9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27340561"/>
          <a:ext cx="1463040" cy="93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1463040</xdr:colOff>
      <xdr:row>39</xdr:row>
      <xdr:rowOff>931025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79A360DD-11F7-4C47-A6BB-E72983B2C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28354020"/>
          <a:ext cx="1463040" cy="93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1463040</xdr:colOff>
      <xdr:row>40</xdr:row>
      <xdr:rowOff>931025</xdr:rowOff>
    </xdr:to>
    <xdr:pic>
      <xdr:nvPicPr>
        <xdr:cNvPr id="54" name="Image 53">
          <a:extLst>
            <a:ext uri="{FF2B5EF4-FFF2-40B4-BE49-F238E27FC236}">
              <a16:creationId xmlns:a16="http://schemas.microsoft.com/office/drawing/2014/main" id="{66EA3605-EE12-491D-BBD4-52A196885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29367480"/>
          <a:ext cx="1463040" cy="93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1554480</xdr:colOff>
      <xdr:row>38</xdr:row>
      <xdr:rowOff>53340</xdr:rowOff>
    </xdr:from>
    <xdr:to>
      <xdr:col>6</xdr:col>
      <xdr:colOff>3017520</xdr:colOff>
      <xdr:row>38</xdr:row>
      <xdr:rowOff>984365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20F51790-069F-4130-920F-D650A6306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5040" y="27393900"/>
          <a:ext cx="1463040" cy="93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1638300</xdr:colOff>
      <xdr:row>39</xdr:row>
      <xdr:rowOff>99060</xdr:rowOff>
    </xdr:from>
    <xdr:to>
      <xdr:col>6</xdr:col>
      <xdr:colOff>3101340</xdr:colOff>
      <xdr:row>40</xdr:row>
      <xdr:rowOff>16625</xdr:rowOff>
    </xdr:to>
    <xdr:pic>
      <xdr:nvPicPr>
        <xdr:cNvPr id="56" name="Image 55">
          <a:extLst>
            <a:ext uri="{FF2B5EF4-FFF2-40B4-BE49-F238E27FC236}">
              <a16:creationId xmlns:a16="http://schemas.microsoft.com/office/drawing/2014/main" id="{F0C71407-CC57-4598-AF84-0DBEB77B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8860" y="28453080"/>
          <a:ext cx="1463040" cy="93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1592580</xdr:colOff>
      <xdr:row>40</xdr:row>
      <xdr:rowOff>30480</xdr:rowOff>
    </xdr:from>
    <xdr:to>
      <xdr:col>6</xdr:col>
      <xdr:colOff>3055620</xdr:colOff>
      <xdr:row>40</xdr:row>
      <xdr:rowOff>961505</xdr:rowOff>
    </xdr:to>
    <xdr:pic>
      <xdr:nvPicPr>
        <xdr:cNvPr id="57" name="Image 56">
          <a:extLst>
            <a:ext uri="{FF2B5EF4-FFF2-40B4-BE49-F238E27FC236}">
              <a16:creationId xmlns:a16="http://schemas.microsoft.com/office/drawing/2014/main" id="{52D4C635-C8CB-41BD-814A-3B2028FA4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3140" y="29397960"/>
          <a:ext cx="1463040" cy="93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1386840</xdr:colOff>
      <xdr:row>20</xdr:row>
      <xdr:rowOff>820706</xdr:rowOff>
    </xdr:to>
    <xdr:pic>
      <xdr:nvPicPr>
        <xdr:cNvPr id="60" name="Image 59">
          <a:extLst>
            <a:ext uri="{FF2B5EF4-FFF2-40B4-BE49-F238E27FC236}">
              <a16:creationId xmlns:a16="http://schemas.microsoft.com/office/drawing/2014/main" id="{0077DAFA-8BB9-4274-97F8-DF440DBC3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flipV="1">
          <a:off x="8290560" y="9098280"/>
          <a:ext cx="1386840" cy="8207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1013458</xdr:rowOff>
    </xdr:from>
    <xdr:to>
      <xdr:col>6</xdr:col>
      <xdr:colOff>1645920</xdr:colOff>
      <xdr:row>21</xdr:row>
      <xdr:rowOff>974023</xdr:rowOff>
    </xdr:to>
    <xdr:pic>
      <xdr:nvPicPr>
        <xdr:cNvPr id="61" name="Image 60">
          <a:extLst>
            <a:ext uri="{FF2B5EF4-FFF2-40B4-BE49-F238E27FC236}">
              <a16:creationId xmlns:a16="http://schemas.microsoft.com/office/drawing/2014/main" id="{C6929595-8AA4-42A4-AFC1-E192296CF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flipV="1">
          <a:off x="8290560" y="10111738"/>
          <a:ext cx="1645920" cy="974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1630680</xdr:colOff>
      <xdr:row>28</xdr:row>
      <xdr:rowOff>917337</xdr:rowOff>
    </xdr:to>
    <xdr:pic>
      <xdr:nvPicPr>
        <xdr:cNvPr id="68" name="Image 67" descr="Les moules de bouchot | Tourisme Bretagne">
          <a:extLst>
            <a:ext uri="{FF2B5EF4-FFF2-40B4-BE49-F238E27FC236}">
              <a16:creationId xmlns:a16="http://schemas.microsoft.com/office/drawing/2014/main" id="{8756AC79-422A-C28F-CBEC-746A2EF1D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17205960"/>
          <a:ext cx="1630680" cy="9173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1136513</xdr:colOff>
      <xdr:row>29</xdr:row>
      <xdr:rowOff>601980</xdr:rowOff>
    </xdr:to>
    <xdr:pic>
      <xdr:nvPicPr>
        <xdr:cNvPr id="69" name="Image 68">
          <a:extLst>
            <a:ext uri="{FF2B5EF4-FFF2-40B4-BE49-F238E27FC236}">
              <a16:creationId xmlns:a16="http://schemas.microsoft.com/office/drawing/2014/main" id="{4663F822-09A5-4E75-9F21-2611DC737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0800000" flipV="1">
          <a:off x="8290560" y="18219420"/>
          <a:ext cx="1136513" cy="6019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1630680</xdr:colOff>
      <xdr:row>27</xdr:row>
      <xdr:rowOff>917337</xdr:rowOff>
    </xdr:to>
    <xdr:pic>
      <xdr:nvPicPr>
        <xdr:cNvPr id="70" name="Image 69" descr="Les moules de bouchot | Tourisme Bretagne">
          <a:extLst>
            <a:ext uri="{FF2B5EF4-FFF2-40B4-BE49-F238E27FC236}">
              <a16:creationId xmlns:a16="http://schemas.microsoft.com/office/drawing/2014/main" id="{F5AD8611-35F4-46D7-B517-A749F78D0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16192500"/>
          <a:ext cx="1630680" cy="9173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1630680</xdr:colOff>
      <xdr:row>26</xdr:row>
      <xdr:rowOff>917337</xdr:rowOff>
    </xdr:to>
    <xdr:pic>
      <xdr:nvPicPr>
        <xdr:cNvPr id="71" name="Image 70" descr="Les moules de bouchot | Tourisme Bretagne">
          <a:extLst>
            <a:ext uri="{FF2B5EF4-FFF2-40B4-BE49-F238E27FC236}">
              <a16:creationId xmlns:a16="http://schemas.microsoft.com/office/drawing/2014/main" id="{F4CEEA20-7EF1-40ED-B94B-144C8A4E7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15179040"/>
          <a:ext cx="1630680" cy="9173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1630680</xdr:colOff>
      <xdr:row>25</xdr:row>
      <xdr:rowOff>917337</xdr:rowOff>
    </xdr:to>
    <xdr:pic>
      <xdr:nvPicPr>
        <xdr:cNvPr id="72" name="Image 71" descr="Les moules de bouchot | Tourisme Bretagne">
          <a:extLst>
            <a:ext uri="{FF2B5EF4-FFF2-40B4-BE49-F238E27FC236}">
              <a16:creationId xmlns:a16="http://schemas.microsoft.com/office/drawing/2014/main" id="{C98BC6AC-EC7D-43D6-A027-81EAD6198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14165580"/>
          <a:ext cx="1630680" cy="9173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1630680</xdr:colOff>
      <xdr:row>24</xdr:row>
      <xdr:rowOff>917337</xdr:rowOff>
    </xdr:to>
    <xdr:pic>
      <xdr:nvPicPr>
        <xdr:cNvPr id="73" name="Image 72" descr="Les moules de bouchot | Tourisme Bretagne">
          <a:extLst>
            <a:ext uri="{FF2B5EF4-FFF2-40B4-BE49-F238E27FC236}">
              <a16:creationId xmlns:a16="http://schemas.microsoft.com/office/drawing/2014/main" id="{51A630FA-56DB-4CC8-8253-1AAE2E2E4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13152120"/>
          <a:ext cx="1630680" cy="9173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1652550</xdr:colOff>
      <xdr:row>23</xdr:row>
      <xdr:rowOff>929640</xdr:rowOff>
    </xdr:to>
    <xdr:pic>
      <xdr:nvPicPr>
        <xdr:cNvPr id="74" name="Image 73" descr="Les moules de bouchot | Tourisme Bretagne">
          <a:extLst>
            <a:ext uri="{FF2B5EF4-FFF2-40B4-BE49-F238E27FC236}">
              <a16:creationId xmlns:a16="http://schemas.microsoft.com/office/drawing/2014/main" id="{860CBF71-577A-43E4-9D02-F1194FCFC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12138660"/>
          <a:ext cx="1652550" cy="9296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1417320</xdr:colOff>
      <xdr:row>30</xdr:row>
      <xdr:rowOff>750716</xdr:rowOff>
    </xdr:to>
    <xdr:pic>
      <xdr:nvPicPr>
        <xdr:cNvPr id="75" name="Image 74">
          <a:extLst>
            <a:ext uri="{FF2B5EF4-FFF2-40B4-BE49-F238E27FC236}">
              <a16:creationId xmlns:a16="http://schemas.microsoft.com/office/drawing/2014/main" id="{FC36B193-50F0-41DC-9338-2BFA7216E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0800000" flipV="1">
          <a:off x="8290560" y="19232880"/>
          <a:ext cx="1417320" cy="75071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1851660</xdr:colOff>
      <xdr:row>31</xdr:row>
      <xdr:rowOff>980774</xdr:rowOff>
    </xdr:to>
    <xdr:pic>
      <xdr:nvPicPr>
        <xdr:cNvPr id="76" name="Image 75">
          <a:extLst>
            <a:ext uri="{FF2B5EF4-FFF2-40B4-BE49-F238E27FC236}">
              <a16:creationId xmlns:a16="http://schemas.microsoft.com/office/drawing/2014/main" id="{7C1CD9E4-CE68-4CF9-9C7E-97B9C8ADC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0800000" flipV="1">
          <a:off x="8290560" y="20246340"/>
          <a:ext cx="1851660" cy="98077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1470660</xdr:colOff>
      <xdr:row>18</xdr:row>
      <xdr:rowOff>981312</xdr:rowOff>
    </xdr:to>
    <xdr:pic>
      <xdr:nvPicPr>
        <xdr:cNvPr id="79" name="Image 78" descr="La culture des moules | Cordes de naissains et bouchots de m… | Flickr">
          <a:extLst>
            <a:ext uri="{FF2B5EF4-FFF2-40B4-BE49-F238E27FC236}">
              <a16:creationId xmlns:a16="http://schemas.microsoft.com/office/drawing/2014/main" id="{4241A536-DBF0-41D2-A8F1-0AA478DC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071360"/>
          <a:ext cx="1470660" cy="9813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1470660</xdr:colOff>
      <xdr:row>19</xdr:row>
      <xdr:rowOff>981312</xdr:rowOff>
    </xdr:to>
    <xdr:pic>
      <xdr:nvPicPr>
        <xdr:cNvPr id="80" name="Image 79" descr="La culture des moules | Cordes de naissains et bouchots de m… | Flickr">
          <a:extLst>
            <a:ext uri="{FF2B5EF4-FFF2-40B4-BE49-F238E27FC236}">
              <a16:creationId xmlns:a16="http://schemas.microsoft.com/office/drawing/2014/main" id="{6E8317D7-AEBF-42C2-B53E-3D8EAA766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8084820"/>
          <a:ext cx="1470660" cy="9813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800100</xdr:colOff>
      <xdr:row>19</xdr:row>
      <xdr:rowOff>473484</xdr:rowOff>
    </xdr:to>
    <xdr:pic>
      <xdr:nvPicPr>
        <xdr:cNvPr id="81" name="Image 80">
          <a:extLst>
            <a:ext uri="{FF2B5EF4-FFF2-40B4-BE49-F238E27FC236}">
              <a16:creationId xmlns:a16="http://schemas.microsoft.com/office/drawing/2014/main" id="{845D4420-7775-42E9-9725-81F0282E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flipV="1">
          <a:off x="8290560" y="8084820"/>
          <a:ext cx="800100" cy="47348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592313</xdr:colOff>
      <xdr:row>18</xdr:row>
      <xdr:rowOff>350520</xdr:rowOff>
    </xdr:to>
    <xdr:pic>
      <xdr:nvPicPr>
        <xdr:cNvPr id="82" name="Image 81">
          <a:extLst>
            <a:ext uri="{FF2B5EF4-FFF2-40B4-BE49-F238E27FC236}">
              <a16:creationId xmlns:a16="http://schemas.microsoft.com/office/drawing/2014/main" id="{B3372C75-500C-480E-84F9-E4DB2FF1D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flipV="1">
          <a:off x="8290560" y="7071360"/>
          <a:ext cx="592313" cy="35052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22</xdr:row>
      <xdr:rowOff>0</xdr:rowOff>
    </xdr:from>
    <xdr:to>
      <xdr:col>6</xdr:col>
      <xdr:colOff>1592580</xdr:colOff>
      <xdr:row>22</xdr:row>
      <xdr:rowOff>995292</xdr:rowOff>
    </xdr:to>
    <xdr:pic>
      <xdr:nvPicPr>
        <xdr:cNvPr id="83" name="Image 82">
          <a:extLst>
            <a:ext uri="{FF2B5EF4-FFF2-40B4-BE49-F238E27FC236}">
              <a16:creationId xmlns:a16="http://schemas.microsoft.com/office/drawing/2014/main" id="{FEA066D7-8D36-41FB-8FB8-D561363BD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1" y="11125200"/>
          <a:ext cx="1592579" cy="9952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1134133</xdr:colOff>
      <xdr:row>32</xdr:row>
      <xdr:rowOff>883919</xdr:rowOff>
    </xdr:to>
    <xdr:pic>
      <xdr:nvPicPr>
        <xdr:cNvPr id="85" name="Image 84" descr="MEJILLÓN - Mariscos Costa Norte">
          <a:extLst>
            <a:ext uri="{FF2B5EF4-FFF2-40B4-BE49-F238E27FC236}">
              <a16:creationId xmlns:a16="http://schemas.microsoft.com/office/drawing/2014/main" id="{D1321796-01FB-4A3F-8BE8-35AD3FE7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21259800"/>
          <a:ext cx="1134133" cy="8839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1134133</xdr:colOff>
      <xdr:row>34</xdr:row>
      <xdr:rowOff>883919</xdr:rowOff>
    </xdr:to>
    <xdr:pic>
      <xdr:nvPicPr>
        <xdr:cNvPr id="86" name="Image 85" descr="MEJILLÓN - Mariscos Costa Norte">
          <a:extLst>
            <a:ext uri="{FF2B5EF4-FFF2-40B4-BE49-F238E27FC236}">
              <a16:creationId xmlns:a16="http://schemas.microsoft.com/office/drawing/2014/main" id="{12D0A107-9D42-40AA-98EF-AF5BA99E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0560" y="23286720"/>
          <a:ext cx="1134133" cy="8839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1348740</xdr:colOff>
      <xdr:row>38</xdr:row>
      <xdr:rowOff>1011555</xdr:rowOff>
    </xdr:to>
    <xdr:pic>
      <xdr:nvPicPr>
        <xdr:cNvPr id="87" name="Image 86" descr="MOULES DE CORDE - Vanzemarée">
          <a:extLst>
            <a:ext uri="{FF2B5EF4-FFF2-40B4-BE49-F238E27FC236}">
              <a16:creationId xmlns:a16="http://schemas.microsoft.com/office/drawing/2014/main" id="{9E618F53-7DD3-4B26-A268-F2C24443A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7340560"/>
          <a:ext cx="1348740" cy="10115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1348740</xdr:colOff>
      <xdr:row>39</xdr:row>
      <xdr:rowOff>1011555</xdr:rowOff>
    </xdr:to>
    <xdr:pic>
      <xdr:nvPicPr>
        <xdr:cNvPr id="88" name="Image 87" descr="MOULES DE CORDE - Vanzemarée">
          <a:extLst>
            <a:ext uri="{FF2B5EF4-FFF2-40B4-BE49-F238E27FC236}">
              <a16:creationId xmlns:a16="http://schemas.microsoft.com/office/drawing/2014/main" id="{AF518E0E-39A7-4260-82B0-3629D1A06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8354020"/>
          <a:ext cx="1348740" cy="10115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1348740</xdr:colOff>
      <xdr:row>40</xdr:row>
      <xdr:rowOff>1011555</xdr:rowOff>
    </xdr:to>
    <xdr:pic>
      <xdr:nvPicPr>
        <xdr:cNvPr id="89" name="Image 88" descr="MOULES DE CORDE - Vanzemarée">
          <a:extLst>
            <a:ext uri="{FF2B5EF4-FFF2-40B4-BE49-F238E27FC236}">
              <a16:creationId xmlns:a16="http://schemas.microsoft.com/office/drawing/2014/main" id="{314F0385-B3D7-4A10-8E48-B6EA3A493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29367480"/>
          <a:ext cx="1348740" cy="10115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3</xdr:row>
      <xdr:rowOff>30480</xdr:rowOff>
    </xdr:from>
    <xdr:to>
      <xdr:col>1</xdr:col>
      <xdr:colOff>388620</xdr:colOff>
      <xdr:row>8</xdr:row>
      <xdr:rowOff>60960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19E913A7-7B08-458B-8DF4-90A9CC105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693420"/>
          <a:ext cx="1120140" cy="11201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21</xdr:col>
      <xdr:colOff>91440</xdr:colOff>
      <xdr:row>68</xdr:row>
      <xdr:rowOff>121920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3F9232F-2A6F-4B35-8B8B-04221DC52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807720</xdr:colOff>
      <xdr:row>23</xdr:row>
      <xdr:rowOff>538288</xdr:rowOff>
    </xdr:to>
    <xdr:pic>
      <xdr:nvPicPr>
        <xdr:cNvPr id="7" name="Image 6" descr="Grande Lanterne Marocaine En Métal Pour Intérieur Et Extérieur ...">
          <a:extLst>
            <a:ext uri="{FF2B5EF4-FFF2-40B4-BE49-F238E27FC236}">
              <a16:creationId xmlns:a16="http://schemas.microsoft.com/office/drawing/2014/main" id="{A0AEAF55-8E08-4EF5-9380-7BC0CDF66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2847320"/>
          <a:ext cx="807720" cy="5382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23</xdr:row>
      <xdr:rowOff>1013459</xdr:rowOff>
    </xdr:from>
    <xdr:to>
      <xdr:col>6</xdr:col>
      <xdr:colOff>998220</xdr:colOff>
      <xdr:row>24</xdr:row>
      <xdr:rowOff>665242</xdr:rowOff>
    </xdr:to>
    <xdr:pic>
      <xdr:nvPicPr>
        <xdr:cNvPr id="8" name="Image 7" descr="Grande Lanterne Marocaine En Métal Pour Intérieur Et Extérieur ...">
          <a:extLst>
            <a:ext uri="{FF2B5EF4-FFF2-40B4-BE49-F238E27FC236}">
              <a16:creationId xmlns:a16="http://schemas.microsoft.com/office/drawing/2014/main" id="{C1297AA9-D12B-49DF-BD97-FC19F6827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3860779"/>
          <a:ext cx="998220" cy="6652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1211580</xdr:colOff>
      <xdr:row>25</xdr:row>
      <xdr:rowOff>807432</xdr:rowOff>
    </xdr:to>
    <xdr:pic>
      <xdr:nvPicPr>
        <xdr:cNvPr id="9" name="Image 8" descr="Grande Lanterne Marocaine En Métal Pour Intérieur Et Extérieur ...">
          <a:extLst>
            <a:ext uri="{FF2B5EF4-FFF2-40B4-BE49-F238E27FC236}">
              <a16:creationId xmlns:a16="http://schemas.microsoft.com/office/drawing/2014/main" id="{54820E41-443F-415D-A1D3-B3BD87CA8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874240"/>
          <a:ext cx="1211580" cy="80743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2910840</xdr:colOff>
      <xdr:row>26</xdr:row>
      <xdr:rowOff>0</xdr:rowOff>
    </xdr:from>
    <xdr:to>
      <xdr:col>6</xdr:col>
      <xdr:colOff>1539240</xdr:colOff>
      <xdr:row>27</xdr:row>
      <xdr:rowOff>17412</xdr:rowOff>
    </xdr:to>
    <xdr:pic>
      <xdr:nvPicPr>
        <xdr:cNvPr id="10" name="Image 9" descr="Grande Lanterne Marocaine En Métal Pour Intérieur Et Extérieur ...">
          <a:extLst>
            <a:ext uri="{FF2B5EF4-FFF2-40B4-BE49-F238E27FC236}">
              <a16:creationId xmlns:a16="http://schemas.microsoft.com/office/drawing/2014/main" id="{8ACD0A6E-A302-4F80-9FF9-DF9CE42B0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15887700"/>
          <a:ext cx="1546860" cy="10308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1699260</xdr:colOff>
      <xdr:row>28</xdr:row>
      <xdr:rowOff>499976</xdr:rowOff>
    </xdr:to>
    <xdr:pic>
      <xdr:nvPicPr>
        <xdr:cNvPr id="11" name="Image 10" descr="Grande Lanterne Marocaine En Métal Pour Intérieur Et Extérieur ...">
          <a:extLst>
            <a:ext uri="{FF2B5EF4-FFF2-40B4-BE49-F238E27FC236}">
              <a16:creationId xmlns:a16="http://schemas.microsoft.com/office/drawing/2014/main" id="{43122177-4984-4730-8919-7FB9F673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901160"/>
          <a:ext cx="1699260" cy="11324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28</xdr:row>
      <xdr:rowOff>632459</xdr:rowOff>
    </xdr:from>
    <xdr:to>
      <xdr:col>6</xdr:col>
      <xdr:colOff>1905000</xdr:colOff>
      <xdr:row>31</xdr:row>
      <xdr:rowOff>4626</xdr:rowOff>
    </xdr:to>
    <xdr:pic>
      <xdr:nvPicPr>
        <xdr:cNvPr id="12" name="Image 11" descr="Grande Lanterne Marocaine En Métal Pour Intérieur Et Extérieur ...">
          <a:extLst>
            <a:ext uri="{FF2B5EF4-FFF2-40B4-BE49-F238E27FC236}">
              <a16:creationId xmlns:a16="http://schemas.microsoft.com/office/drawing/2014/main" id="{0A0ACC11-FD34-49A4-BEEF-0F20B49D9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166079"/>
          <a:ext cx="1905000" cy="126954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2209800</xdr:colOff>
      <xdr:row>33</xdr:row>
      <xdr:rowOff>207755</xdr:rowOff>
    </xdr:to>
    <xdr:pic>
      <xdr:nvPicPr>
        <xdr:cNvPr id="13" name="Image 12" descr="Grande Lanterne Marocaine En Métal Pour Intérieur Et Extérieur ...">
          <a:extLst>
            <a:ext uri="{FF2B5EF4-FFF2-40B4-BE49-F238E27FC236}">
              <a16:creationId xmlns:a16="http://schemas.microsoft.com/office/drawing/2014/main" id="{AF54F593-D1D8-44A8-97A0-4C6833A24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9431000"/>
          <a:ext cx="2209800" cy="1472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2903220</xdr:colOff>
      <xdr:row>21</xdr:row>
      <xdr:rowOff>944880</xdr:rowOff>
    </xdr:from>
    <xdr:to>
      <xdr:col>6</xdr:col>
      <xdr:colOff>670805</xdr:colOff>
      <xdr:row>22</xdr:row>
      <xdr:rowOff>388620</xdr:rowOff>
    </xdr:to>
    <xdr:pic>
      <xdr:nvPicPr>
        <xdr:cNvPr id="15" name="Image 14" descr="Grande Lanterne Marocaine En Métal Pour Intérieur Et Extérieur ...">
          <a:extLst>
            <a:ext uri="{FF2B5EF4-FFF2-40B4-BE49-F238E27FC236}">
              <a16:creationId xmlns:a16="http://schemas.microsoft.com/office/drawing/2014/main" id="{949FFAF0-89BF-4176-A9D5-5A29280D9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4480" y="11765280"/>
          <a:ext cx="686045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</xdr:colOff>
      <xdr:row>21</xdr:row>
      <xdr:rowOff>0</xdr:rowOff>
    </xdr:from>
    <xdr:to>
      <xdr:col>6</xdr:col>
      <xdr:colOff>560271</xdr:colOff>
      <xdr:row>21</xdr:row>
      <xdr:rowOff>373380</xdr:rowOff>
    </xdr:to>
    <xdr:pic>
      <xdr:nvPicPr>
        <xdr:cNvPr id="16" name="Image 15" descr="Grande Lanterne Marocaine En Métal Pour Intérieur Et Extérieur ...">
          <a:extLst>
            <a:ext uri="{FF2B5EF4-FFF2-40B4-BE49-F238E27FC236}">
              <a16:creationId xmlns:a16="http://schemas.microsoft.com/office/drawing/2014/main" id="{A6ACEE35-EB29-444F-933A-4AE8BEE9B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1" y="10820400"/>
          <a:ext cx="560270" cy="3733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503100</xdr:colOff>
      <xdr:row>20</xdr:row>
      <xdr:rowOff>335280</xdr:rowOff>
    </xdr:to>
    <xdr:pic>
      <xdr:nvPicPr>
        <xdr:cNvPr id="17" name="Image 16" descr="Grande Lanterne Marocaine En Métal Pour Intérieur Et Extérieur ...">
          <a:extLst>
            <a:ext uri="{FF2B5EF4-FFF2-40B4-BE49-F238E27FC236}">
              <a16:creationId xmlns:a16="http://schemas.microsoft.com/office/drawing/2014/main" id="{8B7A585F-81AE-44E7-A386-6D18AA492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9806940"/>
          <a:ext cx="503100" cy="3352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1821180</xdr:colOff>
      <xdr:row>15</xdr:row>
      <xdr:rowOff>216295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9A0C8C74-883D-440A-8A3D-7DCA45E3A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63740" y="3726180"/>
          <a:ext cx="1821180" cy="122975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1</xdr:rowOff>
    </xdr:from>
    <xdr:to>
      <xdr:col>5</xdr:col>
      <xdr:colOff>1392654</xdr:colOff>
      <xdr:row>18</xdr:row>
      <xdr:rowOff>929641</xdr:rowOff>
    </xdr:to>
    <xdr:pic>
      <xdr:nvPicPr>
        <xdr:cNvPr id="32" name="Image 31" descr="Dégustation de coquillages Sète Archipel de Thau">
          <a:extLst>
            <a:ext uri="{FF2B5EF4-FFF2-40B4-BE49-F238E27FC236}">
              <a16:creationId xmlns:a16="http://schemas.microsoft.com/office/drawing/2014/main" id="{5524DFE2-644F-1D1D-85C8-033163FDB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7780021"/>
          <a:ext cx="1392654" cy="9296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331589</xdr:colOff>
      <xdr:row>18</xdr:row>
      <xdr:rowOff>220980</xdr:rowOff>
    </xdr:to>
    <xdr:pic>
      <xdr:nvPicPr>
        <xdr:cNvPr id="33" name="Image 32" descr="Grande Lanterne Marocaine En Métal Pour Intérieur Et Extérieur ...">
          <a:extLst>
            <a:ext uri="{FF2B5EF4-FFF2-40B4-BE49-F238E27FC236}">
              <a16:creationId xmlns:a16="http://schemas.microsoft.com/office/drawing/2014/main" id="{D72FE9EC-6666-4014-A321-4D4EBF112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140" y="7780020"/>
          <a:ext cx="331589" cy="220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</xdr:colOff>
      <xdr:row>18</xdr:row>
      <xdr:rowOff>152400</xdr:rowOff>
    </xdr:from>
    <xdr:to>
      <xdr:col>6</xdr:col>
      <xdr:colOff>483989</xdr:colOff>
      <xdr:row>18</xdr:row>
      <xdr:rowOff>373380</xdr:rowOff>
    </xdr:to>
    <xdr:pic>
      <xdr:nvPicPr>
        <xdr:cNvPr id="34" name="Image 33" descr="Grande Lanterne Marocaine En Métal Pour Intérieur Et Extérieur ...">
          <a:extLst>
            <a:ext uri="{FF2B5EF4-FFF2-40B4-BE49-F238E27FC236}">
              <a16:creationId xmlns:a16="http://schemas.microsoft.com/office/drawing/2014/main" id="{ACF82CB4-0852-4DEC-AD28-799656AA7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2540" y="7932420"/>
          <a:ext cx="331589" cy="220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304800</xdr:colOff>
      <xdr:row>18</xdr:row>
      <xdr:rowOff>304800</xdr:rowOff>
    </xdr:from>
    <xdr:to>
      <xdr:col>6</xdr:col>
      <xdr:colOff>636389</xdr:colOff>
      <xdr:row>18</xdr:row>
      <xdr:rowOff>525780</xdr:rowOff>
    </xdr:to>
    <xdr:pic>
      <xdr:nvPicPr>
        <xdr:cNvPr id="35" name="Image 34" descr="Grande Lanterne Marocaine En Métal Pour Intérieur Et Extérieur ...">
          <a:extLst>
            <a:ext uri="{FF2B5EF4-FFF2-40B4-BE49-F238E27FC236}">
              <a16:creationId xmlns:a16="http://schemas.microsoft.com/office/drawing/2014/main" id="{7C23C344-BA6E-46E2-A3DA-ECBD50871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4940" y="8084820"/>
          <a:ext cx="331589" cy="220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457200</xdr:colOff>
      <xdr:row>18</xdr:row>
      <xdr:rowOff>457200</xdr:rowOff>
    </xdr:from>
    <xdr:to>
      <xdr:col>6</xdr:col>
      <xdr:colOff>788789</xdr:colOff>
      <xdr:row>18</xdr:row>
      <xdr:rowOff>678180</xdr:rowOff>
    </xdr:to>
    <xdr:pic>
      <xdr:nvPicPr>
        <xdr:cNvPr id="36" name="Image 35" descr="Grande Lanterne Marocaine En Métal Pour Intérieur Et Extérieur ...">
          <a:extLst>
            <a:ext uri="{FF2B5EF4-FFF2-40B4-BE49-F238E27FC236}">
              <a16:creationId xmlns:a16="http://schemas.microsoft.com/office/drawing/2014/main" id="{B6BA3BEF-8505-4F00-B63A-9B1178A7E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7340" y="8237220"/>
          <a:ext cx="331589" cy="220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609600</xdr:colOff>
      <xdr:row>18</xdr:row>
      <xdr:rowOff>609600</xdr:rowOff>
    </xdr:from>
    <xdr:to>
      <xdr:col>6</xdr:col>
      <xdr:colOff>941189</xdr:colOff>
      <xdr:row>18</xdr:row>
      <xdr:rowOff>830580</xdr:rowOff>
    </xdr:to>
    <xdr:pic>
      <xdr:nvPicPr>
        <xdr:cNvPr id="37" name="Image 36" descr="Grande Lanterne Marocaine En Métal Pour Intérieur Et Extérieur ...">
          <a:extLst>
            <a:ext uri="{FF2B5EF4-FFF2-40B4-BE49-F238E27FC236}">
              <a16:creationId xmlns:a16="http://schemas.microsoft.com/office/drawing/2014/main" id="{AB32F5AA-F482-4FA3-8785-D6343314B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9740" y="8389620"/>
          <a:ext cx="331589" cy="220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1706880</xdr:colOff>
      <xdr:row>20</xdr:row>
      <xdr:rowOff>28738</xdr:rowOff>
    </xdr:to>
    <xdr:pic>
      <xdr:nvPicPr>
        <xdr:cNvPr id="40" name="Image 39" descr="Comment choisir les huîtres">
          <a:extLst>
            <a:ext uri="{FF2B5EF4-FFF2-40B4-BE49-F238E27FC236}">
              <a16:creationId xmlns:a16="http://schemas.microsoft.com/office/drawing/2014/main" id="{8E6E5742-48E5-7252-E67E-60DD73023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8793480"/>
          <a:ext cx="1706880" cy="104219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</xdr:colOff>
      <xdr:row>19</xdr:row>
      <xdr:rowOff>152400</xdr:rowOff>
    </xdr:from>
    <xdr:to>
      <xdr:col>6</xdr:col>
      <xdr:colOff>586740</xdr:colOff>
      <xdr:row>19</xdr:row>
      <xdr:rowOff>441856</xdr:rowOff>
    </xdr:to>
    <xdr:pic>
      <xdr:nvPicPr>
        <xdr:cNvPr id="42" name="Image 41" descr="Grande Lanterne Marocaine En Métal Pour Intérieur Et Extérieur ...">
          <a:extLst>
            <a:ext uri="{FF2B5EF4-FFF2-40B4-BE49-F238E27FC236}">
              <a16:creationId xmlns:a16="http://schemas.microsoft.com/office/drawing/2014/main" id="{A9DD879F-405B-41F2-BCC9-A7175D943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2540" y="8945880"/>
          <a:ext cx="434340" cy="2894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464820</xdr:colOff>
      <xdr:row>19</xdr:row>
      <xdr:rowOff>381000</xdr:rowOff>
    </xdr:from>
    <xdr:to>
      <xdr:col>6</xdr:col>
      <xdr:colOff>899160</xdr:colOff>
      <xdr:row>19</xdr:row>
      <xdr:rowOff>670456</xdr:rowOff>
    </xdr:to>
    <xdr:pic>
      <xdr:nvPicPr>
        <xdr:cNvPr id="43" name="Image 42" descr="Grande Lanterne Marocaine En Métal Pour Intérieur Et Extérieur ...">
          <a:extLst>
            <a:ext uri="{FF2B5EF4-FFF2-40B4-BE49-F238E27FC236}">
              <a16:creationId xmlns:a16="http://schemas.microsoft.com/office/drawing/2014/main" id="{E2C5F379-8B2B-4E99-8D59-789F9072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4960" y="9174480"/>
          <a:ext cx="434340" cy="2894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876300</xdr:colOff>
      <xdr:row>19</xdr:row>
      <xdr:rowOff>579120</xdr:rowOff>
    </xdr:from>
    <xdr:to>
      <xdr:col>6</xdr:col>
      <xdr:colOff>1310640</xdr:colOff>
      <xdr:row>19</xdr:row>
      <xdr:rowOff>868576</xdr:rowOff>
    </xdr:to>
    <xdr:pic>
      <xdr:nvPicPr>
        <xdr:cNvPr id="44" name="Image 43" descr="Grande Lanterne Marocaine En Métal Pour Intérieur Et Extérieur ...">
          <a:extLst>
            <a:ext uri="{FF2B5EF4-FFF2-40B4-BE49-F238E27FC236}">
              <a16:creationId xmlns:a16="http://schemas.microsoft.com/office/drawing/2014/main" id="{AEEA6465-ED4E-4E0D-8345-94BA48814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6440" y="9372600"/>
          <a:ext cx="434340" cy="2894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1272540</xdr:colOff>
      <xdr:row>19</xdr:row>
      <xdr:rowOff>731520</xdr:rowOff>
    </xdr:from>
    <xdr:to>
      <xdr:col>6</xdr:col>
      <xdr:colOff>1706880</xdr:colOff>
      <xdr:row>20</xdr:row>
      <xdr:rowOff>7516</xdr:rowOff>
    </xdr:to>
    <xdr:pic>
      <xdr:nvPicPr>
        <xdr:cNvPr id="45" name="Image 44" descr="Grande Lanterne Marocaine En Métal Pour Intérieur Et Extérieur ...">
          <a:extLst>
            <a:ext uri="{FF2B5EF4-FFF2-40B4-BE49-F238E27FC236}">
              <a16:creationId xmlns:a16="http://schemas.microsoft.com/office/drawing/2014/main" id="{BAF02E34-4B7C-454E-A3A5-D6B5C997A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680" y="9525000"/>
          <a:ext cx="434340" cy="2894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434340</xdr:colOff>
      <xdr:row>20</xdr:row>
      <xdr:rowOff>365760</xdr:rowOff>
    </xdr:from>
    <xdr:to>
      <xdr:col>6</xdr:col>
      <xdr:colOff>937440</xdr:colOff>
      <xdr:row>20</xdr:row>
      <xdr:rowOff>701040</xdr:rowOff>
    </xdr:to>
    <xdr:pic>
      <xdr:nvPicPr>
        <xdr:cNvPr id="46" name="Image 45" descr="Grande Lanterne Marocaine En Métal Pour Intérieur Et Extérieur ...">
          <a:extLst>
            <a:ext uri="{FF2B5EF4-FFF2-40B4-BE49-F238E27FC236}">
              <a16:creationId xmlns:a16="http://schemas.microsoft.com/office/drawing/2014/main" id="{DC30B445-FED7-4623-A338-157EBF8E1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4480" y="10172700"/>
          <a:ext cx="503100" cy="3352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990600</xdr:colOff>
      <xdr:row>20</xdr:row>
      <xdr:rowOff>525780</xdr:rowOff>
    </xdr:from>
    <xdr:to>
      <xdr:col>6</xdr:col>
      <xdr:colOff>1493700</xdr:colOff>
      <xdr:row>20</xdr:row>
      <xdr:rowOff>861060</xdr:rowOff>
    </xdr:to>
    <xdr:pic>
      <xdr:nvPicPr>
        <xdr:cNvPr id="47" name="Image 46" descr="Grande Lanterne Marocaine En Métal Pour Intérieur Et Extérieur ...">
          <a:extLst>
            <a:ext uri="{FF2B5EF4-FFF2-40B4-BE49-F238E27FC236}">
              <a16:creationId xmlns:a16="http://schemas.microsoft.com/office/drawing/2014/main" id="{BF353834-CFDD-455E-A24E-27D5B2A17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0332720"/>
          <a:ext cx="503100" cy="3352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1569720</xdr:colOff>
      <xdr:row>20</xdr:row>
      <xdr:rowOff>632460</xdr:rowOff>
    </xdr:from>
    <xdr:to>
      <xdr:col>6</xdr:col>
      <xdr:colOff>2072820</xdr:colOff>
      <xdr:row>20</xdr:row>
      <xdr:rowOff>967740</xdr:rowOff>
    </xdr:to>
    <xdr:pic>
      <xdr:nvPicPr>
        <xdr:cNvPr id="48" name="Image 47" descr="Grande Lanterne Marocaine En Métal Pour Intérieur Et Extérieur ...">
          <a:extLst>
            <a:ext uri="{FF2B5EF4-FFF2-40B4-BE49-F238E27FC236}">
              <a16:creationId xmlns:a16="http://schemas.microsoft.com/office/drawing/2014/main" id="{BCDB1995-0D8F-4706-A5B3-76E4A1969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9860" y="10439400"/>
          <a:ext cx="503100" cy="3352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640081</xdr:colOff>
      <xdr:row>21</xdr:row>
      <xdr:rowOff>213360</xdr:rowOff>
    </xdr:from>
    <xdr:to>
      <xdr:col>6</xdr:col>
      <xdr:colOff>1200351</xdr:colOff>
      <xdr:row>21</xdr:row>
      <xdr:rowOff>586740</xdr:rowOff>
    </xdr:to>
    <xdr:pic>
      <xdr:nvPicPr>
        <xdr:cNvPr id="51" name="Image 50" descr="Grande Lanterne Marocaine En Métal Pour Intérieur Et Extérieur ...">
          <a:extLst>
            <a:ext uri="{FF2B5EF4-FFF2-40B4-BE49-F238E27FC236}">
              <a16:creationId xmlns:a16="http://schemas.microsoft.com/office/drawing/2014/main" id="{45C01B04-0E10-4783-AF44-48EAE883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0221" y="11033760"/>
          <a:ext cx="560270" cy="3733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1440181</xdr:colOff>
      <xdr:row>21</xdr:row>
      <xdr:rowOff>487680</xdr:rowOff>
    </xdr:from>
    <xdr:to>
      <xdr:col>6</xdr:col>
      <xdr:colOff>2000451</xdr:colOff>
      <xdr:row>21</xdr:row>
      <xdr:rowOff>861060</xdr:rowOff>
    </xdr:to>
    <xdr:pic>
      <xdr:nvPicPr>
        <xdr:cNvPr id="52" name="Image 51" descr="Grande Lanterne Marocaine En Métal Pour Intérieur Et Extérieur ...">
          <a:extLst>
            <a:ext uri="{FF2B5EF4-FFF2-40B4-BE49-F238E27FC236}">
              <a16:creationId xmlns:a16="http://schemas.microsoft.com/office/drawing/2014/main" id="{A3E2993C-BD4D-4304-8ED3-C05BC89E9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0321" y="11308080"/>
          <a:ext cx="560270" cy="3733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609600</xdr:colOff>
      <xdr:row>22</xdr:row>
      <xdr:rowOff>251460</xdr:rowOff>
    </xdr:from>
    <xdr:to>
      <xdr:col>6</xdr:col>
      <xdr:colOff>1295645</xdr:colOff>
      <xdr:row>22</xdr:row>
      <xdr:rowOff>708660</xdr:rowOff>
    </xdr:to>
    <xdr:pic>
      <xdr:nvPicPr>
        <xdr:cNvPr id="54" name="Image 53" descr="Grande Lanterne Marocaine En Métal Pour Intérieur Et Extérieur ...">
          <a:extLst>
            <a:ext uri="{FF2B5EF4-FFF2-40B4-BE49-F238E27FC236}">
              <a16:creationId xmlns:a16="http://schemas.microsoft.com/office/drawing/2014/main" id="{B31A9C45-3F56-4A9C-B137-11D9A3691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9740" y="12085320"/>
          <a:ext cx="686045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1272540</xdr:colOff>
      <xdr:row>22</xdr:row>
      <xdr:rowOff>426720</xdr:rowOff>
    </xdr:from>
    <xdr:to>
      <xdr:col>6</xdr:col>
      <xdr:colOff>1958585</xdr:colOff>
      <xdr:row>22</xdr:row>
      <xdr:rowOff>883920</xdr:rowOff>
    </xdr:to>
    <xdr:pic>
      <xdr:nvPicPr>
        <xdr:cNvPr id="55" name="Image 54" descr="Grande Lanterne Marocaine En Métal Pour Intérieur Et Extérieur ...">
          <a:extLst>
            <a:ext uri="{FF2B5EF4-FFF2-40B4-BE49-F238E27FC236}">
              <a16:creationId xmlns:a16="http://schemas.microsoft.com/office/drawing/2014/main" id="{52792FC0-DCF7-4475-94F0-1012E103C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680" y="12260580"/>
          <a:ext cx="686045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838200</xdr:colOff>
      <xdr:row>23</xdr:row>
      <xdr:rowOff>160020</xdr:rowOff>
    </xdr:from>
    <xdr:to>
      <xdr:col>6</xdr:col>
      <xdr:colOff>1645920</xdr:colOff>
      <xdr:row>23</xdr:row>
      <xdr:rowOff>698308</xdr:rowOff>
    </xdr:to>
    <xdr:pic>
      <xdr:nvPicPr>
        <xdr:cNvPr id="56" name="Image 55" descr="Grande Lanterne Marocaine En Métal Pour Intérieur Et Extérieur ...">
          <a:extLst>
            <a:ext uri="{FF2B5EF4-FFF2-40B4-BE49-F238E27FC236}">
              <a16:creationId xmlns:a16="http://schemas.microsoft.com/office/drawing/2014/main" id="{A1625F0A-86E6-405D-AC87-41CEF542D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8340" y="13007340"/>
          <a:ext cx="807720" cy="5382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998220</xdr:colOff>
      <xdr:row>24</xdr:row>
      <xdr:rowOff>665243</xdr:rowOff>
    </xdr:to>
    <xdr:pic>
      <xdr:nvPicPr>
        <xdr:cNvPr id="57" name="Image 56" descr="Grande Lanterne Marocaine En Métal Pour Intérieur Et Extérieur ...">
          <a:extLst>
            <a:ext uri="{FF2B5EF4-FFF2-40B4-BE49-F238E27FC236}">
              <a16:creationId xmlns:a16="http://schemas.microsoft.com/office/drawing/2014/main" id="{C0A2F08F-24EF-442C-A0FF-16D01596C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140" y="13860780"/>
          <a:ext cx="998220" cy="6652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1059180</xdr:colOff>
      <xdr:row>24</xdr:row>
      <xdr:rowOff>129540</xdr:rowOff>
    </xdr:from>
    <xdr:to>
      <xdr:col>6</xdr:col>
      <xdr:colOff>2057400</xdr:colOff>
      <xdr:row>24</xdr:row>
      <xdr:rowOff>794783</xdr:rowOff>
    </xdr:to>
    <xdr:pic>
      <xdr:nvPicPr>
        <xdr:cNvPr id="58" name="Image 57" descr="Grande Lanterne Marocaine En Métal Pour Intérieur Et Extérieur ...">
          <a:extLst>
            <a:ext uri="{FF2B5EF4-FFF2-40B4-BE49-F238E27FC236}">
              <a16:creationId xmlns:a16="http://schemas.microsoft.com/office/drawing/2014/main" id="{6848E6C7-30E8-44C2-9533-1752E32D4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9320" y="13990320"/>
          <a:ext cx="998220" cy="6652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1158240</xdr:colOff>
      <xdr:row>25</xdr:row>
      <xdr:rowOff>167640</xdr:rowOff>
    </xdr:from>
    <xdr:to>
      <xdr:col>6</xdr:col>
      <xdr:colOff>2369820</xdr:colOff>
      <xdr:row>25</xdr:row>
      <xdr:rowOff>975072</xdr:rowOff>
    </xdr:to>
    <xdr:pic>
      <xdr:nvPicPr>
        <xdr:cNvPr id="59" name="Image 58" descr="Grande Lanterne Marocaine En Métal Pour Intérieur Et Extérieur ...">
          <a:extLst>
            <a:ext uri="{FF2B5EF4-FFF2-40B4-BE49-F238E27FC236}">
              <a16:creationId xmlns:a16="http://schemas.microsoft.com/office/drawing/2014/main" id="{A04470D5-E54F-43EB-AE12-A903A604F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8380" y="15041880"/>
          <a:ext cx="1211580" cy="807432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5</xdr:col>
      <xdr:colOff>0</xdr:colOff>
      <xdr:row>23</xdr:row>
      <xdr:rowOff>0</xdr:rowOff>
    </xdr:from>
    <xdr:ext cx="1531620" cy="893754"/>
    <xdr:pic>
      <xdr:nvPicPr>
        <xdr:cNvPr id="63" name="Image 62" descr="Huîtres de Normandie Côte Ouest">
          <a:extLst>
            <a:ext uri="{FF2B5EF4-FFF2-40B4-BE49-F238E27FC236}">
              <a16:creationId xmlns:a16="http://schemas.microsoft.com/office/drawing/2014/main" id="{D62A1590-4D62-47B9-93DC-B52C2906A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13860780"/>
          <a:ext cx="1531620" cy="893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22</xdr:row>
      <xdr:rowOff>0</xdr:rowOff>
    </xdr:from>
    <xdr:ext cx="1531620" cy="893754"/>
    <xdr:pic>
      <xdr:nvPicPr>
        <xdr:cNvPr id="64" name="Image 63" descr="Huîtres de Normandie Côte Ouest">
          <a:extLst>
            <a:ext uri="{FF2B5EF4-FFF2-40B4-BE49-F238E27FC236}">
              <a16:creationId xmlns:a16="http://schemas.microsoft.com/office/drawing/2014/main" id="{9B356B96-A5F9-41FA-A1F2-716CA25E1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13860780"/>
          <a:ext cx="1531620" cy="893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21</xdr:row>
      <xdr:rowOff>0</xdr:rowOff>
    </xdr:from>
    <xdr:ext cx="1531620" cy="893754"/>
    <xdr:pic>
      <xdr:nvPicPr>
        <xdr:cNvPr id="65" name="Image 64" descr="Huîtres de Normandie Côte Ouest">
          <a:extLst>
            <a:ext uri="{FF2B5EF4-FFF2-40B4-BE49-F238E27FC236}">
              <a16:creationId xmlns:a16="http://schemas.microsoft.com/office/drawing/2014/main" id="{3180FB17-9B4C-4F73-867B-E9142F18F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13860780"/>
          <a:ext cx="1531620" cy="893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21</xdr:row>
      <xdr:rowOff>0</xdr:rowOff>
    </xdr:from>
    <xdr:ext cx="1531620" cy="893754"/>
    <xdr:pic>
      <xdr:nvPicPr>
        <xdr:cNvPr id="66" name="Image 65" descr="Huîtres de Normandie Côte Ouest">
          <a:extLst>
            <a:ext uri="{FF2B5EF4-FFF2-40B4-BE49-F238E27FC236}">
              <a16:creationId xmlns:a16="http://schemas.microsoft.com/office/drawing/2014/main" id="{1E354966-272B-4752-8CB8-631A6C7BC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13860780"/>
          <a:ext cx="1531620" cy="893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20</xdr:row>
      <xdr:rowOff>0</xdr:rowOff>
    </xdr:from>
    <xdr:ext cx="1531620" cy="893754"/>
    <xdr:pic>
      <xdr:nvPicPr>
        <xdr:cNvPr id="67" name="Image 66" descr="Huîtres de Normandie Côte Ouest">
          <a:extLst>
            <a:ext uri="{FF2B5EF4-FFF2-40B4-BE49-F238E27FC236}">
              <a16:creationId xmlns:a16="http://schemas.microsoft.com/office/drawing/2014/main" id="{3E99DDBC-8BC4-439D-B22E-FBE0680A4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9806940"/>
          <a:ext cx="1531620" cy="893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769620</xdr:colOff>
      <xdr:row>12</xdr:row>
      <xdr:rowOff>175261</xdr:rowOff>
    </xdr:from>
    <xdr:to>
      <xdr:col>6</xdr:col>
      <xdr:colOff>1516380</xdr:colOff>
      <xdr:row>13</xdr:row>
      <xdr:rowOff>991333</xdr:rowOff>
    </xdr:to>
    <xdr:pic>
      <xdr:nvPicPr>
        <xdr:cNvPr id="69" name="Image 68">
          <a:extLst>
            <a:ext uri="{FF2B5EF4-FFF2-40B4-BE49-F238E27FC236}">
              <a16:creationId xmlns:a16="http://schemas.microsoft.com/office/drawing/2014/main" id="{0CD5C53F-7C76-4990-EEF0-228BBB21B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9340" y="2705101"/>
          <a:ext cx="746760" cy="99895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769620</xdr:colOff>
      <xdr:row>13</xdr:row>
      <xdr:rowOff>769620</xdr:rowOff>
    </xdr:to>
    <xdr:pic>
      <xdr:nvPicPr>
        <xdr:cNvPr id="70" name="Image 69" descr="High Quality Scallop Pearl Netting from huaxing nets">
          <a:extLst>
            <a:ext uri="{FF2B5EF4-FFF2-40B4-BE49-F238E27FC236}">
              <a16:creationId xmlns:a16="http://schemas.microsoft.com/office/drawing/2014/main" id="{838F0BC3-BFBD-9037-7494-79EEE9CA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2712720"/>
          <a:ext cx="769620" cy="769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769620</xdr:colOff>
      <xdr:row>14</xdr:row>
      <xdr:rowOff>769620</xdr:rowOff>
    </xdr:to>
    <xdr:pic>
      <xdr:nvPicPr>
        <xdr:cNvPr id="71" name="Image 70" descr="High Quality Scallop Pearl Netting from huaxing nets">
          <a:extLst>
            <a:ext uri="{FF2B5EF4-FFF2-40B4-BE49-F238E27FC236}">
              <a16:creationId xmlns:a16="http://schemas.microsoft.com/office/drawing/2014/main" id="{85149ECE-A2A6-42EA-859E-DBC29673F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3726180"/>
          <a:ext cx="769620" cy="769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769620</xdr:colOff>
      <xdr:row>15</xdr:row>
      <xdr:rowOff>769620</xdr:rowOff>
    </xdr:to>
    <xdr:pic>
      <xdr:nvPicPr>
        <xdr:cNvPr id="72" name="Image 71" descr="High Quality Scallop Pearl Netting from huaxing nets">
          <a:extLst>
            <a:ext uri="{FF2B5EF4-FFF2-40B4-BE49-F238E27FC236}">
              <a16:creationId xmlns:a16="http://schemas.microsoft.com/office/drawing/2014/main" id="{09580082-019A-4CBE-97C5-4D3FA4F7F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4739640"/>
          <a:ext cx="769620" cy="769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693420</xdr:colOff>
      <xdr:row>16</xdr:row>
      <xdr:rowOff>883771</xdr:rowOff>
    </xdr:to>
    <xdr:pic>
      <xdr:nvPicPr>
        <xdr:cNvPr id="73" name="Image 72">
          <a:extLst>
            <a:ext uri="{FF2B5EF4-FFF2-40B4-BE49-F238E27FC236}">
              <a16:creationId xmlns:a16="http://schemas.microsoft.com/office/drawing/2014/main" id="{416335AD-F074-4E22-9531-93DA8C488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5753100"/>
          <a:ext cx="693420" cy="883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1470660</xdr:colOff>
      <xdr:row>16</xdr:row>
      <xdr:rowOff>980440</xdr:rowOff>
    </xdr:to>
    <xdr:pic>
      <xdr:nvPicPr>
        <xdr:cNvPr id="74" name="Image 73">
          <a:extLst>
            <a:ext uri="{FF2B5EF4-FFF2-40B4-BE49-F238E27FC236}">
              <a16:creationId xmlns:a16="http://schemas.microsoft.com/office/drawing/2014/main" id="{5B22A495-FD22-47A6-A0EB-345F3419F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9720" y="5753100"/>
          <a:ext cx="1470660" cy="9804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24</xdr:row>
      <xdr:rowOff>213360</xdr:rowOff>
    </xdr:from>
    <xdr:to>
      <xdr:col>5</xdr:col>
      <xdr:colOff>753325</xdr:colOff>
      <xdr:row>25</xdr:row>
      <xdr:rowOff>0</xdr:rowOff>
    </xdr:to>
    <xdr:pic>
      <xdr:nvPicPr>
        <xdr:cNvPr id="75" name="Image 74">
          <a:extLst>
            <a:ext uri="{FF2B5EF4-FFF2-40B4-BE49-F238E27FC236}">
              <a16:creationId xmlns:a16="http://schemas.microsoft.com/office/drawing/2014/main" id="{9690DED1-60DE-818B-8BDB-1D995B221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0216" t="12643" r="7743" b="1621"/>
        <a:stretch>
          <a:fillRect/>
        </a:stretch>
      </xdr:blipFill>
      <xdr:spPr bwMode="auto">
        <a:xfrm flipV="1">
          <a:off x="6271260" y="14074140"/>
          <a:ext cx="753325" cy="8001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753325</xdr:colOff>
      <xdr:row>25</xdr:row>
      <xdr:rowOff>800100</xdr:rowOff>
    </xdr:to>
    <xdr:pic>
      <xdr:nvPicPr>
        <xdr:cNvPr id="76" name="Image 75">
          <a:extLst>
            <a:ext uri="{FF2B5EF4-FFF2-40B4-BE49-F238E27FC236}">
              <a16:creationId xmlns:a16="http://schemas.microsoft.com/office/drawing/2014/main" id="{F6E2BD32-1D64-4F57-BC20-1C346FFCDA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0216" t="12643" r="7743" b="1621"/>
        <a:stretch>
          <a:fillRect/>
        </a:stretch>
      </xdr:blipFill>
      <xdr:spPr bwMode="auto">
        <a:xfrm flipV="1">
          <a:off x="6271260" y="14874240"/>
          <a:ext cx="753325" cy="8001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753325</xdr:colOff>
      <xdr:row>26</xdr:row>
      <xdr:rowOff>800100</xdr:rowOff>
    </xdr:to>
    <xdr:pic>
      <xdr:nvPicPr>
        <xdr:cNvPr id="77" name="Image 76">
          <a:extLst>
            <a:ext uri="{FF2B5EF4-FFF2-40B4-BE49-F238E27FC236}">
              <a16:creationId xmlns:a16="http://schemas.microsoft.com/office/drawing/2014/main" id="{2E29F285-3B5D-4F96-986E-6300A6D044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0216" t="12643" r="7743" b="1621"/>
        <a:stretch>
          <a:fillRect/>
        </a:stretch>
      </xdr:blipFill>
      <xdr:spPr bwMode="auto">
        <a:xfrm flipV="1">
          <a:off x="6271260" y="15887700"/>
          <a:ext cx="753325" cy="8001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753325</xdr:colOff>
      <xdr:row>28</xdr:row>
      <xdr:rowOff>167640</xdr:rowOff>
    </xdr:to>
    <xdr:pic>
      <xdr:nvPicPr>
        <xdr:cNvPr id="78" name="Image 77">
          <a:extLst>
            <a:ext uri="{FF2B5EF4-FFF2-40B4-BE49-F238E27FC236}">
              <a16:creationId xmlns:a16="http://schemas.microsoft.com/office/drawing/2014/main" id="{A6745868-A42A-46BE-BF8B-B39A8013AB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0216" t="12643" r="7743" b="1621"/>
        <a:stretch>
          <a:fillRect/>
        </a:stretch>
      </xdr:blipFill>
      <xdr:spPr bwMode="auto">
        <a:xfrm flipV="1">
          <a:off x="6271260" y="16901160"/>
          <a:ext cx="753325" cy="8001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7</xdr:col>
      <xdr:colOff>60960</xdr:colOff>
      <xdr:row>22</xdr:row>
      <xdr:rowOff>168910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C932A6-D2C9-143A-AEBF-108176C0E6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8" t="53129" r="53548"/>
        <a:stretch>
          <a:fillRect/>
        </a:stretch>
      </xdr:blipFill>
      <xdr:spPr bwMode="auto">
        <a:xfrm>
          <a:off x="1584960" y="1097280"/>
          <a:ext cx="4023360" cy="309499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15240</xdr:colOff>
      <xdr:row>6</xdr:row>
      <xdr:rowOff>137160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584EC71-D956-4956-B6B8-6A879AE54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7720" cy="8077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651D-373A-447E-84F2-59FAC50A4555}">
  <sheetPr>
    <pageSetUpPr fitToPage="1"/>
  </sheetPr>
  <dimension ref="A1:AJ45"/>
  <sheetViews>
    <sheetView tabSelected="1" topLeftCell="A38" workbookViewId="0">
      <selection activeCell="F41" sqref="F41"/>
    </sheetView>
  </sheetViews>
  <sheetFormatPr baseColWidth="10" defaultRowHeight="14.4" x14ac:dyDescent="0.3"/>
  <cols>
    <col min="3" max="3" width="21.88671875" customWidth="1"/>
    <col min="4" max="4" width="35.88671875" customWidth="1"/>
    <col min="5" max="5" width="15.109375" customWidth="1"/>
    <col min="6" max="6" width="24.88671875" customWidth="1"/>
    <col min="7" max="7" width="45.77734375" customWidth="1"/>
    <col min="8" max="9" width="15.109375" customWidth="1"/>
    <col min="10" max="10" width="20.21875" customWidth="1"/>
    <col min="11" max="11" width="14.6640625" customWidth="1"/>
    <col min="12" max="12" width="11.5546875" style="3"/>
    <col min="13" max="13" width="16.5546875" style="3" customWidth="1"/>
    <col min="14" max="15" width="16.5546875" customWidth="1"/>
    <col min="19" max="19" width="12.44140625" bestFit="1" customWidth="1"/>
    <col min="20" max="20" width="12.44140625" customWidth="1"/>
  </cols>
  <sheetData>
    <row r="1" spans="1:36" ht="23.4" x14ac:dyDescent="0.3">
      <c r="A1" s="64" t="s">
        <v>123</v>
      </c>
      <c r="D1" s="1"/>
    </row>
    <row r="2" spans="1:36" x14ac:dyDescent="0.3">
      <c r="A2" t="s">
        <v>122</v>
      </c>
    </row>
    <row r="3" spans="1:36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5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17"/>
    </row>
    <row r="4" spans="1:36" s="30" customFormat="1" x14ac:dyDescent="0.3">
      <c r="M4" s="65"/>
      <c r="N4" s="65"/>
    </row>
    <row r="5" spans="1:36" ht="21" x14ac:dyDescent="0.4">
      <c r="D5" s="14" t="s">
        <v>115</v>
      </c>
      <c r="N5" s="3"/>
    </row>
    <row r="6" spans="1:36" ht="18" x14ac:dyDescent="0.35">
      <c r="D6" s="7" t="s">
        <v>133</v>
      </c>
      <c r="N6" s="3"/>
    </row>
    <row r="7" spans="1:36" ht="18" x14ac:dyDescent="0.35">
      <c r="D7" s="7"/>
      <c r="N7" s="3"/>
    </row>
    <row r="8" spans="1:36" ht="199.95" customHeight="1" x14ac:dyDescent="0.3">
      <c r="N8" s="3"/>
    </row>
    <row r="9" spans="1:36" ht="18" x14ac:dyDescent="0.35">
      <c r="N9" s="3"/>
      <c r="O9" s="21" t="s">
        <v>234</v>
      </c>
    </row>
    <row r="10" spans="1:36" x14ac:dyDescent="0.3">
      <c r="A10" s="2" t="s">
        <v>1</v>
      </c>
      <c r="B10" s="2" t="s">
        <v>0</v>
      </c>
      <c r="C10" s="2" t="s">
        <v>197</v>
      </c>
      <c r="D10" s="2" t="s">
        <v>16</v>
      </c>
      <c r="E10" s="2" t="s">
        <v>2</v>
      </c>
      <c r="F10" s="2"/>
      <c r="G10" s="2"/>
      <c r="H10" s="2"/>
      <c r="I10" s="2"/>
      <c r="J10" s="2" t="s">
        <v>218</v>
      </c>
      <c r="K10" s="54" t="s">
        <v>132</v>
      </c>
      <c r="L10" s="2" t="s">
        <v>18</v>
      </c>
      <c r="M10" s="2" t="s">
        <v>53</v>
      </c>
      <c r="N10" s="2" t="s">
        <v>116</v>
      </c>
      <c r="O10" s="2" t="s">
        <v>19</v>
      </c>
      <c r="P10" s="2" t="s">
        <v>97</v>
      </c>
      <c r="Q10" s="2" t="s">
        <v>98</v>
      </c>
      <c r="R10" s="2" t="s">
        <v>101</v>
      </c>
      <c r="T10" s="2" t="s">
        <v>98</v>
      </c>
      <c r="U10" s="2" t="s">
        <v>101</v>
      </c>
    </row>
    <row r="11" spans="1:36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94</v>
      </c>
      <c r="N11" s="12">
        <v>2.7378991445025265</v>
      </c>
      <c r="O11" s="3" t="s">
        <v>95</v>
      </c>
      <c r="P11" s="3" t="s">
        <v>100</v>
      </c>
      <c r="Q11" s="3" t="s">
        <v>118</v>
      </c>
      <c r="R11" s="3" t="s">
        <v>118</v>
      </c>
      <c r="T11" s="3" t="s">
        <v>119</v>
      </c>
      <c r="U11" s="3" t="s">
        <v>119</v>
      </c>
    </row>
    <row r="12" spans="1:36" x14ac:dyDescent="0.3">
      <c r="C12" s="4"/>
      <c r="E12" s="16"/>
      <c r="F12" s="16"/>
      <c r="G12" s="16"/>
      <c r="H12" s="16"/>
      <c r="I12" s="16"/>
      <c r="J12" s="16"/>
      <c r="K12" s="16"/>
      <c r="L12" s="89" t="s">
        <v>244</v>
      </c>
      <c r="M12" s="90"/>
      <c r="N12" s="2" t="s">
        <v>116</v>
      </c>
      <c r="P12" s="50"/>
      <c r="Q12" s="4"/>
    </row>
    <row r="13" spans="1:36" x14ac:dyDescent="0.3">
      <c r="E13" s="2" t="s">
        <v>2</v>
      </c>
      <c r="F13" s="2"/>
      <c r="G13" s="2"/>
      <c r="H13" s="2"/>
      <c r="I13" s="2"/>
      <c r="J13" s="2"/>
      <c r="K13" s="2"/>
      <c r="L13" s="91" t="s">
        <v>243</v>
      </c>
      <c r="M13" s="92" t="s">
        <v>242</v>
      </c>
      <c r="N13" s="2" t="s">
        <v>117</v>
      </c>
      <c r="O13" t="s">
        <v>236</v>
      </c>
      <c r="Q13" s="28" t="s">
        <v>248</v>
      </c>
      <c r="R13" s="28" t="s">
        <v>247</v>
      </c>
      <c r="T13" s="28" t="s">
        <v>248</v>
      </c>
      <c r="U13" s="28" t="s">
        <v>247</v>
      </c>
    </row>
    <row r="14" spans="1:36" ht="23.4" x14ac:dyDescent="0.45">
      <c r="A14" s="4" t="s">
        <v>43</v>
      </c>
      <c r="B14" s="4" t="s">
        <v>3</v>
      </c>
      <c r="C14" s="6" t="s">
        <v>206</v>
      </c>
      <c r="D14" s="6" t="s">
        <v>205</v>
      </c>
      <c r="E14" s="79" t="s">
        <v>121</v>
      </c>
      <c r="F14" s="80" t="s">
        <v>285</v>
      </c>
      <c r="G14" s="80" t="s">
        <v>286</v>
      </c>
      <c r="H14" s="79" t="s">
        <v>239</v>
      </c>
      <c r="I14" s="79" t="s">
        <v>240</v>
      </c>
      <c r="J14" s="79"/>
      <c r="K14" s="80" t="s">
        <v>152</v>
      </c>
      <c r="L14" s="92" t="s">
        <v>242</v>
      </c>
      <c r="M14" s="95">
        <v>0.45</v>
      </c>
      <c r="N14" s="27">
        <v>0</v>
      </c>
      <c r="O14" s="26">
        <v>1</v>
      </c>
      <c r="Q14" s="97">
        <v>1</v>
      </c>
      <c r="R14" s="111">
        <v>1.8</v>
      </c>
      <c r="S14" s="51" t="s">
        <v>120</v>
      </c>
      <c r="T14" s="97">
        <v>2</v>
      </c>
      <c r="U14" s="117">
        <f>R14</f>
        <v>1.8</v>
      </c>
      <c r="V14" s="47" t="s">
        <v>120</v>
      </c>
      <c r="W14" s="47"/>
      <c r="X14" s="47"/>
    </row>
    <row r="15" spans="1:36" ht="15.6" x14ac:dyDescent="0.3">
      <c r="A15" s="4"/>
      <c r="B15" s="4"/>
      <c r="C15" s="6"/>
      <c r="D15" s="6"/>
      <c r="E15" s="49"/>
      <c r="F15" s="49"/>
      <c r="G15" s="49"/>
      <c r="H15" s="49"/>
      <c r="I15" s="49"/>
      <c r="J15" s="49"/>
      <c r="K15" s="49"/>
      <c r="L15" s="93" t="s">
        <v>238</v>
      </c>
      <c r="M15" s="94">
        <f>(14.3-M14)/15</f>
        <v>0.92333333333333345</v>
      </c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7"/>
    </row>
    <row r="16" spans="1:36" ht="23.4" x14ac:dyDescent="0.45">
      <c r="A16" s="4"/>
      <c r="B16" s="4"/>
      <c r="C16" s="123" t="s">
        <v>261</v>
      </c>
      <c r="D16" s="6"/>
      <c r="E16" s="123" t="s">
        <v>261</v>
      </c>
      <c r="F16" s="123"/>
      <c r="G16" s="123"/>
      <c r="H16" s="123" t="s">
        <v>261</v>
      </c>
      <c r="I16" s="49"/>
      <c r="J16" s="49"/>
      <c r="K16" s="49"/>
      <c r="L16" s="48"/>
      <c r="M16" s="123" t="s">
        <v>261</v>
      </c>
      <c r="N16" s="123" t="s">
        <v>261</v>
      </c>
      <c r="O16" s="123" t="s">
        <v>261</v>
      </c>
      <c r="P16" s="49"/>
      <c r="Q16" s="49"/>
      <c r="R16" s="49"/>
      <c r="S16" s="49"/>
      <c r="T16" s="49"/>
      <c r="U16" s="49"/>
      <c r="V16" s="49"/>
      <c r="W16" s="49"/>
      <c r="X16" s="47"/>
    </row>
    <row r="17" spans="1:24" s="2" customFormat="1" ht="15.6" x14ac:dyDescent="0.3">
      <c r="A17" s="107"/>
      <c r="B17" s="107"/>
      <c r="C17" s="72"/>
      <c r="D17" s="72"/>
      <c r="E17" s="108" t="s">
        <v>249</v>
      </c>
      <c r="F17" s="108"/>
      <c r="G17" s="108"/>
      <c r="H17" s="108" t="s">
        <v>249</v>
      </c>
      <c r="I17" s="108"/>
      <c r="J17" s="108"/>
      <c r="K17" s="108"/>
      <c r="L17" s="108"/>
      <c r="M17" s="108" t="s">
        <v>250</v>
      </c>
      <c r="N17" s="108" t="s">
        <v>260</v>
      </c>
      <c r="O17" s="108"/>
      <c r="P17" s="2" t="s">
        <v>237</v>
      </c>
      <c r="Q17" s="108" t="s">
        <v>245</v>
      </c>
      <c r="R17" s="108" t="s">
        <v>246</v>
      </c>
      <c r="S17" s="108"/>
      <c r="T17" s="108" t="s">
        <v>245</v>
      </c>
      <c r="U17" s="108" t="s">
        <v>246</v>
      </c>
      <c r="V17" s="108"/>
      <c r="W17" s="108">
        <f>114000/2000000</f>
        <v>5.7000000000000002E-2</v>
      </c>
      <c r="X17" s="109"/>
    </row>
    <row r="18" spans="1:24" ht="79.95" customHeight="1" x14ac:dyDescent="0.5">
      <c r="A18" s="110" t="s">
        <v>17</v>
      </c>
      <c r="B18" s="17" t="s">
        <v>4</v>
      </c>
      <c r="C18" s="118" t="s">
        <v>262</v>
      </c>
      <c r="D18" s="4" t="s">
        <v>205</v>
      </c>
      <c r="E18" s="115" t="s">
        <v>61</v>
      </c>
      <c r="F18" s="115"/>
      <c r="G18" s="115"/>
      <c r="H18" s="85">
        <v>0</v>
      </c>
      <c r="I18" s="49" t="s">
        <v>241</v>
      </c>
      <c r="J18" s="49"/>
      <c r="K18" s="68" t="s">
        <v>152</v>
      </c>
      <c r="L18" s="84">
        <f t="shared" ref="L18:L41" si="0">1000/M18</f>
        <v>2222.2222222222222</v>
      </c>
      <c r="M18" s="112">
        <f>M14</f>
        <v>0.45</v>
      </c>
      <c r="N18" s="27">
        <v>1500</v>
      </c>
      <c r="O18" s="124">
        <v>0.9</v>
      </c>
      <c r="P18" s="74">
        <f>N18/N18</f>
        <v>1</v>
      </c>
      <c r="Q18" s="96">
        <f t="shared" ref="Q18:Q41" si="1">(N18*M18)/1000</f>
        <v>0.67500000000000004</v>
      </c>
      <c r="R18" s="73">
        <f t="shared" ref="R18:R41" si="2">Q18*$R$14</f>
        <v>1.2150000000000001</v>
      </c>
      <c r="S18" s="52">
        <f>T18-2*Q18</f>
        <v>0</v>
      </c>
      <c r="T18" s="43">
        <f>Q18*$T$14</f>
        <v>1.35</v>
      </c>
      <c r="U18" s="43">
        <f>T18*$U$14</f>
        <v>2.4300000000000002</v>
      </c>
      <c r="V18" s="29">
        <f>U18-(2*R18)</f>
        <v>0</v>
      </c>
      <c r="W18" s="29">
        <f>10200/300000</f>
        <v>3.4000000000000002E-2</v>
      </c>
      <c r="X18" s="29"/>
    </row>
    <row r="19" spans="1:24" s="4" customFormat="1" ht="79.95" customHeight="1" x14ac:dyDescent="0.5">
      <c r="A19" s="9" t="s">
        <v>20</v>
      </c>
      <c r="B19" s="4" t="s">
        <v>5</v>
      </c>
      <c r="C19" s="118" t="s">
        <v>263</v>
      </c>
      <c r="D19" s="4" t="s">
        <v>205</v>
      </c>
      <c r="E19" s="116" t="s">
        <v>63</v>
      </c>
      <c r="F19" s="116"/>
      <c r="G19" s="116"/>
      <c r="H19" s="86">
        <v>1</v>
      </c>
      <c r="I19" s="48"/>
      <c r="J19" s="48"/>
      <c r="K19" s="103" t="s">
        <v>152</v>
      </c>
      <c r="L19" s="88">
        <f t="shared" si="0"/>
        <v>728.15533980582518</v>
      </c>
      <c r="M19" s="113">
        <f>M18+$M$15</f>
        <v>1.3733333333333335</v>
      </c>
      <c r="N19" s="39">
        <f>N18*O18</f>
        <v>1350</v>
      </c>
      <c r="O19" s="125">
        <f>O18</f>
        <v>0.9</v>
      </c>
      <c r="P19" s="76">
        <f>N19/$N$18</f>
        <v>0.9</v>
      </c>
      <c r="Q19" s="101">
        <f t="shared" si="1"/>
        <v>1.8540000000000003</v>
      </c>
      <c r="R19" s="77">
        <f t="shared" si="2"/>
        <v>3.3372000000000006</v>
      </c>
      <c r="S19" s="59">
        <f t="shared" ref="S19:S41" si="3">T19-2*Q19</f>
        <v>0</v>
      </c>
      <c r="T19" s="39">
        <f>Q19*$T$14</f>
        <v>3.7080000000000006</v>
      </c>
      <c r="U19" s="39">
        <f>T19*$U$14</f>
        <v>6.6744000000000012</v>
      </c>
      <c r="V19" s="102">
        <f t="shared" ref="V19:V41" si="4">U19-(2*R19)</f>
        <v>0</v>
      </c>
      <c r="W19" s="102"/>
      <c r="X19" s="102"/>
    </row>
    <row r="20" spans="1:24" ht="79.95" customHeight="1" x14ac:dyDescent="0.5">
      <c r="A20" s="8" t="s">
        <v>21</v>
      </c>
      <c r="B20" t="s">
        <v>6</v>
      </c>
      <c r="C20" s="118" t="s">
        <v>264</v>
      </c>
      <c r="D20" s="6" t="s">
        <v>205</v>
      </c>
      <c r="E20" s="115" t="s">
        <v>64</v>
      </c>
      <c r="F20" s="115"/>
      <c r="G20" s="115"/>
      <c r="H20" s="85">
        <v>2</v>
      </c>
      <c r="I20" s="49"/>
      <c r="J20" s="49"/>
      <c r="K20" s="68" t="s">
        <v>152</v>
      </c>
      <c r="L20" s="84">
        <f t="shared" si="0"/>
        <v>435.41364296081275</v>
      </c>
      <c r="M20" s="113">
        <f t="shared" ref="M20:M32" si="5">M19+$M$15</f>
        <v>2.2966666666666669</v>
      </c>
      <c r="N20" s="44">
        <f>N19*O19</f>
        <v>1215</v>
      </c>
      <c r="O20" s="126">
        <f t="shared" ref="O20:O41" si="6">O19</f>
        <v>0.9</v>
      </c>
      <c r="P20" s="75">
        <f t="shared" ref="P20:P41" si="7">N20/$N$18</f>
        <v>0.81</v>
      </c>
      <c r="Q20" s="96">
        <f t="shared" si="1"/>
        <v>2.7904500000000003</v>
      </c>
      <c r="R20" s="73">
        <f t="shared" si="2"/>
        <v>5.0228100000000007</v>
      </c>
      <c r="S20" s="52">
        <f t="shared" si="3"/>
        <v>0</v>
      </c>
      <c r="T20" s="43">
        <f t="shared" ref="T20:T41" si="8">Q20*$T$14</f>
        <v>5.5809000000000006</v>
      </c>
      <c r="U20" s="43">
        <f t="shared" ref="U20:U41" si="9">T20*$U$14</f>
        <v>10.045620000000001</v>
      </c>
      <c r="V20" s="29">
        <f t="shared" si="4"/>
        <v>0</v>
      </c>
      <c r="W20" s="29"/>
      <c r="X20" s="29"/>
    </row>
    <row r="21" spans="1:24" ht="79.95" customHeight="1" x14ac:dyDescent="0.5">
      <c r="A21" s="8" t="s">
        <v>22</v>
      </c>
      <c r="B21" t="s">
        <v>7</v>
      </c>
      <c r="C21" s="118" t="s">
        <v>265</v>
      </c>
      <c r="D21" s="6" t="s">
        <v>205</v>
      </c>
      <c r="E21" s="115" t="s">
        <v>65</v>
      </c>
      <c r="F21" s="115"/>
      <c r="G21" s="115"/>
      <c r="H21" s="85">
        <v>3</v>
      </c>
      <c r="I21" s="49"/>
      <c r="J21" s="49"/>
      <c r="K21" s="68" t="s">
        <v>152</v>
      </c>
      <c r="L21" s="84">
        <f t="shared" si="0"/>
        <v>310.55900621118013</v>
      </c>
      <c r="M21" s="113">
        <f t="shared" si="5"/>
        <v>3.22</v>
      </c>
      <c r="N21" s="44">
        <f t="shared" ref="N21:N41" si="10">N20*O20</f>
        <v>1093.5</v>
      </c>
      <c r="O21" s="126">
        <f t="shared" si="6"/>
        <v>0.9</v>
      </c>
      <c r="P21" s="75">
        <f t="shared" si="7"/>
        <v>0.72899999999999998</v>
      </c>
      <c r="Q21" s="96">
        <f t="shared" si="1"/>
        <v>3.5210700000000004</v>
      </c>
      <c r="R21" s="73">
        <f t="shared" si="2"/>
        <v>6.3379260000000004</v>
      </c>
      <c r="S21" s="52">
        <f t="shared" si="3"/>
        <v>0</v>
      </c>
      <c r="T21" s="43">
        <f t="shared" si="8"/>
        <v>7.0421400000000007</v>
      </c>
      <c r="U21" s="43">
        <f t="shared" si="9"/>
        <v>12.675852000000001</v>
      </c>
      <c r="V21" s="29">
        <f t="shared" si="4"/>
        <v>0</v>
      </c>
      <c r="W21" s="29"/>
      <c r="X21" s="29"/>
    </row>
    <row r="22" spans="1:24" ht="79.95" customHeight="1" x14ac:dyDescent="0.5">
      <c r="A22" s="8" t="s">
        <v>23</v>
      </c>
      <c r="B22" t="s">
        <v>8</v>
      </c>
      <c r="C22" s="118" t="s">
        <v>266</v>
      </c>
      <c r="D22" s="6" t="s">
        <v>205</v>
      </c>
      <c r="E22" s="115" t="s">
        <v>66</v>
      </c>
      <c r="F22" s="115"/>
      <c r="G22" s="115"/>
      <c r="H22" s="85">
        <v>4</v>
      </c>
      <c r="I22" s="49"/>
      <c r="J22" s="49"/>
      <c r="K22" s="68" t="s">
        <v>152</v>
      </c>
      <c r="L22" s="84">
        <f t="shared" si="0"/>
        <v>241.35156878519709</v>
      </c>
      <c r="M22" s="113">
        <f t="shared" si="5"/>
        <v>4.1433333333333335</v>
      </c>
      <c r="N22" s="44">
        <f t="shared" si="10"/>
        <v>984.15</v>
      </c>
      <c r="O22" s="126">
        <f t="shared" si="6"/>
        <v>0.9</v>
      </c>
      <c r="P22" s="75">
        <f t="shared" si="7"/>
        <v>0.65610000000000002</v>
      </c>
      <c r="Q22" s="96">
        <f t="shared" si="1"/>
        <v>4.0776615000000005</v>
      </c>
      <c r="R22" s="73">
        <f t="shared" si="2"/>
        <v>7.3397907000000009</v>
      </c>
      <c r="S22" s="52">
        <f t="shared" si="3"/>
        <v>0</v>
      </c>
      <c r="T22" s="43">
        <f t="shared" si="8"/>
        <v>8.155323000000001</v>
      </c>
      <c r="U22" s="43">
        <f t="shared" si="9"/>
        <v>14.679581400000002</v>
      </c>
      <c r="V22" s="29">
        <f t="shared" si="4"/>
        <v>0</v>
      </c>
      <c r="W22" s="29"/>
      <c r="X22" s="29"/>
    </row>
    <row r="23" spans="1:24" s="4" customFormat="1" ht="79.95" customHeight="1" x14ac:dyDescent="0.5">
      <c r="A23" s="9" t="s">
        <v>24</v>
      </c>
      <c r="B23" s="4" t="s">
        <v>9</v>
      </c>
      <c r="C23" s="119" t="s">
        <v>267</v>
      </c>
      <c r="D23" s="4" t="s">
        <v>207</v>
      </c>
      <c r="E23" s="116" t="s">
        <v>208</v>
      </c>
      <c r="F23" s="116"/>
      <c r="G23" s="116"/>
      <c r="H23" s="86">
        <v>5</v>
      </c>
      <c r="I23" s="48"/>
      <c r="J23" s="48"/>
      <c r="K23" s="87" t="s">
        <v>152</v>
      </c>
      <c r="L23" s="88">
        <f t="shared" si="0"/>
        <v>197.36842105263156</v>
      </c>
      <c r="M23" s="113">
        <f t="shared" si="5"/>
        <v>5.0666666666666673</v>
      </c>
      <c r="N23" s="39">
        <f t="shared" si="10"/>
        <v>885.73500000000001</v>
      </c>
      <c r="O23" s="125">
        <f t="shared" si="6"/>
        <v>0.9</v>
      </c>
      <c r="P23" s="76">
        <f t="shared" si="7"/>
        <v>0.59048999999999996</v>
      </c>
      <c r="Q23" s="101">
        <f t="shared" si="1"/>
        <v>4.4877240000000009</v>
      </c>
      <c r="R23" s="77">
        <f t="shared" si="2"/>
        <v>8.0779032000000015</v>
      </c>
      <c r="S23" s="59">
        <f t="shared" si="3"/>
        <v>0</v>
      </c>
      <c r="T23" s="39">
        <f t="shared" si="8"/>
        <v>8.9754480000000019</v>
      </c>
      <c r="U23" s="39">
        <f t="shared" si="9"/>
        <v>16.155806400000003</v>
      </c>
      <c r="V23" s="102">
        <f t="shared" si="4"/>
        <v>0</v>
      </c>
      <c r="W23" s="102"/>
      <c r="X23" s="102"/>
    </row>
    <row r="24" spans="1:24" ht="79.95" customHeight="1" x14ac:dyDescent="0.5">
      <c r="A24" s="8" t="s">
        <v>25</v>
      </c>
      <c r="B24" t="s">
        <v>10</v>
      </c>
      <c r="C24" s="119" t="s">
        <v>268</v>
      </c>
      <c r="D24" s="6" t="s">
        <v>207</v>
      </c>
      <c r="E24" s="115" t="s">
        <v>209</v>
      </c>
      <c r="F24" s="115"/>
      <c r="G24" s="115"/>
      <c r="H24" s="85">
        <v>6</v>
      </c>
      <c r="I24" s="49"/>
      <c r="J24" s="49"/>
      <c r="K24" s="55" t="s">
        <v>152</v>
      </c>
      <c r="L24" s="84">
        <f t="shared" si="0"/>
        <v>166.94490818030047</v>
      </c>
      <c r="M24" s="113">
        <f t="shared" si="5"/>
        <v>5.9900000000000011</v>
      </c>
      <c r="N24" s="44">
        <f t="shared" si="10"/>
        <v>797.16150000000005</v>
      </c>
      <c r="O24" s="126">
        <f t="shared" si="6"/>
        <v>0.9</v>
      </c>
      <c r="P24" s="75">
        <f t="shared" si="7"/>
        <v>0.53144100000000005</v>
      </c>
      <c r="Q24" s="96">
        <f t="shared" si="1"/>
        <v>4.7749973850000016</v>
      </c>
      <c r="R24" s="73">
        <f t="shared" si="2"/>
        <v>8.5949952930000038</v>
      </c>
      <c r="S24" s="52">
        <f t="shared" si="3"/>
        <v>0</v>
      </c>
      <c r="T24" s="43">
        <f t="shared" si="8"/>
        <v>9.5499947700000032</v>
      </c>
      <c r="U24" s="43">
        <f t="shared" si="9"/>
        <v>17.189990586000008</v>
      </c>
      <c r="V24" s="29">
        <f t="shared" si="4"/>
        <v>0</v>
      </c>
      <c r="W24" s="29"/>
      <c r="X24" s="29"/>
    </row>
    <row r="25" spans="1:24" ht="79.95" customHeight="1" x14ac:dyDescent="0.5">
      <c r="A25" s="8" t="s">
        <v>26</v>
      </c>
      <c r="B25" t="s">
        <v>11</v>
      </c>
      <c r="C25" s="119" t="s">
        <v>269</v>
      </c>
      <c r="D25" s="6" t="s">
        <v>207</v>
      </c>
      <c r="E25" s="115" t="s">
        <v>210</v>
      </c>
      <c r="F25" s="115"/>
      <c r="G25" s="115"/>
      <c r="H25" s="85">
        <v>7</v>
      </c>
      <c r="I25" s="49"/>
      <c r="J25" s="49"/>
      <c r="K25" s="55" t="s">
        <v>152</v>
      </c>
      <c r="L25" s="84">
        <f t="shared" si="0"/>
        <v>144.64802314368367</v>
      </c>
      <c r="M25" s="113">
        <f t="shared" si="5"/>
        <v>6.9133333333333349</v>
      </c>
      <c r="N25" s="44">
        <f t="shared" si="10"/>
        <v>717.44535000000008</v>
      </c>
      <c r="O25" s="126">
        <f t="shared" si="6"/>
        <v>0.9</v>
      </c>
      <c r="P25" s="75">
        <f t="shared" si="7"/>
        <v>0.47829690000000002</v>
      </c>
      <c r="Q25" s="96">
        <f t="shared" si="1"/>
        <v>4.9599388530000015</v>
      </c>
      <c r="R25" s="73">
        <f t="shared" si="2"/>
        <v>8.9278899354000032</v>
      </c>
      <c r="S25" s="52">
        <f t="shared" si="3"/>
        <v>0</v>
      </c>
      <c r="T25" s="43">
        <f t="shared" si="8"/>
        <v>9.919877706000003</v>
      </c>
      <c r="U25" s="43">
        <f t="shared" si="9"/>
        <v>17.855779870800006</v>
      </c>
      <c r="V25" s="29">
        <f t="shared" si="4"/>
        <v>0</v>
      </c>
      <c r="W25" s="29"/>
      <c r="X25" s="29"/>
    </row>
    <row r="26" spans="1:24" ht="79.95" customHeight="1" x14ac:dyDescent="0.5">
      <c r="A26" s="8" t="s">
        <v>27</v>
      </c>
      <c r="B26" t="s">
        <v>12</v>
      </c>
      <c r="C26" s="119" t="s">
        <v>270</v>
      </c>
      <c r="D26" s="6" t="s">
        <v>207</v>
      </c>
      <c r="E26" s="115" t="s">
        <v>211</v>
      </c>
      <c r="F26" s="115"/>
      <c r="G26" s="115"/>
      <c r="H26" s="85">
        <v>8</v>
      </c>
      <c r="I26" s="49"/>
      <c r="J26" s="49"/>
      <c r="K26" s="55" t="s">
        <v>152</v>
      </c>
      <c r="L26" s="84">
        <f t="shared" si="0"/>
        <v>127.60527435133983</v>
      </c>
      <c r="M26" s="113">
        <f t="shared" si="5"/>
        <v>7.8366666666666687</v>
      </c>
      <c r="N26" s="44">
        <f t="shared" si="10"/>
        <v>645.70081500000003</v>
      </c>
      <c r="O26" s="126">
        <f t="shared" si="6"/>
        <v>0.9</v>
      </c>
      <c r="P26" s="75">
        <f t="shared" si="7"/>
        <v>0.43046721000000004</v>
      </c>
      <c r="Q26" s="96">
        <f t="shared" si="1"/>
        <v>5.0601420535500017</v>
      </c>
      <c r="R26" s="73">
        <f t="shared" si="2"/>
        <v>9.1082556963900032</v>
      </c>
      <c r="S26" s="52">
        <f t="shared" si="3"/>
        <v>0</v>
      </c>
      <c r="T26" s="43">
        <f t="shared" si="8"/>
        <v>10.120284107100003</v>
      </c>
      <c r="U26" s="43">
        <f t="shared" si="9"/>
        <v>18.216511392780006</v>
      </c>
      <c r="V26" s="29">
        <f t="shared" si="4"/>
        <v>0</v>
      </c>
      <c r="W26" s="29"/>
      <c r="X26" s="29"/>
    </row>
    <row r="27" spans="1:24" ht="79.95" customHeight="1" x14ac:dyDescent="0.5">
      <c r="A27" s="9" t="s">
        <v>28</v>
      </c>
      <c r="B27" s="4" t="s">
        <v>13</v>
      </c>
      <c r="C27" s="119" t="s">
        <v>271</v>
      </c>
      <c r="D27" s="6" t="s">
        <v>207</v>
      </c>
      <c r="E27" s="115" t="s">
        <v>212</v>
      </c>
      <c r="F27" s="115"/>
      <c r="G27" s="115"/>
      <c r="H27" s="85">
        <v>9</v>
      </c>
      <c r="I27" s="49"/>
      <c r="J27" s="49"/>
      <c r="K27" s="55" t="s">
        <v>152</v>
      </c>
      <c r="L27" s="84">
        <f t="shared" si="0"/>
        <v>114.1552511415525</v>
      </c>
      <c r="M27" s="113">
        <f t="shared" si="5"/>
        <v>8.7600000000000016</v>
      </c>
      <c r="N27" s="44">
        <f t="shared" si="10"/>
        <v>581.13073350000002</v>
      </c>
      <c r="O27" s="126">
        <f t="shared" si="6"/>
        <v>0.9</v>
      </c>
      <c r="P27" s="75">
        <f t="shared" si="7"/>
        <v>0.38742048900000003</v>
      </c>
      <c r="Q27" s="96">
        <f t="shared" si="1"/>
        <v>5.0907052254600016</v>
      </c>
      <c r="R27" s="77">
        <f t="shared" si="2"/>
        <v>9.1632694058280038</v>
      </c>
      <c r="S27" s="52">
        <f t="shared" si="3"/>
        <v>0</v>
      </c>
      <c r="T27" s="43">
        <f t="shared" si="8"/>
        <v>10.181410450920003</v>
      </c>
      <c r="U27" s="43">
        <f t="shared" si="9"/>
        <v>18.326538811656008</v>
      </c>
      <c r="V27" s="29">
        <f t="shared" si="4"/>
        <v>0</v>
      </c>
      <c r="W27" s="29"/>
      <c r="X27" s="29"/>
    </row>
    <row r="28" spans="1:24" ht="79.95" customHeight="1" x14ac:dyDescent="0.5">
      <c r="A28" s="8" t="s">
        <v>29</v>
      </c>
      <c r="B28" t="s">
        <v>14</v>
      </c>
      <c r="C28" s="119" t="s">
        <v>272</v>
      </c>
      <c r="D28" s="6" t="s">
        <v>207</v>
      </c>
      <c r="E28" s="115" t="s">
        <v>213</v>
      </c>
      <c r="F28" s="115"/>
      <c r="G28" s="115"/>
      <c r="H28" s="85">
        <v>10</v>
      </c>
      <c r="I28" s="49"/>
      <c r="J28" s="49"/>
      <c r="K28" s="55" t="s">
        <v>152</v>
      </c>
      <c r="L28" s="84">
        <f t="shared" si="0"/>
        <v>103.27022375215144</v>
      </c>
      <c r="M28" s="113">
        <f t="shared" si="5"/>
        <v>9.6833333333333353</v>
      </c>
      <c r="N28" s="44">
        <f t="shared" si="10"/>
        <v>523.01766014999998</v>
      </c>
      <c r="O28" s="126">
        <f t="shared" si="6"/>
        <v>0.9</v>
      </c>
      <c r="P28" s="75">
        <f t="shared" si="7"/>
        <v>0.34867844009999999</v>
      </c>
      <c r="Q28" s="96">
        <f t="shared" si="1"/>
        <v>5.0645543424525012</v>
      </c>
      <c r="R28" s="73">
        <f t="shared" si="2"/>
        <v>9.1161978164145019</v>
      </c>
      <c r="S28" s="52">
        <f t="shared" si="3"/>
        <v>0</v>
      </c>
      <c r="T28" s="43">
        <f t="shared" si="8"/>
        <v>10.129108684905002</v>
      </c>
      <c r="U28" s="43">
        <f t="shared" si="9"/>
        <v>18.232395632829004</v>
      </c>
      <c r="V28" s="29">
        <f t="shared" si="4"/>
        <v>0</v>
      </c>
      <c r="W28" s="29"/>
      <c r="X28" s="29"/>
    </row>
    <row r="29" spans="1:24" ht="79.95" customHeight="1" x14ac:dyDescent="0.5">
      <c r="A29" s="8" t="s">
        <v>30</v>
      </c>
      <c r="B29" t="s">
        <v>3</v>
      </c>
      <c r="C29" s="119" t="s">
        <v>273</v>
      </c>
      <c r="D29" s="6" t="s">
        <v>207</v>
      </c>
      <c r="E29" s="115" t="s">
        <v>214</v>
      </c>
      <c r="F29" s="115"/>
      <c r="G29" s="115"/>
      <c r="H29" s="85">
        <v>11</v>
      </c>
      <c r="I29" s="49"/>
      <c r="J29" s="49"/>
      <c r="K29" s="55" t="s">
        <v>152</v>
      </c>
      <c r="L29" s="84">
        <f t="shared" si="0"/>
        <v>94.280326838466351</v>
      </c>
      <c r="M29" s="113">
        <f t="shared" si="5"/>
        <v>10.606666666666669</v>
      </c>
      <c r="N29" s="44">
        <f t="shared" si="10"/>
        <v>470.71589413499998</v>
      </c>
      <c r="O29" s="126">
        <f t="shared" si="6"/>
        <v>0.9</v>
      </c>
      <c r="P29" s="75">
        <f t="shared" si="7"/>
        <v>0.31381059609</v>
      </c>
      <c r="Q29" s="96">
        <f t="shared" si="1"/>
        <v>4.9927265837919013</v>
      </c>
      <c r="R29" s="73">
        <f t="shared" si="2"/>
        <v>8.986907850825423</v>
      </c>
      <c r="S29" s="52">
        <f t="shared" si="3"/>
        <v>0</v>
      </c>
      <c r="T29" s="43">
        <f t="shared" si="8"/>
        <v>9.9854531675838025</v>
      </c>
      <c r="U29" s="43">
        <f t="shared" si="9"/>
        <v>17.973815701650846</v>
      </c>
      <c r="V29" s="29">
        <f t="shared" si="4"/>
        <v>0</v>
      </c>
      <c r="W29" s="29"/>
      <c r="X29" s="29"/>
    </row>
    <row r="30" spans="1:24" ht="79.95" customHeight="1" x14ac:dyDescent="0.5">
      <c r="A30" s="8" t="s">
        <v>31</v>
      </c>
      <c r="B30" t="s">
        <v>15</v>
      </c>
      <c r="C30" s="119" t="s">
        <v>274</v>
      </c>
      <c r="D30" s="6" t="s">
        <v>207</v>
      </c>
      <c r="E30" s="115" t="s">
        <v>215</v>
      </c>
      <c r="F30" s="115"/>
      <c r="G30" s="115"/>
      <c r="H30" s="85">
        <v>12</v>
      </c>
      <c r="I30" s="49"/>
      <c r="J30" s="49"/>
      <c r="K30" s="55" t="s">
        <v>152</v>
      </c>
      <c r="L30" s="84">
        <f t="shared" si="0"/>
        <v>86.730268863833459</v>
      </c>
      <c r="M30" s="113">
        <f t="shared" si="5"/>
        <v>11.530000000000003</v>
      </c>
      <c r="N30" s="44">
        <f t="shared" si="10"/>
        <v>423.64430472150002</v>
      </c>
      <c r="O30" s="126">
        <f t="shared" si="6"/>
        <v>0.9</v>
      </c>
      <c r="P30" s="75">
        <f t="shared" si="7"/>
        <v>0.282429536481</v>
      </c>
      <c r="Q30" s="96">
        <f t="shared" si="1"/>
        <v>4.8846188334388962</v>
      </c>
      <c r="R30" s="73">
        <f t="shared" si="2"/>
        <v>8.7923139001900132</v>
      </c>
      <c r="S30" s="52">
        <f t="shared" si="3"/>
        <v>0</v>
      </c>
      <c r="T30" s="43">
        <f t="shared" si="8"/>
        <v>9.7692376668777925</v>
      </c>
      <c r="U30" s="43">
        <f t="shared" si="9"/>
        <v>17.584627800380026</v>
      </c>
      <c r="V30" s="29">
        <f t="shared" si="4"/>
        <v>0</v>
      </c>
      <c r="W30" s="29"/>
      <c r="X30" s="29"/>
    </row>
    <row r="31" spans="1:24" ht="79.95" customHeight="1" x14ac:dyDescent="0.5">
      <c r="A31" s="8" t="s">
        <v>32</v>
      </c>
      <c r="B31" t="s">
        <v>5</v>
      </c>
      <c r="C31" s="119" t="s">
        <v>275</v>
      </c>
      <c r="D31" s="6" t="s">
        <v>207</v>
      </c>
      <c r="E31" s="115" t="s">
        <v>216</v>
      </c>
      <c r="F31" s="115"/>
      <c r="G31" s="115"/>
      <c r="H31" s="85">
        <v>13</v>
      </c>
      <c r="I31" s="49"/>
      <c r="J31" s="49"/>
      <c r="K31" s="55" t="s">
        <v>152</v>
      </c>
      <c r="L31" s="84">
        <f t="shared" si="0"/>
        <v>80.299785867237659</v>
      </c>
      <c r="M31" s="113">
        <f t="shared" si="5"/>
        <v>12.453333333333337</v>
      </c>
      <c r="N31" s="44">
        <f t="shared" si="10"/>
        <v>381.27987424935003</v>
      </c>
      <c r="O31" s="126">
        <f t="shared" si="6"/>
        <v>0.9</v>
      </c>
      <c r="P31" s="75">
        <f t="shared" si="7"/>
        <v>0.25418658283290002</v>
      </c>
      <c r="Q31" s="96">
        <f t="shared" si="1"/>
        <v>4.7482053673185733</v>
      </c>
      <c r="R31" s="73">
        <f t="shared" si="2"/>
        <v>8.5467696611734318</v>
      </c>
      <c r="S31" s="52">
        <f t="shared" si="3"/>
        <v>0</v>
      </c>
      <c r="T31" s="43">
        <f t="shared" si="8"/>
        <v>9.4964107346371467</v>
      </c>
      <c r="U31" s="43">
        <f t="shared" si="9"/>
        <v>17.093539322346864</v>
      </c>
      <c r="V31" s="29">
        <f t="shared" si="4"/>
        <v>0</v>
      </c>
      <c r="W31" s="29"/>
      <c r="X31" s="29"/>
    </row>
    <row r="32" spans="1:24" ht="79.95" customHeight="1" x14ac:dyDescent="0.5">
      <c r="A32" s="8" t="s">
        <v>33</v>
      </c>
      <c r="B32" t="s">
        <v>6</v>
      </c>
      <c r="C32" s="119" t="s">
        <v>276</v>
      </c>
      <c r="D32" s="6" t="s">
        <v>207</v>
      </c>
      <c r="E32" s="115" t="s">
        <v>217</v>
      </c>
      <c r="F32" s="115"/>
      <c r="G32" s="115"/>
      <c r="H32" s="85">
        <v>14</v>
      </c>
      <c r="I32" s="49"/>
      <c r="J32" s="49"/>
      <c r="K32" s="55" t="s">
        <v>152</v>
      </c>
      <c r="L32" s="84">
        <f t="shared" si="0"/>
        <v>74.757039621230973</v>
      </c>
      <c r="M32" s="113">
        <f t="shared" si="5"/>
        <v>13.37666666666667</v>
      </c>
      <c r="N32" s="44">
        <f t="shared" si="10"/>
        <v>343.15188682441504</v>
      </c>
      <c r="O32" s="126">
        <f t="shared" si="6"/>
        <v>0.9</v>
      </c>
      <c r="P32" s="75">
        <f t="shared" si="7"/>
        <v>0.22876792454961004</v>
      </c>
      <c r="Q32" s="96">
        <f t="shared" si="1"/>
        <v>4.5902284060879266</v>
      </c>
      <c r="R32" s="73">
        <f t="shared" si="2"/>
        <v>8.2624111309582684</v>
      </c>
      <c r="S32" s="52">
        <f t="shared" si="3"/>
        <v>0</v>
      </c>
      <c r="T32" s="43">
        <f t="shared" si="8"/>
        <v>9.1804568121758532</v>
      </c>
      <c r="U32" s="43">
        <f t="shared" si="9"/>
        <v>16.524822261916537</v>
      </c>
      <c r="V32" s="29">
        <f t="shared" si="4"/>
        <v>0</v>
      </c>
      <c r="W32" s="29"/>
      <c r="X32" s="29"/>
    </row>
    <row r="33" spans="1:36" s="4" customFormat="1" ht="79.95" customHeight="1" x14ac:dyDescent="0.5">
      <c r="A33" s="9" t="s">
        <v>34</v>
      </c>
      <c r="B33" s="4" t="s">
        <v>7</v>
      </c>
      <c r="C33" s="122" t="s">
        <v>251</v>
      </c>
      <c r="D33" s="4" t="s">
        <v>198</v>
      </c>
      <c r="E33" s="116" t="s">
        <v>67</v>
      </c>
      <c r="F33" s="116"/>
      <c r="G33" s="116"/>
      <c r="H33" s="86">
        <v>15</v>
      </c>
      <c r="I33" s="48"/>
      <c r="J33" s="48" t="s">
        <v>221</v>
      </c>
      <c r="K33" s="105" t="s">
        <v>152</v>
      </c>
      <c r="L33" s="104">
        <f t="shared" si="0"/>
        <v>69.930069930069934</v>
      </c>
      <c r="M33" s="114">
        <v>14.3</v>
      </c>
      <c r="N33" s="82">
        <f t="shared" si="10"/>
        <v>308.83669814197356</v>
      </c>
      <c r="O33" s="127">
        <f>O32</f>
        <v>0.9</v>
      </c>
      <c r="P33" s="83">
        <f t="shared" si="7"/>
        <v>0.20589113209464904</v>
      </c>
      <c r="Q33" s="98">
        <f t="shared" si="1"/>
        <v>4.4163647834302218</v>
      </c>
      <c r="R33" s="81">
        <f t="shared" si="2"/>
        <v>7.9494566101743995</v>
      </c>
      <c r="S33" s="99">
        <f t="shared" si="3"/>
        <v>0</v>
      </c>
      <c r="T33" s="82">
        <f t="shared" si="8"/>
        <v>8.8327295668604435</v>
      </c>
      <c r="U33" s="82">
        <f t="shared" si="9"/>
        <v>15.898913220348799</v>
      </c>
      <c r="V33" s="100">
        <f t="shared" si="4"/>
        <v>0</v>
      </c>
      <c r="W33" s="100"/>
      <c r="X33" s="102"/>
    </row>
    <row r="34" spans="1:36" s="4" customFormat="1" ht="79.95" customHeight="1" x14ac:dyDescent="0.5">
      <c r="A34" s="9" t="s">
        <v>35</v>
      </c>
      <c r="B34" s="4" t="s">
        <v>8</v>
      </c>
      <c r="C34" s="122" t="s">
        <v>252</v>
      </c>
      <c r="D34" s="4" t="s">
        <v>198</v>
      </c>
      <c r="E34" s="116" t="s">
        <v>68</v>
      </c>
      <c r="F34" s="116"/>
      <c r="G34" s="116"/>
      <c r="H34" s="86">
        <v>16</v>
      </c>
      <c r="I34" s="48"/>
      <c r="J34" s="48" t="s">
        <v>221</v>
      </c>
      <c r="K34" s="105" t="s">
        <v>152</v>
      </c>
      <c r="L34" s="104">
        <f t="shared" si="0"/>
        <v>59.880239520958085</v>
      </c>
      <c r="M34" s="114">
        <v>16.7</v>
      </c>
      <c r="N34" s="39">
        <f t="shared" si="10"/>
        <v>277.95302832777622</v>
      </c>
      <c r="O34" s="125">
        <f t="shared" si="6"/>
        <v>0.9</v>
      </c>
      <c r="P34" s="76">
        <f t="shared" si="7"/>
        <v>0.18530201888518416</v>
      </c>
      <c r="Q34" s="101">
        <f t="shared" si="1"/>
        <v>4.6418155730738624</v>
      </c>
      <c r="R34" s="77">
        <f t="shared" si="2"/>
        <v>8.3552680315329528</v>
      </c>
      <c r="S34" s="59">
        <f t="shared" si="3"/>
        <v>0</v>
      </c>
      <c r="T34" s="39">
        <f t="shared" si="8"/>
        <v>9.2836311461477248</v>
      </c>
      <c r="U34" s="39">
        <f t="shared" si="9"/>
        <v>16.710536063065906</v>
      </c>
      <c r="V34" s="102">
        <f t="shared" si="4"/>
        <v>0</v>
      </c>
      <c r="W34" s="102"/>
      <c r="X34" s="102"/>
    </row>
    <row r="35" spans="1:36" s="4" customFormat="1" ht="79.95" customHeight="1" x14ac:dyDescent="0.5">
      <c r="A35" s="9" t="s">
        <v>36</v>
      </c>
      <c r="B35" s="4" t="s">
        <v>9</v>
      </c>
      <c r="C35" s="122" t="s">
        <v>253</v>
      </c>
      <c r="D35" s="4" t="s">
        <v>198</v>
      </c>
      <c r="E35" s="116" t="s">
        <v>69</v>
      </c>
      <c r="F35" s="116"/>
      <c r="G35" s="116"/>
      <c r="H35" s="86">
        <v>17</v>
      </c>
      <c r="I35" s="48"/>
      <c r="J35" s="48" t="s">
        <v>221</v>
      </c>
      <c r="K35" s="105" t="s">
        <v>152</v>
      </c>
      <c r="L35" s="104">
        <f t="shared" si="0"/>
        <v>50</v>
      </c>
      <c r="M35" s="114">
        <v>20</v>
      </c>
      <c r="N35" s="39">
        <f t="shared" si="10"/>
        <v>250.1577254949986</v>
      </c>
      <c r="O35" s="125">
        <f t="shared" si="6"/>
        <v>0.9</v>
      </c>
      <c r="P35" s="76">
        <f t="shared" si="7"/>
        <v>0.16677181699666574</v>
      </c>
      <c r="Q35" s="101">
        <f t="shared" si="1"/>
        <v>5.0031545098999723</v>
      </c>
      <c r="R35" s="77">
        <f t="shared" si="2"/>
        <v>9.0056781178199508</v>
      </c>
      <c r="S35" s="59">
        <f t="shared" si="3"/>
        <v>0</v>
      </c>
      <c r="T35" s="39">
        <f t="shared" si="8"/>
        <v>10.006309019799945</v>
      </c>
      <c r="U35" s="39">
        <f t="shared" si="9"/>
        <v>18.011356235639902</v>
      </c>
      <c r="V35" s="102">
        <f t="shared" si="4"/>
        <v>0</v>
      </c>
      <c r="W35" s="102"/>
      <c r="X35" s="102"/>
    </row>
    <row r="36" spans="1:36" s="4" customFormat="1" ht="79.95" customHeight="1" x14ac:dyDescent="0.5">
      <c r="A36" s="9" t="s">
        <v>37</v>
      </c>
      <c r="B36" s="4" t="s">
        <v>10</v>
      </c>
      <c r="C36" s="121" t="s">
        <v>254</v>
      </c>
      <c r="D36" s="4" t="s">
        <v>198</v>
      </c>
      <c r="E36" s="116" t="s">
        <v>70</v>
      </c>
      <c r="F36" s="116"/>
      <c r="G36" s="116"/>
      <c r="H36" s="86">
        <v>18</v>
      </c>
      <c r="I36" s="48"/>
      <c r="J36" s="48" t="s">
        <v>219</v>
      </c>
      <c r="K36" s="56" t="s">
        <v>152</v>
      </c>
      <c r="L36" s="104">
        <f t="shared" si="0"/>
        <v>40</v>
      </c>
      <c r="M36" s="114">
        <v>25</v>
      </c>
      <c r="N36" s="39">
        <f t="shared" si="10"/>
        <v>225.14195294549876</v>
      </c>
      <c r="O36" s="125">
        <f t="shared" si="6"/>
        <v>0.9</v>
      </c>
      <c r="P36" s="76">
        <f t="shared" si="7"/>
        <v>0.15009463529699918</v>
      </c>
      <c r="Q36" s="101">
        <f t="shared" si="1"/>
        <v>5.6285488236374688</v>
      </c>
      <c r="R36" s="78">
        <f t="shared" si="2"/>
        <v>10.131387882547443</v>
      </c>
      <c r="S36" s="59">
        <f t="shared" si="3"/>
        <v>0</v>
      </c>
      <c r="T36" s="39">
        <f t="shared" si="8"/>
        <v>11.257097647274938</v>
      </c>
      <c r="U36" s="39">
        <f t="shared" si="9"/>
        <v>20.262775765094887</v>
      </c>
      <c r="V36" s="102">
        <f t="shared" si="4"/>
        <v>0</v>
      </c>
      <c r="W36" s="102"/>
      <c r="X36" s="102"/>
    </row>
    <row r="37" spans="1:36" s="4" customFormat="1" ht="79.95" customHeight="1" x14ac:dyDescent="0.5">
      <c r="A37" s="9" t="s">
        <v>38</v>
      </c>
      <c r="B37" s="4" t="s">
        <v>11</v>
      </c>
      <c r="C37" s="121" t="s">
        <v>255</v>
      </c>
      <c r="D37" s="4" t="s">
        <v>198</v>
      </c>
      <c r="E37" s="116" t="s">
        <v>71</v>
      </c>
      <c r="F37" s="116"/>
      <c r="G37" s="116"/>
      <c r="H37" s="86">
        <v>19</v>
      </c>
      <c r="I37" s="48"/>
      <c r="J37" s="48" t="s">
        <v>219</v>
      </c>
      <c r="K37" s="56" t="s">
        <v>152</v>
      </c>
      <c r="L37" s="104">
        <f t="shared" si="0"/>
        <v>34.965034965034967</v>
      </c>
      <c r="M37" s="114">
        <v>28.6</v>
      </c>
      <c r="N37" s="39">
        <f t="shared" si="10"/>
        <v>202.62775765094889</v>
      </c>
      <c r="O37" s="125">
        <f t="shared" si="6"/>
        <v>0.9</v>
      </c>
      <c r="P37" s="76">
        <f t="shared" si="7"/>
        <v>0.13508517176729926</v>
      </c>
      <c r="Q37" s="101">
        <f t="shared" si="1"/>
        <v>5.7951538688171382</v>
      </c>
      <c r="R37" s="77">
        <f t="shared" si="2"/>
        <v>10.431276963870848</v>
      </c>
      <c r="S37" s="59">
        <f t="shared" si="3"/>
        <v>0</v>
      </c>
      <c r="T37" s="39">
        <f t="shared" si="8"/>
        <v>11.590307737634276</v>
      </c>
      <c r="U37" s="39">
        <f t="shared" si="9"/>
        <v>20.862553927741697</v>
      </c>
      <c r="V37" s="102">
        <f t="shared" si="4"/>
        <v>0</v>
      </c>
      <c r="W37" s="102"/>
      <c r="X37" s="102"/>
    </row>
    <row r="38" spans="1:36" s="4" customFormat="1" ht="79.95" customHeight="1" x14ac:dyDescent="0.5">
      <c r="A38" s="9" t="s">
        <v>39</v>
      </c>
      <c r="B38" s="4" t="s">
        <v>12</v>
      </c>
      <c r="C38" s="121" t="s">
        <v>256</v>
      </c>
      <c r="D38" s="4" t="s">
        <v>198</v>
      </c>
      <c r="E38" s="116" t="s">
        <v>72</v>
      </c>
      <c r="F38" s="116"/>
      <c r="G38" s="116"/>
      <c r="H38" s="86">
        <v>20</v>
      </c>
      <c r="I38" s="48"/>
      <c r="J38" s="48" t="s">
        <v>219</v>
      </c>
      <c r="K38" s="56" t="s">
        <v>152</v>
      </c>
      <c r="L38" s="104">
        <f t="shared" si="0"/>
        <v>30.030030030030034</v>
      </c>
      <c r="M38" s="114">
        <v>33.299999999999997</v>
      </c>
      <c r="N38" s="39">
        <f t="shared" si="10"/>
        <v>182.36498188585401</v>
      </c>
      <c r="O38" s="125">
        <f t="shared" si="6"/>
        <v>0.9</v>
      </c>
      <c r="P38" s="76">
        <f t="shared" si="7"/>
        <v>0.12157665459056934</v>
      </c>
      <c r="Q38" s="101">
        <f t="shared" si="1"/>
        <v>6.0727538967989378</v>
      </c>
      <c r="R38" s="77">
        <f t="shared" si="2"/>
        <v>10.930957014238089</v>
      </c>
      <c r="S38" s="59">
        <f t="shared" si="3"/>
        <v>0</v>
      </c>
      <c r="T38" s="39">
        <f t="shared" si="8"/>
        <v>12.145507793597876</v>
      </c>
      <c r="U38" s="39">
        <f t="shared" si="9"/>
        <v>21.861914028476178</v>
      </c>
      <c r="V38" s="102">
        <f t="shared" si="4"/>
        <v>0</v>
      </c>
      <c r="W38" s="102"/>
      <c r="X38" s="102"/>
    </row>
    <row r="39" spans="1:36" s="4" customFormat="1" ht="79.95" customHeight="1" x14ac:dyDescent="0.5">
      <c r="A39" s="9" t="s">
        <v>40</v>
      </c>
      <c r="B39" s="4" t="s">
        <v>13</v>
      </c>
      <c r="C39" s="120" t="s">
        <v>257</v>
      </c>
      <c r="D39" s="4" t="s">
        <v>198</v>
      </c>
      <c r="E39" s="116" t="s">
        <v>73</v>
      </c>
      <c r="F39" s="116"/>
      <c r="G39"/>
      <c r="H39" s="86">
        <v>21</v>
      </c>
      <c r="I39" s="48"/>
      <c r="J39" s="48" t="s">
        <v>220</v>
      </c>
      <c r="K39" s="106" t="s">
        <v>152</v>
      </c>
      <c r="L39" s="104">
        <f t="shared" si="0"/>
        <v>25</v>
      </c>
      <c r="M39" s="114">
        <v>40</v>
      </c>
      <c r="N39" s="39">
        <f t="shared" si="10"/>
        <v>164.12848369726862</v>
      </c>
      <c r="O39" s="125">
        <f t="shared" si="6"/>
        <v>0.9</v>
      </c>
      <c r="P39" s="76">
        <f t="shared" si="7"/>
        <v>0.10941898913151242</v>
      </c>
      <c r="Q39" s="101">
        <f t="shared" si="1"/>
        <v>6.5651393478907449</v>
      </c>
      <c r="R39" s="78">
        <f t="shared" si="2"/>
        <v>11.817250826203342</v>
      </c>
      <c r="S39" s="59">
        <f t="shared" si="3"/>
        <v>0</v>
      </c>
      <c r="T39" s="39">
        <f t="shared" si="8"/>
        <v>13.13027869578149</v>
      </c>
      <c r="U39" s="39">
        <f t="shared" si="9"/>
        <v>23.634501652406684</v>
      </c>
      <c r="V39" s="102">
        <f t="shared" si="4"/>
        <v>0</v>
      </c>
      <c r="W39" s="102"/>
      <c r="X39" s="102"/>
    </row>
    <row r="40" spans="1:36" s="4" customFormat="1" ht="79.95" customHeight="1" x14ac:dyDescent="0.5">
      <c r="A40" s="9" t="s">
        <v>41</v>
      </c>
      <c r="B40" s="4" t="s">
        <v>14</v>
      </c>
      <c r="C40" s="120" t="s">
        <v>258</v>
      </c>
      <c r="D40" s="4" t="s">
        <v>198</v>
      </c>
      <c r="E40" s="116" t="s">
        <v>74</v>
      </c>
      <c r="F40" s="116"/>
      <c r="G40" s="116"/>
      <c r="H40" s="86">
        <v>22</v>
      </c>
      <c r="I40" s="48"/>
      <c r="J40" s="48" t="s">
        <v>220</v>
      </c>
      <c r="K40" s="106" t="s">
        <v>152</v>
      </c>
      <c r="L40" s="104">
        <f t="shared" si="0"/>
        <v>20</v>
      </c>
      <c r="M40" s="114">
        <v>50</v>
      </c>
      <c r="N40" s="39">
        <f t="shared" si="10"/>
        <v>147.71563532754178</v>
      </c>
      <c r="O40" s="125">
        <f t="shared" si="6"/>
        <v>0.9</v>
      </c>
      <c r="P40" s="76">
        <f t="shared" si="7"/>
        <v>9.847709021836118E-2</v>
      </c>
      <c r="Q40" s="101">
        <f t="shared" si="1"/>
        <v>7.3857817663770886</v>
      </c>
      <c r="R40" s="77">
        <f t="shared" si="2"/>
        <v>13.29440717947876</v>
      </c>
      <c r="S40" s="59">
        <f t="shared" si="3"/>
        <v>0</v>
      </c>
      <c r="T40" s="39">
        <f t="shared" si="8"/>
        <v>14.771563532754177</v>
      </c>
      <c r="U40" s="39">
        <f t="shared" si="9"/>
        <v>26.588814358957521</v>
      </c>
      <c r="V40" s="102">
        <f t="shared" si="4"/>
        <v>0</v>
      </c>
      <c r="W40" s="102"/>
      <c r="X40" s="102"/>
    </row>
    <row r="41" spans="1:36" s="4" customFormat="1" ht="79.95" customHeight="1" x14ac:dyDescent="0.5">
      <c r="A41" s="9" t="s">
        <v>42</v>
      </c>
      <c r="B41" s="4" t="s">
        <v>3</v>
      </c>
      <c r="C41" s="120" t="s">
        <v>259</v>
      </c>
      <c r="D41" s="4" t="s">
        <v>198</v>
      </c>
      <c r="E41" s="116" t="s">
        <v>75</v>
      </c>
      <c r="F41" s="116"/>
      <c r="G41" s="116"/>
      <c r="H41" s="86">
        <v>23</v>
      </c>
      <c r="I41" s="48"/>
      <c r="J41" s="48" t="s">
        <v>220</v>
      </c>
      <c r="K41" s="106" t="s">
        <v>152</v>
      </c>
      <c r="L41" s="104">
        <f t="shared" si="0"/>
        <v>14.992503748125936</v>
      </c>
      <c r="M41" s="114">
        <v>66.7</v>
      </c>
      <c r="N41" s="39">
        <f t="shared" si="10"/>
        <v>132.94407179478759</v>
      </c>
      <c r="O41" s="125">
        <f t="shared" si="6"/>
        <v>0.9</v>
      </c>
      <c r="P41" s="76">
        <f t="shared" si="7"/>
        <v>8.8629381196525053E-2</v>
      </c>
      <c r="Q41" s="101">
        <f t="shared" si="1"/>
        <v>8.8673695887123323</v>
      </c>
      <c r="R41" s="77">
        <f t="shared" si="2"/>
        <v>15.961265259682198</v>
      </c>
      <c r="S41" s="59">
        <f t="shared" si="3"/>
        <v>0</v>
      </c>
      <c r="T41" s="39">
        <f t="shared" si="8"/>
        <v>17.734739177424665</v>
      </c>
      <c r="U41" s="39">
        <f t="shared" si="9"/>
        <v>31.922530519364397</v>
      </c>
      <c r="V41" s="102">
        <f t="shared" si="4"/>
        <v>0</v>
      </c>
      <c r="W41" s="102"/>
      <c r="X41" s="102"/>
    </row>
    <row r="42" spans="1:36" x14ac:dyDescent="0.3">
      <c r="A42" s="8"/>
      <c r="C42">
        <v>1</v>
      </c>
      <c r="K42" s="30"/>
      <c r="L42"/>
      <c r="M42"/>
      <c r="N42" s="30"/>
    </row>
    <row r="43" spans="1:36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5"/>
      <c r="N43" s="25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17"/>
    </row>
    <row r="44" spans="1:36" x14ac:dyDescent="0.3">
      <c r="M44" s="3" t="s">
        <v>235</v>
      </c>
    </row>
    <row r="45" spans="1:36" x14ac:dyDescent="0.3">
      <c r="A45" t="s">
        <v>233</v>
      </c>
      <c r="C45" t="s">
        <v>232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6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8B1D-C46E-4D95-943B-1754804289E8}">
  <sheetPr>
    <pageSetUpPr fitToPage="1"/>
  </sheetPr>
  <dimension ref="A1:AF39"/>
  <sheetViews>
    <sheetView topLeftCell="A18" workbookViewId="0">
      <selection activeCell="F26" sqref="F26"/>
    </sheetView>
  </sheetViews>
  <sheetFormatPr baseColWidth="10" defaultRowHeight="14.4" x14ac:dyDescent="0.3"/>
  <cols>
    <col min="3" max="3" width="19.21875" customWidth="1"/>
    <col min="4" max="4" width="37.5546875" customWidth="1"/>
    <col min="6" max="6" width="42.5546875" customWidth="1"/>
    <col min="7" max="7" width="46.21875" customWidth="1"/>
    <col min="8" max="8" width="26" customWidth="1"/>
    <col min="10" max="11" width="11.5546875" style="3"/>
    <col min="12" max="12" width="12.5546875" style="3" bestFit="1" customWidth="1"/>
    <col min="18" max="18" width="12.44140625" bestFit="1" customWidth="1"/>
    <col min="19" max="19" width="12.44140625" customWidth="1"/>
    <col min="23" max="23" width="11.21875" customWidth="1"/>
  </cols>
  <sheetData>
    <row r="1" spans="1:27" ht="23.4" x14ac:dyDescent="0.3">
      <c r="A1" s="64" t="s">
        <v>123</v>
      </c>
      <c r="D1" s="1"/>
      <c r="L1"/>
    </row>
    <row r="2" spans="1:27" x14ac:dyDescent="0.3">
      <c r="A2" t="s">
        <v>122</v>
      </c>
      <c r="L2"/>
    </row>
    <row r="3" spans="1:27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5"/>
      <c r="L3" s="25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17"/>
    </row>
    <row r="4" spans="1:27" s="30" customFormat="1" x14ac:dyDescent="0.3">
      <c r="K4" s="65"/>
      <c r="L4" s="65"/>
    </row>
    <row r="5" spans="1:27" ht="21" x14ac:dyDescent="0.4">
      <c r="A5" s="10"/>
      <c r="D5" s="14" t="s">
        <v>82</v>
      </c>
    </row>
    <row r="6" spans="1:27" ht="18" x14ac:dyDescent="0.35">
      <c r="D6" s="7" t="s">
        <v>83</v>
      </c>
    </row>
    <row r="7" spans="1:27" ht="18" x14ac:dyDescent="0.35">
      <c r="D7" s="7"/>
    </row>
    <row r="9" spans="1:27" ht="18" x14ac:dyDescent="0.35">
      <c r="M9" s="21" t="s">
        <v>96</v>
      </c>
      <c r="R9" s="130" t="s">
        <v>280</v>
      </c>
      <c r="S9" s="130"/>
      <c r="T9" s="128">
        <v>1</v>
      </c>
      <c r="U9" s="128"/>
      <c r="W9" s="130" t="s">
        <v>280</v>
      </c>
      <c r="X9" s="130"/>
      <c r="Y9" s="128">
        <v>3</v>
      </c>
    </row>
    <row r="10" spans="1:27" x14ac:dyDescent="0.3">
      <c r="A10" s="2" t="s">
        <v>1</v>
      </c>
      <c r="B10" s="2" t="s">
        <v>0</v>
      </c>
      <c r="C10" s="2" t="s">
        <v>197</v>
      </c>
      <c r="D10" s="2" t="s">
        <v>16</v>
      </c>
      <c r="E10" s="2" t="s">
        <v>2</v>
      </c>
      <c r="F10" s="2"/>
      <c r="G10" s="2"/>
      <c r="H10" s="2" t="s">
        <v>218</v>
      </c>
      <c r="I10" s="54" t="s">
        <v>132</v>
      </c>
      <c r="J10" s="2" t="s">
        <v>18</v>
      </c>
      <c r="K10" s="2" t="s">
        <v>53</v>
      </c>
      <c r="L10" s="2" t="s">
        <v>52</v>
      </c>
      <c r="M10" s="2" t="s">
        <v>19</v>
      </c>
      <c r="N10" s="2" t="s">
        <v>97</v>
      </c>
      <c r="O10" s="2" t="s">
        <v>98</v>
      </c>
      <c r="P10" s="2" t="s">
        <v>101</v>
      </c>
      <c r="S10" s="2" t="s">
        <v>98</v>
      </c>
      <c r="T10" s="2" t="s">
        <v>101</v>
      </c>
      <c r="U10" s="2"/>
      <c r="X10" s="2" t="s">
        <v>98</v>
      </c>
      <c r="Y10" s="2" t="s">
        <v>101</v>
      </c>
    </row>
    <row r="11" spans="1:27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">
        <v>94</v>
      </c>
      <c r="L11" s="12">
        <v>2.7378991445025265</v>
      </c>
      <c r="M11" s="3" t="s">
        <v>95</v>
      </c>
      <c r="N11" s="3" t="s">
        <v>100</v>
      </c>
      <c r="O11" s="3" t="s">
        <v>99</v>
      </c>
      <c r="P11" s="3" t="s">
        <v>99</v>
      </c>
      <c r="S11" s="3" t="s">
        <v>281</v>
      </c>
      <c r="T11" s="3" t="s">
        <v>281</v>
      </c>
      <c r="U11" s="3"/>
      <c r="X11" s="3" t="s">
        <v>281</v>
      </c>
      <c r="Y11" s="3" t="s">
        <v>281</v>
      </c>
    </row>
    <row r="12" spans="1:27" x14ac:dyDescent="0.3">
      <c r="A12" s="2"/>
      <c r="E12" s="16" t="s">
        <v>85</v>
      </c>
      <c r="F12" s="16"/>
      <c r="G12" s="16"/>
      <c r="H12" s="16"/>
      <c r="I12" s="16"/>
      <c r="L12" s="140" t="s">
        <v>261</v>
      </c>
      <c r="M12" s="140" t="s">
        <v>261</v>
      </c>
      <c r="P12" s="22">
        <v>2</v>
      </c>
      <c r="R12" s="140" t="s">
        <v>261</v>
      </c>
      <c r="S12" s="140" t="s">
        <v>261</v>
      </c>
      <c r="T12" s="134">
        <f>$P$12</f>
        <v>2</v>
      </c>
      <c r="U12" s="134"/>
      <c r="Y12" s="134">
        <f>$P$12</f>
        <v>2</v>
      </c>
    </row>
    <row r="13" spans="1:27" x14ac:dyDescent="0.3">
      <c r="A13" s="2"/>
      <c r="E13" s="72" t="s">
        <v>2</v>
      </c>
      <c r="F13" s="72" t="s">
        <v>284</v>
      </c>
      <c r="G13" s="72" t="s">
        <v>283</v>
      </c>
      <c r="H13" s="6"/>
      <c r="I13" s="2"/>
      <c r="L13" s="2" t="s">
        <v>52</v>
      </c>
      <c r="O13" s="23" t="s">
        <v>114</v>
      </c>
      <c r="P13" s="23" t="s">
        <v>113</v>
      </c>
      <c r="R13" t="s">
        <v>277</v>
      </c>
      <c r="S13" t="s">
        <v>278</v>
      </c>
      <c r="T13" t="s">
        <v>279</v>
      </c>
      <c r="U13" s="2" t="s">
        <v>282</v>
      </c>
      <c r="W13" t="s">
        <v>277</v>
      </c>
      <c r="X13" t="s">
        <v>278</v>
      </c>
      <c r="Y13" t="s">
        <v>279</v>
      </c>
      <c r="Z13" s="2" t="s">
        <v>282</v>
      </c>
    </row>
    <row r="14" spans="1:27" ht="79.95" customHeight="1" x14ac:dyDescent="0.35">
      <c r="A14" s="9" t="s">
        <v>17</v>
      </c>
      <c r="B14" s="6" t="s">
        <v>5</v>
      </c>
      <c r="C14" s="6" t="s">
        <v>202</v>
      </c>
      <c r="D14" s="6" t="s">
        <v>203</v>
      </c>
      <c r="E14" s="33" t="s">
        <v>76</v>
      </c>
      <c r="F14" s="33"/>
      <c r="G14" s="141"/>
      <c r="H14" s="49"/>
      <c r="I14" s="66" t="s">
        <v>149</v>
      </c>
      <c r="J14" s="15" t="s">
        <v>84</v>
      </c>
      <c r="K14" s="5" t="s">
        <v>60</v>
      </c>
      <c r="L14" s="20">
        <f>(0.125+0.2)/2</f>
        <v>0.16250000000000001</v>
      </c>
      <c r="M14" s="18">
        <v>0.97</v>
      </c>
      <c r="N14" s="19">
        <v>1</v>
      </c>
      <c r="O14" s="42">
        <f>N14*L14</f>
        <v>0.16250000000000001</v>
      </c>
      <c r="P14" s="42">
        <f t="shared" ref="P14:P34" si="0">O14*$P$12</f>
        <v>0.32500000000000001</v>
      </c>
      <c r="Q14" s="3"/>
      <c r="R14" s="128">
        <v>30</v>
      </c>
      <c r="S14" s="132">
        <f>(R14*L14)/1000</f>
        <v>4.875E-3</v>
      </c>
      <c r="T14" s="135">
        <f>S14*$T$12</f>
        <v>9.75E-3</v>
      </c>
      <c r="U14" s="133">
        <f>R14/12</f>
        <v>2.5</v>
      </c>
      <c r="W14" s="136">
        <f>R14*Y9</f>
        <v>90</v>
      </c>
      <c r="X14" s="132">
        <f>(W14*L14)/1000</f>
        <v>1.4625000000000001E-2</v>
      </c>
      <c r="Y14" s="135">
        <f>X14*$T$12</f>
        <v>2.9250000000000002E-2</v>
      </c>
      <c r="Z14" s="133">
        <f>W14/12</f>
        <v>7.5</v>
      </c>
      <c r="AA14" s="135">
        <f>Z14-($Y$9*U14)</f>
        <v>0</v>
      </c>
    </row>
    <row r="15" spans="1:27" ht="79.95" customHeight="1" x14ac:dyDescent="0.3">
      <c r="A15" s="10" t="s">
        <v>20</v>
      </c>
      <c r="B15" s="6" t="s">
        <v>6</v>
      </c>
      <c r="C15" s="6" t="s">
        <v>202</v>
      </c>
      <c r="D15" s="6" t="s">
        <v>203</v>
      </c>
      <c r="E15" s="33" t="s">
        <v>77</v>
      </c>
      <c r="F15" s="33"/>
      <c r="G15" s="33"/>
      <c r="H15" s="49"/>
      <c r="I15" s="66" t="s">
        <v>149</v>
      </c>
      <c r="J15" s="11"/>
      <c r="L15" s="34">
        <f>L14*$L$11</f>
        <v>0.44490861098166057</v>
      </c>
      <c r="M15" s="35">
        <f>M14</f>
        <v>0.97</v>
      </c>
      <c r="N15" s="36">
        <f t="shared" ref="N15:N34" si="1">N14*M14</f>
        <v>0.97</v>
      </c>
      <c r="O15" s="37">
        <f t="shared" ref="O15:O34" si="2">N15*L15</f>
        <v>0.43156135265221074</v>
      </c>
      <c r="P15" s="37">
        <f t="shared" si="0"/>
        <v>0.86312270530442148</v>
      </c>
      <c r="Q15" s="3"/>
      <c r="R15" s="129">
        <f>R14*M14</f>
        <v>29.099999999999998</v>
      </c>
      <c r="S15" s="132">
        <f t="shared" ref="S15:S34" si="3">(R15*L15)/1000</f>
        <v>1.2946840579566321E-2</v>
      </c>
      <c r="T15" s="135">
        <f t="shared" ref="T15:T34" si="4">S15*$T$12</f>
        <v>2.5893681159132643E-2</v>
      </c>
      <c r="U15" s="133">
        <f t="shared" ref="U15:U34" si="5">R15/12</f>
        <v>2.4249999999999998</v>
      </c>
      <c r="W15" s="129">
        <f>W14*M14</f>
        <v>87.3</v>
      </c>
      <c r="X15" s="132">
        <f t="shared" ref="X15:X34" si="6">(W15*L15)/1000</f>
        <v>3.8840521738698966E-2</v>
      </c>
      <c r="Y15" s="135">
        <f t="shared" ref="Y15:Y34" si="7">X15*$T$12</f>
        <v>7.7681043477397932E-2</v>
      </c>
      <c r="Z15" s="133">
        <f t="shared" ref="Z15:Z35" si="8">W15/12</f>
        <v>7.2749999999999995</v>
      </c>
      <c r="AA15" s="135">
        <f t="shared" ref="AA15:AA35" si="9">Z15-($Y$9*U15)</f>
        <v>0</v>
      </c>
    </row>
    <row r="16" spans="1:27" ht="79.95" customHeight="1" x14ac:dyDescent="0.3">
      <c r="A16" s="10" t="s">
        <v>21</v>
      </c>
      <c r="B16" s="6" t="s">
        <v>7</v>
      </c>
      <c r="C16" s="6" t="s">
        <v>202</v>
      </c>
      <c r="D16" s="6" t="s">
        <v>203</v>
      </c>
      <c r="E16" s="33" t="s">
        <v>78</v>
      </c>
      <c r="F16" s="33"/>
      <c r="G16" s="33"/>
      <c r="H16" s="49"/>
      <c r="I16" s="66" t="s">
        <v>149</v>
      </c>
      <c r="J16" s="5"/>
      <c r="K16" s="5"/>
      <c r="L16" s="34">
        <f>L15*$L$11</f>
        <v>1.2181149053884959</v>
      </c>
      <c r="M16" s="35">
        <f t="shared" ref="M16:M34" si="10">M15</f>
        <v>0.97</v>
      </c>
      <c r="N16" s="36">
        <f t="shared" si="1"/>
        <v>0.94089999999999996</v>
      </c>
      <c r="O16" s="37">
        <f t="shared" si="2"/>
        <v>1.1461243144800357</v>
      </c>
      <c r="P16" s="37">
        <f t="shared" si="0"/>
        <v>2.2922486289600714</v>
      </c>
      <c r="Q16" s="3"/>
      <c r="R16" s="129">
        <f t="shared" ref="R16:R34" si="11">R15*M15</f>
        <v>28.226999999999997</v>
      </c>
      <c r="S16" s="132">
        <f t="shared" si="3"/>
        <v>3.4383729434401065E-2</v>
      </c>
      <c r="T16" s="135">
        <f t="shared" si="4"/>
        <v>6.8767458868802131E-2</v>
      </c>
      <c r="U16" s="133">
        <f t="shared" si="5"/>
        <v>2.3522499999999997</v>
      </c>
      <c r="W16" s="129">
        <f t="shared" ref="W16:W34" si="12">W15*M15</f>
        <v>84.680999999999997</v>
      </c>
      <c r="X16" s="132">
        <f t="shared" si="6"/>
        <v>0.10315118830320322</v>
      </c>
      <c r="Y16" s="135">
        <f t="shared" si="7"/>
        <v>0.20630237660640643</v>
      </c>
      <c r="Z16" s="133">
        <f t="shared" si="8"/>
        <v>7.0567500000000001</v>
      </c>
      <c r="AA16" s="135">
        <f t="shared" si="9"/>
        <v>0</v>
      </c>
    </row>
    <row r="17" spans="1:27" ht="79.95" customHeight="1" x14ac:dyDescent="0.3">
      <c r="A17" s="9" t="s">
        <v>22</v>
      </c>
      <c r="B17" s="6" t="s">
        <v>8</v>
      </c>
      <c r="C17" s="6" t="s">
        <v>200</v>
      </c>
      <c r="D17" s="6" t="s">
        <v>204</v>
      </c>
      <c r="E17" s="33" t="s">
        <v>79</v>
      </c>
      <c r="F17" s="33"/>
      <c r="G17" s="33"/>
      <c r="H17" s="49"/>
      <c r="I17" s="60" t="s">
        <v>149</v>
      </c>
      <c r="J17" s="9" t="s">
        <v>62</v>
      </c>
      <c r="K17" s="5"/>
      <c r="L17" s="34">
        <f>L16*$L$11</f>
        <v>3.3350757573689389</v>
      </c>
      <c r="M17" s="35">
        <f t="shared" si="10"/>
        <v>0.97</v>
      </c>
      <c r="N17" s="36">
        <f t="shared" si="1"/>
        <v>0.91267299999999996</v>
      </c>
      <c r="O17" s="37">
        <f t="shared" si="2"/>
        <v>3.0438335967051815</v>
      </c>
      <c r="P17" s="37">
        <f t="shared" si="0"/>
        <v>6.087667193410363</v>
      </c>
      <c r="Q17" s="3"/>
      <c r="R17" s="129">
        <f t="shared" si="11"/>
        <v>27.380189999999995</v>
      </c>
      <c r="S17" s="132">
        <f t="shared" si="3"/>
        <v>9.1315007901155432E-2</v>
      </c>
      <c r="T17" s="135">
        <f t="shared" si="4"/>
        <v>0.18263001580231086</v>
      </c>
      <c r="U17" s="133">
        <f t="shared" si="5"/>
        <v>2.2816824999999996</v>
      </c>
      <c r="W17" s="129">
        <f t="shared" si="12"/>
        <v>82.140569999999997</v>
      </c>
      <c r="X17" s="132">
        <f t="shared" si="6"/>
        <v>0.27394502370346635</v>
      </c>
      <c r="Y17" s="135">
        <f t="shared" si="7"/>
        <v>0.5478900474069327</v>
      </c>
      <c r="Z17" s="133">
        <f t="shared" si="8"/>
        <v>6.8450474999999997</v>
      </c>
      <c r="AA17" s="135">
        <f t="shared" si="9"/>
        <v>0</v>
      </c>
    </row>
    <row r="18" spans="1:27" ht="79.95" customHeight="1" x14ac:dyDescent="0.3">
      <c r="A18" s="10" t="s">
        <v>23</v>
      </c>
      <c r="B18" s="6" t="s">
        <v>9</v>
      </c>
      <c r="C18" s="6" t="s">
        <v>200</v>
      </c>
      <c r="D18" s="6" t="s">
        <v>204</v>
      </c>
      <c r="E18" s="33" t="s">
        <v>80</v>
      </c>
      <c r="F18" s="33"/>
      <c r="H18" s="49"/>
      <c r="I18" s="60" t="s">
        <v>149</v>
      </c>
      <c r="L18" s="34">
        <f>L17*$L$11</f>
        <v>9.131101062951533</v>
      </c>
      <c r="M18" s="35">
        <f t="shared" si="10"/>
        <v>0.97</v>
      </c>
      <c r="N18" s="36">
        <f t="shared" si="1"/>
        <v>0.88529280999999993</v>
      </c>
      <c r="O18" s="37">
        <f t="shared" si="2"/>
        <v>8.0836981184143486</v>
      </c>
      <c r="P18" s="37">
        <f t="shared" si="0"/>
        <v>16.167396236828697</v>
      </c>
      <c r="Q18" s="3"/>
      <c r="R18" s="129">
        <f t="shared" si="11"/>
        <v>26.558784299999996</v>
      </c>
      <c r="S18" s="132">
        <f t="shared" si="3"/>
        <v>0.24251094355243044</v>
      </c>
      <c r="T18" s="135">
        <f t="shared" si="4"/>
        <v>0.48502188710486088</v>
      </c>
      <c r="U18" s="133">
        <f t="shared" si="5"/>
        <v>2.2132320249999995</v>
      </c>
      <c r="W18" s="129">
        <f t="shared" si="12"/>
        <v>79.676352899999998</v>
      </c>
      <c r="X18" s="132">
        <f t="shared" si="6"/>
        <v>0.72753283065729146</v>
      </c>
      <c r="Y18" s="135">
        <f t="shared" si="7"/>
        <v>1.4550656613145829</v>
      </c>
      <c r="Z18" s="133">
        <f t="shared" si="8"/>
        <v>6.6396960749999998</v>
      </c>
      <c r="AA18" s="135">
        <f t="shared" si="9"/>
        <v>0</v>
      </c>
    </row>
    <row r="19" spans="1:27" ht="79.95" customHeight="1" x14ac:dyDescent="0.3">
      <c r="A19" s="10" t="s">
        <v>24</v>
      </c>
      <c r="B19" s="6" t="s">
        <v>10</v>
      </c>
      <c r="C19" s="6" t="s">
        <v>200</v>
      </c>
      <c r="D19" s="6" t="s">
        <v>204</v>
      </c>
      <c r="E19" s="33" t="s">
        <v>81</v>
      </c>
      <c r="F19" s="33"/>
      <c r="G19" s="33"/>
      <c r="H19" s="49"/>
      <c r="I19" s="60" t="s">
        <v>149</v>
      </c>
      <c r="K19" s="3" t="s">
        <v>59</v>
      </c>
      <c r="L19" s="38">
        <f>L18*$L$11</f>
        <v>25.000033788621113</v>
      </c>
      <c r="M19" s="35">
        <f t="shared" si="10"/>
        <v>0.97</v>
      </c>
      <c r="N19" s="36">
        <f t="shared" si="1"/>
        <v>0.8587340256999999</v>
      </c>
      <c r="O19" s="37">
        <f t="shared" si="2"/>
        <v>21.46837965793863</v>
      </c>
      <c r="P19" s="37">
        <f t="shared" si="0"/>
        <v>42.936759315877261</v>
      </c>
      <c r="Q19" s="3"/>
      <c r="R19" s="129">
        <f t="shared" si="11"/>
        <v>25.762020770999996</v>
      </c>
      <c r="S19" s="132">
        <f t="shared" si="3"/>
        <v>0.64405138973815879</v>
      </c>
      <c r="T19" s="131">
        <f t="shared" si="4"/>
        <v>1.2881027794763176</v>
      </c>
      <c r="U19" s="133">
        <f t="shared" si="5"/>
        <v>2.1468350642499998</v>
      </c>
      <c r="W19" s="129">
        <f t="shared" si="12"/>
        <v>77.286062313000002</v>
      </c>
      <c r="X19" s="131">
        <f t="shared" si="6"/>
        <v>1.932154169214477</v>
      </c>
      <c r="Y19" s="131">
        <f t="shared" si="7"/>
        <v>3.864308338428954</v>
      </c>
      <c r="Z19" s="133">
        <f t="shared" si="8"/>
        <v>6.4405051927499999</v>
      </c>
      <c r="AA19" s="135">
        <f t="shared" si="9"/>
        <v>0</v>
      </c>
    </row>
    <row r="20" spans="1:27" ht="79.95" customHeight="1" x14ac:dyDescent="0.3">
      <c r="A20" s="9" t="s">
        <v>25</v>
      </c>
      <c r="B20" s="6" t="s">
        <v>11</v>
      </c>
      <c r="C20" s="6" t="s">
        <v>201</v>
      </c>
      <c r="D20" s="6" t="s">
        <v>199</v>
      </c>
      <c r="E20" s="33" t="s">
        <v>44</v>
      </c>
      <c r="F20" s="33"/>
      <c r="G20" s="33"/>
      <c r="H20" s="49" t="s">
        <v>222</v>
      </c>
      <c r="I20" s="53" t="s">
        <v>149</v>
      </c>
      <c r="J20" s="5"/>
      <c r="K20" s="5" t="s">
        <v>54</v>
      </c>
      <c r="L20" s="39">
        <f>(30+45)/2</f>
        <v>37.5</v>
      </c>
      <c r="M20" s="40">
        <f t="shared" si="10"/>
        <v>0.97</v>
      </c>
      <c r="N20" s="41">
        <f t="shared" si="1"/>
        <v>0.83297200492899992</v>
      </c>
      <c r="O20" s="42">
        <f t="shared" si="2"/>
        <v>31.236450184837498</v>
      </c>
      <c r="P20" s="42">
        <f t="shared" si="0"/>
        <v>62.472900369674996</v>
      </c>
      <c r="Q20" s="5"/>
      <c r="R20" s="129">
        <f t="shared" si="11"/>
        <v>24.989160147869995</v>
      </c>
      <c r="S20" s="131">
        <f t="shared" si="3"/>
        <v>0.93709350554512483</v>
      </c>
      <c r="T20" s="131">
        <f t="shared" si="4"/>
        <v>1.8741870110902497</v>
      </c>
      <c r="U20" s="133">
        <f t="shared" si="5"/>
        <v>2.0824300123224995</v>
      </c>
      <c r="W20" s="129">
        <f t="shared" si="12"/>
        <v>74.96748044361</v>
      </c>
      <c r="X20" s="131">
        <f t="shared" si="6"/>
        <v>2.8112805166353749</v>
      </c>
      <c r="Y20" s="131">
        <f t="shared" si="7"/>
        <v>5.6225610332707499</v>
      </c>
      <c r="Z20" s="133">
        <f t="shared" si="8"/>
        <v>6.2472900369674997</v>
      </c>
      <c r="AA20" s="135">
        <f t="shared" si="9"/>
        <v>0</v>
      </c>
    </row>
    <row r="21" spans="1:27" ht="79.95" customHeight="1" x14ac:dyDescent="0.3">
      <c r="A21" s="10" t="s">
        <v>26</v>
      </c>
      <c r="B21" s="6" t="s">
        <v>12</v>
      </c>
      <c r="C21" s="6" t="s">
        <v>201</v>
      </c>
      <c r="D21" s="6" t="s">
        <v>199</v>
      </c>
      <c r="E21" s="33" t="s">
        <v>45</v>
      </c>
      <c r="F21" s="33"/>
      <c r="G21" s="33"/>
      <c r="H21" s="49" t="s">
        <v>223</v>
      </c>
      <c r="I21" s="53" t="s">
        <v>149</v>
      </c>
      <c r="K21" s="3" t="s">
        <v>55</v>
      </c>
      <c r="L21" s="43">
        <f>(46+65)/2</f>
        <v>55.5</v>
      </c>
      <c r="M21" s="35">
        <f t="shared" si="10"/>
        <v>0.97</v>
      </c>
      <c r="N21" s="36">
        <f t="shared" si="1"/>
        <v>0.80798284478112992</v>
      </c>
      <c r="O21" s="37">
        <f t="shared" si="2"/>
        <v>44.843047885352711</v>
      </c>
      <c r="P21" s="37">
        <f t="shared" si="0"/>
        <v>89.686095770705421</v>
      </c>
      <c r="Q21" s="3"/>
      <c r="R21" s="129">
        <f t="shared" si="11"/>
        <v>24.239485343433895</v>
      </c>
      <c r="S21" s="131">
        <f t="shared" si="3"/>
        <v>1.345291436560581</v>
      </c>
      <c r="T21" s="131">
        <f t="shared" si="4"/>
        <v>2.6905828731211621</v>
      </c>
      <c r="U21" s="133">
        <f t="shared" si="5"/>
        <v>2.0199571119528246</v>
      </c>
      <c r="W21" s="129">
        <f t="shared" si="12"/>
        <v>72.718456030301695</v>
      </c>
      <c r="X21" s="131">
        <f t="shared" si="6"/>
        <v>4.035874309681744</v>
      </c>
      <c r="Y21" s="131">
        <f t="shared" si="7"/>
        <v>8.071748619363488</v>
      </c>
      <c r="Z21" s="133">
        <f t="shared" si="8"/>
        <v>6.0598713358584746</v>
      </c>
      <c r="AA21" s="135">
        <f t="shared" si="9"/>
        <v>0</v>
      </c>
    </row>
    <row r="22" spans="1:27" ht="79.95" customHeight="1" x14ac:dyDescent="0.3">
      <c r="A22" s="10" t="s">
        <v>27</v>
      </c>
      <c r="B22" s="6" t="s">
        <v>13</v>
      </c>
      <c r="C22" s="6" t="s">
        <v>201</v>
      </c>
      <c r="D22" s="6" t="s">
        <v>199</v>
      </c>
      <c r="E22" s="33" t="s">
        <v>46</v>
      </c>
      <c r="G22" s="33"/>
      <c r="H22" s="49" t="s">
        <v>224</v>
      </c>
      <c r="I22" s="71" t="s">
        <v>149</v>
      </c>
      <c r="J22" s="13">
        <v>45960</v>
      </c>
      <c r="K22" s="3" t="s">
        <v>56</v>
      </c>
      <c r="L22" s="43">
        <f>(66+85)/2</f>
        <v>75.5</v>
      </c>
      <c r="M22" s="35">
        <f t="shared" si="10"/>
        <v>0.97</v>
      </c>
      <c r="N22" s="36">
        <f t="shared" si="1"/>
        <v>0.78374335943769602</v>
      </c>
      <c r="O22" s="37">
        <f t="shared" si="2"/>
        <v>59.172623637546046</v>
      </c>
      <c r="P22" s="37">
        <f t="shared" si="0"/>
        <v>118.34524727509209</v>
      </c>
      <c r="Q22" s="3"/>
      <c r="R22" s="129">
        <f t="shared" si="11"/>
        <v>23.512300783130879</v>
      </c>
      <c r="S22" s="131">
        <f t="shared" si="3"/>
        <v>1.7751787091263813</v>
      </c>
      <c r="T22" s="131">
        <f t="shared" si="4"/>
        <v>3.5503574182527626</v>
      </c>
      <c r="U22" s="133">
        <f t="shared" si="5"/>
        <v>1.95935839859424</v>
      </c>
      <c r="W22" s="129">
        <f t="shared" si="12"/>
        <v>70.536902349392648</v>
      </c>
      <c r="X22" s="131">
        <f t="shared" si="6"/>
        <v>5.3255361273791451</v>
      </c>
      <c r="Y22" s="131">
        <f t="shared" si="7"/>
        <v>10.65107225475829</v>
      </c>
      <c r="Z22" s="133">
        <f t="shared" si="8"/>
        <v>5.8780751957827206</v>
      </c>
      <c r="AA22" s="135">
        <f t="shared" si="9"/>
        <v>0</v>
      </c>
    </row>
    <row r="23" spans="1:27" ht="79.95" customHeight="1" x14ac:dyDescent="0.3">
      <c r="A23" s="10" t="s">
        <v>28</v>
      </c>
      <c r="B23" s="6" t="s">
        <v>14</v>
      </c>
      <c r="C23" s="6" t="s">
        <v>201</v>
      </c>
      <c r="D23" s="6" t="s">
        <v>199</v>
      </c>
      <c r="E23" s="33" t="s">
        <v>47</v>
      </c>
      <c r="G23" s="33"/>
      <c r="H23" s="49" t="s">
        <v>225</v>
      </c>
      <c r="I23" s="58" t="s">
        <v>149</v>
      </c>
      <c r="J23" s="11">
        <f>M22+((M23-M22)/30)*30</f>
        <v>0.97</v>
      </c>
      <c r="K23" s="3" t="s">
        <v>57</v>
      </c>
      <c r="L23" s="44">
        <f>(86+120)/2</f>
        <v>103</v>
      </c>
      <c r="M23" s="35">
        <f t="shared" si="10"/>
        <v>0.97</v>
      </c>
      <c r="N23" s="36">
        <f t="shared" si="1"/>
        <v>0.76023105865456508</v>
      </c>
      <c r="O23" s="37">
        <f t="shared" si="2"/>
        <v>78.303799041420206</v>
      </c>
      <c r="P23" s="37">
        <f t="shared" si="0"/>
        <v>156.60759808284041</v>
      </c>
      <c r="Q23" s="3"/>
      <c r="R23" s="129">
        <f t="shared" si="11"/>
        <v>22.806931759636953</v>
      </c>
      <c r="S23" s="131">
        <f t="shared" si="3"/>
        <v>2.3491139712426059</v>
      </c>
      <c r="T23" s="131">
        <f t="shared" si="4"/>
        <v>4.6982279424852118</v>
      </c>
      <c r="U23" s="133">
        <f t="shared" si="5"/>
        <v>1.9005776466364128</v>
      </c>
      <c r="W23" s="129">
        <f t="shared" si="12"/>
        <v>68.420795278910873</v>
      </c>
      <c r="X23" s="131">
        <f t="shared" si="6"/>
        <v>7.0473419137278199</v>
      </c>
      <c r="Y23" s="131">
        <f t="shared" si="7"/>
        <v>14.09468382745564</v>
      </c>
      <c r="Z23" s="133">
        <f t="shared" si="8"/>
        <v>5.7017329399092391</v>
      </c>
      <c r="AA23" s="135">
        <f t="shared" si="9"/>
        <v>0</v>
      </c>
    </row>
    <row r="24" spans="1:27" ht="79.95" customHeight="1" x14ac:dyDescent="0.35">
      <c r="A24" s="9" t="s">
        <v>29</v>
      </c>
      <c r="B24" s="6" t="s">
        <v>3</v>
      </c>
      <c r="C24" s="6" t="s">
        <v>201</v>
      </c>
      <c r="D24" s="6" t="s">
        <v>199</v>
      </c>
      <c r="E24" s="33" t="s">
        <v>48</v>
      </c>
      <c r="G24" s="33"/>
      <c r="H24" s="49" t="s">
        <v>226</v>
      </c>
      <c r="I24" s="67" t="s">
        <v>149</v>
      </c>
      <c r="J24" s="5"/>
      <c r="K24" s="5" t="s">
        <v>58</v>
      </c>
      <c r="L24" s="39">
        <f>(121+150)/2</f>
        <v>135.5</v>
      </c>
      <c r="M24" s="45">
        <f t="shared" si="10"/>
        <v>0.97</v>
      </c>
      <c r="N24" s="46">
        <f t="shared" si="1"/>
        <v>0.73742412689492809</v>
      </c>
      <c r="O24" s="46">
        <f t="shared" si="2"/>
        <v>99.920969194262753</v>
      </c>
      <c r="P24" s="42">
        <f t="shared" si="0"/>
        <v>199.84193838852551</v>
      </c>
      <c r="Q24" s="3"/>
      <c r="R24" s="137">
        <f t="shared" si="11"/>
        <v>22.122723806847844</v>
      </c>
      <c r="S24" s="138">
        <f t="shared" si="3"/>
        <v>2.997629075827883</v>
      </c>
      <c r="T24" s="138">
        <f t="shared" si="4"/>
        <v>5.9952581516557659</v>
      </c>
      <c r="U24" s="133">
        <f t="shared" si="5"/>
        <v>1.8435603172373203</v>
      </c>
      <c r="V24" s="4"/>
      <c r="W24" s="137">
        <f t="shared" si="12"/>
        <v>66.368171420543547</v>
      </c>
      <c r="X24" s="138">
        <f t="shared" si="6"/>
        <v>8.9928872274836511</v>
      </c>
      <c r="Y24" s="138">
        <f t="shared" si="7"/>
        <v>17.985774454967302</v>
      </c>
      <c r="Z24" s="139">
        <f t="shared" si="8"/>
        <v>5.5306809517119619</v>
      </c>
      <c r="AA24" s="135">
        <f t="shared" si="9"/>
        <v>0</v>
      </c>
    </row>
    <row r="25" spans="1:27" ht="79.95" customHeight="1" x14ac:dyDescent="0.3">
      <c r="A25" s="10" t="s">
        <v>30</v>
      </c>
      <c r="B25" s="6" t="s">
        <v>15</v>
      </c>
      <c r="C25" s="6" t="s">
        <v>201</v>
      </c>
      <c r="D25" s="6" t="s">
        <v>199</v>
      </c>
      <c r="E25" s="33" t="s">
        <v>49</v>
      </c>
      <c r="G25" s="33"/>
      <c r="H25" s="49" t="s">
        <v>227</v>
      </c>
      <c r="I25" s="57" t="s">
        <v>149</v>
      </c>
      <c r="K25" s="3" t="s">
        <v>109</v>
      </c>
      <c r="L25" s="43">
        <f>(151+175)/2</f>
        <v>163</v>
      </c>
      <c r="M25" s="35">
        <f t="shared" si="10"/>
        <v>0.97</v>
      </c>
      <c r="N25" s="36">
        <f t="shared" si="1"/>
        <v>0.71530140308808021</v>
      </c>
      <c r="O25" s="37">
        <f t="shared" si="2"/>
        <v>116.59412870335707</v>
      </c>
      <c r="P25" s="37">
        <f t="shared" si="0"/>
        <v>233.18825740671414</v>
      </c>
      <c r="Q25" s="3"/>
      <c r="R25" s="129">
        <f t="shared" si="11"/>
        <v>21.459042092642409</v>
      </c>
      <c r="S25" s="131">
        <f t="shared" si="3"/>
        <v>3.4978238611007129</v>
      </c>
      <c r="T25" s="131">
        <f t="shared" si="4"/>
        <v>6.9956477222014257</v>
      </c>
      <c r="U25" s="133">
        <f t="shared" si="5"/>
        <v>1.7882535077202009</v>
      </c>
      <c r="W25" s="129">
        <f t="shared" si="12"/>
        <v>64.377126277927232</v>
      </c>
      <c r="X25" s="131">
        <f t="shared" si="6"/>
        <v>10.493471583302139</v>
      </c>
      <c r="Y25" s="131">
        <f t="shared" si="7"/>
        <v>20.986943166604277</v>
      </c>
      <c r="Z25" s="133">
        <f t="shared" si="8"/>
        <v>5.3647605231606024</v>
      </c>
      <c r="AA25" s="135">
        <f t="shared" si="9"/>
        <v>0</v>
      </c>
    </row>
    <row r="26" spans="1:27" ht="79.95" customHeight="1" x14ac:dyDescent="0.3">
      <c r="A26" s="10" t="s">
        <v>31</v>
      </c>
      <c r="B26" s="6" t="s">
        <v>5</v>
      </c>
      <c r="C26" s="6" t="s">
        <v>201</v>
      </c>
      <c r="D26" s="6" t="s">
        <v>199</v>
      </c>
      <c r="E26" s="33" t="s">
        <v>50</v>
      </c>
      <c r="F26" s="33"/>
      <c r="G26" s="33"/>
      <c r="H26" s="49" t="s">
        <v>228</v>
      </c>
      <c r="I26" s="57" t="s">
        <v>149</v>
      </c>
      <c r="K26" s="3" t="s">
        <v>110</v>
      </c>
      <c r="L26" s="43">
        <f>(176+200)/2</f>
        <v>188</v>
      </c>
      <c r="M26" s="35">
        <f t="shared" si="10"/>
        <v>0.97</v>
      </c>
      <c r="N26" s="36">
        <f t="shared" si="1"/>
        <v>0.69384236099543783</v>
      </c>
      <c r="O26" s="37">
        <f t="shared" si="2"/>
        <v>130.44236386714232</v>
      </c>
      <c r="P26" s="37">
        <f t="shared" si="0"/>
        <v>260.88472773428464</v>
      </c>
      <c r="Q26" s="3"/>
      <c r="R26" s="129">
        <f t="shared" si="11"/>
        <v>20.815270829863138</v>
      </c>
      <c r="S26" s="131">
        <f t="shared" si="3"/>
        <v>3.91327091601427</v>
      </c>
      <c r="T26" s="131">
        <f t="shared" si="4"/>
        <v>7.82654183202854</v>
      </c>
      <c r="U26" s="133">
        <f t="shared" si="5"/>
        <v>1.7346059024885949</v>
      </c>
      <c r="W26" s="129">
        <f t="shared" si="12"/>
        <v>62.445812489589414</v>
      </c>
      <c r="X26" s="131">
        <f t="shared" si="6"/>
        <v>11.73981274804281</v>
      </c>
      <c r="Y26" s="131">
        <f t="shared" si="7"/>
        <v>23.479625496085621</v>
      </c>
      <c r="Z26" s="133">
        <f t="shared" si="8"/>
        <v>5.2038177074657845</v>
      </c>
      <c r="AA26" s="135">
        <f t="shared" si="9"/>
        <v>0</v>
      </c>
    </row>
    <row r="27" spans="1:27" ht="79.95" customHeight="1" x14ac:dyDescent="0.3">
      <c r="A27" s="10" t="s">
        <v>32</v>
      </c>
      <c r="B27" s="6" t="s">
        <v>6</v>
      </c>
      <c r="C27" s="6" t="s">
        <v>201</v>
      </c>
      <c r="D27" s="6" t="s">
        <v>199</v>
      </c>
      <c r="E27" s="33" t="s">
        <v>51</v>
      </c>
      <c r="F27" s="33"/>
      <c r="G27" s="33"/>
      <c r="H27" s="49" t="s">
        <v>229</v>
      </c>
      <c r="I27" s="70" t="s">
        <v>149</v>
      </c>
      <c r="K27" s="3" t="s">
        <v>103</v>
      </c>
      <c r="L27" s="43">
        <f>(201+225)/2</f>
        <v>213</v>
      </c>
      <c r="M27" s="35">
        <f t="shared" si="10"/>
        <v>0.97</v>
      </c>
      <c r="N27" s="36">
        <f t="shared" si="1"/>
        <v>0.67302709016557472</v>
      </c>
      <c r="O27" s="37">
        <f t="shared" si="2"/>
        <v>143.35477020526741</v>
      </c>
      <c r="P27" s="37">
        <f t="shared" si="0"/>
        <v>286.70954041053483</v>
      </c>
      <c r="Q27" s="3"/>
      <c r="R27" s="129">
        <f t="shared" si="11"/>
        <v>20.190812704967243</v>
      </c>
      <c r="S27" s="131">
        <f t="shared" si="3"/>
        <v>4.3006431061580228</v>
      </c>
      <c r="T27" s="131">
        <f t="shared" si="4"/>
        <v>8.6012862123160456</v>
      </c>
      <c r="U27" s="133">
        <f t="shared" si="5"/>
        <v>1.6825677254139368</v>
      </c>
      <c r="W27" s="129">
        <f t="shared" si="12"/>
        <v>60.572438114901729</v>
      </c>
      <c r="X27" s="131">
        <f t="shared" si="6"/>
        <v>12.901929318474069</v>
      </c>
      <c r="Y27" s="131">
        <f t="shared" si="7"/>
        <v>25.803858636948139</v>
      </c>
      <c r="Z27" s="133">
        <f t="shared" si="8"/>
        <v>5.0477031762418108</v>
      </c>
      <c r="AA27" s="135">
        <f t="shared" si="9"/>
        <v>0</v>
      </c>
    </row>
    <row r="28" spans="1:27" ht="49.95" customHeight="1" x14ac:dyDescent="0.3">
      <c r="A28" s="10" t="s">
        <v>33</v>
      </c>
      <c r="B28" s="6" t="s">
        <v>7</v>
      </c>
      <c r="C28" s="6" t="s">
        <v>201</v>
      </c>
      <c r="D28" s="6" t="s">
        <v>231</v>
      </c>
      <c r="E28" s="33" t="s">
        <v>86</v>
      </c>
      <c r="F28" s="33"/>
      <c r="G28" s="33"/>
      <c r="H28" s="49" t="s">
        <v>230</v>
      </c>
      <c r="I28" s="70" t="s">
        <v>149</v>
      </c>
      <c r="K28" s="3" t="s">
        <v>104</v>
      </c>
      <c r="L28" s="43">
        <f>(226+250)/2</f>
        <v>238</v>
      </c>
      <c r="M28" s="35">
        <f t="shared" si="10"/>
        <v>0.97</v>
      </c>
      <c r="N28" s="36">
        <f t="shared" si="1"/>
        <v>0.65283627746060746</v>
      </c>
      <c r="O28" s="37">
        <f t="shared" si="2"/>
        <v>155.37503403562457</v>
      </c>
      <c r="P28" s="37">
        <f t="shared" si="0"/>
        <v>310.75006807124913</v>
      </c>
      <c r="Q28" s="3"/>
      <c r="R28" s="129">
        <f t="shared" si="11"/>
        <v>19.585088323818226</v>
      </c>
      <c r="S28" s="131">
        <f t="shared" si="3"/>
        <v>4.6612510210687379</v>
      </c>
      <c r="T28" s="131">
        <f t="shared" si="4"/>
        <v>9.3225020421374758</v>
      </c>
      <c r="U28" s="133">
        <f t="shared" si="5"/>
        <v>1.6320906936515189</v>
      </c>
      <c r="W28" s="129">
        <f t="shared" si="12"/>
        <v>58.755264971454679</v>
      </c>
      <c r="X28" s="131">
        <f t="shared" si="6"/>
        <v>13.983753063206214</v>
      </c>
      <c r="Y28" s="131">
        <f t="shared" si="7"/>
        <v>27.967506126412427</v>
      </c>
      <c r="Z28" s="133">
        <f t="shared" si="8"/>
        <v>4.8962720809545566</v>
      </c>
      <c r="AA28" s="135">
        <f t="shared" si="9"/>
        <v>0</v>
      </c>
    </row>
    <row r="29" spans="1:27" ht="49.95" customHeight="1" x14ac:dyDescent="0.3">
      <c r="A29" s="10" t="s">
        <v>34</v>
      </c>
      <c r="B29" s="6" t="s">
        <v>8</v>
      </c>
      <c r="C29" s="6" t="s">
        <v>201</v>
      </c>
      <c r="D29" s="6" t="s">
        <v>231</v>
      </c>
      <c r="E29" s="33" t="s">
        <v>87</v>
      </c>
      <c r="F29" s="33"/>
      <c r="G29" s="33"/>
      <c r="H29" s="49" t="s">
        <v>230</v>
      </c>
      <c r="I29" s="70" t="s">
        <v>149</v>
      </c>
      <c r="K29" s="3" t="s">
        <v>105</v>
      </c>
      <c r="L29" s="43">
        <f>(251+300)/2</f>
        <v>275.5</v>
      </c>
      <c r="M29" s="35">
        <f t="shared" si="10"/>
        <v>0.97</v>
      </c>
      <c r="N29" s="36">
        <f t="shared" si="1"/>
        <v>0.63325118913678924</v>
      </c>
      <c r="O29" s="37">
        <f t="shared" si="2"/>
        <v>174.46070260718542</v>
      </c>
      <c r="P29" s="37">
        <f t="shared" si="0"/>
        <v>348.92140521437085</v>
      </c>
      <c r="Q29" s="3"/>
      <c r="R29" s="129">
        <f t="shared" si="11"/>
        <v>18.99753567410368</v>
      </c>
      <c r="S29" s="131">
        <f t="shared" si="3"/>
        <v>5.2338210782155636</v>
      </c>
      <c r="T29" s="131">
        <f t="shared" si="4"/>
        <v>10.467642156431127</v>
      </c>
      <c r="U29" s="133">
        <f t="shared" si="5"/>
        <v>1.5831279728419734</v>
      </c>
      <c r="W29" s="129">
        <f t="shared" si="12"/>
        <v>56.992607022311034</v>
      </c>
      <c r="X29" s="131">
        <f t="shared" si="6"/>
        <v>15.70146323464669</v>
      </c>
      <c r="Y29" s="131">
        <f t="shared" si="7"/>
        <v>31.40292646929338</v>
      </c>
      <c r="Z29" s="133">
        <f t="shared" si="8"/>
        <v>4.7493839185259192</v>
      </c>
      <c r="AA29" s="135">
        <f t="shared" si="9"/>
        <v>0</v>
      </c>
    </row>
    <row r="30" spans="1:27" ht="49.95" customHeight="1" x14ac:dyDescent="0.3">
      <c r="A30" s="10" t="s">
        <v>35</v>
      </c>
      <c r="B30" s="6" t="s">
        <v>9</v>
      </c>
      <c r="C30" s="6" t="s">
        <v>201</v>
      </c>
      <c r="D30" s="6" t="s">
        <v>231</v>
      </c>
      <c r="E30" s="33" t="s">
        <v>88</v>
      </c>
      <c r="F30" s="33"/>
      <c r="G30" s="33"/>
      <c r="H30" s="49" t="s">
        <v>230</v>
      </c>
      <c r="I30" s="70" t="s">
        <v>149</v>
      </c>
      <c r="K30" s="3" t="s">
        <v>106</v>
      </c>
      <c r="L30" s="43">
        <f>(276+300)/2</f>
        <v>288</v>
      </c>
      <c r="M30" s="35">
        <f t="shared" si="10"/>
        <v>0.97</v>
      </c>
      <c r="N30" s="36">
        <f t="shared" si="1"/>
        <v>0.61425365346268557</v>
      </c>
      <c r="O30" s="37">
        <f t="shared" si="2"/>
        <v>176.90505219725344</v>
      </c>
      <c r="P30" s="37">
        <f t="shared" si="0"/>
        <v>353.81010439450688</v>
      </c>
      <c r="Q30" s="3"/>
      <c r="R30" s="129">
        <f t="shared" si="11"/>
        <v>18.427609603880569</v>
      </c>
      <c r="S30" s="131">
        <f t="shared" si="3"/>
        <v>5.3071515659176036</v>
      </c>
      <c r="T30" s="131">
        <f t="shared" si="4"/>
        <v>10.614303131835207</v>
      </c>
      <c r="U30" s="133">
        <f t="shared" si="5"/>
        <v>1.5356341336567141</v>
      </c>
      <c r="W30" s="129">
        <f t="shared" si="12"/>
        <v>55.2828288116417</v>
      </c>
      <c r="X30" s="131">
        <f t="shared" si="6"/>
        <v>15.921454697752809</v>
      </c>
      <c r="Y30" s="131">
        <f t="shared" si="7"/>
        <v>31.842909395505618</v>
      </c>
      <c r="Z30" s="133">
        <f t="shared" si="8"/>
        <v>4.6069024009701414</v>
      </c>
      <c r="AA30" s="135">
        <f t="shared" si="9"/>
        <v>0</v>
      </c>
    </row>
    <row r="31" spans="1:27" ht="49.95" customHeight="1" x14ac:dyDescent="0.3">
      <c r="A31" s="10" t="s">
        <v>36</v>
      </c>
      <c r="B31" s="6" t="s">
        <v>10</v>
      </c>
      <c r="C31" s="6" t="s">
        <v>201</v>
      </c>
      <c r="D31" s="6" t="s">
        <v>231</v>
      </c>
      <c r="E31" s="33" t="s">
        <v>89</v>
      </c>
      <c r="F31" s="33"/>
      <c r="G31" s="33"/>
      <c r="H31" s="49" t="s">
        <v>230</v>
      </c>
      <c r="I31" s="70" t="s">
        <v>149</v>
      </c>
      <c r="K31" s="3" t="s">
        <v>92</v>
      </c>
      <c r="L31" s="43">
        <f>(301+325)/2</f>
        <v>313</v>
      </c>
      <c r="M31" s="35">
        <f t="shared" si="10"/>
        <v>0.97</v>
      </c>
      <c r="N31" s="36">
        <f t="shared" si="1"/>
        <v>0.595826043858805</v>
      </c>
      <c r="O31" s="37">
        <f t="shared" si="2"/>
        <v>186.49355172780596</v>
      </c>
      <c r="P31" s="37">
        <f t="shared" si="0"/>
        <v>372.98710345561193</v>
      </c>
      <c r="Q31" s="3"/>
      <c r="R31" s="129">
        <f t="shared" si="11"/>
        <v>17.874781315764153</v>
      </c>
      <c r="S31" s="131">
        <f t="shared" si="3"/>
        <v>5.5948065518341803</v>
      </c>
      <c r="T31" s="131">
        <f t="shared" si="4"/>
        <v>11.189613103668361</v>
      </c>
      <c r="U31" s="133">
        <f t="shared" si="5"/>
        <v>1.4895651096470128</v>
      </c>
      <c r="W31" s="129">
        <f t="shared" si="12"/>
        <v>53.624343947292445</v>
      </c>
      <c r="X31" s="131">
        <f t="shared" si="6"/>
        <v>16.784419655502532</v>
      </c>
      <c r="Y31" s="131">
        <f t="shared" si="7"/>
        <v>33.568839311005064</v>
      </c>
      <c r="Z31" s="133">
        <f t="shared" si="8"/>
        <v>4.4686953289410374</v>
      </c>
      <c r="AA31" s="135">
        <f t="shared" si="9"/>
        <v>0</v>
      </c>
    </row>
    <row r="32" spans="1:27" ht="49.95" customHeight="1" x14ac:dyDescent="0.3">
      <c r="A32" s="10" t="s">
        <v>37</v>
      </c>
      <c r="B32" s="6" t="s">
        <v>90</v>
      </c>
      <c r="C32" s="6" t="s">
        <v>201</v>
      </c>
      <c r="D32" s="6" t="s">
        <v>231</v>
      </c>
      <c r="E32" s="33" t="s">
        <v>102</v>
      </c>
      <c r="F32" s="33"/>
      <c r="G32" s="33"/>
      <c r="H32" s="49" t="s">
        <v>230</v>
      </c>
      <c r="I32" s="70" t="s">
        <v>149</v>
      </c>
      <c r="K32" s="3" t="s">
        <v>93</v>
      </c>
      <c r="L32" s="43">
        <f>(326+350)/2</f>
        <v>338</v>
      </c>
      <c r="M32" s="35">
        <f t="shared" si="10"/>
        <v>0.97</v>
      </c>
      <c r="N32" s="36">
        <f t="shared" si="1"/>
        <v>0.57795126254304086</v>
      </c>
      <c r="O32" s="37">
        <f t="shared" si="2"/>
        <v>195.34752673954782</v>
      </c>
      <c r="P32" s="37">
        <f t="shared" si="0"/>
        <v>390.69505347909563</v>
      </c>
      <c r="Q32" s="3"/>
      <c r="R32" s="129">
        <f t="shared" si="11"/>
        <v>17.338537876291227</v>
      </c>
      <c r="S32" s="131">
        <f t="shared" si="3"/>
        <v>5.8604258021864339</v>
      </c>
      <c r="T32" s="131">
        <f t="shared" si="4"/>
        <v>11.720851604372868</v>
      </c>
      <c r="U32" s="133">
        <f t="shared" si="5"/>
        <v>1.4448781563576023</v>
      </c>
      <c r="W32" s="129">
        <f t="shared" si="12"/>
        <v>52.015613628873673</v>
      </c>
      <c r="X32" s="131">
        <f t="shared" si="6"/>
        <v>17.581277406559302</v>
      </c>
      <c r="Y32" s="131">
        <f t="shared" si="7"/>
        <v>35.162554813118604</v>
      </c>
      <c r="Z32" s="133">
        <f t="shared" si="8"/>
        <v>4.3346344690728058</v>
      </c>
      <c r="AA32" s="135">
        <f t="shared" si="9"/>
        <v>0</v>
      </c>
    </row>
    <row r="33" spans="1:32" ht="49.95" customHeight="1" x14ac:dyDescent="0.3">
      <c r="A33" s="10" t="s">
        <v>38</v>
      </c>
      <c r="B33" s="6" t="s">
        <v>12</v>
      </c>
      <c r="C33" s="6" t="s">
        <v>201</v>
      </c>
      <c r="D33" s="6" t="s">
        <v>231</v>
      </c>
      <c r="E33" s="33" t="s">
        <v>107</v>
      </c>
      <c r="F33" s="33"/>
      <c r="G33" s="33"/>
      <c r="H33" s="49" t="s">
        <v>230</v>
      </c>
      <c r="I33" s="70" t="s">
        <v>149</v>
      </c>
      <c r="K33" s="3" t="s">
        <v>111</v>
      </c>
      <c r="L33" s="43">
        <f>(351+375)/2</f>
        <v>363</v>
      </c>
      <c r="M33" s="35">
        <f t="shared" si="10"/>
        <v>0.97</v>
      </c>
      <c r="N33" s="36">
        <f t="shared" si="1"/>
        <v>0.56061272466674961</v>
      </c>
      <c r="O33" s="37">
        <f t="shared" si="2"/>
        <v>203.5024190540301</v>
      </c>
      <c r="P33" s="37">
        <f t="shared" si="0"/>
        <v>407.0048381080602</v>
      </c>
      <c r="Q33" s="3"/>
      <c r="R33" s="129">
        <f t="shared" si="11"/>
        <v>16.81838174000249</v>
      </c>
      <c r="S33" s="131">
        <f t="shared" si="3"/>
        <v>6.1050725716209033</v>
      </c>
      <c r="T33" s="131">
        <f t="shared" si="4"/>
        <v>12.210145143241807</v>
      </c>
      <c r="U33" s="133">
        <f t="shared" si="5"/>
        <v>1.4015318116668742</v>
      </c>
      <c r="W33" s="129">
        <f t="shared" si="12"/>
        <v>50.455145220007459</v>
      </c>
      <c r="X33" s="131">
        <f t="shared" si="6"/>
        <v>18.315217714862708</v>
      </c>
      <c r="Y33" s="131">
        <f t="shared" si="7"/>
        <v>36.630435429725416</v>
      </c>
      <c r="Z33" s="133">
        <f t="shared" si="8"/>
        <v>4.2045954350006216</v>
      </c>
      <c r="AA33" s="135">
        <f t="shared" si="9"/>
        <v>0</v>
      </c>
    </row>
    <row r="34" spans="1:32" ht="49.95" customHeight="1" x14ac:dyDescent="0.3">
      <c r="A34" s="10" t="s">
        <v>39</v>
      </c>
      <c r="B34" s="6" t="s">
        <v>91</v>
      </c>
      <c r="C34" s="6" t="s">
        <v>201</v>
      </c>
      <c r="D34" s="6" t="s">
        <v>231</v>
      </c>
      <c r="E34" s="33" t="s">
        <v>108</v>
      </c>
      <c r="F34" s="33"/>
      <c r="G34" s="33"/>
      <c r="H34" s="49" t="s">
        <v>230</v>
      </c>
      <c r="I34" s="70" t="s">
        <v>149</v>
      </c>
      <c r="K34" s="5" t="s">
        <v>112</v>
      </c>
      <c r="L34" s="39">
        <f>(376+400)/2</f>
        <v>388</v>
      </c>
      <c r="M34" s="40">
        <f t="shared" si="10"/>
        <v>0.97</v>
      </c>
      <c r="N34" s="41">
        <f t="shared" si="1"/>
        <v>0.54379434292674711</v>
      </c>
      <c r="O34" s="42">
        <f t="shared" si="2"/>
        <v>210.99220505557787</v>
      </c>
      <c r="P34" s="42">
        <f t="shared" si="0"/>
        <v>421.98441011115574</v>
      </c>
      <c r="Q34" s="3"/>
      <c r="R34" s="129">
        <f t="shared" si="11"/>
        <v>16.313830287802414</v>
      </c>
      <c r="S34" s="131">
        <f t="shared" si="3"/>
        <v>6.3297661516673367</v>
      </c>
      <c r="T34" s="131">
        <f t="shared" si="4"/>
        <v>12.659532303334673</v>
      </c>
      <c r="U34" s="133">
        <f t="shared" si="5"/>
        <v>1.3594858573168678</v>
      </c>
      <c r="W34" s="129">
        <f t="shared" si="12"/>
        <v>48.941490863407232</v>
      </c>
      <c r="X34" s="131">
        <f t="shared" si="6"/>
        <v>18.989298455002004</v>
      </c>
      <c r="Y34" s="131">
        <f t="shared" si="7"/>
        <v>37.978596910004008</v>
      </c>
      <c r="Z34" s="133">
        <f t="shared" si="8"/>
        <v>4.0784575719506027</v>
      </c>
      <c r="AA34" s="135">
        <f t="shared" si="9"/>
        <v>0</v>
      </c>
    </row>
    <row r="35" spans="1:32" x14ac:dyDescent="0.3">
      <c r="A35" s="10"/>
      <c r="B35" s="4"/>
      <c r="C35" s="4"/>
      <c r="I35" s="2"/>
      <c r="J35"/>
      <c r="K35"/>
      <c r="L35" s="30"/>
      <c r="X35" s="132">
        <f>X34-(Y9*$S$34)</f>
        <v>0</v>
      </c>
      <c r="Y35" s="132">
        <f>Y34-(Y9*T34)</f>
        <v>0</v>
      </c>
      <c r="Z35">
        <f t="shared" si="8"/>
        <v>0</v>
      </c>
      <c r="AA35" s="135">
        <f t="shared" si="9"/>
        <v>0</v>
      </c>
    </row>
    <row r="36" spans="1:32" x14ac:dyDescent="0.3">
      <c r="A36" s="10"/>
      <c r="B36" s="4"/>
      <c r="C36" s="4"/>
      <c r="J36"/>
      <c r="K36"/>
      <c r="L36"/>
    </row>
    <row r="37" spans="1:32" x14ac:dyDescent="0.3">
      <c r="B37" s="24"/>
      <c r="C37" s="24"/>
      <c r="D37" s="24"/>
      <c r="E37" s="24"/>
      <c r="F37" s="24"/>
      <c r="G37" s="24"/>
      <c r="H37" s="24"/>
      <c r="I37" s="24"/>
      <c r="J37" s="24"/>
      <c r="K37" s="25"/>
      <c r="L37" s="25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17"/>
    </row>
    <row r="39" spans="1:32" x14ac:dyDescent="0.3">
      <c r="A39" t="s">
        <v>233</v>
      </c>
      <c r="C39" t="s">
        <v>232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82E6-6005-4143-A048-232E362F568A}">
  <dimension ref="A1"/>
  <sheetViews>
    <sheetView workbookViewId="0">
      <selection activeCell="C7" sqref="C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64A2-9E13-4FFC-B824-1F30202A8C71}">
  <dimension ref="A1:X71"/>
  <sheetViews>
    <sheetView topLeftCell="A50" workbookViewId="0">
      <selection activeCell="B50" sqref="B50"/>
    </sheetView>
  </sheetViews>
  <sheetFormatPr baseColWidth="10" defaultRowHeight="14.4" x14ac:dyDescent="0.3"/>
  <cols>
    <col min="16" max="16" width="16" customWidth="1"/>
  </cols>
  <sheetData>
    <row r="1" spans="1:24" ht="23.4" x14ac:dyDescent="0.3">
      <c r="A1" s="64" t="s">
        <v>123</v>
      </c>
      <c r="C1" s="1"/>
      <c r="G1" s="3"/>
      <c r="H1" s="3"/>
    </row>
    <row r="2" spans="1:24" x14ac:dyDescent="0.3">
      <c r="A2" t="s">
        <v>122</v>
      </c>
      <c r="G2" s="3"/>
      <c r="H2" s="3"/>
    </row>
    <row r="3" spans="1:24" x14ac:dyDescent="0.3">
      <c r="A3" s="24"/>
      <c r="B3" s="24"/>
      <c r="C3" s="24"/>
      <c r="D3" s="24"/>
      <c r="E3" s="24"/>
      <c r="F3" s="24"/>
      <c r="G3" s="24"/>
      <c r="H3" s="25"/>
      <c r="I3" s="25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17"/>
    </row>
    <row r="5" spans="1:24" ht="19.2" customHeight="1" x14ac:dyDescent="0.4">
      <c r="C5" s="14" t="s">
        <v>195</v>
      </c>
      <c r="M5" s="7" t="s">
        <v>175</v>
      </c>
      <c r="P5" s="7" t="s">
        <v>175</v>
      </c>
    </row>
    <row r="6" spans="1:24" ht="19.2" customHeight="1" x14ac:dyDescent="0.35">
      <c r="M6" s="7"/>
      <c r="P6" s="7"/>
    </row>
    <row r="7" spans="1:24" ht="19.2" customHeight="1" x14ac:dyDescent="0.35">
      <c r="M7" s="7"/>
      <c r="P7" s="7"/>
    </row>
    <row r="8" spans="1:24" x14ac:dyDescent="0.3">
      <c r="A8" s="62" t="s">
        <v>194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2">
        <v>8</v>
      </c>
      <c r="J8" s="2">
        <v>9</v>
      </c>
      <c r="K8" s="2">
        <v>10</v>
      </c>
      <c r="M8" s="2" t="s">
        <v>2</v>
      </c>
      <c r="P8" s="2" t="s">
        <v>2</v>
      </c>
    </row>
    <row r="9" spans="1:24" ht="15.6" x14ac:dyDescent="0.3">
      <c r="A9" s="63" t="s">
        <v>136</v>
      </c>
      <c r="B9" s="53" t="s">
        <v>149</v>
      </c>
      <c r="C9" s="53" t="s">
        <v>150</v>
      </c>
      <c r="D9" s="53" t="s">
        <v>151</v>
      </c>
      <c r="M9" s="31" t="s">
        <v>76</v>
      </c>
      <c r="N9" s="66" t="s">
        <v>149</v>
      </c>
      <c r="P9" s="47" t="s">
        <v>121</v>
      </c>
      <c r="Q9" s="68" t="s">
        <v>152</v>
      </c>
    </row>
    <row r="10" spans="1:24" ht="15.6" x14ac:dyDescent="0.3">
      <c r="A10" s="63" t="s">
        <v>137</v>
      </c>
      <c r="B10" s="56" t="s">
        <v>152</v>
      </c>
      <c r="C10" s="56" t="s">
        <v>153</v>
      </c>
      <c r="D10" s="56" t="s">
        <v>154</v>
      </c>
      <c r="E10" s="56" t="s">
        <v>155</v>
      </c>
      <c r="F10" s="56" t="s">
        <v>156</v>
      </c>
      <c r="G10" s="56" t="s">
        <v>157</v>
      </c>
      <c r="H10" s="56" t="s">
        <v>158</v>
      </c>
      <c r="I10" s="56" t="s">
        <v>159</v>
      </c>
      <c r="J10" s="56" t="s">
        <v>160</v>
      </c>
      <c r="K10" s="56" t="s">
        <v>161</v>
      </c>
      <c r="M10" s="31" t="s">
        <v>77</v>
      </c>
      <c r="N10" s="66" t="s">
        <v>149</v>
      </c>
      <c r="P10" s="47" t="s">
        <v>61</v>
      </c>
      <c r="Q10" s="68" t="s">
        <v>152</v>
      </c>
    </row>
    <row r="11" spans="1:24" ht="15.6" x14ac:dyDescent="0.3">
      <c r="A11" s="63" t="s">
        <v>138</v>
      </c>
      <c r="B11" s="60" t="s">
        <v>149</v>
      </c>
      <c r="C11" s="60" t="s">
        <v>150</v>
      </c>
      <c r="D11" s="60" t="s">
        <v>151</v>
      </c>
      <c r="E11" s="60" t="s">
        <v>162</v>
      </c>
      <c r="F11" s="60" t="s">
        <v>163</v>
      </c>
      <c r="G11" s="60" t="s">
        <v>164</v>
      </c>
      <c r="H11" s="60" t="s">
        <v>165</v>
      </c>
      <c r="I11" s="60" t="s">
        <v>166</v>
      </c>
      <c r="J11" s="60" t="s">
        <v>167</v>
      </c>
      <c r="K11" s="60" t="s">
        <v>168</v>
      </c>
      <c r="M11" s="31" t="s">
        <v>78</v>
      </c>
      <c r="N11" s="66" t="s">
        <v>149</v>
      </c>
      <c r="P11" s="48" t="s">
        <v>63</v>
      </c>
      <c r="Q11" s="68" t="s">
        <v>152</v>
      </c>
    </row>
    <row r="12" spans="1:24" ht="15.6" x14ac:dyDescent="0.3">
      <c r="A12" s="63" t="s">
        <v>139</v>
      </c>
      <c r="D12" s="66" t="s">
        <v>169</v>
      </c>
      <c r="E12" s="66" t="s">
        <v>171</v>
      </c>
      <c r="F12" s="66" t="s">
        <v>172</v>
      </c>
      <c r="M12" s="32" t="s">
        <v>79</v>
      </c>
      <c r="N12" s="60" t="s">
        <v>149</v>
      </c>
      <c r="P12" s="49" t="s">
        <v>64</v>
      </c>
      <c r="Q12" s="68" t="s">
        <v>152</v>
      </c>
    </row>
    <row r="13" spans="1:24" ht="15.6" x14ac:dyDescent="0.3">
      <c r="A13" s="63" t="s">
        <v>140</v>
      </c>
      <c r="D13" s="66" t="s">
        <v>170</v>
      </c>
      <c r="E13" s="66" t="s">
        <v>173</v>
      </c>
      <c r="F13" s="66" t="s">
        <v>174</v>
      </c>
      <c r="M13" s="33" t="s">
        <v>80</v>
      </c>
      <c r="N13" s="60" t="s">
        <v>149</v>
      </c>
      <c r="P13" s="49" t="s">
        <v>65</v>
      </c>
      <c r="Q13" s="68" t="s">
        <v>152</v>
      </c>
    </row>
    <row r="14" spans="1:24" ht="15.6" x14ac:dyDescent="0.3">
      <c r="A14" s="63" t="s">
        <v>141</v>
      </c>
      <c r="B14" s="60" t="s">
        <v>149</v>
      </c>
      <c r="C14" s="60" t="s">
        <v>150</v>
      </c>
      <c r="D14" s="60" t="s">
        <v>151</v>
      </c>
      <c r="E14" s="60" t="s">
        <v>162</v>
      </c>
      <c r="F14" s="60" t="s">
        <v>163</v>
      </c>
      <c r="M14" s="33" t="s">
        <v>81</v>
      </c>
      <c r="N14" s="60" t="s">
        <v>149</v>
      </c>
      <c r="P14" s="49" t="s">
        <v>66</v>
      </c>
      <c r="Q14" s="68" t="s">
        <v>152</v>
      </c>
    </row>
    <row r="15" spans="1:24" ht="15.6" x14ac:dyDescent="0.3">
      <c r="A15" s="63" t="s">
        <v>142</v>
      </c>
      <c r="B15" s="60" t="s">
        <v>149</v>
      </c>
      <c r="C15" s="60" t="s">
        <v>150</v>
      </c>
      <c r="D15" s="60" t="s">
        <v>151</v>
      </c>
      <c r="E15" s="60" t="s">
        <v>162</v>
      </c>
      <c r="F15" s="60" t="s">
        <v>163</v>
      </c>
      <c r="G15" s="60" t="s">
        <v>164</v>
      </c>
      <c r="H15" s="60" t="s">
        <v>165</v>
      </c>
      <c r="I15" s="60" t="s">
        <v>166</v>
      </c>
      <c r="J15" s="60" t="s">
        <v>167</v>
      </c>
      <c r="K15" s="60" t="s">
        <v>168</v>
      </c>
      <c r="M15" s="32" t="s">
        <v>44</v>
      </c>
      <c r="N15" s="53" t="s">
        <v>149</v>
      </c>
      <c r="P15" s="48" t="s">
        <v>134</v>
      </c>
      <c r="Q15" s="55" t="s">
        <v>152</v>
      </c>
    </row>
    <row r="16" spans="1:24" ht="15.6" x14ac:dyDescent="0.3">
      <c r="A16" s="63" t="s">
        <v>143</v>
      </c>
      <c r="B16" s="60" t="s">
        <v>149</v>
      </c>
      <c r="C16" s="60" t="s">
        <v>150</v>
      </c>
      <c r="D16" s="60" t="s">
        <v>151</v>
      </c>
      <c r="E16" s="60" t="s">
        <v>162</v>
      </c>
      <c r="F16" s="60" t="s">
        <v>163</v>
      </c>
      <c r="G16" s="60" t="s">
        <v>164</v>
      </c>
      <c r="M16" s="31" t="s">
        <v>45</v>
      </c>
      <c r="N16" s="53" t="s">
        <v>149</v>
      </c>
      <c r="P16" s="49" t="s">
        <v>124</v>
      </c>
      <c r="Q16" s="55" t="s">
        <v>152</v>
      </c>
    </row>
    <row r="17" spans="1:17" ht="15.6" x14ac:dyDescent="0.3">
      <c r="A17" s="63" t="s">
        <v>144</v>
      </c>
      <c r="B17" s="57" t="s">
        <v>149</v>
      </c>
      <c r="C17" s="57" t="s">
        <v>150</v>
      </c>
      <c r="D17" s="57" t="s">
        <v>151</v>
      </c>
      <c r="E17" s="57" t="s">
        <v>162</v>
      </c>
      <c r="F17" s="57" t="s">
        <v>163</v>
      </c>
      <c r="G17" s="57" t="s">
        <v>164</v>
      </c>
      <c r="H17" s="57" t="s">
        <v>165</v>
      </c>
      <c r="I17" s="57" t="s">
        <v>166</v>
      </c>
      <c r="J17" s="57" t="s">
        <v>167</v>
      </c>
      <c r="K17" s="57" t="s">
        <v>168</v>
      </c>
      <c r="M17" s="31" t="s">
        <v>46</v>
      </c>
      <c r="N17" s="71" t="s">
        <v>149</v>
      </c>
      <c r="P17" s="49" t="s">
        <v>125</v>
      </c>
      <c r="Q17" s="55" t="s">
        <v>152</v>
      </c>
    </row>
    <row r="18" spans="1:17" ht="15.6" x14ac:dyDescent="0.3">
      <c r="A18" s="63" t="s">
        <v>145</v>
      </c>
      <c r="B18" s="61" t="s">
        <v>152</v>
      </c>
      <c r="C18" s="61" t="s">
        <v>153</v>
      </c>
      <c r="D18" s="61" t="s">
        <v>154</v>
      </c>
      <c r="E18" s="61" t="s">
        <v>155</v>
      </c>
      <c r="F18" s="61" t="s">
        <v>156</v>
      </c>
      <c r="M18" s="33" t="s">
        <v>47</v>
      </c>
      <c r="N18" s="58" t="s">
        <v>149</v>
      </c>
      <c r="P18" s="49" t="s">
        <v>126</v>
      </c>
      <c r="Q18" s="55" t="s">
        <v>152</v>
      </c>
    </row>
    <row r="19" spans="1:17" ht="15.6" x14ac:dyDescent="0.3">
      <c r="A19" s="63" t="s">
        <v>146</v>
      </c>
      <c r="B19" s="61" t="s">
        <v>152</v>
      </c>
      <c r="C19" s="61" t="s">
        <v>153</v>
      </c>
      <c r="D19" s="61" t="s">
        <v>154</v>
      </c>
      <c r="E19" s="61" t="s">
        <v>155</v>
      </c>
      <c r="F19" s="61" t="s">
        <v>156</v>
      </c>
      <c r="G19" s="61" t="s">
        <v>157</v>
      </c>
      <c r="H19" s="61" t="s">
        <v>158</v>
      </c>
      <c r="I19" s="61" t="s">
        <v>159</v>
      </c>
      <c r="J19" s="61" t="s">
        <v>160</v>
      </c>
      <c r="K19" s="61" t="s">
        <v>161</v>
      </c>
      <c r="M19" s="32" t="s">
        <v>48</v>
      </c>
      <c r="N19" s="67" t="s">
        <v>149</v>
      </c>
      <c r="P19" s="48" t="s">
        <v>135</v>
      </c>
      <c r="Q19" s="55" t="s">
        <v>152</v>
      </c>
    </row>
    <row r="20" spans="1:17" ht="15.6" x14ac:dyDescent="0.3">
      <c r="A20" s="63" t="s">
        <v>147</v>
      </c>
      <c r="B20" s="61" t="s">
        <v>152</v>
      </c>
      <c r="C20" s="61" t="s">
        <v>153</v>
      </c>
      <c r="D20" s="61" t="s">
        <v>154</v>
      </c>
      <c r="E20" s="61" t="s">
        <v>155</v>
      </c>
      <c r="F20" s="61" t="s">
        <v>156</v>
      </c>
      <c r="G20" s="61" t="s">
        <v>157</v>
      </c>
      <c r="H20" s="61" t="s">
        <v>158</v>
      </c>
      <c r="I20" s="61" t="s">
        <v>159</v>
      </c>
      <c r="J20" s="61" t="s">
        <v>160</v>
      </c>
      <c r="K20" s="61" t="s">
        <v>161</v>
      </c>
      <c r="M20" s="31" t="s">
        <v>49</v>
      </c>
      <c r="N20" s="57" t="s">
        <v>149</v>
      </c>
      <c r="P20" s="49" t="s">
        <v>127</v>
      </c>
      <c r="Q20" s="55" t="s">
        <v>152</v>
      </c>
    </row>
    <row r="21" spans="1:17" ht="15.6" x14ac:dyDescent="0.3">
      <c r="A21" s="63" t="s">
        <v>148</v>
      </c>
      <c r="B21" s="69" t="s">
        <v>152</v>
      </c>
      <c r="F21" s="69" t="s">
        <v>156</v>
      </c>
      <c r="G21" s="69" t="s">
        <v>157</v>
      </c>
      <c r="H21" s="69" t="s">
        <v>158</v>
      </c>
      <c r="I21" s="69" t="s">
        <v>159</v>
      </c>
      <c r="J21" s="69" t="s">
        <v>160</v>
      </c>
      <c r="K21" s="69" t="s">
        <v>161</v>
      </c>
      <c r="M21" s="31" t="s">
        <v>50</v>
      </c>
      <c r="N21" s="57" t="s">
        <v>149</v>
      </c>
      <c r="P21" s="49" t="s">
        <v>128</v>
      </c>
      <c r="Q21" s="55" t="s">
        <v>152</v>
      </c>
    </row>
    <row r="22" spans="1:17" ht="15.6" x14ac:dyDescent="0.3">
      <c r="A22" s="63" t="s">
        <v>176</v>
      </c>
      <c r="B22" s="70" t="s">
        <v>149</v>
      </c>
      <c r="C22" s="70" t="s">
        <v>150</v>
      </c>
      <c r="D22" s="70" t="s">
        <v>151</v>
      </c>
      <c r="E22" s="70" t="s">
        <v>162</v>
      </c>
      <c r="F22" s="70" t="s">
        <v>163</v>
      </c>
      <c r="G22" s="70" t="s">
        <v>164</v>
      </c>
      <c r="H22" s="70" t="s">
        <v>165</v>
      </c>
      <c r="I22" s="70" t="s">
        <v>166</v>
      </c>
      <c r="J22" s="70" t="s">
        <v>167</v>
      </c>
      <c r="K22" s="70" t="s">
        <v>168</v>
      </c>
      <c r="M22" s="31" t="s">
        <v>51</v>
      </c>
      <c r="N22" s="70" t="s">
        <v>149</v>
      </c>
      <c r="P22" s="49" t="s">
        <v>129</v>
      </c>
      <c r="Q22" s="55" t="s">
        <v>152</v>
      </c>
    </row>
    <row r="23" spans="1:17" ht="15.6" x14ac:dyDescent="0.3">
      <c r="A23" s="63" t="s">
        <v>177</v>
      </c>
      <c r="B23" s="55" t="s">
        <v>152</v>
      </c>
      <c r="C23" s="55" t="s">
        <v>153</v>
      </c>
      <c r="D23" s="55" t="s">
        <v>154</v>
      </c>
      <c r="E23" s="55" t="s">
        <v>155</v>
      </c>
      <c r="F23" s="55" t="s">
        <v>156</v>
      </c>
      <c r="G23" s="55" t="s">
        <v>157</v>
      </c>
      <c r="H23" s="55" t="s">
        <v>158</v>
      </c>
      <c r="I23" s="55" t="s">
        <v>159</v>
      </c>
      <c r="J23" s="55" t="s">
        <v>160</v>
      </c>
      <c r="K23" s="55" t="s">
        <v>161</v>
      </c>
      <c r="M23" s="31" t="s">
        <v>86</v>
      </c>
      <c r="N23" s="70" t="s">
        <v>149</v>
      </c>
      <c r="P23" s="49" t="s">
        <v>130</v>
      </c>
      <c r="Q23" s="55" t="s">
        <v>152</v>
      </c>
    </row>
    <row r="24" spans="1:17" ht="15.6" x14ac:dyDescent="0.3">
      <c r="A24" s="63" t="s">
        <v>178</v>
      </c>
      <c r="B24" s="70" t="s">
        <v>149</v>
      </c>
      <c r="C24" s="70" t="s">
        <v>150</v>
      </c>
      <c r="D24" s="70" t="s">
        <v>151</v>
      </c>
      <c r="E24" s="70" t="s">
        <v>162</v>
      </c>
      <c r="F24" s="70" t="s">
        <v>163</v>
      </c>
      <c r="G24" s="70" t="s">
        <v>164</v>
      </c>
      <c r="H24" s="70" t="s">
        <v>165</v>
      </c>
      <c r="I24" s="70" t="s">
        <v>166</v>
      </c>
      <c r="J24" s="70" t="s">
        <v>167</v>
      </c>
      <c r="K24" s="70" t="s">
        <v>168</v>
      </c>
      <c r="M24" s="31" t="s">
        <v>87</v>
      </c>
      <c r="N24" s="70" t="s">
        <v>149</v>
      </c>
      <c r="P24" s="49" t="s">
        <v>131</v>
      </c>
      <c r="Q24" s="55" t="s">
        <v>152</v>
      </c>
    </row>
    <row r="25" spans="1:17" ht="15.6" x14ac:dyDescent="0.3">
      <c r="A25" s="63" t="s">
        <v>179</v>
      </c>
      <c r="B25" s="55" t="s">
        <v>152</v>
      </c>
      <c r="C25" s="55" t="s">
        <v>153</v>
      </c>
      <c r="D25" s="55" t="s">
        <v>154</v>
      </c>
      <c r="E25" s="55" t="s">
        <v>155</v>
      </c>
      <c r="F25" s="55" t="s">
        <v>156</v>
      </c>
      <c r="G25" s="55" t="s">
        <v>157</v>
      </c>
      <c r="H25" s="55" t="s">
        <v>158</v>
      </c>
      <c r="I25" s="55" t="s">
        <v>159</v>
      </c>
      <c r="J25" s="55" t="s">
        <v>160</v>
      </c>
      <c r="K25" s="55" t="s">
        <v>161</v>
      </c>
      <c r="M25" s="31" t="s">
        <v>88</v>
      </c>
      <c r="N25" s="70" t="s">
        <v>149</v>
      </c>
      <c r="P25" s="48" t="s">
        <v>67</v>
      </c>
      <c r="Q25" s="56" t="s">
        <v>152</v>
      </c>
    </row>
    <row r="26" spans="1:17" ht="15.6" x14ac:dyDescent="0.3">
      <c r="A26" s="63" t="s">
        <v>180</v>
      </c>
      <c r="B26" s="57" t="s">
        <v>149</v>
      </c>
      <c r="C26" s="57" t="s">
        <v>150</v>
      </c>
      <c r="D26" s="57" t="s">
        <v>151</v>
      </c>
      <c r="E26" s="57" t="s">
        <v>162</v>
      </c>
      <c r="F26" s="57" t="s">
        <v>163</v>
      </c>
      <c r="G26" s="57" t="s">
        <v>164</v>
      </c>
      <c r="H26" s="57" t="s">
        <v>165</v>
      </c>
      <c r="I26" s="57" t="s">
        <v>166</v>
      </c>
      <c r="J26" s="57" t="s">
        <v>167</v>
      </c>
      <c r="K26" s="57" t="s">
        <v>168</v>
      </c>
      <c r="M26" s="31" t="s">
        <v>89</v>
      </c>
      <c r="N26" s="70" t="s">
        <v>149</v>
      </c>
      <c r="P26" s="47" t="s">
        <v>68</v>
      </c>
      <c r="Q26" s="56" t="s">
        <v>152</v>
      </c>
    </row>
    <row r="27" spans="1:17" ht="15.6" x14ac:dyDescent="0.3">
      <c r="A27" s="63" t="s">
        <v>181</v>
      </c>
      <c r="B27" s="66" t="s">
        <v>184</v>
      </c>
      <c r="C27" s="66" t="s">
        <v>185</v>
      </c>
      <c r="D27" s="66" t="s">
        <v>186</v>
      </c>
      <c r="E27" s="66" t="s">
        <v>187</v>
      </c>
      <c r="F27" s="66" t="s">
        <v>188</v>
      </c>
      <c r="M27" s="31" t="s">
        <v>102</v>
      </c>
      <c r="N27" s="70" t="s">
        <v>149</v>
      </c>
      <c r="P27" s="47" t="s">
        <v>69</v>
      </c>
      <c r="Q27" s="56" t="s">
        <v>152</v>
      </c>
    </row>
    <row r="28" spans="1:17" ht="15.6" x14ac:dyDescent="0.3">
      <c r="A28" s="63" t="s">
        <v>182</v>
      </c>
      <c r="B28" s="67" t="s">
        <v>149</v>
      </c>
      <c r="C28" s="67" t="s">
        <v>150</v>
      </c>
      <c r="D28" s="67" t="s">
        <v>151</v>
      </c>
      <c r="E28" s="67" t="s">
        <v>162</v>
      </c>
      <c r="F28" s="67" t="s">
        <v>163</v>
      </c>
      <c r="G28" s="67" t="s">
        <v>164</v>
      </c>
      <c r="H28" s="67" t="s">
        <v>165</v>
      </c>
      <c r="I28" s="67" t="s">
        <v>166</v>
      </c>
      <c r="J28" s="67" t="s">
        <v>167</v>
      </c>
      <c r="K28" s="67" t="s">
        <v>168</v>
      </c>
      <c r="M28" s="31" t="s">
        <v>107</v>
      </c>
      <c r="N28" s="70" t="s">
        <v>149</v>
      </c>
      <c r="P28" s="48" t="s">
        <v>70</v>
      </c>
      <c r="Q28" s="61" t="s">
        <v>152</v>
      </c>
    </row>
    <row r="29" spans="1:17" ht="15.6" x14ac:dyDescent="0.3">
      <c r="A29" s="63" t="s">
        <v>183</v>
      </c>
      <c r="B29" s="67" t="s">
        <v>149</v>
      </c>
      <c r="C29" s="67" t="s">
        <v>150</v>
      </c>
      <c r="D29" s="67" t="s">
        <v>151</v>
      </c>
      <c r="E29" s="67" t="s">
        <v>162</v>
      </c>
      <c r="F29" s="67" t="s">
        <v>163</v>
      </c>
      <c r="G29" s="67" t="s">
        <v>164</v>
      </c>
      <c r="H29" s="67" t="s">
        <v>165</v>
      </c>
      <c r="I29" s="67" t="s">
        <v>166</v>
      </c>
      <c r="J29" s="67" t="s">
        <v>167</v>
      </c>
      <c r="K29" s="67" t="s">
        <v>168</v>
      </c>
      <c r="M29" s="31" t="s">
        <v>108</v>
      </c>
      <c r="N29" s="70" t="s">
        <v>149</v>
      </c>
      <c r="P29" s="49" t="s">
        <v>71</v>
      </c>
      <c r="Q29" s="61" t="s">
        <v>152</v>
      </c>
    </row>
    <row r="30" spans="1:17" ht="15.6" x14ac:dyDescent="0.3">
      <c r="A30" s="63" t="s">
        <v>189</v>
      </c>
      <c r="P30" s="49" t="s">
        <v>72</v>
      </c>
      <c r="Q30" s="61" t="s">
        <v>152</v>
      </c>
    </row>
    <row r="31" spans="1:17" ht="15.6" x14ac:dyDescent="0.3">
      <c r="A31" s="63" t="s">
        <v>190</v>
      </c>
      <c r="B31" s="56" t="s">
        <v>152</v>
      </c>
      <c r="C31" s="56" t="s">
        <v>153</v>
      </c>
      <c r="D31" s="56" t="s">
        <v>154</v>
      </c>
      <c r="E31" s="56" t="s">
        <v>155</v>
      </c>
      <c r="F31" s="56" t="s">
        <v>156</v>
      </c>
      <c r="G31" s="61" t="s">
        <v>157</v>
      </c>
      <c r="H31" s="61" t="s">
        <v>158</v>
      </c>
      <c r="I31" s="61" t="s">
        <v>159</v>
      </c>
      <c r="J31" s="69" t="s">
        <v>160</v>
      </c>
      <c r="K31" s="69" t="s">
        <v>161</v>
      </c>
      <c r="P31" s="48" t="s">
        <v>73</v>
      </c>
      <c r="Q31" s="69" t="s">
        <v>152</v>
      </c>
    </row>
    <row r="32" spans="1:17" ht="15.6" x14ac:dyDescent="0.3">
      <c r="A32" s="63" t="s">
        <v>191</v>
      </c>
      <c r="B32" s="68" t="s">
        <v>152</v>
      </c>
      <c r="C32" s="68" t="s">
        <v>153</v>
      </c>
      <c r="D32" s="68" t="s">
        <v>154</v>
      </c>
      <c r="E32" s="68" t="s">
        <v>155</v>
      </c>
      <c r="F32" s="68" t="s">
        <v>156</v>
      </c>
      <c r="G32" s="55" t="s">
        <v>157</v>
      </c>
      <c r="H32" s="55" t="s">
        <v>158</v>
      </c>
      <c r="I32" s="55" t="s">
        <v>159</v>
      </c>
      <c r="J32" s="55" t="s">
        <v>160</v>
      </c>
      <c r="K32" s="55" t="s">
        <v>161</v>
      </c>
      <c r="P32" s="47" t="s">
        <v>74</v>
      </c>
      <c r="Q32" s="69" t="s">
        <v>152</v>
      </c>
    </row>
    <row r="33" spans="1:17" ht="15.6" x14ac:dyDescent="0.3">
      <c r="A33" s="63" t="s">
        <v>192</v>
      </c>
      <c r="P33" s="47" t="s">
        <v>75</v>
      </c>
      <c r="Q33" s="69" t="s">
        <v>152</v>
      </c>
    </row>
    <row r="34" spans="1:17" ht="15.6" x14ac:dyDescent="0.3">
      <c r="A34" s="63" t="s">
        <v>193</v>
      </c>
      <c r="B34" s="66" t="s">
        <v>149</v>
      </c>
      <c r="C34" s="60" t="s">
        <v>150</v>
      </c>
      <c r="D34" s="53" t="s">
        <v>151</v>
      </c>
      <c r="E34" s="71" t="s">
        <v>162</v>
      </c>
      <c r="F34" s="58" t="s">
        <v>163</v>
      </c>
      <c r="G34" s="67" t="s">
        <v>164</v>
      </c>
      <c r="H34" s="57" t="s">
        <v>165</v>
      </c>
      <c r="I34" s="70" t="s">
        <v>166</v>
      </c>
      <c r="J34" s="57" t="s">
        <v>167</v>
      </c>
      <c r="K34" s="67" t="s">
        <v>168</v>
      </c>
    </row>
    <row r="35" spans="1:17" ht="15.6" x14ac:dyDescent="0.3">
      <c r="A35" s="63"/>
      <c r="B35" s="70" t="s">
        <v>149</v>
      </c>
      <c r="C35" s="70" t="s">
        <v>150</v>
      </c>
      <c r="D35" s="57" t="s">
        <v>151</v>
      </c>
      <c r="E35" s="57" t="s">
        <v>162</v>
      </c>
      <c r="F35" s="67" t="s">
        <v>163</v>
      </c>
      <c r="G35" s="67" t="s">
        <v>164</v>
      </c>
      <c r="H35" s="58" t="s">
        <v>165</v>
      </c>
      <c r="I35" s="58" t="s">
        <v>166</v>
      </c>
      <c r="J35" s="71" t="s">
        <v>167</v>
      </c>
      <c r="K35" s="71" t="s">
        <v>168</v>
      </c>
    </row>
    <row r="36" spans="1:17" x14ac:dyDescent="0.3">
      <c r="A36" s="63"/>
    </row>
    <row r="42" spans="1:17" ht="21" x14ac:dyDescent="0.4">
      <c r="C42" s="14" t="s">
        <v>196</v>
      </c>
    </row>
    <row r="45" spans="1:17" ht="15.6" x14ac:dyDescent="0.3">
      <c r="B45" s="68" t="s">
        <v>152</v>
      </c>
      <c r="C45" s="68" t="s">
        <v>153</v>
      </c>
      <c r="D45" s="68" t="s">
        <v>154</v>
      </c>
      <c r="E45" s="68" t="s">
        <v>155</v>
      </c>
      <c r="F45" s="68" t="s">
        <v>156</v>
      </c>
      <c r="G45" s="55" t="s">
        <v>157</v>
      </c>
      <c r="H45" s="55" t="s">
        <v>158</v>
      </c>
      <c r="I45" s="55" t="s">
        <v>159</v>
      </c>
      <c r="J45" s="55" t="s">
        <v>160</v>
      </c>
      <c r="K45" s="55" t="s">
        <v>161</v>
      </c>
    </row>
    <row r="46" spans="1:17" ht="15.6" x14ac:dyDescent="0.3">
      <c r="B46" s="55" t="s">
        <v>152</v>
      </c>
      <c r="C46" s="55" t="s">
        <v>153</v>
      </c>
      <c r="D46" s="55" t="s">
        <v>154</v>
      </c>
      <c r="E46" s="55" t="s">
        <v>155</v>
      </c>
      <c r="F46" s="55" t="s">
        <v>156</v>
      </c>
      <c r="G46" s="55" t="s">
        <v>157</v>
      </c>
      <c r="H46" s="55" t="s">
        <v>158</v>
      </c>
      <c r="I46" s="55" t="s">
        <v>159</v>
      </c>
      <c r="J46" s="55" t="s">
        <v>160</v>
      </c>
      <c r="K46" s="55" t="s">
        <v>161</v>
      </c>
    </row>
    <row r="47" spans="1:17" ht="15.6" x14ac:dyDescent="0.3">
      <c r="B47" s="55" t="s">
        <v>152</v>
      </c>
      <c r="C47" s="55" t="s">
        <v>153</v>
      </c>
      <c r="D47" s="55" t="s">
        <v>154</v>
      </c>
      <c r="E47" s="55" t="s">
        <v>155</v>
      </c>
      <c r="F47" s="55" t="s">
        <v>156</v>
      </c>
      <c r="G47" s="55" t="s">
        <v>157</v>
      </c>
      <c r="H47" s="55" t="s">
        <v>158</v>
      </c>
      <c r="I47" s="55" t="s">
        <v>159</v>
      </c>
      <c r="J47" s="55" t="s">
        <v>160</v>
      </c>
      <c r="K47" s="55" t="s">
        <v>161</v>
      </c>
    </row>
    <row r="48" spans="1:17" ht="15.6" x14ac:dyDescent="0.3">
      <c r="B48" s="55" t="s">
        <v>152</v>
      </c>
      <c r="C48" s="55" t="s">
        <v>153</v>
      </c>
      <c r="D48" s="55" t="s">
        <v>154</v>
      </c>
      <c r="E48" s="55" t="s">
        <v>155</v>
      </c>
      <c r="F48" s="55" t="s">
        <v>156</v>
      </c>
      <c r="G48" s="55" t="s">
        <v>157</v>
      </c>
      <c r="H48" s="55" t="s">
        <v>158</v>
      </c>
      <c r="I48" s="55" t="s">
        <v>159</v>
      </c>
      <c r="J48" s="55" t="s">
        <v>160</v>
      </c>
      <c r="K48" s="55" t="s">
        <v>161</v>
      </c>
    </row>
    <row r="49" spans="1:16" ht="15.6" x14ac:dyDescent="0.3">
      <c r="B49" s="53" t="s">
        <v>149</v>
      </c>
      <c r="C49" s="53" t="s">
        <v>150</v>
      </c>
      <c r="D49" s="53" t="s">
        <v>151</v>
      </c>
      <c r="E49" s="53" t="s">
        <v>162</v>
      </c>
      <c r="F49" s="53" t="s">
        <v>163</v>
      </c>
      <c r="G49" s="53" t="s">
        <v>164</v>
      </c>
      <c r="H49" s="53" t="s">
        <v>165</v>
      </c>
      <c r="I49" s="53" t="s">
        <v>166</v>
      </c>
      <c r="J49" s="53" t="s">
        <v>167</v>
      </c>
      <c r="K49" s="53" t="s">
        <v>168</v>
      </c>
    </row>
    <row r="50" spans="1:16" ht="15.6" x14ac:dyDescent="0.3">
      <c r="A50" t="s">
        <v>137</v>
      </c>
      <c r="B50" s="53" t="s">
        <v>149</v>
      </c>
      <c r="C50" s="53" t="s">
        <v>150</v>
      </c>
      <c r="D50" s="53" t="s">
        <v>151</v>
      </c>
      <c r="E50" s="53" t="s">
        <v>162</v>
      </c>
      <c r="F50" s="53" t="s">
        <v>163</v>
      </c>
      <c r="G50" s="53" t="s">
        <v>164</v>
      </c>
      <c r="H50" s="53" t="s">
        <v>165</v>
      </c>
      <c r="I50" s="53" t="s">
        <v>166</v>
      </c>
      <c r="J50" s="53" t="s">
        <v>167</v>
      </c>
      <c r="K50" s="53" t="s">
        <v>168</v>
      </c>
      <c r="N50" s="33" t="s">
        <v>76</v>
      </c>
      <c r="O50" s="49"/>
      <c r="P50" s="66" t="s">
        <v>149</v>
      </c>
    </row>
    <row r="51" spans="1:16" ht="15.6" x14ac:dyDescent="0.3">
      <c r="B51" s="53" t="s">
        <v>149</v>
      </c>
      <c r="C51" s="53" t="s">
        <v>150</v>
      </c>
      <c r="D51" s="53" t="s">
        <v>151</v>
      </c>
      <c r="E51" s="53" t="s">
        <v>162</v>
      </c>
      <c r="F51" s="53" t="s">
        <v>163</v>
      </c>
      <c r="G51" s="53" t="s">
        <v>164</v>
      </c>
      <c r="H51" s="53" t="s">
        <v>165</v>
      </c>
      <c r="I51" s="53" t="s">
        <v>166</v>
      </c>
      <c r="J51" s="53" t="s">
        <v>167</v>
      </c>
      <c r="K51" s="53" t="s">
        <v>168</v>
      </c>
      <c r="N51" s="33" t="s">
        <v>77</v>
      </c>
      <c r="O51" s="49"/>
      <c r="P51" s="66" t="s">
        <v>149</v>
      </c>
    </row>
    <row r="52" spans="1:16" ht="15.6" x14ac:dyDescent="0.3">
      <c r="B52" s="71" t="s">
        <v>149</v>
      </c>
      <c r="C52" s="71" t="s">
        <v>150</v>
      </c>
      <c r="D52" s="71" t="s">
        <v>151</v>
      </c>
      <c r="E52" s="71" t="s">
        <v>162</v>
      </c>
      <c r="F52" s="71" t="s">
        <v>163</v>
      </c>
      <c r="G52" s="71" t="s">
        <v>164</v>
      </c>
      <c r="H52" s="71" t="s">
        <v>165</v>
      </c>
      <c r="I52" s="71" t="s">
        <v>166</v>
      </c>
      <c r="J52" s="71" t="s">
        <v>167</v>
      </c>
      <c r="K52" s="71" t="s">
        <v>168</v>
      </c>
      <c r="N52" s="33" t="s">
        <v>78</v>
      </c>
      <c r="O52" s="49"/>
      <c r="P52" s="66" t="s">
        <v>149</v>
      </c>
    </row>
    <row r="53" spans="1:16" ht="15.6" x14ac:dyDescent="0.3">
      <c r="B53" s="71" t="s">
        <v>149</v>
      </c>
      <c r="C53" s="71" t="s">
        <v>150</v>
      </c>
      <c r="D53" s="71" t="s">
        <v>151</v>
      </c>
      <c r="E53" s="71" t="s">
        <v>162</v>
      </c>
      <c r="F53" s="71" t="s">
        <v>163</v>
      </c>
      <c r="G53" s="71" t="s">
        <v>164</v>
      </c>
      <c r="H53" s="71" t="s">
        <v>165</v>
      </c>
      <c r="I53" s="71" t="s">
        <v>166</v>
      </c>
      <c r="J53" s="71" t="s">
        <v>167</v>
      </c>
      <c r="K53" s="71" t="s">
        <v>168</v>
      </c>
      <c r="N53" s="33" t="s">
        <v>79</v>
      </c>
      <c r="O53" s="49"/>
      <c r="P53" s="60" t="s">
        <v>149</v>
      </c>
    </row>
    <row r="54" spans="1:16" ht="15.6" x14ac:dyDescent="0.3">
      <c r="B54" s="71" t="s">
        <v>149</v>
      </c>
      <c r="C54" s="71" t="s">
        <v>150</v>
      </c>
      <c r="D54" s="71" t="s">
        <v>151</v>
      </c>
      <c r="E54" s="71" t="s">
        <v>162</v>
      </c>
      <c r="F54" s="71" t="s">
        <v>163</v>
      </c>
      <c r="G54" s="71" t="s">
        <v>164</v>
      </c>
      <c r="H54" s="71" t="s">
        <v>165</v>
      </c>
      <c r="I54" s="71" t="s">
        <v>166</v>
      </c>
      <c r="J54" s="71" t="s">
        <v>167</v>
      </c>
      <c r="K54" s="71" t="s">
        <v>168</v>
      </c>
      <c r="N54" s="33" t="s">
        <v>80</v>
      </c>
      <c r="O54" s="49"/>
      <c r="P54" s="60" t="s">
        <v>149</v>
      </c>
    </row>
    <row r="55" spans="1:16" ht="15.6" x14ac:dyDescent="0.3">
      <c r="B55" s="71" t="s">
        <v>149</v>
      </c>
      <c r="C55" s="71" t="s">
        <v>150</v>
      </c>
      <c r="D55" s="71" t="s">
        <v>151</v>
      </c>
      <c r="E55" s="71" t="s">
        <v>162</v>
      </c>
      <c r="F55" s="71" t="s">
        <v>163</v>
      </c>
      <c r="G55" s="71" t="s">
        <v>164</v>
      </c>
      <c r="H55" s="71" t="s">
        <v>165</v>
      </c>
      <c r="I55" s="71" t="s">
        <v>166</v>
      </c>
      <c r="J55" s="71" t="s">
        <v>167</v>
      </c>
      <c r="K55" s="71" t="s">
        <v>168</v>
      </c>
      <c r="N55" s="33" t="s">
        <v>81</v>
      </c>
      <c r="O55" s="49"/>
      <c r="P55" s="60" t="s">
        <v>149</v>
      </c>
    </row>
    <row r="56" spans="1:16" ht="15.6" x14ac:dyDescent="0.3">
      <c r="B56" s="71" t="s">
        <v>149</v>
      </c>
      <c r="C56" s="71" t="s">
        <v>150</v>
      </c>
      <c r="D56" s="71" t="s">
        <v>151</v>
      </c>
      <c r="E56" s="71" t="s">
        <v>162</v>
      </c>
      <c r="F56" s="71" t="s">
        <v>163</v>
      </c>
      <c r="G56" s="71" t="s">
        <v>164</v>
      </c>
      <c r="H56" s="58" t="s">
        <v>165</v>
      </c>
      <c r="I56" s="58" t="s">
        <v>166</v>
      </c>
      <c r="J56" s="58" t="s">
        <v>167</v>
      </c>
      <c r="K56" s="58" t="s">
        <v>168</v>
      </c>
      <c r="N56" s="33" t="s">
        <v>44</v>
      </c>
      <c r="O56" s="49" t="s">
        <v>222</v>
      </c>
      <c r="P56" s="53" t="s">
        <v>149</v>
      </c>
    </row>
    <row r="57" spans="1:16" ht="15.6" x14ac:dyDescent="0.3">
      <c r="B57" s="58" t="s">
        <v>149</v>
      </c>
      <c r="C57" s="58" t="s">
        <v>150</v>
      </c>
      <c r="D57" s="58" t="s">
        <v>151</v>
      </c>
      <c r="E57" s="58" t="s">
        <v>162</v>
      </c>
      <c r="F57" s="58" t="s">
        <v>163</v>
      </c>
      <c r="G57" s="58" t="s">
        <v>164</v>
      </c>
      <c r="H57" s="58" t="s">
        <v>165</v>
      </c>
      <c r="I57" s="58" t="s">
        <v>166</v>
      </c>
      <c r="J57" s="58" t="s">
        <v>167</v>
      </c>
      <c r="K57" s="58" t="s">
        <v>168</v>
      </c>
      <c r="N57" s="33" t="s">
        <v>45</v>
      </c>
      <c r="O57" s="49" t="s">
        <v>223</v>
      </c>
      <c r="P57" s="53" t="s">
        <v>149</v>
      </c>
    </row>
    <row r="58" spans="1:16" ht="15.6" x14ac:dyDescent="0.3">
      <c r="B58" s="58" t="s">
        <v>149</v>
      </c>
      <c r="C58" s="58" t="s">
        <v>150</v>
      </c>
      <c r="D58" s="58" t="s">
        <v>151</v>
      </c>
      <c r="E58" s="58" t="s">
        <v>162</v>
      </c>
      <c r="F58" s="58" t="s">
        <v>163</v>
      </c>
      <c r="G58" s="58" t="s">
        <v>164</v>
      </c>
      <c r="H58" s="58" t="s">
        <v>165</v>
      </c>
      <c r="I58" s="58" t="s">
        <v>166</v>
      </c>
      <c r="J58" s="58" t="s">
        <v>167</v>
      </c>
      <c r="K58" s="58" t="s">
        <v>168</v>
      </c>
      <c r="N58" s="33" t="s">
        <v>46</v>
      </c>
      <c r="O58" s="49" t="s">
        <v>224</v>
      </c>
      <c r="P58" s="71" t="s">
        <v>149</v>
      </c>
    </row>
    <row r="59" spans="1:16" ht="15.6" x14ac:dyDescent="0.3">
      <c r="B59" s="67" t="s">
        <v>149</v>
      </c>
      <c r="C59" s="67" t="s">
        <v>150</v>
      </c>
      <c r="D59" s="67" t="s">
        <v>151</v>
      </c>
      <c r="E59" s="67" t="s">
        <v>162</v>
      </c>
      <c r="F59" s="67" t="s">
        <v>163</v>
      </c>
      <c r="G59" s="67" t="s">
        <v>164</v>
      </c>
      <c r="H59" s="67" t="s">
        <v>165</v>
      </c>
      <c r="I59" s="67" t="s">
        <v>166</v>
      </c>
      <c r="J59" s="67" t="s">
        <v>167</v>
      </c>
      <c r="K59" s="67" t="s">
        <v>168</v>
      </c>
      <c r="N59" s="33" t="s">
        <v>47</v>
      </c>
      <c r="O59" s="49" t="s">
        <v>225</v>
      </c>
      <c r="P59" s="58" t="s">
        <v>149</v>
      </c>
    </row>
    <row r="60" spans="1:16" ht="15.6" x14ac:dyDescent="0.3">
      <c r="B60" s="67" t="s">
        <v>149</v>
      </c>
      <c r="C60" s="67" t="s">
        <v>150</v>
      </c>
      <c r="D60" s="67" t="s">
        <v>151</v>
      </c>
      <c r="E60" s="67" t="s">
        <v>162</v>
      </c>
      <c r="F60" s="67" t="s">
        <v>163</v>
      </c>
      <c r="G60" s="67" t="s">
        <v>164</v>
      </c>
      <c r="H60" s="67" t="s">
        <v>165</v>
      </c>
      <c r="I60" s="67" t="s">
        <v>166</v>
      </c>
      <c r="J60" s="67" t="s">
        <v>167</v>
      </c>
      <c r="K60" s="67" t="s">
        <v>168</v>
      </c>
      <c r="N60" s="33" t="s">
        <v>48</v>
      </c>
      <c r="O60" s="49" t="s">
        <v>226</v>
      </c>
      <c r="P60" s="67" t="s">
        <v>149</v>
      </c>
    </row>
    <row r="61" spans="1:16" ht="15.6" x14ac:dyDescent="0.3">
      <c r="B61" s="57" t="s">
        <v>149</v>
      </c>
      <c r="C61" s="57" t="s">
        <v>150</v>
      </c>
      <c r="D61" s="57" t="s">
        <v>151</v>
      </c>
      <c r="E61" s="57" t="s">
        <v>162</v>
      </c>
      <c r="F61" s="57" t="s">
        <v>163</v>
      </c>
      <c r="G61" s="57" t="s">
        <v>164</v>
      </c>
      <c r="H61" s="57" t="s">
        <v>165</v>
      </c>
      <c r="I61" s="57" t="s">
        <v>166</v>
      </c>
      <c r="J61" s="57" t="s">
        <v>167</v>
      </c>
      <c r="K61" s="57" t="s">
        <v>168</v>
      </c>
      <c r="N61" s="33" t="s">
        <v>49</v>
      </c>
      <c r="O61" s="49" t="s">
        <v>227</v>
      </c>
      <c r="P61" s="57" t="s">
        <v>149</v>
      </c>
    </row>
    <row r="62" spans="1:16" ht="15.6" x14ac:dyDescent="0.3">
      <c r="B62" s="57" t="s">
        <v>149</v>
      </c>
      <c r="C62" s="57" t="s">
        <v>150</v>
      </c>
      <c r="D62" s="57" t="s">
        <v>151</v>
      </c>
      <c r="E62" s="57" t="s">
        <v>162</v>
      </c>
      <c r="F62" s="57" t="s">
        <v>163</v>
      </c>
      <c r="G62" s="57" t="s">
        <v>164</v>
      </c>
      <c r="H62" s="57" t="s">
        <v>165</v>
      </c>
      <c r="I62" s="57" t="s">
        <v>166</v>
      </c>
      <c r="J62" s="57" t="s">
        <v>167</v>
      </c>
      <c r="K62" s="57" t="s">
        <v>168</v>
      </c>
      <c r="N62" s="33" t="s">
        <v>50</v>
      </c>
      <c r="O62" s="49" t="s">
        <v>228</v>
      </c>
      <c r="P62" s="57" t="s">
        <v>149</v>
      </c>
    </row>
    <row r="63" spans="1:16" ht="15.6" x14ac:dyDescent="0.3">
      <c r="B63" s="70" t="s">
        <v>149</v>
      </c>
      <c r="C63" s="70" t="s">
        <v>150</v>
      </c>
      <c r="D63" s="70" t="s">
        <v>151</v>
      </c>
      <c r="E63" s="70" t="s">
        <v>162</v>
      </c>
      <c r="F63" s="70" t="s">
        <v>163</v>
      </c>
      <c r="G63" s="70" t="s">
        <v>164</v>
      </c>
      <c r="H63" s="70" t="s">
        <v>165</v>
      </c>
      <c r="I63" s="70" t="s">
        <v>166</v>
      </c>
      <c r="J63" s="70" t="s">
        <v>167</v>
      </c>
      <c r="K63" s="70" t="s">
        <v>168</v>
      </c>
      <c r="N63" s="33" t="s">
        <v>51</v>
      </c>
      <c r="O63" s="49" t="s">
        <v>229</v>
      </c>
      <c r="P63" s="70" t="s">
        <v>149</v>
      </c>
    </row>
    <row r="64" spans="1:16" ht="15.6" x14ac:dyDescent="0.3">
      <c r="B64" s="56" t="s">
        <v>152</v>
      </c>
      <c r="C64" s="56" t="s">
        <v>153</v>
      </c>
      <c r="D64" s="56" t="s">
        <v>154</v>
      </c>
      <c r="E64" s="56" t="s">
        <v>155</v>
      </c>
      <c r="F64" s="56" t="s">
        <v>156</v>
      </c>
      <c r="G64" s="56" t="s">
        <v>157</v>
      </c>
      <c r="H64" s="56" t="s">
        <v>158</v>
      </c>
      <c r="I64" s="56" t="s">
        <v>159</v>
      </c>
      <c r="J64" s="56" t="s">
        <v>160</v>
      </c>
      <c r="K64" s="56" t="s">
        <v>161</v>
      </c>
      <c r="N64" s="33" t="s">
        <v>86</v>
      </c>
      <c r="O64" s="49" t="s">
        <v>230</v>
      </c>
      <c r="P64" s="70" t="s">
        <v>149</v>
      </c>
    </row>
    <row r="65" spans="2:16" ht="15.6" x14ac:dyDescent="0.3">
      <c r="B65" s="56" t="s">
        <v>152</v>
      </c>
      <c r="C65" s="56" t="s">
        <v>153</v>
      </c>
      <c r="D65" s="56" t="s">
        <v>154</v>
      </c>
      <c r="E65" s="56" t="s">
        <v>155</v>
      </c>
      <c r="F65" s="56" t="s">
        <v>156</v>
      </c>
      <c r="G65" s="56" t="s">
        <v>157</v>
      </c>
      <c r="H65" s="56" t="s">
        <v>158</v>
      </c>
      <c r="I65" s="56" t="s">
        <v>159</v>
      </c>
      <c r="J65" s="56" t="s">
        <v>160</v>
      </c>
      <c r="K65" s="56" t="s">
        <v>161</v>
      </c>
      <c r="N65" s="33" t="s">
        <v>87</v>
      </c>
      <c r="O65" s="49" t="s">
        <v>230</v>
      </c>
      <c r="P65" s="70" t="s">
        <v>149</v>
      </c>
    </row>
    <row r="66" spans="2:16" ht="15.6" x14ac:dyDescent="0.3">
      <c r="B66" s="56" t="s">
        <v>152</v>
      </c>
      <c r="C66" s="56" t="s">
        <v>153</v>
      </c>
      <c r="D66" s="56" t="s">
        <v>154</v>
      </c>
      <c r="E66" s="56" t="s">
        <v>155</v>
      </c>
      <c r="F66" s="56" t="s">
        <v>156</v>
      </c>
      <c r="G66" s="56" t="s">
        <v>157</v>
      </c>
      <c r="H66" s="56" t="s">
        <v>158</v>
      </c>
      <c r="I66" s="56" t="s">
        <v>159</v>
      </c>
      <c r="J66" s="56" t="s">
        <v>160</v>
      </c>
      <c r="K66" s="56" t="s">
        <v>161</v>
      </c>
      <c r="N66" s="33" t="s">
        <v>88</v>
      </c>
      <c r="O66" s="49" t="s">
        <v>230</v>
      </c>
      <c r="P66" s="70" t="s">
        <v>149</v>
      </c>
    </row>
    <row r="67" spans="2:16" ht="15.6" x14ac:dyDescent="0.3">
      <c r="B67" s="56" t="s">
        <v>152</v>
      </c>
      <c r="C67" s="56" t="s">
        <v>153</v>
      </c>
      <c r="D67" s="56" t="s">
        <v>154</v>
      </c>
      <c r="E67" s="56" t="s">
        <v>155</v>
      </c>
      <c r="F67" s="56" t="s">
        <v>156</v>
      </c>
      <c r="G67" s="56" t="s">
        <v>157</v>
      </c>
      <c r="H67" s="56" t="s">
        <v>158</v>
      </c>
      <c r="I67" s="56" t="s">
        <v>159</v>
      </c>
      <c r="J67" s="56" t="s">
        <v>160</v>
      </c>
      <c r="K67" s="56" t="s">
        <v>161</v>
      </c>
      <c r="N67" s="33" t="s">
        <v>89</v>
      </c>
      <c r="O67" s="49" t="s">
        <v>230</v>
      </c>
      <c r="P67" s="70" t="s">
        <v>149</v>
      </c>
    </row>
    <row r="68" spans="2:16" ht="15.6" x14ac:dyDescent="0.3">
      <c r="B68" s="61" t="s">
        <v>152</v>
      </c>
      <c r="C68" s="61" t="s">
        <v>153</v>
      </c>
      <c r="D68" s="61" t="s">
        <v>154</v>
      </c>
      <c r="E68" s="61" t="s">
        <v>155</v>
      </c>
      <c r="F68" s="61" t="s">
        <v>156</v>
      </c>
      <c r="G68" s="61" t="s">
        <v>157</v>
      </c>
      <c r="H68" s="61" t="s">
        <v>158</v>
      </c>
      <c r="I68" s="61" t="s">
        <v>159</v>
      </c>
      <c r="J68" s="61" t="s">
        <v>160</v>
      </c>
      <c r="K68" s="61" t="s">
        <v>161</v>
      </c>
      <c r="N68" s="33" t="s">
        <v>102</v>
      </c>
      <c r="O68" s="49" t="s">
        <v>230</v>
      </c>
      <c r="P68" s="70" t="s">
        <v>149</v>
      </c>
    </row>
    <row r="69" spans="2:16" ht="15.6" x14ac:dyDescent="0.3">
      <c r="B69" s="61" t="s">
        <v>152</v>
      </c>
      <c r="C69" s="61" t="s">
        <v>153</v>
      </c>
      <c r="D69" s="61" t="s">
        <v>154</v>
      </c>
      <c r="E69" s="61" t="s">
        <v>155</v>
      </c>
      <c r="F69" s="61" t="s">
        <v>156</v>
      </c>
      <c r="G69" s="61" t="s">
        <v>157</v>
      </c>
      <c r="H69" s="61" t="s">
        <v>158</v>
      </c>
      <c r="I69" s="61" t="s">
        <v>159</v>
      </c>
      <c r="J69" s="61" t="s">
        <v>160</v>
      </c>
      <c r="K69" s="61" t="s">
        <v>161</v>
      </c>
      <c r="N69" s="33" t="s">
        <v>107</v>
      </c>
      <c r="O69" s="49" t="s">
        <v>230</v>
      </c>
      <c r="P69" s="70" t="s">
        <v>149</v>
      </c>
    </row>
    <row r="70" spans="2:16" ht="15.6" x14ac:dyDescent="0.3">
      <c r="B70" s="61" t="s">
        <v>152</v>
      </c>
      <c r="C70" s="61" t="s">
        <v>153</v>
      </c>
      <c r="D70" s="61" t="s">
        <v>154</v>
      </c>
      <c r="E70" s="61" t="s">
        <v>155</v>
      </c>
      <c r="F70" s="61" t="s">
        <v>156</v>
      </c>
      <c r="G70" s="61" t="s">
        <v>157</v>
      </c>
      <c r="H70" s="61" t="s">
        <v>158</v>
      </c>
      <c r="I70" s="61" t="s">
        <v>159</v>
      </c>
      <c r="J70" s="61" t="s">
        <v>160</v>
      </c>
      <c r="K70" s="61" t="s">
        <v>161</v>
      </c>
      <c r="N70" s="33" t="s">
        <v>108</v>
      </c>
      <c r="O70" s="49" t="s">
        <v>230</v>
      </c>
      <c r="P70" s="70" t="s">
        <v>149</v>
      </c>
    </row>
    <row r="71" spans="2:16" ht="15.6" x14ac:dyDescent="0.3">
      <c r="B71" s="61" t="s">
        <v>152</v>
      </c>
      <c r="C71" s="61" t="s">
        <v>153</v>
      </c>
      <c r="D71" s="61" t="s">
        <v>154</v>
      </c>
      <c r="E71" s="61" t="s">
        <v>155</v>
      </c>
      <c r="F71" s="61" t="s">
        <v>156</v>
      </c>
      <c r="G71" s="61" t="s">
        <v>157</v>
      </c>
      <c r="H71" s="69" t="s">
        <v>158</v>
      </c>
      <c r="I71" s="69" t="s">
        <v>159</v>
      </c>
      <c r="J71" s="69" t="s">
        <v>160</v>
      </c>
      <c r="K71" s="69" t="s">
        <v>161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MOULES</vt:lpstr>
      <vt:lpstr>HUITRES</vt:lpstr>
      <vt:lpstr>PHOTOS ETAPES</vt:lpstr>
      <vt:lpstr>simul</vt:lpstr>
      <vt:lpstr>HUITRES!Zone_d_impression</vt:lpstr>
      <vt:lpstr>MOULES!Zone_d_impression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2025-02-04T18:57:13Z</cp:lastPrinted>
  <dcterms:created xsi:type="dcterms:W3CDTF">2025-01-07T04:34:26Z</dcterms:created>
  <dcterms:modified xsi:type="dcterms:W3CDTF">2025-11-09T12:23:11Z</dcterms:modified>
</cp:coreProperties>
</file>