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c057369\Desktop\CORREÇAÕ DE PROJETOS FTTH - 02\A1-59510-2021-FTTH-BOT-RJ\RUA POMPEU LOUREIRO 32\"/>
    </mc:Choice>
  </mc:AlternateContent>
  <bookViews>
    <workbookView xWindow="0" yWindow="0" windowWidth="20490" windowHeight="7755" tabRatio="500" activeTab="1"/>
  </bookViews>
  <sheets>
    <sheet name="Aux" sheetId="1" r:id="rId1"/>
    <sheet name="Oi Reuso" sheetId="2" r:id="rId2"/>
    <sheet name="Dados" sheetId="3" state="hidden" r:id="rId3"/>
  </sheets>
  <externalReferences>
    <externalReference r:id="rId4"/>
  </externalReferences>
  <definedNames>
    <definedName name="_xlnm.Print_Area" localSheetId="1">'Oi Reuso'!$A$1:$AG$60</definedName>
    <definedName name="cdoe" localSheetId="1">'Oi Reuso'!$A$1:$AG$60</definedName>
    <definedName name="cdoi" localSheetId="1">'Oi Reuso'!$A$1:$AG$60</definedName>
    <definedName name="ceo" localSheetId="1">'Oi Reuso'!$A$1:$AG$60</definedName>
    <definedName name="ceos" localSheetId="1">'Oi Reuso'!$A$1:$AG$60</definedName>
    <definedName name="oi" localSheetId="1">'Oi Reuso'!$A$1:$AG$60</definedName>
    <definedName name="Print_Area_0" localSheetId="1">'Oi Reuso'!$A$1:$AG$60</definedName>
    <definedName name="Print_Area_0_0" localSheetId="1">'Oi Reuso'!$A$1:$AG$60</definedName>
    <definedName name="Print_Area_0_0_0" localSheetId="1">'Oi Reuso'!$A$1:$AG$60</definedName>
    <definedName name="Print_Area_0_0_0_0" localSheetId="1">'Oi Reuso'!$A$1:$AG$60</definedName>
    <definedName name="Print_Area_0_0_0_0_0" localSheetId="1">'Oi Reuso'!$A$1:$AG$60</definedName>
    <definedName name="Print_Area_0_0_0_0_0_0" localSheetId="1">'Oi Reuso'!$A$1:$AG$60</definedName>
    <definedName name="Print_Area_0_0_0_0_0_0_0" localSheetId="1">'Oi Reuso'!$A$1:$AG$60</definedName>
    <definedName name="Print_Area_0_0_0_0_0_0_0_0" localSheetId="1">'Oi Reuso'!$A$1:$AG$60</definedName>
    <definedName name="Print_Area_0_0_0_0_0_0_0_0_0" localSheetId="1">'Oi Reuso'!$A$1:$AG$60</definedName>
    <definedName name="Print_Area_0_0_0_0_0_0_0_0_0_0" localSheetId="1">'Oi Reuso'!$A$1:$AG$60</definedName>
    <definedName name="Print_Area_0_0_0_0_0_0_0_0_0_0_0" localSheetId="1">'Oi Reuso'!$A$1:$AG$60</definedName>
    <definedName name="Print_Area_0_0_0_0_0_0_0_0_0_0_0_0" localSheetId="1">'Oi Reuso'!$A$1:$AG$60</definedName>
    <definedName name="Print_Area_0_0_0_0_0_0_0_0_0_0_0_0_0" localSheetId="1">'Oi Reuso'!$A$1:$AG$60</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AA41" i="2" l="1"/>
  <c r="AA40" i="2"/>
  <c r="AA39" i="2"/>
  <c r="AA38" i="2"/>
  <c r="AA37" i="2"/>
  <c r="AA36" i="2"/>
  <c r="AA35" i="2"/>
  <c r="AA34" i="2"/>
  <c r="AA33" i="2"/>
  <c r="AA32" i="2"/>
  <c r="AA31" i="2"/>
  <c r="AA30" i="2"/>
  <c r="AA29" i="2"/>
  <c r="AA28" i="2"/>
  <c r="AA27" i="2"/>
  <c r="AA26" i="2"/>
  <c r="AA25" i="2"/>
  <c r="AA24" i="2"/>
  <c r="AA23" i="2"/>
  <c r="AA22" i="2"/>
  <c r="AA21" i="2"/>
  <c r="AA20" i="2"/>
  <c r="AA19" i="2"/>
  <c r="AA18" i="2"/>
  <c r="AA17" i="2"/>
  <c r="AA16" i="2"/>
  <c r="AA15" i="2"/>
  <c r="AA14" i="2"/>
  <c r="AA13" i="2"/>
  <c r="AA12" i="2"/>
  <c r="AA11" i="2"/>
  <c r="AA10" i="2"/>
  <c r="AA9" i="2"/>
  <c r="AA8" i="2"/>
  <c r="AA7" i="2"/>
  <c r="AA69" i="2"/>
  <c r="V69" i="2"/>
  <c r="U69" i="2"/>
  <c r="S69" i="2"/>
  <c r="AE69" i="2" s="1"/>
  <c r="R69" i="2"/>
  <c r="H69" i="2"/>
  <c r="AB69" i="2" s="1"/>
  <c r="F69" i="2"/>
  <c r="AA68" i="2"/>
  <c r="V68" i="2"/>
  <c r="U68" i="2"/>
  <c r="S68" i="2"/>
  <c r="AE68" i="2" s="1"/>
  <c r="R68" i="2"/>
  <c r="H68" i="2"/>
  <c r="AB68" i="2" s="1"/>
  <c r="F68" i="2"/>
  <c r="AA67" i="2"/>
  <c r="V67" i="2"/>
  <c r="U67" i="2"/>
  <c r="S67" i="2"/>
  <c r="AE67" i="2" s="1"/>
  <c r="R67" i="2"/>
  <c r="H67" i="2"/>
  <c r="AB67" i="2" s="1"/>
  <c r="F67" i="2"/>
  <c r="AA66" i="2"/>
  <c r="V66" i="2"/>
  <c r="U66" i="2"/>
  <c r="S66" i="2"/>
  <c r="AE66" i="2" s="1"/>
  <c r="R66" i="2"/>
  <c r="H66" i="2"/>
  <c r="AB66" i="2" s="1"/>
  <c r="F66" i="2"/>
  <c r="AA65" i="2"/>
  <c r="V65" i="2"/>
  <c r="U65" i="2"/>
  <c r="S65" i="2"/>
  <c r="AE65" i="2" s="1"/>
  <c r="R65" i="2"/>
  <c r="H65" i="2"/>
  <c r="AB65" i="2" s="1"/>
  <c r="F65" i="2"/>
  <c r="AA64" i="2"/>
  <c r="V64" i="2"/>
  <c r="U64" i="2"/>
  <c r="S64" i="2"/>
  <c r="AE64" i="2" s="1"/>
  <c r="R64" i="2"/>
  <c r="H64" i="2"/>
  <c r="AB64" i="2" s="1"/>
  <c r="F64" i="2"/>
  <c r="AA63" i="2"/>
  <c r="V63" i="2"/>
  <c r="U63" i="2"/>
  <c r="S63" i="2"/>
  <c r="AE63" i="2" s="1"/>
  <c r="R63" i="2"/>
  <c r="H63" i="2"/>
  <c r="AB63" i="2" s="1"/>
  <c r="F63" i="2"/>
  <c r="AA62" i="2"/>
  <c r="V62" i="2"/>
  <c r="U62" i="2"/>
  <c r="S62" i="2"/>
  <c r="AE62" i="2" s="1"/>
  <c r="R62" i="2"/>
  <c r="H62" i="2"/>
  <c r="AB62" i="2" s="1"/>
  <c r="F62" i="2"/>
  <c r="AA61" i="2"/>
  <c r="V61" i="2"/>
  <c r="U61" i="2"/>
  <c r="S61" i="2"/>
  <c r="AE61" i="2" s="1"/>
  <c r="R61" i="2"/>
  <c r="H61" i="2"/>
  <c r="AB61" i="2" s="1"/>
  <c r="F61" i="2"/>
  <c r="AA60" i="2"/>
  <c r="V60" i="2"/>
  <c r="U60" i="2"/>
  <c r="S60" i="2"/>
  <c r="AE60" i="2" s="1"/>
  <c r="R60" i="2"/>
  <c r="H60" i="2"/>
  <c r="AB60" i="2" s="1"/>
  <c r="F60" i="2"/>
  <c r="AA59" i="2"/>
  <c r="V59" i="2"/>
  <c r="U59" i="2"/>
  <c r="S59" i="2"/>
  <c r="AE59" i="2" s="1"/>
  <c r="R59" i="2"/>
  <c r="H59" i="2"/>
  <c r="AB59" i="2" s="1"/>
  <c r="F59" i="2"/>
  <c r="AA58" i="2"/>
  <c r="V58" i="2"/>
  <c r="U58" i="2"/>
  <c r="S58" i="2"/>
  <c r="AE58" i="2" s="1"/>
  <c r="R58" i="2"/>
  <c r="H58" i="2"/>
  <c r="AB58" i="2" s="1"/>
  <c r="F58" i="2"/>
  <c r="AA57" i="2"/>
  <c r="V57" i="2"/>
  <c r="U57" i="2"/>
  <c r="S57" i="2"/>
  <c r="AE57" i="2" s="1"/>
  <c r="R57" i="2"/>
  <c r="H57" i="2"/>
  <c r="AB57" i="2" s="1"/>
  <c r="F57" i="2"/>
  <c r="AA56" i="2"/>
  <c r="V56" i="2"/>
  <c r="U56" i="2"/>
  <c r="S56" i="2"/>
  <c r="AE56" i="2" s="1"/>
  <c r="R56" i="2"/>
  <c r="H56" i="2"/>
  <c r="AB56" i="2" s="1"/>
  <c r="F56" i="2"/>
  <c r="AA55" i="2"/>
  <c r="V55" i="2"/>
  <c r="U55" i="2"/>
  <c r="S55" i="2"/>
  <c r="AE55" i="2" s="1"/>
  <c r="R55" i="2"/>
  <c r="H55" i="2"/>
  <c r="AB55" i="2" s="1"/>
  <c r="F55" i="2"/>
  <c r="AA54" i="2"/>
  <c r="V54" i="2"/>
  <c r="U54" i="2"/>
  <c r="S54" i="2"/>
  <c r="AE54" i="2" s="1"/>
  <c r="R54" i="2"/>
  <c r="H54" i="2"/>
  <c r="AB54" i="2" s="1"/>
  <c r="F54" i="2"/>
  <c r="AA53" i="2"/>
  <c r="V53" i="2"/>
  <c r="U53" i="2"/>
  <c r="S53" i="2"/>
  <c r="AE53" i="2" s="1"/>
  <c r="R53" i="2"/>
  <c r="H53" i="2"/>
  <c r="AB53" i="2" s="1"/>
  <c r="F53" i="2"/>
  <c r="AA52" i="2"/>
  <c r="V52" i="2"/>
  <c r="U52" i="2"/>
  <c r="S52" i="2"/>
  <c r="AE52" i="2" s="1"/>
  <c r="R52" i="2"/>
  <c r="H52" i="2"/>
  <c r="AB52" i="2" s="1"/>
  <c r="F52" i="2"/>
  <c r="AA51" i="2"/>
  <c r="V51" i="2"/>
  <c r="U51" i="2"/>
  <c r="S51" i="2"/>
  <c r="AE51" i="2" s="1"/>
  <c r="R51" i="2"/>
  <c r="H51" i="2"/>
  <c r="AB51" i="2" s="1"/>
  <c r="F51" i="2"/>
  <c r="AA50" i="2"/>
  <c r="V50" i="2"/>
  <c r="U50" i="2"/>
  <c r="S50" i="2"/>
  <c r="AE50" i="2" s="1"/>
  <c r="R50" i="2"/>
  <c r="H50" i="2"/>
  <c r="AB50" i="2" s="1"/>
  <c r="F50" i="2"/>
  <c r="AA49" i="2"/>
  <c r="V49" i="2"/>
  <c r="U49" i="2"/>
  <c r="S49" i="2"/>
  <c r="AE49" i="2" s="1"/>
  <c r="R49" i="2"/>
  <c r="H49" i="2"/>
  <c r="AB49" i="2" s="1"/>
  <c r="F49" i="2"/>
  <c r="AA48" i="2"/>
  <c r="V48" i="2"/>
  <c r="U48" i="2"/>
  <c r="S48" i="2"/>
  <c r="AE48" i="2" s="1"/>
  <c r="R48" i="2"/>
  <c r="H48" i="2"/>
  <c r="AB48" i="2" s="1"/>
  <c r="F48" i="2"/>
  <c r="AA47" i="2"/>
  <c r="V47" i="2"/>
  <c r="U47" i="2"/>
  <c r="S47" i="2"/>
  <c r="AE47" i="2" s="1"/>
  <c r="R47" i="2"/>
  <c r="H47" i="2"/>
  <c r="AB47" i="2" s="1"/>
  <c r="F47" i="2"/>
  <c r="AA46" i="2"/>
  <c r="V46" i="2"/>
  <c r="U46" i="2"/>
  <c r="S46" i="2"/>
  <c r="AE46" i="2" s="1"/>
  <c r="R46" i="2"/>
  <c r="H46" i="2"/>
  <c r="AB46" i="2" s="1"/>
  <c r="F46" i="2"/>
  <c r="AA45" i="2"/>
  <c r="V45" i="2"/>
  <c r="U45" i="2"/>
  <c r="S45" i="2"/>
  <c r="AE45" i="2" s="1"/>
  <c r="R45" i="2"/>
  <c r="H45" i="2"/>
  <c r="AB45" i="2" s="1"/>
  <c r="F45" i="2"/>
  <c r="AA44" i="2"/>
  <c r="V44" i="2"/>
  <c r="U44" i="2"/>
  <c r="S44" i="2"/>
  <c r="AE44" i="2" s="1"/>
  <c r="R44" i="2"/>
  <c r="H44" i="2"/>
  <c r="AB44" i="2" s="1"/>
  <c r="F44" i="2"/>
  <c r="AA43" i="2"/>
  <c r="V43" i="2"/>
  <c r="U43" i="2"/>
  <c r="S43" i="2"/>
  <c r="AE43" i="2" s="1"/>
  <c r="R43" i="2"/>
  <c r="H43" i="2"/>
  <c r="AB43" i="2" s="1"/>
  <c r="F43" i="2"/>
  <c r="AA42" i="2"/>
  <c r="V42" i="2"/>
  <c r="U42" i="2"/>
  <c r="S42" i="2"/>
  <c r="AE42" i="2" s="1"/>
  <c r="R42" i="2"/>
  <c r="H42" i="2"/>
  <c r="AB42" i="2" s="1"/>
  <c r="F42" i="2"/>
  <c r="V41" i="2"/>
  <c r="U41" i="2"/>
  <c r="S41" i="2"/>
  <c r="AE41" i="2" s="1"/>
  <c r="R41" i="2"/>
  <c r="H41" i="2"/>
  <c r="AB41" i="2" s="1"/>
  <c r="V40" i="2"/>
  <c r="U40" i="2"/>
  <c r="S40" i="2"/>
  <c r="AE40" i="2" s="1"/>
  <c r="R40" i="2"/>
  <c r="H40" i="2"/>
  <c r="AB40" i="2" s="1"/>
  <c r="V39" i="2"/>
  <c r="U39" i="2"/>
  <c r="S39" i="2"/>
  <c r="AE39" i="2" s="1"/>
  <c r="R39" i="2"/>
  <c r="H39" i="2"/>
  <c r="AB39" i="2" s="1"/>
  <c r="V38" i="2"/>
  <c r="U38" i="2"/>
  <c r="S38" i="2"/>
  <c r="AE38" i="2" s="1"/>
  <c r="R38" i="2"/>
  <c r="H38" i="2"/>
  <c r="AB38" i="2" s="1"/>
  <c r="V37" i="2"/>
  <c r="U37" i="2"/>
  <c r="S37" i="2"/>
  <c r="AE37" i="2" s="1"/>
  <c r="R37" i="2"/>
  <c r="H37" i="2"/>
  <c r="AB37" i="2" s="1"/>
  <c r="V36" i="2"/>
  <c r="U36" i="2"/>
  <c r="S36" i="2"/>
  <c r="AE36" i="2" s="1"/>
  <c r="R36" i="2"/>
  <c r="H36" i="2"/>
  <c r="AB36" i="2" s="1"/>
  <c r="V35" i="2"/>
  <c r="U35" i="2"/>
  <c r="S35" i="2"/>
  <c r="AE35" i="2" s="1"/>
  <c r="R35" i="2"/>
  <c r="H35" i="2"/>
  <c r="AB35" i="2" s="1"/>
  <c r="V34" i="2"/>
  <c r="U34" i="2"/>
  <c r="S34" i="2"/>
  <c r="AE34" i="2" s="1"/>
  <c r="R34" i="2"/>
  <c r="H34" i="2"/>
  <c r="AB34" i="2" s="1"/>
  <c r="V33" i="2"/>
  <c r="U33" i="2"/>
  <c r="S33" i="2"/>
  <c r="AE33" i="2" s="1"/>
  <c r="R33" i="2"/>
  <c r="H33" i="2"/>
  <c r="AB33" i="2" s="1"/>
  <c r="V32" i="2"/>
  <c r="U32" i="2"/>
  <c r="S32" i="2"/>
  <c r="AE32" i="2" s="1"/>
  <c r="R32" i="2"/>
  <c r="H32" i="2"/>
  <c r="AB32" i="2" s="1"/>
  <c r="V31" i="2"/>
  <c r="U31" i="2"/>
  <c r="S31" i="2"/>
  <c r="AE31" i="2" s="1"/>
  <c r="R31" i="2"/>
  <c r="H31" i="2"/>
  <c r="AB31" i="2" s="1"/>
  <c r="V30" i="2"/>
  <c r="U30" i="2"/>
  <c r="S30" i="2"/>
  <c r="AE30" i="2" s="1"/>
  <c r="R30" i="2"/>
  <c r="H30" i="2"/>
  <c r="AB30" i="2" s="1"/>
  <c r="V29" i="2"/>
  <c r="U29" i="2"/>
  <c r="S29" i="2"/>
  <c r="AE29" i="2" s="1"/>
  <c r="R29" i="2"/>
  <c r="H29" i="2"/>
  <c r="AB29" i="2" s="1"/>
  <c r="V28" i="2"/>
  <c r="U28" i="2"/>
  <c r="S28" i="2"/>
  <c r="AE28" i="2" s="1"/>
  <c r="R28" i="2"/>
  <c r="H28" i="2"/>
  <c r="AB28" i="2" s="1"/>
  <c r="V27" i="2"/>
  <c r="U27" i="2"/>
  <c r="S27" i="2"/>
  <c r="AE27" i="2" s="1"/>
  <c r="R27" i="2"/>
  <c r="H27" i="2"/>
  <c r="AB27" i="2" s="1"/>
  <c r="V26" i="2"/>
  <c r="U26" i="2"/>
  <c r="S26" i="2"/>
  <c r="AE26" i="2" s="1"/>
  <c r="R26" i="2"/>
  <c r="H26" i="2"/>
  <c r="AB26" i="2" s="1"/>
  <c r="V25" i="2"/>
  <c r="U25" i="2"/>
  <c r="S25" i="2"/>
  <c r="AE25" i="2" s="1"/>
  <c r="R25" i="2"/>
  <c r="H25" i="2"/>
  <c r="AB25" i="2" s="1"/>
  <c r="V24" i="2"/>
  <c r="U24" i="2"/>
  <c r="S24" i="2"/>
  <c r="AE24" i="2" s="1"/>
  <c r="R24" i="2"/>
  <c r="H24" i="2"/>
  <c r="AB24" i="2" s="1"/>
  <c r="V23" i="2"/>
  <c r="U23" i="2"/>
  <c r="S23" i="2"/>
  <c r="AE23" i="2" s="1"/>
  <c r="R23" i="2"/>
  <c r="H23" i="2"/>
  <c r="AB23" i="2" s="1"/>
  <c r="V22" i="2"/>
  <c r="U22" i="2"/>
  <c r="S22" i="2"/>
  <c r="AE22" i="2" s="1"/>
  <c r="R22" i="2"/>
  <c r="H22" i="2"/>
  <c r="AB22" i="2" s="1"/>
  <c r="V21" i="2"/>
  <c r="U21" i="2"/>
  <c r="S21" i="2"/>
  <c r="AE21" i="2" s="1"/>
  <c r="R21" i="2"/>
  <c r="H21" i="2"/>
  <c r="AB21" i="2" s="1"/>
  <c r="V20" i="2"/>
  <c r="U20" i="2"/>
  <c r="S20" i="2"/>
  <c r="AE20" i="2" s="1"/>
  <c r="R20" i="2"/>
  <c r="H20" i="2"/>
  <c r="AB20" i="2" s="1"/>
  <c r="V19" i="2"/>
  <c r="U19" i="2"/>
  <c r="S19" i="2"/>
  <c r="AE19" i="2" s="1"/>
  <c r="R19" i="2"/>
  <c r="H19" i="2"/>
  <c r="AB19" i="2" s="1"/>
  <c r="V18" i="2"/>
  <c r="U18" i="2"/>
  <c r="S18" i="2"/>
  <c r="AE18" i="2" s="1"/>
  <c r="R18" i="2"/>
  <c r="H18" i="2"/>
  <c r="AB18" i="2" s="1"/>
  <c r="V17" i="2"/>
  <c r="U17" i="2"/>
  <c r="S17" i="2"/>
  <c r="AE17" i="2" s="1"/>
  <c r="R17" i="2"/>
  <c r="H17" i="2"/>
  <c r="AB17" i="2" s="1"/>
  <c r="V16" i="2"/>
  <c r="U16" i="2"/>
  <c r="S16" i="2"/>
  <c r="AE16" i="2" s="1"/>
  <c r="R16" i="2"/>
  <c r="H16" i="2"/>
  <c r="AB16" i="2" s="1"/>
  <c r="V15" i="2"/>
  <c r="U15" i="2"/>
  <c r="S15" i="2"/>
  <c r="AE15" i="2" s="1"/>
  <c r="R15" i="2"/>
  <c r="H15" i="2"/>
  <c r="AB15" i="2" s="1"/>
  <c r="V14" i="2"/>
  <c r="U14" i="2"/>
  <c r="S14" i="2"/>
  <c r="AE14" i="2" s="1"/>
  <c r="R14" i="2"/>
  <c r="H14" i="2"/>
  <c r="AB14" i="2" s="1"/>
  <c r="V13" i="2"/>
  <c r="U13" i="2"/>
  <c r="S13" i="2"/>
  <c r="AE13" i="2" s="1"/>
  <c r="R13" i="2"/>
  <c r="H13" i="2"/>
  <c r="AB13" i="2" s="1"/>
  <c r="V12" i="2"/>
  <c r="U12" i="2"/>
  <c r="S12" i="2"/>
  <c r="AE12" i="2" s="1"/>
  <c r="R12" i="2"/>
  <c r="H12" i="2"/>
  <c r="AB12" i="2" s="1"/>
  <c r="V11" i="2"/>
  <c r="U11" i="2"/>
  <c r="S11" i="2"/>
  <c r="AE11" i="2" s="1"/>
  <c r="R11" i="2"/>
  <c r="H11" i="2"/>
  <c r="AB11" i="2" s="1"/>
  <c r="V10" i="2"/>
  <c r="U10" i="2"/>
  <c r="S10" i="2"/>
  <c r="AE10" i="2" s="1"/>
  <c r="R10" i="2"/>
  <c r="H10" i="2"/>
  <c r="AB10" i="2" s="1"/>
  <c r="V9" i="2"/>
  <c r="U9" i="2"/>
  <c r="S9" i="2"/>
  <c r="AE9" i="2" s="1"/>
  <c r="R9" i="2"/>
  <c r="H9" i="2"/>
  <c r="AB9" i="2" s="1"/>
  <c r="V8" i="2"/>
  <c r="U8" i="2"/>
  <c r="S8" i="2"/>
  <c r="AE8" i="2" s="1"/>
  <c r="R8" i="2"/>
  <c r="H8" i="2"/>
  <c r="AB8" i="2" s="1"/>
  <c r="V7" i="2"/>
  <c r="U7" i="2"/>
  <c r="S7" i="2"/>
  <c r="AE7" i="2" s="1"/>
  <c r="R7" i="2"/>
  <c r="K7" i="2"/>
  <c r="K8" i="2" s="1"/>
  <c r="K9" i="2" s="1"/>
  <c r="H7" i="2"/>
  <c r="AB7" i="2" s="1"/>
  <c r="E7" i="2"/>
  <c r="AA6" i="2"/>
  <c r="V6" i="2"/>
  <c r="U6" i="2"/>
  <c r="S6" i="2"/>
  <c r="AE6" i="2" s="1"/>
  <c r="R6" i="2"/>
  <c r="H6" i="2"/>
  <c r="AB6" i="2" s="1"/>
  <c r="AC6" i="2" s="1"/>
  <c r="A65" i="1"/>
  <c r="C65" i="1" s="1"/>
  <c r="M69" i="2" s="1"/>
  <c r="A64" i="1"/>
  <c r="C64" i="1" s="1"/>
  <c r="M68" i="2" s="1"/>
  <c r="A63" i="1"/>
  <c r="C63" i="1" s="1"/>
  <c r="M67" i="2" s="1"/>
  <c r="A62" i="1"/>
  <c r="C62" i="1" s="1"/>
  <c r="M66" i="2" s="1"/>
  <c r="A61" i="1"/>
  <c r="C61" i="1" s="1"/>
  <c r="M65" i="2" s="1"/>
  <c r="A60" i="1"/>
  <c r="C60" i="1" s="1"/>
  <c r="M64" i="2" s="1"/>
  <c r="A59" i="1"/>
  <c r="C59" i="1" s="1"/>
  <c r="M63" i="2" s="1"/>
  <c r="A58" i="1"/>
  <c r="C58" i="1" s="1"/>
  <c r="M62" i="2" s="1"/>
  <c r="A57" i="1"/>
  <c r="C57" i="1" s="1"/>
  <c r="M61" i="2" s="1"/>
  <c r="A56" i="1"/>
  <c r="C56" i="1" s="1"/>
  <c r="M60" i="2" s="1"/>
  <c r="A55" i="1"/>
  <c r="C55" i="1" s="1"/>
  <c r="M59" i="2" s="1"/>
  <c r="A54" i="1"/>
  <c r="C54" i="1" s="1"/>
  <c r="M58" i="2" s="1"/>
  <c r="A53" i="1"/>
  <c r="C53" i="1" s="1"/>
  <c r="M57" i="2" s="1"/>
  <c r="A52" i="1"/>
  <c r="C52" i="1" s="1"/>
  <c r="M56" i="2" s="1"/>
  <c r="A51" i="1"/>
  <c r="C51" i="1" s="1"/>
  <c r="M55" i="2" s="1"/>
  <c r="A50" i="1"/>
  <c r="C50" i="1" s="1"/>
  <c r="M54" i="2" s="1"/>
  <c r="A49" i="1"/>
  <c r="C49" i="1" s="1"/>
  <c r="M53" i="2" s="1"/>
  <c r="A48" i="1"/>
  <c r="C48" i="1" s="1"/>
  <c r="M52" i="2" s="1"/>
  <c r="A47" i="1"/>
  <c r="C47" i="1" s="1"/>
  <c r="M51" i="2" s="1"/>
  <c r="A46" i="1"/>
  <c r="C46" i="1" s="1"/>
  <c r="M50" i="2" s="1"/>
  <c r="A45" i="1"/>
  <c r="C45" i="1" s="1"/>
  <c r="M49" i="2" s="1"/>
  <c r="A44" i="1"/>
  <c r="C44" i="1" s="1"/>
  <c r="M48" i="2" s="1"/>
  <c r="A43" i="1"/>
  <c r="C43" i="1" s="1"/>
  <c r="M47" i="2" s="1"/>
  <c r="A42" i="1"/>
  <c r="C42" i="1" s="1"/>
  <c r="M46" i="2" s="1"/>
  <c r="A41" i="1"/>
  <c r="C41" i="1" s="1"/>
  <c r="M45" i="2" s="1"/>
  <c r="A40" i="1"/>
  <c r="C40" i="1" s="1"/>
  <c r="M44" i="2" s="1"/>
  <c r="A39" i="1"/>
  <c r="C39" i="1" s="1"/>
  <c r="M43" i="2" s="1"/>
  <c r="A38" i="1"/>
  <c r="C38" i="1" s="1"/>
  <c r="M42" i="2" s="1"/>
  <c r="A37" i="1"/>
  <c r="C37" i="1" s="1"/>
  <c r="M41" i="2" s="1"/>
  <c r="A36" i="1"/>
  <c r="C36" i="1" s="1"/>
  <c r="M40" i="2" s="1"/>
  <c r="A35" i="1"/>
  <c r="C35" i="1" s="1"/>
  <c r="M39" i="2" s="1"/>
  <c r="A34" i="1"/>
  <c r="C34" i="1" s="1"/>
  <c r="M38" i="2" s="1"/>
  <c r="A33" i="1"/>
  <c r="C33" i="1" s="1"/>
  <c r="M37" i="2" s="1"/>
  <c r="A32" i="1"/>
  <c r="C32" i="1" s="1"/>
  <c r="M36" i="2" s="1"/>
  <c r="A31" i="1"/>
  <c r="C31" i="1" s="1"/>
  <c r="M35" i="2" s="1"/>
  <c r="A30" i="1"/>
  <c r="C30" i="1" s="1"/>
  <c r="M34" i="2" s="1"/>
  <c r="A29" i="1"/>
  <c r="C29" i="1" s="1"/>
  <c r="M33" i="2" s="1"/>
  <c r="A28" i="1"/>
  <c r="C28" i="1" s="1"/>
  <c r="M32" i="2" s="1"/>
  <c r="A27" i="1"/>
  <c r="C27" i="1" s="1"/>
  <c r="M31" i="2" s="1"/>
  <c r="A26" i="1"/>
  <c r="C26" i="1" s="1"/>
  <c r="M30" i="2" s="1"/>
  <c r="A25" i="1"/>
  <c r="C25" i="1" s="1"/>
  <c r="M29" i="2" s="1"/>
  <c r="A24" i="1"/>
  <c r="C24" i="1" s="1"/>
  <c r="M28" i="2" s="1"/>
  <c r="A23" i="1"/>
  <c r="C23" i="1" s="1"/>
  <c r="M27" i="2" s="1"/>
  <c r="A22" i="1"/>
  <c r="C22" i="1" s="1"/>
  <c r="M26" i="2" s="1"/>
  <c r="A21" i="1"/>
  <c r="C21" i="1" s="1"/>
  <c r="M25" i="2" s="1"/>
  <c r="A20" i="1"/>
  <c r="C20" i="1" s="1"/>
  <c r="M24" i="2" s="1"/>
  <c r="A19" i="1"/>
  <c r="C19" i="1" s="1"/>
  <c r="M23" i="2" s="1"/>
  <c r="A18" i="1"/>
  <c r="C18" i="1" s="1"/>
  <c r="M22" i="2" s="1"/>
  <c r="A17" i="1"/>
  <c r="C17" i="1" s="1"/>
  <c r="M21" i="2" s="1"/>
  <c r="A16" i="1"/>
  <c r="C16" i="1" s="1"/>
  <c r="M20" i="2" s="1"/>
  <c r="A15" i="1"/>
  <c r="C15" i="1" s="1"/>
  <c r="M19" i="2" s="1"/>
  <c r="A14" i="1"/>
  <c r="C14" i="1" s="1"/>
  <c r="M18" i="2" s="1"/>
  <c r="A13" i="1"/>
  <c r="C13" i="1" s="1"/>
  <c r="M17" i="2" s="1"/>
  <c r="A12" i="1"/>
  <c r="C12" i="1" s="1"/>
  <c r="M16" i="2" s="1"/>
  <c r="A11" i="1"/>
  <c r="C11" i="1" s="1"/>
  <c r="M15" i="2" s="1"/>
  <c r="A10" i="1"/>
  <c r="C10" i="1" s="1"/>
  <c r="M14" i="2" s="1"/>
  <c r="A9" i="1"/>
  <c r="C9" i="1" s="1"/>
  <c r="M13" i="2" s="1"/>
  <c r="A8" i="1"/>
  <c r="C8" i="1" s="1"/>
  <c r="M12" i="2" s="1"/>
  <c r="A7" i="1"/>
  <c r="C7" i="1" s="1"/>
  <c r="M11" i="2" s="1"/>
  <c r="A6" i="1"/>
  <c r="C6" i="1" s="1"/>
  <c r="M10" i="2" s="1"/>
  <c r="A5" i="1"/>
  <c r="C5" i="1" s="1"/>
  <c r="M9" i="2" s="1"/>
  <c r="A4" i="1"/>
  <c r="C4" i="1" s="1"/>
  <c r="M8" i="2" s="1"/>
  <c r="A3" i="1"/>
  <c r="C3" i="1" s="1"/>
  <c r="M7" i="2" s="1"/>
  <c r="A2" i="1"/>
  <c r="C2" i="1" s="1"/>
  <c r="M6" i="2" s="1"/>
  <c r="AD6" i="2" s="1"/>
  <c r="AC7" i="2" l="1"/>
  <c r="AF9" i="2"/>
  <c r="AF11" i="2"/>
  <c r="AF13" i="2"/>
  <c r="AF15" i="2"/>
  <c r="AF17" i="2"/>
  <c r="AF19" i="2"/>
  <c r="AF21" i="2"/>
  <c r="AF50" i="2"/>
  <c r="AF52" i="2"/>
  <c r="AF54" i="2"/>
  <c r="AF56" i="2"/>
  <c r="AF58" i="2"/>
  <c r="AF60" i="2"/>
  <c r="AF62" i="2"/>
  <c r="AF64" i="2"/>
  <c r="AF66" i="2"/>
  <c r="AF68" i="2"/>
  <c r="AF49" i="2"/>
  <c r="AF51" i="2"/>
  <c r="AF53" i="2"/>
  <c r="AF55" i="2"/>
  <c r="AF57" i="2"/>
  <c r="AF59" i="2"/>
  <c r="AF61" i="2"/>
  <c r="AF63" i="2"/>
  <c r="AF65" i="2"/>
  <c r="AF67" i="2"/>
  <c r="AD7" i="2"/>
  <c r="AF7" i="2"/>
  <c r="E8" i="2"/>
  <c r="E9" i="2" s="1"/>
  <c r="AC9" i="2" s="1"/>
  <c r="AF26" i="2"/>
  <c r="AF28" i="2"/>
  <c r="AF30" i="2"/>
  <c r="AF32" i="2"/>
  <c r="AF34" i="2"/>
  <c r="AF36" i="2"/>
  <c r="AF38" i="2"/>
  <c r="AF40" i="2"/>
  <c r="AF24" i="2"/>
  <c r="AF27" i="2"/>
  <c r="AF29" i="2"/>
  <c r="AF31" i="2"/>
  <c r="AF33" i="2"/>
  <c r="AF35" i="2"/>
  <c r="AF37" i="2"/>
  <c r="AF39" i="2"/>
  <c r="AF41" i="2"/>
  <c r="AF42" i="2"/>
  <c r="AF43" i="2"/>
  <c r="AF45" i="2"/>
  <c r="AF47" i="2"/>
  <c r="AF69" i="2"/>
  <c r="AF8" i="2"/>
  <c r="AF10" i="2"/>
  <c r="AF12" i="2"/>
  <c r="AF14" i="2"/>
  <c r="AF16" i="2"/>
  <c r="AF18" i="2"/>
  <c r="AF20" i="2"/>
  <c r="AF22" i="2"/>
  <c r="AF44" i="2"/>
  <c r="AF46" i="2"/>
  <c r="AF48" i="2"/>
  <c r="AF6" i="2"/>
  <c r="Y9" i="2"/>
  <c r="Z9" i="2" s="1"/>
  <c r="K10" i="2"/>
  <c r="AD9" i="2"/>
  <c r="AG7" i="2"/>
  <c r="AG6" i="2"/>
  <c r="Y6" i="2"/>
  <c r="Z6" i="2" s="1"/>
  <c r="AC8" i="2"/>
  <c r="AF23" i="2"/>
  <c r="Y7" i="2"/>
  <c r="Z7" i="2" s="1"/>
  <c r="AD8" i="2"/>
  <c r="AF25" i="2"/>
  <c r="Y8" i="2" l="1"/>
  <c r="Z8" i="2" s="1"/>
  <c r="E10" i="2"/>
  <c r="E11" i="2"/>
  <c r="AC10" i="2"/>
  <c r="Y10" i="2"/>
  <c r="Z10" i="2" s="1"/>
  <c r="K11" i="2"/>
  <c r="AD10" i="2"/>
  <c r="AG9" i="2"/>
  <c r="AG8" i="2"/>
  <c r="AG10" i="2" l="1"/>
  <c r="K12" i="2"/>
  <c r="AD11" i="2"/>
  <c r="AC11" i="2"/>
  <c r="Y11" i="2"/>
  <c r="Z11" i="2" s="1"/>
  <c r="E12" i="2"/>
  <c r="AG11" i="2" l="1"/>
  <c r="E13" i="2"/>
  <c r="AC12" i="2"/>
  <c r="Y12" i="2"/>
  <c r="Z12" i="2" s="1"/>
  <c r="K13" i="2"/>
  <c r="AD12" i="2"/>
  <c r="AG12" i="2" l="1"/>
  <c r="K14" i="2"/>
  <c r="AD13" i="2"/>
  <c r="AC13" i="2"/>
  <c r="Y13" i="2"/>
  <c r="Z13" i="2" s="1"/>
  <c r="E14" i="2"/>
  <c r="AG13" i="2" l="1"/>
  <c r="E15" i="2"/>
  <c r="AC14" i="2"/>
  <c r="Y14" i="2"/>
  <c r="Z14" i="2" s="1"/>
  <c r="K15" i="2"/>
  <c r="AD14" i="2"/>
  <c r="AG14" i="2" l="1"/>
  <c r="K16" i="2"/>
  <c r="AD15" i="2"/>
  <c r="AC15" i="2"/>
  <c r="Y15" i="2"/>
  <c r="Z15" i="2" s="1"/>
  <c r="E16" i="2"/>
  <c r="AG15" i="2" l="1"/>
  <c r="E17" i="2"/>
  <c r="AC16" i="2"/>
  <c r="Y16" i="2"/>
  <c r="Z16" i="2" s="1"/>
  <c r="K17" i="2"/>
  <c r="AD16" i="2"/>
  <c r="AG16" i="2" l="1"/>
  <c r="K18" i="2"/>
  <c r="AD17" i="2"/>
  <c r="AC17" i="2"/>
  <c r="Y17" i="2"/>
  <c r="Z17" i="2" s="1"/>
  <c r="E18" i="2"/>
  <c r="AG17" i="2" l="1"/>
  <c r="E19" i="2"/>
  <c r="AC18" i="2"/>
  <c r="Y18" i="2"/>
  <c r="Z18" i="2" s="1"/>
  <c r="K19" i="2"/>
  <c r="AD18" i="2"/>
  <c r="AG18" i="2" l="1"/>
  <c r="K20" i="2"/>
  <c r="AD19" i="2"/>
  <c r="AC19" i="2"/>
  <c r="Y19" i="2"/>
  <c r="Z19" i="2" s="1"/>
  <c r="E20" i="2"/>
  <c r="AG19" i="2" l="1"/>
  <c r="E21" i="2"/>
  <c r="AC20" i="2"/>
  <c r="Y20" i="2"/>
  <c r="Z20" i="2" s="1"/>
  <c r="K21" i="2"/>
  <c r="AD20" i="2"/>
  <c r="AG20" i="2" l="1"/>
  <c r="K22" i="2"/>
  <c r="AD21" i="2"/>
  <c r="AC21" i="2"/>
  <c r="Y21" i="2"/>
  <c r="Z21" i="2" s="1"/>
  <c r="E22" i="2"/>
  <c r="AG21" i="2" l="1"/>
  <c r="AC22" i="2"/>
  <c r="Y22" i="2"/>
  <c r="Z22" i="2" s="1"/>
  <c r="E23" i="2"/>
  <c r="K23" i="2"/>
  <c r="AD22" i="2"/>
  <c r="K24" i="2" l="1"/>
  <c r="AD23" i="2"/>
  <c r="E24" i="2"/>
  <c r="AC23" i="2"/>
  <c r="AG23" i="2" s="1"/>
  <c r="Y23" i="2"/>
  <c r="Z23" i="2" s="1"/>
  <c r="AG22" i="2"/>
  <c r="AC24" i="2" l="1"/>
  <c r="Y24" i="2"/>
  <c r="Z24" i="2" s="1"/>
  <c r="E25" i="2"/>
  <c r="AD24" i="2"/>
  <c r="K26" i="2" l="1"/>
  <c r="AD25" i="2"/>
  <c r="E26" i="2"/>
  <c r="AC25" i="2"/>
  <c r="AG25" i="2" s="1"/>
  <c r="Y25" i="2"/>
  <c r="Z25" i="2" s="1"/>
  <c r="AG24" i="2"/>
  <c r="AC26" i="2" l="1"/>
  <c r="Y26" i="2"/>
  <c r="Z26" i="2" s="1"/>
  <c r="E27" i="2"/>
  <c r="K27" i="2"/>
  <c r="AD26" i="2"/>
  <c r="K28" i="2" l="1"/>
  <c r="AD27" i="2"/>
  <c r="E28" i="2"/>
  <c r="AC27" i="2"/>
  <c r="AG27" i="2" s="1"/>
  <c r="Y27" i="2"/>
  <c r="Z27" i="2" s="1"/>
  <c r="AG26" i="2"/>
  <c r="AC28" i="2" l="1"/>
  <c r="Y28" i="2"/>
  <c r="Z28" i="2" s="1"/>
  <c r="E29" i="2"/>
  <c r="K29" i="2"/>
  <c r="AD28" i="2"/>
  <c r="K30" i="2" l="1"/>
  <c r="AD29" i="2"/>
  <c r="E30" i="2"/>
  <c r="AC29" i="2"/>
  <c r="AG29" i="2" s="1"/>
  <c r="Y29" i="2"/>
  <c r="Z29" i="2" s="1"/>
  <c r="AG28" i="2"/>
  <c r="AC30" i="2" l="1"/>
  <c r="Y30" i="2"/>
  <c r="Z30" i="2" s="1"/>
  <c r="E31" i="2"/>
  <c r="K31" i="2"/>
  <c r="AD30" i="2"/>
  <c r="K32" i="2" l="1"/>
  <c r="AD31" i="2"/>
  <c r="E32" i="2"/>
  <c r="AC31" i="2"/>
  <c r="AG31" i="2" s="1"/>
  <c r="Y31" i="2"/>
  <c r="Z31" i="2" s="1"/>
  <c r="AG30" i="2"/>
  <c r="AC32" i="2" l="1"/>
  <c r="Y32" i="2"/>
  <c r="Z32" i="2" s="1"/>
  <c r="E33" i="2"/>
  <c r="K33" i="2"/>
  <c r="AD32" i="2"/>
  <c r="K34" i="2" l="1"/>
  <c r="AD33" i="2"/>
  <c r="E34" i="2"/>
  <c r="AC33" i="2"/>
  <c r="AG33" i="2" s="1"/>
  <c r="Y33" i="2"/>
  <c r="Z33" i="2" s="1"/>
  <c r="AG32" i="2"/>
  <c r="AC34" i="2" l="1"/>
  <c r="Y34" i="2"/>
  <c r="Z34" i="2" s="1"/>
  <c r="E35" i="2"/>
  <c r="K35" i="2"/>
  <c r="AD34" i="2"/>
  <c r="K36" i="2" l="1"/>
  <c r="AD35" i="2"/>
  <c r="E36" i="2"/>
  <c r="AC35" i="2"/>
  <c r="AG35" i="2" s="1"/>
  <c r="Y35" i="2"/>
  <c r="Z35" i="2" s="1"/>
  <c r="AG34" i="2"/>
  <c r="AC36" i="2" l="1"/>
  <c r="Y36" i="2"/>
  <c r="Z36" i="2" s="1"/>
  <c r="E37" i="2"/>
  <c r="K37" i="2"/>
  <c r="AD36" i="2"/>
  <c r="K38" i="2" l="1"/>
  <c r="AD37" i="2"/>
  <c r="E38" i="2"/>
  <c r="AC37" i="2"/>
  <c r="AG37" i="2" s="1"/>
  <c r="Y37" i="2"/>
  <c r="Z37" i="2" s="1"/>
  <c r="AG36" i="2"/>
  <c r="AC38" i="2" l="1"/>
  <c r="Y38" i="2"/>
  <c r="Z38" i="2" s="1"/>
  <c r="E39" i="2"/>
  <c r="K39" i="2"/>
  <c r="AD38" i="2"/>
  <c r="K40" i="2" l="1"/>
  <c r="AD39" i="2"/>
  <c r="E40" i="2"/>
  <c r="AC39" i="2"/>
  <c r="AG39" i="2" s="1"/>
  <c r="Y39" i="2"/>
  <c r="Z39" i="2" s="1"/>
  <c r="AG38" i="2"/>
  <c r="AC40" i="2" l="1"/>
  <c r="Y40" i="2"/>
  <c r="Z40" i="2" s="1"/>
  <c r="E41" i="2"/>
  <c r="K41" i="2"/>
  <c r="AD40" i="2"/>
  <c r="AD41" i="2" l="1"/>
  <c r="K42" i="2"/>
  <c r="E42" i="2"/>
  <c r="AC41" i="2"/>
  <c r="Y41" i="2"/>
  <c r="Z41" i="2" s="1"/>
  <c r="AG40" i="2"/>
  <c r="E43" i="2" l="1"/>
  <c r="AC42" i="2"/>
  <c r="Y42" i="2"/>
  <c r="Z42" i="2" s="1"/>
  <c r="AD42" i="2"/>
  <c r="K43" i="2"/>
  <c r="AG41" i="2"/>
  <c r="AD43" i="2" l="1"/>
  <c r="K44" i="2"/>
  <c r="E44" i="2"/>
  <c r="AC43" i="2"/>
  <c r="Y43" i="2"/>
  <c r="Z43" i="2" s="1"/>
  <c r="AG42" i="2"/>
  <c r="E45" i="2" l="1"/>
  <c r="AC44" i="2"/>
  <c r="Y44" i="2"/>
  <c r="Z44" i="2" s="1"/>
  <c r="AD44" i="2"/>
  <c r="K45" i="2"/>
  <c r="AG43" i="2"/>
  <c r="AD45" i="2" l="1"/>
  <c r="K46" i="2"/>
  <c r="E46" i="2"/>
  <c r="AC45" i="2"/>
  <c r="Y45" i="2"/>
  <c r="Z45" i="2" s="1"/>
  <c r="AG44" i="2"/>
  <c r="E47" i="2" l="1"/>
  <c r="AC46" i="2"/>
  <c r="Y46" i="2"/>
  <c r="Z46" i="2" s="1"/>
  <c r="AD46" i="2"/>
  <c r="K47" i="2"/>
  <c r="AG45" i="2"/>
  <c r="AD47" i="2" l="1"/>
  <c r="K48" i="2"/>
  <c r="E48" i="2"/>
  <c r="AC47" i="2"/>
  <c r="Y47" i="2"/>
  <c r="Z47" i="2" s="1"/>
  <c r="AG46" i="2"/>
  <c r="E49" i="2" l="1"/>
  <c r="AC48" i="2"/>
  <c r="Y48" i="2"/>
  <c r="Z48" i="2" s="1"/>
  <c r="AD48" i="2"/>
  <c r="K49" i="2"/>
  <c r="AG47" i="2"/>
  <c r="AD49" i="2" l="1"/>
  <c r="K50" i="2"/>
  <c r="E50" i="2"/>
  <c r="AC49" i="2"/>
  <c r="Y49" i="2"/>
  <c r="Z49" i="2" s="1"/>
  <c r="AG48" i="2"/>
  <c r="E51" i="2" l="1"/>
  <c r="AC50" i="2"/>
  <c r="Y50" i="2"/>
  <c r="Z50" i="2" s="1"/>
  <c r="AD50" i="2"/>
  <c r="K51" i="2"/>
  <c r="AG49" i="2"/>
  <c r="AD51" i="2" l="1"/>
  <c r="K52" i="2"/>
  <c r="E52" i="2"/>
  <c r="AC51" i="2"/>
  <c r="Y51" i="2"/>
  <c r="Z51" i="2" s="1"/>
  <c r="AG50" i="2"/>
  <c r="E53" i="2" l="1"/>
  <c r="AC52" i="2"/>
  <c r="Y52" i="2"/>
  <c r="Z52" i="2" s="1"/>
  <c r="AD52" i="2"/>
  <c r="K53" i="2"/>
  <c r="AG51" i="2"/>
  <c r="AD53" i="2" l="1"/>
  <c r="K54" i="2"/>
  <c r="E54" i="2"/>
  <c r="AC53" i="2"/>
  <c r="Y53" i="2"/>
  <c r="Z53" i="2" s="1"/>
  <c r="AG52" i="2"/>
  <c r="E55" i="2" l="1"/>
  <c r="AC54" i="2"/>
  <c r="Y54" i="2"/>
  <c r="Z54" i="2" s="1"/>
  <c r="AD54" i="2"/>
  <c r="K55" i="2"/>
  <c r="AG53" i="2"/>
  <c r="AD55" i="2" l="1"/>
  <c r="K56" i="2"/>
  <c r="E56" i="2"/>
  <c r="AC55" i="2"/>
  <c r="Y55" i="2"/>
  <c r="Z55" i="2" s="1"/>
  <c r="AG54" i="2"/>
  <c r="E57" i="2" l="1"/>
  <c r="AC56" i="2"/>
  <c r="Y56" i="2"/>
  <c r="Z56" i="2" s="1"/>
  <c r="AD56" i="2"/>
  <c r="K57" i="2"/>
  <c r="AG55" i="2"/>
  <c r="AD57" i="2" l="1"/>
  <c r="K58" i="2"/>
  <c r="E58" i="2"/>
  <c r="AC57" i="2"/>
  <c r="Y57" i="2"/>
  <c r="Z57" i="2" s="1"/>
  <c r="AG56" i="2"/>
  <c r="E59" i="2" l="1"/>
  <c r="AC58" i="2"/>
  <c r="Y58" i="2"/>
  <c r="Z58" i="2" s="1"/>
  <c r="AD58" i="2"/>
  <c r="K59" i="2"/>
  <c r="AG57" i="2"/>
  <c r="AD59" i="2" l="1"/>
  <c r="K60" i="2"/>
  <c r="E60" i="2"/>
  <c r="AC59" i="2"/>
  <c r="Y59" i="2"/>
  <c r="Z59" i="2" s="1"/>
  <c r="AG58" i="2"/>
  <c r="E61" i="2" l="1"/>
  <c r="AC60" i="2"/>
  <c r="Y60" i="2"/>
  <c r="Z60" i="2" s="1"/>
  <c r="AD60" i="2"/>
  <c r="K61" i="2"/>
  <c r="AG59" i="2"/>
  <c r="AD61" i="2" l="1"/>
  <c r="K62" i="2"/>
  <c r="E62" i="2"/>
  <c r="AC61" i="2"/>
  <c r="Y61" i="2"/>
  <c r="Z61" i="2" s="1"/>
  <c r="AG60" i="2"/>
  <c r="E63" i="2" l="1"/>
  <c r="AC62" i="2"/>
  <c r="Y62" i="2"/>
  <c r="Z62" i="2" s="1"/>
  <c r="AD62" i="2"/>
  <c r="K63" i="2"/>
  <c r="AG61" i="2"/>
  <c r="AD63" i="2" l="1"/>
  <c r="K64" i="2"/>
  <c r="E64" i="2"/>
  <c r="AC63" i="2"/>
  <c r="Y63" i="2"/>
  <c r="Z63" i="2" s="1"/>
  <c r="AG62" i="2"/>
  <c r="E65" i="2" l="1"/>
  <c r="AC64" i="2"/>
  <c r="Y64" i="2"/>
  <c r="Z64" i="2" s="1"/>
  <c r="AD64" i="2"/>
  <c r="K65" i="2"/>
  <c r="AG63" i="2"/>
  <c r="AD65" i="2" l="1"/>
  <c r="K66" i="2"/>
  <c r="E66" i="2"/>
  <c r="AC65" i="2"/>
  <c r="Y65" i="2"/>
  <c r="Z65" i="2" s="1"/>
  <c r="AG64" i="2"/>
  <c r="E67" i="2" l="1"/>
  <c r="AC66" i="2"/>
  <c r="Y66" i="2"/>
  <c r="Z66" i="2" s="1"/>
  <c r="AD66" i="2"/>
  <c r="K67" i="2"/>
  <c r="AG65" i="2"/>
  <c r="AD67" i="2" l="1"/>
  <c r="K68" i="2"/>
  <c r="E68" i="2"/>
  <c r="AC67" i="2"/>
  <c r="Y67" i="2"/>
  <c r="Z67" i="2" s="1"/>
  <c r="AG66" i="2"/>
  <c r="E69" i="2" l="1"/>
  <c r="AC68" i="2"/>
  <c r="Y68" i="2"/>
  <c r="Z68" i="2" s="1"/>
  <c r="AD68" i="2"/>
  <c r="K69" i="2"/>
  <c r="AD69" i="2" s="1"/>
  <c r="AG67" i="2"/>
  <c r="AC69" i="2" l="1"/>
  <c r="AG69" i="2" s="1"/>
  <c r="Y69" i="2"/>
  <c r="Z69" i="2" s="1"/>
  <c r="AG68" i="2"/>
</calcChain>
</file>

<file path=xl/comments1.xml><?xml version="1.0" encoding="utf-8"?>
<comments xmlns="http://schemas.openxmlformats.org/spreadsheetml/2006/main">
  <authors>
    <author/>
  </authors>
  <commentList>
    <comment ref="H4" authorId="0" shapeId="0">
      <text>
        <r>
          <rPr>
            <b/>
            <sz val="9"/>
            <color rgb="FF000000"/>
            <rFont val="Tahoma"/>
            <family val="2"/>
            <charset val="1"/>
          </rPr>
          <t xml:space="preserve">profile:
</t>
        </r>
        <r>
          <rPr>
            <sz val="9"/>
            <color rgb="FF000000"/>
            <rFont val="Tahoma"/>
            <family val="2"/>
            <charset val="1"/>
          </rPr>
          <t>Para novos projetos do Rio de Janeiro e Belo Horizonte não estão sendo considerados ativação de WDM devido o serviço de RF Overlay ter sido descontinuado por produtos.</t>
        </r>
      </text>
    </comment>
    <comment ref="O4" authorId="0" shapeId="0">
      <text>
        <r>
          <rPr>
            <b/>
            <sz val="9"/>
            <color rgb="FF000000"/>
            <rFont val="Tahoma"/>
            <family val="2"/>
            <charset val="1"/>
          </rPr>
          <t xml:space="preserve">profile:
</t>
        </r>
        <r>
          <rPr>
            <sz val="9"/>
            <color rgb="FF000000"/>
            <rFont val="Tahoma"/>
            <family val="2"/>
            <charset val="1"/>
          </rPr>
          <t>Splitter CEOS/ARDO/ESTALÇÃO ABSORVIDA</t>
        </r>
      </text>
    </comment>
    <comment ref="Z4" authorId="0" shapeId="0">
      <text>
        <r>
          <rPr>
            <b/>
            <sz val="9"/>
            <color rgb="FF000000"/>
            <rFont val="Tahoma"/>
            <family val="2"/>
            <charset val="1"/>
          </rPr>
          <t xml:space="preserve">Retirada de um nível de splitter.
Ex: Tenho uma combinação de splitter:1:8 + 1:8, porém estourou orçamento de potência, reduzindo um nível de splitter na ET para 1:4+1:8, fico dentro do orçamento de potência.
</t>
        </r>
        <r>
          <rPr>
            <sz val="9"/>
            <color rgb="FF000000"/>
            <rFont val="Tahoma"/>
            <family val="2"/>
            <charset val="1"/>
          </rPr>
          <t>Ex2: Tenho uma combinação de splitter:
1:2+1:8+1:4, que estoura o orçamento de potência a retirada de um nível de divisão é suficiente para uma extensão de rede ou para ficar dentro do orçamento de potencia</t>
        </r>
      </text>
    </comment>
    <comment ref="F5" authorId="0" shapeId="0">
      <text>
        <r>
          <rPr>
            <b/>
            <sz val="9"/>
            <color rgb="FF000000"/>
            <rFont val="Tahoma"/>
            <family val="2"/>
            <charset val="1"/>
          </rPr>
          <t xml:space="preserve">profile:
</t>
        </r>
        <r>
          <rPr>
            <sz val="9"/>
            <color rgb="FF000000"/>
            <rFont val="Tahoma"/>
            <family val="2"/>
            <charset val="1"/>
          </rPr>
          <t>Para Reuso teremos 4 fusões . Para cabo FTTH 2 fusões</t>
        </r>
      </text>
    </comment>
    <comment ref="G5" authorId="0" shapeId="0">
      <text>
        <r>
          <rPr>
            <b/>
            <sz val="9"/>
            <color rgb="FF000000"/>
            <rFont val="Tahoma"/>
            <family val="2"/>
            <charset val="1"/>
          </rPr>
          <t xml:space="preserve">profile:
</t>
        </r>
        <r>
          <rPr>
            <sz val="9"/>
            <color rgb="FF000000"/>
            <rFont val="Tahoma"/>
            <family val="2"/>
            <charset val="1"/>
          </rPr>
          <t>Para Modelos de Sala Novas (3 Conexões) FTTH
Para Modelo de Sala Nova (5 Conexões) Reuso
Para Modelo de Sala Existênte Ampliação (4 Conexões) FTTH
Para Modelo de Sala Existênte Ampliação (6 Conexões) Reuso
Para Modelo de Sala Obsoleto (7 Conexões) FTTH
Para Modelo de Sala Obsoleto (9 Conexões) Reuso</t>
        </r>
      </text>
    </comment>
    <comment ref="J5" authorId="0" shapeId="0">
      <text>
        <r>
          <rPr>
            <sz val="8"/>
            <color rgb="FF000000"/>
            <rFont val="Tahoma"/>
            <family val="2"/>
            <charset val="1"/>
          </rPr>
          <t xml:space="preserve">Tie Cable da rede Legada
</t>
        </r>
      </text>
    </comment>
    <comment ref="Q5" authorId="0" shapeId="0">
      <text>
        <r>
          <rPr>
            <b/>
            <sz val="8"/>
            <color rgb="FF000000"/>
            <rFont val="Tahoma"/>
            <family val="2"/>
            <charset val="1"/>
          </rPr>
          <t xml:space="preserve">Rede Legada
</t>
        </r>
      </text>
    </comment>
    <comment ref="R5" authorId="0" shapeId="0">
      <text>
        <r>
          <rPr>
            <b/>
            <sz val="9"/>
            <color rgb="FF000000"/>
            <rFont val="Tahoma"/>
            <family val="2"/>
            <charset val="1"/>
          </rPr>
          <t xml:space="preserve">Otávio Tavares:
</t>
        </r>
        <r>
          <rPr>
            <sz val="9"/>
            <color rgb="FF000000"/>
            <rFont val="Tahoma"/>
            <family val="2"/>
            <charset val="1"/>
          </rPr>
          <t xml:space="preserve">igual a 0 para CDOE e igual a 1  para CDOI </t>
        </r>
      </text>
    </comment>
    <comment ref="T5" authorId="0" shapeId="0">
      <text>
        <r>
          <rPr>
            <b/>
            <sz val="9"/>
            <color rgb="FF000000"/>
            <rFont val="Tahoma"/>
            <family val="2"/>
            <charset val="1"/>
          </rPr>
          <t xml:space="preserve">Otávio Tavares:
</t>
        </r>
        <r>
          <rPr>
            <sz val="9"/>
            <color rgb="FF000000"/>
            <rFont val="Tahoma"/>
            <family val="2"/>
            <charset val="1"/>
          </rPr>
          <t>SE FOR CDOE O VALOR DEVE SER 0 SE NÃO, O COMPRIMENTO DO MAIOR RISER</t>
        </r>
      </text>
    </comment>
    <comment ref="C6" authorId="0" shapeId="0">
      <text>
        <r>
          <rPr>
            <sz val="8"/>
            <color rgb="FF000000"/>
            <rFont val="Tahoma"/>
            <family val="2"/>
            <charset val="1"/>
          </rPr>
          <t xml:space="preserve">SIM
NÃO
</t>
        </r>
      </text>
    </comment>
  </commentList>
</comments>
</file>

<file path=xl/comments2.xml><?xml version="1.0" encoding="utf-8"?>
<comments xmlns="http://schemas.openxmlformats.org/spreadsheetml/2006/main">
  <authors>
    <author/>
  </authors>
  <commentList>
    <comment ref="E19" authorId="0" shapeId="0">
      <text>
        <r>
          <rPr>
            <b/>
            <sz val="9"/>
            <color rgb="FF000000"/>
            <rFont val="Tahoma"/>
            <family val="2"/>
            <charset val="1"/>
          </rPr>
          <t xml:space="preserve">profile:
</t>
        </r>
        <r>
          <rPr>
            <sz val="9"/>
            <color rgb="FF000000"/>
            <rFont val="Tahoma"/>
            <family val="2"/>
            <charset val="1"/>
          </rPr>
          <t>Paramêtro utilizado somente em rede existênte, onde e permitido até 5 emendas com 0,3 dB de atenuação. A extrapolação deste limite, deve-ser refeita a emenda ruím e retestado o link.</t>
        </r>
      </text>
    </comment>
    <comment ref="E20" authorId="0" shapeId="0">
      <text>
        <r>
          <rPr>
            <b/>
            <sz val="9"/>
            <color rgb="FF000000"/>
            <rFont val="Tahoma"/>
            <family val="2"/>
            <charset val="1"/>
          </rPr>
          <t xml:space="preserve">profile:
</t>
        </r>
        <r>
          <rPr>
            <sz val="9"/>
            <color rgb="FF000000"/>
            <rFont val="Tahoma"/>
            <family val="2"/>
            <charset val="1"/>
          </rPr>
          <t>Paramêtro utilizado somente em rede existênte, onde e permitido até 5 emendas com 0,3 dB de atenuação. A extrapolação deste limite, deve-ser refeita a emenda ruím e retestado o link.</t>
        </r>
      </text>
    </comment>
  </commentList>
</comments>
</file>

<file path=xl/sharedStrings.xml><?xml version="1.0" encoding="utf-8"?>
<sst xmlns="http://schemas.openxmlformats.org/spreadsheetml/2006/main" count="401" uniqueCount="153">
  <si>
    <t>CDO</t>
  </si>
  <si>
    <t>Total Fusões</t>
  </si>
  <si>
    <t>Fusões na Rede Externa</t>
  </si>
  <si>
    <t>CONTAR 2 FUSÕES NA CDOE (1xSPLT + 1xCASA DO CLIENTE)</t>
  </si>
  <si>
    <t>CONTAR 4 FUSÕES NA CDOI (2xSPLT DA CDOI + 1xSPLT DA CDOIA + 1xCASA DO CLIENTE)</t>
  </si>
  <si>
    <t>Elemento de Rede</t>
  </si>
  <si>
    <t>Nº UMs</t>
  </si>
  <si>
    <t>Reuso</t>
  </si>
  <si>
    <t>Modelo de Sala</t>
  </si>
  <si>
    <t>ET</t>
  </si>
  <si>
    <t>REDE EXTERNA</t>
  </si>
  <si>
    <t>REDE CLIENTE</t>
  </si>
  <si>
    <t>Atenuação Máxima [dB] do Link</t>
  </si>
  <si>
    <t>Razão de Splitter</t>
  </si>
  <si>
    <t>VALIDAÇÃO CAMPO</t>
  </si>
  <si>
    <t>Atenuação Máxima [dB] Rede</t>
  </si>
  <si>
    <t>Cabo [m]</t>
  </si>
  <si>
    <t>Nº de Emendas</t>
  </si>
  <si>
    <t>Nº pares de CO</t>
  </si>
  <si>
    <t>WDM</t>
  </si>
  <si>
    <t>Splitter ET</t>
  </si>
  <si>
    <t>Nº pares de Adicionais</t>
  </si>
  <si>
    <t>Nº de emendas</t>
  </si>
  <si>
    <t>Splitter Rede</t>
  </si>
  <si>
    <t>Splitter CDOE</t>
  </si>
  <si>
    <t>Nº pares de CONEC</t>
  </si>
  <si>
    <t>Splitter CDOI</t>
  </si>
  <si>
    <t>Splitter CDOIA</t>
  </si>
  <si>
    <t>Target</t>
  </si>
  <si>
    <t>Target retirando divisão</t>
  </si>
  <si>
    <t xml:space="preserve">ET
</t>
  </si>
  <si>
    <t>Central</t>
  </si>
  <si>
    <t>Fusões</t>
  </si>
  <si>
    <t>LC/APC</t>
  </si>
  <si>
    <t>SC/APC</t>
  </si>
  <si>
    <t>Primária</t>
  </si>
  <si>
    <t>Secundária</t>
  </si>
  <si>
    <t>Mecânicas</t>
  </si>
  <si>
    <t>SC-LC/APC</t>
  </si>
  <si>
    <t>de campo</t>
  </si>
  <si>
    <t>Riser</t>
  </si>
  <si>
    <t>Drop</t>
  </si>
  <si>
    <t>Atual</t>
  </si>
  <si>
    <t>SPL</t>
  </si>
  <si>
    <t>OLT x ICX 2</t>
  </si>
  <si>
    <t>ICX 1 x PORÃO</t>
  </si>
  <si>
    <t>RE x CDOI</t>
  </si>
  <si>
    <t>CDOI x CDOIA</t>
  </si>
  <si>
    <t>CDOIA x ONT</t>
  </si>
  <si>
    <t>2:2</t>
  </si>
  <si>
    <t>NÃO</t>
  </si>
  <si>
    <t>Novas Estações</t>
  </si>
  <si>
    <t>1:8</t>
  </si>
  <si>
    <t>2:4</t>
  </si>
  <si>
    <t>2:8</t>
  </si>
  <si>
    <t>2:16</t>
  </si>
  <si>
    <t>2:32</t>
  </si>
  <si>
    <t>1:2</t>
  </si>
  <si>
    <t>1:4</t>
  </si>
  <si>
    <t>1:16</t>
  </si>
  <si>
    <t>1:32</t>
  </si>
  <si>
    <t>REUSO</t>
  </si>
  <si>
    <t>Perdas Unitárias Máx</t>
  </si>
  <si>
    <t>Atenuação Min. Admissível</t>
  </si>
  <si>
    <t>dB</t>
  </si>
  <si>
    <t xml:space="preserve">Atenuação Máx. F.O </t>
  </si>
  <si>
    <t>dB/km</t>
  </si>
  <si>
    <t>Atenuação fusão térmica</t>
  </si>
  <si>
    <t>Atenuação fusão mecânica</t>
  </si>
  <si>
    <t>Atenuação Máx. Admissível</t>
  </si>
  <si>
    <t>SIM</t>
  </si>
  <si>
    <t>Atenuação par conector</t>
  </si>
  <si>
    <t>Atenuação par conect. campo</t>
  </si>
  <si>
    <t>Atenuação splitter  2:2</t>
  </si>
  <si>
    <t>Atenuação splitter  2:4</t>
  </si>
  <si>
    <t>Atenuação splitter  2:8</t>
  </si>
  <si>
    <t>Atenuação splitter  2:16</t>
  </si>
  <si>
    <t>Atenuação splitter  2:32</t>
  </si>
  <si>
    <t>Atenuação splitter 1:2</t>
  </si>
  <si>
    <t>Atenuação splitter 1:32</t>
  </si>
  <si>
    <t>Atenuação splitter 1:8</t>
  </si>
  <si>
    <t>Atenuação splitter 1:4</t>
  </si>
  <si>
    <t>Atenuação DWDM 2:1</t>
  </si>
  <si>
    <t>Atenuação splitter 1:16</t>
  </si>
  <si>
    <t>Degradação rede existente</t>
  </si>
  <si>
    <t>Margem</t>
  </si>
  <si>
    <t>Ampliação Sala Existêntes</t>
  </si>
  <si>
    <t>Modelo Obsoleto</t>
  </si>
  <si>
    <t>CDOE-4901</t>
  </si>
  <si>
    <t>CDOE-4902</t>
  </si>
  <si>
    <t>CDOE-4903</t>
  </si>
  <si>
    <t>CDOE-4904</t>
  </si>
  <si>
    <t>CDOE-4905</t>
  </si>
  <si>
    <t>CDOE-4906</t>
  </si>
  <si>
    <t>CDOE-4907</t>
  </si>
  <si>
    <t>CDOE-4908</t>
  </si>
  <si>
    <t>CDOE-4909</t>
  </si>
  <si>
    <t>CDOE-4910</t>
  </si>
  <si>
    <t>CDOE-4911</t>
  </si>
  <si>
    <t>CDOE-4912</t>
  </si>
  <si>
    <t>CDOE-4913</t>
  </si>
  <si>
    <t>CDOE-4914</t>
  </si>
  <si>
    <t>CDOE-4915</t>
  </si>
  <si>
    <t>CDOE-4916</t>
  </si>
  <si>
    <t>CDOE-4917</t>
  </si>
  <si>
    <t>CDOE-4918</t>
  </si>
  <si>
    <t>CDOE-4921</t>
  </si>
  <si>
    <t>CDOE-4922</t>
  </si>
  <si>
    <t>CDOE-4923</t>
  </si>
  <si>
    <t>CDOE-4924</t>
  </si>
  <si>
    <t>CDOE-4925</t>
  </si>
  <si>
    <t>CDOE-4926</t>
  </si>
  <si>
    <t>CDOE-4927</t>
  </si>
  <si>
    <t>CDOE-4928</t>
  </si>
  <si>
    <t>CDOE-4929</t>
  </si>
  <si>
    <t>CDOE-4930</t>
  </si>
  <si>
    <t>CDOE-4931</t>
  </si>
  <si>
    <t>CDOE-4932</t>
  </si>
  <si>
    <t>CDOE-4933</t>
  </si>
  <si>
    <t>CDOE-4934</t>
  </si>
  <si>
    <t>CDOE-4935</t>
  </si>
  <si>
    <t>CDOE-4936</t>
  </si>
  <si>
    <t>CDOE-4944</t>
  </si>
  <si>
    <t>CDOE-4945</t>
  </si>
  <si>
    <t>CDOE-4946</t>
  </si>
  <si>
    <t>CDOE-4947</t>
  </si>
  <si>
    <t>CDOE-4948</t>
  </si>
  <si>
    <t>CDOE-4949</t>
  </si>
  <si>
    <t>CDOE-4950</t>
  </si>
  <si>
    <t>CDOE-4951</t>
  </si>
  <si>
    <t>CDOE-4952</t>
  </si>
  <si>
    <t>CDOE-4953</t>
  </si>
  <si>
    <t>CDOE-4954</t>
  </si>
  <si>
    <t>CDOE-4955</t>
  </si>
  <si>
    <t>CDOE-4956</t>
  </si>
  <si>
    <t>CDOE-4957</t>
  </si>
  <si>
    <t>CDOE-4958</t>
  </si>
  <si>
    <t>CDOE-4959</t>
  </si>
  <si>
    <t>CDOE-4960</t>
  </si>
  <si>
    <t>CDOE-4961</t>
  </si>
  <si>
    <t>CDOE-4962</t>
  </si>
  <si>
    <t>CDOE-4963</t>
  </si>
  <si>
    <t>CDOE-4964</t>
  </si>
  <si>
    <t>CDOE-4965</t>
  </si>
  <si>
    <t>CDOI-4919</t>
  </si>
  <si>
    <t>37PLM</t>
  </si>
  <si>
    <t>38PLM</t>
  </si>
  <si>
    <t>39PLM</t>
  </si>
  <si>
    <t>40PLM</t>
  </si>
  <si>
    <t>41PLM</t>
  </si>
  <si>
    <t>42PLM</t>
  </si>
  <si>
    <t>43PLM</t>
  </si>
  <si>
    <t>CDOE-48PLM</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</si>
</sst>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b/>
      <sz val="12"/>
      <color rgb="FF000000"/>
      <name val="Calibri"/>
      <family val="2"/>
      <charset val="1"/>
    </font>
    <font>
      <b/>
      <sz val="10"/>
      <name val="Arial"/>
      <family val="2"/>
      <charset val="1"/>
    </font>
    <font>
      <sz val="10"/>
      <name val="Arial"/>
      <family val="2"/>
      <charset val="1"/>
    </font>
    <font>
      <sz val="14"/>
      <color rgb="FF000000"/>
      <name val="Calibri"/>
      <family val="2"/>
      <charset val="1"/>
    </font>
    <font>
      <b/>
      <sz val="10"/>
      <color rgb="FF000000"/>
      <name val="Arial"/>
      <family val="2"/>
      <charset val="1"/>
    </font>
    <font>
      <sz val="8"/>
      <color rgb="FF000000"/>
      <name val="Tahoma"/>
      <family val="2"/>
      <charset val="1"/>
    </font>
    <font>
      <b/>
      <sz val="9"/>
      <color rgb="FF000000"/>
      <name val="Tahoma"/>
      <family val="2"/>
      <charset val="1"/>
    </font>
    <font>
      <sz val="9"/>
      <color rgb="FF000000"/>
      <name val="Tahoma"/>
      <family val="2"/>
      <charset val="1"/>
    </font>
    <font>
      <b/>
      <sz val="8"/>
      <color rgb="FF000000"/>
      <name val="Tahoma"/>
      <family val="2"/>
      <charset val="1"/>
    </font>
    <font>
      <b/>
      <sz val="11"/>
      <name val="Arial"/>
      <family val="2"/>
      <charset val="1"/>
    </font>
    <font>
      <sz val="10"/>
      <color rgb="FF00B050"/>
      <name val="Arial"/>
      <family val="2"/>
      <charset val="1"/>
    </font>
  </fonts>
  <fills count="17">
    <fill>
      <patternFill patternType="none"/>
    </fill>
    <fill>
      <patternFill patternType="gray125"/>
    </fill>
    <fill>
      <patternFill patternType="solid">
        <fgColor rgb="FF95B3D7"/>
        <bgColor rgb="FF9999FF"/>
      </patternFill>
    </fill>
    <fill>
      <patternFill patternType="solid">
        <fgColor rgb="FF1CD0BB"/>
        <bgColor rgb="FF00B0F0"/>
      </patternFill>
    </fill>
    <fill>
      <patternFill patternType="solid">
        <fgColor rgb="FFDDD9C3"/>
        <bgColor rgb="FFD9D9D9"/>
      </patternFill>
    </fill>
    <fill>
      <patternFill patternType="solid">
        <fgColor rgb="FFE6B9B8"/>
        <bgColor rgb="FFFAC090"/>
      </patternFill>
    </fill>
    <fill>
      <patternFill patternType="solid">
        <fgColor rgb="FFFFFF00"/>
        <bgColor rgb="FFFFFF00"/>
      </patternFill>
    </fill>
    <fill>
      <patternFill patternType="solid">
        <fgColor rgb="FFFAC090"/>
        <bgColor rgb="FFFFCC99"/>
      </patternFill>
    </fill>
    <fill>
      <patternFill patternType="solid">
        <fgColor rgb="FFBFBFBF"/>
        <bgColor rgb="FFE6B9B8"/>
      </patternFill>
    </fill>
    <fill>
      <patternFill patternType="solid">
        <fgColor rgb="FFD99694"/>
        <bgColor rgb="FFE6B9B8"/>
      </patternFill>
    </fill>
    <fill>
      <patternFill patternType="solid">
        <fgColor rgb="FFE6E0EC"/>
        <bgColor rgb="FFD9D9D9"/>
      </patternFill>
    </fill>
    <fill>
      <patternFill patternType="solid">
        <fgColor rgb="FFFDEADA"/>
        <bgColor rgb="FFE6E0EC"/>
      </patternFill>
    </fill>
    <fill>
      <patternFill patternType="solid">
        <fgColor rgb="FF00B0F0"/>
        <bgColor rgb="FF1CD0BB"/>
      </patternFill>
    </fill>
    <fill>
      <patternFill patternType="solid">
        <fgColor rgb="FFFFFFFF"/>
        <bgColor rgb="FFFDEADA"/>
      </patternFill>
    </fill>
    <fill>
      <patternFill patternType="solid">
        <fgColor rgb="FFD9D9D9"/>
        <bgColor rgb="FFDDD9C3"/>
      </patternFill>
    </fill>
    <fill>
      <patternFill patternType="solid">
        <fgColor rgb="FFFFCC99"/>
        <bgColor rgb="FFFAC090"/>
      </patternFill>
    </fill>
    <fill>
      <patternFill patternType="solid">
        <fgColor rgb="FFCCFFCC"/>
        <bgColor rgb="FFE6E0EC"/>
      </patternFill>
    </fill>
  </fills>
  <borders count="36">
    <border>
      <left/>
      <right/>
      <top/>
      <bottom/>
      <diagonal/>
    </border>
    <border>
      <left style="hair">
        <color auto="1"/>
      </left>
      <right style="hair">
        <color auto="1"/>
      </right>
      <top style="hair">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auto="1"/>
      </bottom>
      <diagonal/>
    </border>
    <border>
      <left style="hair">
        <color auto="1"/>
      </left>
      <right/>
      <top style="hair">
        <color auto="1"/>
      </top>
      <bottom style="hair">
        <color auto="1"/>
      </bottom>
      <diagonal/>
    </border>
    <border>
      <left style="hair">
        <color auto="1"/>
      </left>
      <right/>
      <top style="hair">
        <color auto="1"/>
      </top>
      <bottom/>
      <diagonal/>
    </border>
    <border>
      <left style="hair">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hair">
        <color auto="1"/>
      </left>
      <right style="hair">
        <color auto="1"/>
      </right>
      <top style="dotted">
        <color auto="1"/>
      </top>
      <bottom style="hair">
        <color auto="1"/>
      </bottom>
      <diagonal/>
    </border>
    <border>
      <left style="hair">
        <color auto="1"/>
      </left>
      <right/>
      <top style="dotted">
        <color auto="1"/>
      </top>
      <bottom style="hair">
        <color auto="1"/>
      </bottom>
      <diagonal/>
    </border>
    <border>
      <left style="dotted">
        <color auto="1"/>
      </left>
      <right/>
      <top/>
      <bottom/>
      <diagonal/>
    </border>
    <border>
      <left style="thin">
        <color auto="1"/>
      </left>
      <right style="thin">
        <color auto="1"/>
      </right>
      <top/>
      <bottom style="thin">
        <color auto="1"/>
      </bottom>
      <diagonal/>
    </border>
    <border>
      <left/>
      <right style="hair">
        <color auto="1"/>
      </right>
      <top style="hair">
        <color auto="1"/>
      </top>
      <bottom style="hair">
        <color auto="1"/>
      </bottom>
      <diagonal/>
    </border>
    <border>
      <left/>
      <right style="hair">
        <color auto="1"/>
      </right>
      <top/>
      <bottom style="hair">
        <color auto="1"/>
      </bottom>
      <diagonal/>
    </border>
    <border>
      <left style="hair">
        <color auto="1"/>
      </left>
      <right/>
      <top/>
      <bottom style="hair">
        <color auto="1"/>
      </bottom>
      <diagonal/>
    </border>
    <border>
      <left style="hair">
        <color auto="1"/>
      </left>
      <right style="dotted">
        <color auto="1"/>
      </right>
      <top style="hair">
        <color auto="1"/>
      </top>
      <bottom style="hair">
        <color auto="1"/>
      </bottom>
      <diagonal/>
    </border>
    <border>
      <left/>
      <right style="dotted">
        <color auto="1"/>
      </right>
      <top style="hair">
        <color auto="1"/>
      </top>
      <bottom/>
      <diagonal/>
    </border>
    <border>
      <left/>
      <right/>
      <top style="dotted">
        <color auto="1"/>
      </top>
      <bottom/>
      <diagonal/>
    </border>
    <border>
      <left/>
      <right style="dotted">
        <color auto="1"/>
      </right>
      <top style="dotted">
        <color auto="1"/>
      </top>
      <bottom/>
      <diagonal/>
    </border>
    <border>
      <left style="dotted">
        <color auto="1"/>
      </left>
      <right/>
      <top style="dotted">
        <color auto="1"/>
      </top>
      <bottom/>
      <diagonal/>
    </border>
    <border>
      <left/>
      <right style="hair">
        <color auto="1"/>
      </right>
      <top style="dotted">
        <color auto="1"/>
      </top>
      <bottom/>
      <diagonal/>
    </border>
    <border>
      <left/>
      <right style="hair">
        <color auto="1"/>
      </right>
      <top style="hair">
        <color auto="1"/>
      </top>
      <bottom/>
      <diagonal/>
    </border>
    <border>
      <left/>
      <right style="dotted">
        <color auto="1"/>
      </right>
      <top/>
      <bottom/>
      <diagonal/>
    </border>
    <border>
      <left/>
      <right style="hair">
        <color auto="1"/>
      </right>
      <top/>
      <bottom/>
      <diagonal/>
    </border>
    <border>
      <left style="dotted">
        <color auto="1"/>
      </left>
      <right/>
      <top/>
      <bottom style="dotted">
        <color auto="1"/>
      </bottom>
      <diagonal/>
    </border>
    <border>
      <left/>
      <right/>
      <top/>
      <bottom style="dotted">
        <color auto="1"/>
      </bottom>
      <diagonal/>
    </border>
    <border>
      <left style="hair">
        <color auto="1"/>
      </left>
      <right/>
      <top/>
      <bottom style="dotted">
        <color auto="1"/>
      </bottom>
      <diagonal/>
    </border>
    <border>
      <left/>
      <right style="hair">
        <color auto="1"/>
      </right>
      <top/>
      <bottom style="dotted">
        <color auto="1"/>
      </bottom>
      <diagonal/>
    </border>
    <border>
      <left style="hair">
        <color auto="1"/>
      </left>
      <right/>
      <top/>
      <bottom/>
      <diagonal/>
    </border>
    <border>
      <left style="double">
        <color auto="1"/>
      </left>
      <right style="double">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hair">
        <color auto="1"/>
      </top>
      <bottom style="hair">
        <color auto="1"/>
      </bottom>
      <diagonal/>
    </border>
  </borders>
  <cellStyleXfs count="2">
    <xf numFmtId="0" fontId="0" fillId="0" borderId="0"/>
    <xf numFmtId="0" fontId="3" fillId="0" borderId="0"/>
  </cellStyleXfs>
  <cellXfs count="102">
    <xf numFmtId="0" fontId="0" fillId="0" borderId="0" xfId="0"/>
    <xf numFmtId="0" fontId="0" fillId="0" borderId="0" xfId="0" applyAlignment="1">
      <alignment horizontal="center"/>
    </xf>
    <xf numFmtId="0" fontId="1" fillId="2" borderId="0" xfId="0" applyFont="1" applyFill="1" applyAlignment="1">
      <alignment horizontal="center" vertical="center" wrapText="1"/>
    </xf>
    <xf numFmtId="0" fontId="2" fillId="3" borderId="1" xfId="1" applyFont="1" applyFill="1" applyBorder="1" applyAlignment="1">
      <alignment horizontal="center" vertical="center" wrapText="1"/>
    </xf>
    <xf numFmtId="0" fontId="0" fillId="0" borderId="2" xfId="0" applyBorder="1" applyAlignment="1">
      <alignment horizontal="center"/>
    </xf>
    <xf numFmtId="0" fontId="0" fillId="4" borderId="2" xfId="0" applyFill="1" applyBorder="1" applyAlignment="1">
      <alignment horizontal="center"/>
    </xf>
    <xf numFmtId="0" fontId="0" fillId="5" borderId="2" xfId="0" applyFill="1" applyBorder="1" applyAlignment="1">
      <alignment horizontal="center"/>
    </xf>
    <xf numFmtId="0" fontId="4" fillId="0" borderId="0" xfId="0" applyFont="1" applyBorder="1" applyAlignment="1">
      <alignment vertical="center" wrapText="1"/>
    </xf>
    <xf numFmtId="0" fontId="4" fillId="0" borderId="0" xfId="0" applyFont="1" applyAlignment="1">
      <alignment vertical="center"/>
    </xf>
    <xf numFmtId="0" fontId="0" fillId="0" borderId="0" xfId="0" applyAlignment="1">
      <alignment vertical="center" wrapText="1"/>
    </xf>
    <xf numFmtId="0" fontId="4" fillId="0" borderId="0" xfId="0" applyFont="1" applyAlignment="1">
      <alignment vertical="center" wrapText="1"/>
    </xf>
    <xf numFmtId="0" fontId="3" fillId="0" borderId="0" xfId="1" applyAlignment="1">
      <alignment horizontal="center"/>
    </xf>
    <xf numFmtId="0" fontId="3" fillId="0" borderId="0" xfId="1"/>
    <xf numFmtId="49" fontId="3" fillId="0" borderId="0" xfId="1" applyNumberFormat="1"/>
    <xf numFmtId="0" fontId="2" fillId="8" borderId="4" xfId="1" applyFont="1" applyFill="1" applyBorder="1" applyAlignment="1">
      <alignment horizontal="center" vertical="center" wrapText="1"/>
    </xf>
    <xf numFmtId="0" fontId="2" fillId="9" borderId="4" xfId="1" applyFont="1" applyFill="1" applyBorder="1" applyAlignment="1">
      <alignment horizontal="center" vertical="center"/>
    </xf>
    <xf numFmtId="0" fontId="2" fillId="8" borderId="4" xfId="1" applyFont="1" applyFill="1" applyBorder="1" applyAlignment="1">
      <alignment horizontal="center" vertical="center"/>
    </xf>
    <xf numFmtId="0" fontId="2" fillId="3" borderId="4" xfId="1" applyFont="1" applyFill="1" applyBorder="1" applyAlignment="1">
      <alignment horizontal="center" vertical="center" wrapText="1"/>
    </xf>
    <xf numFmtId="0" fontId="2" fillId="9" borderId="4" xfId="1" applyFont="1" applyFill="1" applyBorder="1" applyAlignment="1">
      <alignment horizontal="center" vertical="center" wrapText="1"/>
    </xf>
    <xf numFmtId="49" fontId="2" fillId="10" borderId="1" xfId="1" applyNumberFormat="1" applyFont="1" applyFill="1" applyBorder="1" applyAlignment="1">
      <alignment horizontal="center" vertical="center" wrapText="1"/>
    </xf>
    <xf numFmtId="49" fontId="2" fillId="10" borderId="1" xfId="1" applyNumberFormat="1" applyFont="1" applyFill="1" applyBorder="1" applyAlignment="1">
      <alignment horizontal="center" vertical="top" wrapText="1"/>
    </xf>
    <xf numFmtId="0" fontId="2" fillId="11" borderId="11" xfId="1" applyFont="1" applyFill="1" applyBorder="1" applyAlignment="1">
      <alignment horizontal="center" vertical="center" wrapText="1"/>
    </xf>
    <xf numFmtId="0" fontId="3" fillId="0" borderId="12" xfId="1" applyBorder="1"/>
    <xf numFmtId="49" fontId="2" fillId="8" borderId="4" xfId="1" applyNumberFormat="1" applyFont="1" applyFill="1" applyBorder="1" applyAlignment="1">
      <alignment horizontal="center" vertical="center"/>
    </xf>
    <xf numFmtId="49" fontId="2" fillId="3" borderId="4" xfId="1" applyNumberFormat="1" applyFont="1" applyFill="1" applyBorder="1" applyAlignment="1">
      <alignment horizontal="center" vertical="center" wrapText="1"/>
    </xf>
    <xf numFmtId="49" fontId="2" fillId="9" borderId="4" xfId="1" applyNumberFormat="1" applyFont="1" applyFill="1" applyBorder="1" applyAlignment="1">
      <alignment horizontal="center" vertical="center" wrapText="1"/>
    </xf>
    <xf numFmtId="49" fontId="2" fillId="9" borderId="4" xfId="1" applyNumberFormat="1" applyFont="1" applyFill="1" applyBorder="1" applyAlignment="1">
      <alignment horizontal="center" vertical="center"/>
    </xf>
    <xf numFmtId="49" fontId="2" fillId="6" borderId="4" xfId="1" applyNumberFormat="1" applyFont="1" applyFill="1" applyBorder="1" applyAlignment="1">
      <alignment horizontal="center" vertical="center"/>
    </xf>
    <xf numFmtId="49" fontId="2" fillId="12" borderId="4" xfId="1" applyNumberFormat="1" applyFont="1" applyFill="1" applyBorder="1" applyAlignment="1">
      <alignment horizontal="center" vertical="center"/>
    </xf>
    <xf numFmtId="49" fontId="2" fillId="6" borderId="1" xfId="1" applyNumberFormat="1" applyFont="1" applyFill="1" applyBorder="1" applyAlignment="1">
      <alignment horizontal="center" vertical="center"/>
    </xf>
    <xf numFmtId="0" fontId="0" fillId="4" borderId="6" xfId="1" applyFont="1" applyFill="1" applyBorder="1" applyAlignment="1" applyProtection="1">
      <alignment horizontal="center"/>
      <protection locked="0"/>
    </xf>
    <xf numFmtId="0" fontId="0" fillId="0" borderId="6" xfId="1" applyFont="1" applyBorder="1" applyAlignment="1" applyProtection="1">
      <alignment horizontal="center" vertical="center"/>
      <protection locked="0"/>
    </xf>
    <xf numFmtId="0" fontId="0" fillId="0" borderId="4" xfId="1" applyFont="1" applyBorder="1" applyAlignment="1" applyProtection="1">
      <alignment horizontal="center"/>
      <protection locked="0"/>
    </xf>
    <xf numFmtId="0" fontId="0" fillId="14" borderId="14" xfId="1" applyFont="1" applyFill="1" applyBorder="1" applyAlignment="1" applyProtection="1">
      <alignment horizontal="center" vertical="center"/>
      <protection locked="0"/>
    </xf>
    <xf numFmtId="0" fontId="0" fillId="0" borderId="4" xfId="1" applyFont="1" applyBorder="1" applyAlignment="1" applyProtection="1">
      <alignment horizontal="center" vertical="center"/>
    </xf>
    <xf numFmtId="0" fontId="0" fillId="0" borderId="4" xfId="1" applyFont="1" applyBorder="1" applyAlignment="1" applyProtection="1">
      <alignment horizontal="center" vertical="center"/>
      <protection locked="0"/>
    </xf>
    <xf numFmtId="0" fontId="3" fillId="0" borderId="4" xfId="1" applyBorder="1" applyAlignment="1" applyProtection="1">
      <alignment horizontal="center" vertical="center"/>
      <protection locked="0"/>
    </xf>
    <xf numFmtId="0" fontId="3" fillId="4" borderId="4" xfId="1" applyFont="1" applyFill="1" applyBorder="1" applyAlignment="1" applyProtection="1">
      <alignment horizontal="center" vertical="center"/>
      <protection locked="0"/>
    </xf>
    <xf numFmtId="0" fontId="3" fillId="0" borderId="4" xfId="1" applyFont="1" applyBorder="1" applyAlignment="1" applyProtection="1">
      <alignment horizontal="center" vertical="center"/>
      <protection locked="0"/>
    </xf>
    <xf numFmtId="0" fontId="0" fillId="4" borderId="4" xfId="1" applyFont="1" applyFill="1" applyBorder="1" applyAlignment="1" applyProtection="1">
      <alignment horizontal="center" vertical="center"/>
      <protection locked="0"/>
    </xf>
    <xf numFmtId="0" fontId="3" fillId="0" borderId="4" xfId="1" applyBorder="1" applyAlignment="1" applyProtection="1">
      <alignment horizontal="center" vertical="center"/>
    </xf>
    <xf numFmtId="0" fontId="0" fillId="4" borderId="15" xfId="1" applyFont="1" applyFill="1" applyBorder="1" applyAlignment="1" applyProtection="1">
      <alignment horizontal="center" vertical="center"/>
      <protection locked="0"/>
    </xf>
    <xf numFmtId="2" fontId="5" fillId="0" borderId="15" xfId="1" applyNumberFormat="1" applyFont="1" applyBorder="1" applyAlignment="1" applyProtection="1">
      <alignment horizontal="center" vertical="center"/>
    </xf>
    <xf numFmtId="2" fontId="5" fillId="0" borderId="16" xfId="1" applyNumberFormat="1" applyFont="1" applyBorder="1" applyAlignment="1" applyProtection="1">
      <alignment horizontal="center" vertical="center"/>
    </xf>
    <xf numFmtId="0" fontId="3" fillId="0" borderId="4" xfId="1" applyBorder="1" applyAlignment="1">
      <alignment horizontal="center" vertical="center"/>
    </xf>
    <xf numFmtId="2" fontId="5" fillId="0" borderId="14" xfId="1" applyNumberFormat="1" applyFont="1" applyBorder="1" applyAlignment="1" applyProtection="1">
      <alignment horizontal="center" vertical="center"/>
    </xf>
    <xf numFmtId="2" fontId="5" fillId="0" borderId="4" xfId="1" applyNumberFormat="1" applyFont="1" applyBorder="1" applyAlignment="1" applyProtection="1">
      <alignment horizontal="center" vertical="center"/>
    </xf>
    <xf numFmtId="2" fontId="5" fillId="0" borderId="17" xfId="1" applyNumberFormat="1" applyFont="1" applyBorder="1" applyAlignment="1" applyProtection="1">
      <alignment horizontal="center" vertical="center"/>
    </xf>
    <xf numFmtId="0" fontId="0" fillId="4" borderId="13" xfId="0" applyFont="1" applyFill="1" applyBorder="1" applyAlignment="1">
      <alignment horizontal="center"/>
    </xf>
    <xf numFmtId="1" fontId="3" fillId="4" borderId="4" xfId="1" applyNumberFormat="1" applyFill="1" applyBorder="1" applyAlignment="1" applyProtection="1">
      <alignment horizontal="center" vertical="center"/>
      <protection locked="0"/>
    </xf>
    <xf numFmtId="0" fontId="0" fillId="0" borderId="14" xfId="1" applyFont="1" applyBorder="1" applyAlignment="1" applyProtection="1">
      <alignment horizontal="center" vertical="center"/>
      <protection locked="0"/>
    </xf>
    <xf numFmtId="0" fontId="3" fillId="0" borderId="0" xfId="1" applyBorder="1"/>
    <xf numFmtId="0" fontId="3" fillId="0" borderId="18" xfId="1" applyBorder="1"/>
    <xf numFmtId="0" fontId="3" fillId="0" borderId="19" xfId="1" applyBorder="1"/>
    <xf numFmtId="0" fontId="3" fillId="0" borderId="20" xfId="1" applyBorder="1"/>
    <xf numFmtId="0" fontId="3" fillId="0" borderId="21" xfId="1" applyBorder="1"/>
    <xf numFmtId="0" fontId="3" fillId="0" borderId="22" xfId="1" applyBorder="1"/>
    <xf numFmtId="0" fontId="3" fillId="0" borderId="23" xfId="1" applyBorder="1"/>
    <xf numFmtId="49" fontId="3" fillId="0" borderId="24" xfId="1" applyNumberFormat="1" applyBorder="1"/>
    <xf numFmtId="0" fontId="3" fillId="0" borderId="24" xfId="1" applyBorder="1"/>
    <xf numFmtId="0" fontId="3" fillId="0" borderId="25" xfId="1" applyBorder="1"/>
    <xf numFmtId="0" fontId="3" fillId="0" borderId="0" xfId="1" applyBorder="1" applyAlignment="1">
      <alignment horizontal="center"/>
    </xf>
    <xf numFmtId="0" fontId="2" fillId="0" borderId="0" xfId="1" applyFont="1" applyBorder="1"/>
    <xf numFmtId="0" fontId="3" fillId="0" borderId="26" xfId="1" applyBorder="1"/>
    <xf numFmtId="0" fontId="3" fillId="0" borderId="27" xfId="1" applyBorder="1"/>
    <xf numFmtId="0" fontId="3" fillId="0" borderId="28" xfId="1" applyBorder="1"/>
    <xf numFmtId="0" fontId="3" fillId="0" borderId="29" xfId="1" applyBorder="1"/>
    <xf numFmtId="0" fontId="3" fillId="0" borderId="30" xfId="1" applyBorder="1"/>
    <xf numFmtId="0" fontId="3" fillId="16" borderId="32" xfId="1" applyFont="1" applyFill="1" applyBorder="1" applyAlignment="1">
      <alignment horizontal="left"/>
    </xf>
    <xf numFmtId="0" fontId="3" fillId="16" borderId="33" xfId="1" applyFont="1" applyFill="1" applyBorder="1" applyAlignment="1"/>
    <xf numFmtId="0" fontId="3" fillId="16" borderId="34" xfId="1" applyFont="1" applyFill="1" applyBorder="1" applyAlignment="1"/>
    <xf numFmtId="2" fontId="3" fillId="16" borderId="32" xfId="1" applyNumberFormat="1" applyFont="1" applyFill="1" applyBorder="1"/>
    <xf numFmtId="0" fontId="3" fillId="16" borderId="2" xfId="1" applyFont="1" applyFill="1" applyBorder="1"/>
    <xf numFmtId="2" fontId="3" fillId="0" borderId="2" xfId="1" applyNumberFormat="1" applyFont="1" applyBorder="1" applyAlignment="1">
      <alignment horizontal="center"/>
    </xf>
    <xf numFmtId="0" fontId="3" fillId="0" borderId="2" xfId="1" applyFont="1" applyBorder="1"/>
    <xf numFmtId="0" fontId="3" fillId="0" borderId="0" xfId="1" applyFont="1"/>
    <xf numFmtId="0" fontId="3" fillId="0" borderId="0" xfId="1" applyFont="1" applyBorder="1"/>
    <xf numFmtId="2" fontId="3" fillId="0" borderId="0" xfId="1" applyNumberFormat="1"/>
    <xf numFmtId="0" fontId="0" fillId="0" borderId="35" xfId="1" applyFont="1" applyBorder="1" applyAlignment="1" applyProtection="1">
      <alignment horizontal="center" vertical="center"/>
      <protection locked="0"/>
    </xf>
    <xf numFmtId="0" fontId="0" fillId="13" borderId="4" xfId="0" applyFill="1" applyBorder="1" applyAlignment="1" applyProtection="1">
      <alignment horizontal="center"/>
      <protection locked="0"/>
    </xf>
    <xf numFmtId="0" fontId="11" fillId="0" borderId="4" xfId="1" applyFont="1" applyBorder="1" applyAlignment="1">
      <alignment horizontal="center" vertical="center"/>
    </xf>
    <xf numFmtId="0" fontId="4" fillId="6"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5" fillId="10" borderId="7" xfId="1" applyFont="1" applyFill="1" applyBorder="1" applyAlignment="1">
      <alignment horizontal="center" vertical="center" wrapText="1"/>
    </xf>
    <xf numFmtId="0" fontId="2" fillId="11" borderId="8" xfId="1" applyFont="1" applyFill="1" applyBorder="1" applyAlignment="1">
      <alignment horizontal="center" vertical="center" wrapText="1"/>
    </xf>
    <xf numFmtId="0" fontId="2" fillId="2" borderId="4" xfId="1" applyFont="1" applyFill="1" applyBorder="1" applyAlignment="1">
      <alignment horizontal="center" vertical="center" wrapText="1"/>
    </xf>
    <xf numFmtId="0" fontId="2" fillId="2" borderId="5" xfId="1" applyFont="1" applyFill="1" applyBorder="1" applyAlignment="1">
      <alignment horizontal="center" vertical="center" wrapText="1"/>
    </xf>
    <xf numFmtId="0" fontId="2" fillId="2" borderId="1" xfId="1" applyFont="1" applyFill="1" applyBorder="1" applyAlignment="1">
      <alignment horizontal="center" vertical="center" wrapText="1"/>
    </xf>
    <xf numFmtId="0" fontId="2" fillId="2" borderId="6" xfId="1" applyFont="1" applyFill="1" applyBorder="1" applyAlignment="1">
      <alignment horizontal="center" vertical="center" wrapText="1"/>
    </xf>
    <xf numFmtId="0" fontId="2" fillId="2" borderId="7" xfId="1" applyFont="1" applyFill="1" applyBorder="1" applyAlignment="1">
      <alignment horizontal="center" vertical="center" wrapText="1"/>
    </xf>
    <xf numFmtId="0" fontId="2" fillId="8" borderId="4" xfId="1" applyFont="1" applyFill="1" applyBorder="1" applyAlignment="1">
      <alignment horizontal="center" vertical="center" wrapText="1"/>
    </xf>
    <xf numFmtId="0" fontId="2" fillId="11" borderId="9" xfId="1" applyFont="1" applyFill="1" applyBorder="1" applyAlignment="1">
      <alignment horizontal="center" vertical="center" wrapText="1"/>
    </xf>
    <xf numFmtId="0" fontId="2" fillId="8" borderId="4" xfId="1" applyFont="1" applyFill="1" applyBorder="1" applyAlignment="1">
      <alignment horizontal="center" vertical="center"/>
    </xf>
    <xf numFmtId="0" fontId="2" fillId="3" borderId="4" xfId="1" applyFont="1" applyFill="1" applyBorder="1" applyAlignment="1">
      <alignment horizontal="center" vertical="center" wrapText="1"/>
    </xf>
    <xf numFmtId="0" fontId="2" fillId="9" borderId="4" xfId="1" applyFont="1" applyFill="1" applyBorder="1" applyAlignment="1">
      <alignment horizontal="center" vertical="center" wrapText="1"/>
    </xf>
    <xf numFmtId="0" fontId="2" fillId="9" borderId="1" xfId="1" applyFont="1" applyFill="1" applyBorder="1" applyAlignment="1">
      <alignment horizontal="center" vertical="center" wrapText="1"/>
    </xf>
    <xf numFmtId="0" fontId="2" fillId="11" borderId="10" xfId="1" applyFont="1" applyFill="1" applyBorder="1" applyAlignment="1">
      <alignment horizontal="center" vertical="center" wrapText="1"/>
    </xf>
    <xf numFmtId="0" fontId="2" fillId="3" borderId="4" xfId="1" applyFont="1" applyFill="1" applyBorder="1" applyAlignment="1">
      <alignment horizontal="center" vertical="center"/>
    </xf>
    <xf numFmtId="0" fontId="2" fillId="9" borderId="4" xfId="1" applyFont="1" applyFill="1" applyBorder="1" applyAlignment="1">
      <alignment horizontal="center" vertical="center"/>
    </xf>
    <xf numFmtId="0" fontId="5" fillId="10" borderId="4" xfId="1" applyFont="1" applyFill="1" applyBorder="1" applyAlignment="1">
      <alignment horizontal="center" vertical="center" wrapText="1"/>
    </xf>
    <xf numFmtId="0" fontId="10" fillId="15" borderId="31" xfId="1" applyFont="1" applyFill="1" applyBorder="1" applyAlignment="1">
      <alignment horizontal="center"/>
    </xf>
    <xf numFmtId="0" fontId="3" fillId="0" borderId="2" xfId="1" applyFont="1" applyBorder="1" applyAlignment="1">
      <alignment horizontal="left"/>
    </xf>
  </cellXfs>
  <cellStyles count="2">
    <cellStyle name="Normal" xfId="0" builtinId="0"/>
    <cellStyle name="Texto Explicativo" xfId="1" builtinId="53" customBuiltin="1"/>
  </cellStyles>
  <dxfs count="35">
    <dxf>
      <font>
        <color rgb="FFFF0000"/>
      </font>
      <fill>
        <patternFill>
          <bgColor rgb="FFFFFFFF"/>
        </patternFill>
      </fill>
    </dxf>
    <dxf>
      <fill>
        <patternFill>
          <bgColor rgb="FFE6B9B8"/>
        </patternFill>
      </fill>
    </dxf>
    <dxf>
      <fill>
        <patternFill>
          <bgColor rgb="FFE6B9B8"/>
        </patternFill>
      </fill>
    </dxf>
    <dxf>
      <font>
        <color rgb="FF00B050"/>
      </font>
      <fill>
        <patternFill>
          <bgColor rgb="FFFFFFFF"/>
        </patternFill>
      </fill>
    </dxf>
    <dxf>
      <font>
        <color rgb="FFFF0000"/>
      </font>
      <fill>
        <patternFill>
          <bgColor rgb="FFFFFFFF"/>
        </patternFill>
      </fill>
    </dxf>
    <dxf>
      <font>
        <color rgb="FFFF0000"/>
      </font>
      <numFmt numFmtId="0" formatCode="General"/>
      <fill>
        <patternFill>
          <bgColor rgb="FFFFFFFF"/>
        </patternFill>
      </fill>
    </dxf>
    <dxf>
      <font>
        <color rgb="FFFF0000"/>
      </font>
      <fill>
        <patternFill>
          <bgColor rgb="FFFFFFFF"/>
        </patternFill>
      </fill>
    </dxf>
    <dxf>
      <font>
        <color rgb="FF00B050"/>
      </font>
      <fill>
        <patternFill>
          <bgColor rgb="FFFFFFFF"/>
        </patternFill>
      </fill>
    </dxf>
    <dxf>
      <font>
        <color rgb="FFFF0000"/>
      </font>
      <fill>
        <patternFill>
          <bgColor rgb="FFFFFFFF"/>
        </patternFill>
      </fill>
    </dxf>
    <dxf>
      <font>
        <color rgb="FF00B050"/>
      </font>
      <fill>
        <patternFill>
          <bgColor rgb="FFFFFFFF"/>
        </patternFill>
      </fill>
    </dxf>
    <dxf>
      <font>
        <color rgb="FFFF0000"/>
      </font>
      <fill>
        <patternFill>
          <bgColor rgb="FFFFFFFF"/>
        </patternFill>
      </fill>
    </dxf>
    <dxf>
      <font>
        <color rgb="FF00B050"/>
      </font>
      <fill>
        <patternFill>
          <bgColor rgb="FFFFFFFF"/>
        </patternFill>
      </fill>
    </dxf>
    <dxf>
      <font>
        <color rgb="FFFF0000"/>
      </font>
      <fill>
        <patternFill>
          <bgColor rgb="FFFFFFFF"/>
        </patternFill>
      </fill>
    </dxf>
    <dxf>
      <font>
        <color rgb="FF00B050"/>
      </font>
      <fill>
        <patternFill>
          <bgColor rgb="FFFFFFFF"/>
        </patternFill>
      </fill>
    </dxf>
    <dxf>
      <font>
        <color rgb="FFFF0000"/>
      </font>
      <fill>
        <patternFill>
          <bgColor rgb="FFFFFFFF"/>
        </patternFill>
      </fill>
    </dxf>
    <dxf>
      <font>
        <color rgb="FF00B050"/>
      </font>
      <fill>
        <patternFill>
          <bgColor rgb="FFFFFFFF"/>
        </patternFill>
      </fill>
    </dxf>
    <dxf>
      <font>
        <color rgb="FFFF0000"/>
      </font>
      <fill>
        <patternFill>
          <bgColor rgb="FFFFFFFF"/>
        </patternFill>
      </fill>
    </dxf>
    <dxf>
      <font>
        <color rgb="FF00B050"/>
      </font>
      <fill>
        <patternFill>
          <bgColor rgb="FFFFFFFF"/>
        </patternFill>
      </fill>
    </dxf>
    <dxf>
      <font>
        <color rgb="FFFF0000"/>
      </font>
      <fill>
        <patternFill>
          <bgColor rgb="FFFFFFFF"/>
        </patternFill>
      </fill>
    </dxf>
    <dxf>
      <font>
        <color rgb="FFFF0000"/>
      </font>
      <numFmt numFmtId="0" formatCode="General"/>
      <fill>
        <patternFill>
          <bgColor rgb="FFFFFFFF"/>
        </patternFill>
      </fill>
    </dxf>
    <dxf>
      <font>
        <color rgb="FFFF0000"/>
      </font>
      <fill>
        <patternFill>
          <bgColor rgb="FFFFFFFF"/>
        </patternFill>
      </fill>
    </dxf>
    <dxf>
      <font>
        <color rgb="FFFFFF00"/>
      </font>
      <fill>
        <patternFill>
          <bgColor rgb="FFFFFFFF"/>
        </patternFill>
      </fill>
    </dxf>
    <dxf>
      <font>
        <color rgb="FF00B050"/>
      </font>
      <fill>
        <patternFill>
          <bgColor rgb="FFFFFFFF"/>
        </patternFill>
      </fill>
    </dxf>
    <dxf>
      <font>
        <color rgb="FFFFFF00"/>
      </font>
      <fill>
        <patternFill>
          <bgColor rgb="FFFFFFFF"/>
        </patternFill>
      </fill>
    </dxf>
    <dxf>
      <fill>
        <patternFill>
          <bgColor rgb="FFFFFFFF"/>
        </patternFill>
      </fill>
    </dxf>
    <dxf>
      <font>
        <color rgb="FFFF0000"/>
      </font>
      <fill>
        <patternFill>
          <bgColor rgb="FFFFFFFF"/>
        </patternFill>
      </fill>
    </dxf>
    <dxf>
      <font>
        <color rgb="FF00B050"/>
      </font>
      <fill>
        <patternFill>
          <bgColor rgb="FFFFFFFF"/>
        </patternFill>
      </fill>
    </dxf>
    <dxf>
      <font>
        <color rgb="FFF79646"/>
      </font>
      <fill>
        <patternFill>
          <bgColor rgb="FFFFFFFF"/>
        </patternFill>
      </fill>
    </dxf>
    <dxf>
      <font>
        <color rgb="FFBFBFBF"/>
      </font>
      <fill>
        <patternFill>
          <bgColor rgb="FFFFFFFF"/>
        </patternFill>
      </fill>
    </dxf>
    <dxf>
      <font>
        <color rgb="FF00B050"/>
      </font>
      <fill>
        <patternFill>
          <bgColor rgb="FFFFFFFF"/>
        </patternFill>
      </fill>
    </dxf>
    <dxf>
      <font>
        <color rgb="FFFF0000"/>
      </font>
      <fill>
        <patternFill>
          <bgColor rgb="FFFFFFFF"/>
        </patternFill>
      </fill>
    </dxf>
    <dxf>
      <font>
        <color rgb="FF00B050"/>
      </font>
      <fill>
        <patternFill>
          <bgColor rgb="FFFFFFFF"/>
        </patternFill>
      </fill>
    </dxf>
    <dxf>
      <font>
        <color rgb="FFFF0000"/>
      </font>
      <fill>
        <patternFill>
          <bgColor rgb="FFFFFFFF"/>
        </patternFill>
      </fill>
    </dxf>
    <dxf>
      <font>
        <color rgb="FFFF0000"/>
      </font>
      <numFmt numFmtId="0" formatCode="General"/>
      <fill>
        <patternFill>
          <bgColor rgb="FFFFFFFF"/>
        </patternFill>
      </fill>
    </dxf>
    <dxf>
      <font>
        <color rgb="FFFF0000"/>
      </font>
      <fill>
        <patternFill>
          <bgColor rgb="FFFFFFFF"/>
        </patternFill>
      </fill>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DEADA"/>
      <rgbColor rgb="FFE6E0EC"/>
      <rgbColor rgb="FF660066"/>
      <rgbColor rgb="FFD99694"/>
      <rgbColor rgb="FF0066CC"/>
      <rgbColor rgb="FFD9D9D9"/>
      <rgbColor rgb="FF000080"/>
      <rgbColor rgb="FFFF00FF"/>
      <rgbColor rgb="FFFFFF00"/>
      <rgbColor rgb="FF00FFFF"/>
      <rgbColor rgb="FF800080"/>
      <rgbColor rgb="FF800000"/>
      <rgbColor rgb="FF008080"/>
      <rgbColor rgb="FF0000FF"/>
      <rgbColor rgb="FF00B0F0"/>
      <rgbColor rgb="FFDDD9C3"/>
      <rgbColor rgb="FFCCFFCC"/>
      <rgbColor rgb="FFFAC090"/>
      <rgbColor rgb="FF95B3D7"/>
      <rgbColor rgb="FFE6B9B8"/>
      <rgbColor rgb="FFCC99FF"/>
      <rgbColor rgb="FFFFCC99"/>
      <rgbColor rgb="FF3366FF"/>
      <rgbColor rgb="FF1CD0BB"/>
      <rgbColor rgb="FF99CC00"/>
      <rgbColor rgb="FFFFCC00"/>
      <rgbColor rgb="FFF79646"/>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3" Type="http://schemas.openxmlformats.org/officeDocument/2006/relationships/image" Target="../media/image3.png"/><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png"/><Relationship Id="rId9" Type="http://schemas.openxmlformats.org/officeDocument/2006/relationships/image" Target="../media/image9.emf"/><Relationship Id="rId1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922320</xdr:colOff>
      <xdr:row>1</xdr:row>
      <xdr:rowOff>46080</xdr:rowOff>
    </xdr:to>
    <xdr:pic>
      <xdr:nvPicPr>
        <xdr:cNvPr id="2" name="Picture 2"/>
        <xdr:cNvPicPr/>
      </xdr:nvPicPr>
      <xdr:blipFill>
        <a:blip xmlns:r="http://schemas.openxmlformats.org/officeDocument/2006/relationships" r:embed="rId1" cstate="print"/>
        <a:stretch/>
      </xdr:blipFill>
      <xdr:spPr>
        <a:xfrm>
          <a:off x="0" y="0"/>
          <a:ext cx="922320" cy="645840"/>
        </a:xfrm>
        <a:prstGeom prst="rect">
          <a:avLst/>
        </a:prstGeom>
        <a:ln w="9360">
          <a:noFill/>
        </a:ln>
      </xdr:spPr>
    </xdr:pic>
    <xdr:clientData/>
  </xdr:twoCellAnchor>
  <xdr:twoCellAnchor editAs="oneCell">
    <xdr:from>
      <xdr:col>10</xdr:col>
      <xdr:colOff>45360</xdr:colOff>
      <xdr:row>115</xdr:row>
      <xdr:rowOff>188640</xdr:rowOff>
    </xdr:from>
    <xdr:to>
      <xdr:col>15</xdr:col>
      <xdr:colOff>656640</xdr:colOff>
      <xdr:row>146</xdr:row>
      <xdr:rowOff>41760</xdr:rowOff>
    </xdr:to>
    <xdr:pic>
      <xdr:nvPicPr>
        <xdr:cNvPr id="3" name="Imagem 1"/>
        <xdr:cNvPicPr/>
      </xdr:nvPicPr>
      <xdr:blipFill>
        <a:blip xmlns:r="http://schemas.openxmlformats.org/officeDocument/2006/relationships" r:embed="rId2" cstate="print"/>
        <a:stretch/>
      </xdr:blipFill>
      <xdr:spPr>
        <a:xfrm>
          <a:off x="7846200" y="16798680"/>
          <a:ext cx="4392720" cy="5758560"/>
        </a:xfrm>
        <a:prstGeom prst="rect">
          <a:avLst/>
        </a:prstGeom>
        <a:ln>
          <a:noFill/>
        </a:ln>
      </xdr:spPr>
    </xdr:pic>
    <xdr:clientData/>
  </xdr:twoCellAnchor>
  <xdr:twoCellAnchor editAs="oneCell">
    <xdr:from>
      <xdr:col>4</xdr:col>
      <xdr:colOff>262800</xdr:colOff>
      <xdr:row>79</xdr:row>
      <xdr:rowOff>38160</xdr:rowOff>
    </xdr:from>
    <xdr:to>
      <xdr:col>10</xdr:col>
      <xdr:colOff>89640</xdr:colOff>
      <xdr:row>108</xdr:row>
      <xdr:rowOff>54360</xdr:rowOff>
    </xdr:to>
    <xdr:pic>
      <xdr:nvPicPr>
        <xdr:cNvPr id="4" name="Imagem 5"/>
        <xdr:cNvPicPr/>
      </xdr:nvPicPr>
      <xdr:blipFill>
        <a:blip xmlns:r="http://schemas.openxmlformats.org/officeDocument/2006/relationships" r:embed="rId3" cstate="print"/>
        <a:stretch/>
      </xdr:blipFill>
      <xdr:spPr>
        <a:xfrm>
          <a:off x="3643920" y="9771120"/>
          <a:ext cx="4246560" cy="5559840"/>
        </a:xfrm>
        <a:prstGeom prst="rect">
          <a:avLst/>
        </a:prstGeom>
        <a:ln>
          <a:noFill/>
        </a:ln>
      </xdr:spPr>
    </xdr:pic>
    <xdr:clientData/>
  </xdr:twoCellAnchor>
  <xdr:twoCellAnchor editAs="oneCell">
    <xdr:from>
      <xdr:col>4</xdr:col>
      <xdr:colOff>266400</xdr:colOff>
      <xdr:row>109</xdr:row>
      <xdr:rowOff>127440</xdr:rowOff>
    </xdr:from>
    <xdr:to>
      <xdr:col>10</xdr:col>
      <xdr:colOff>130320</xdr:colOff>
      <xdr:row>140</xdr:row>
      <xdr:rowOff>28080</xdr:rowOff>
    </xdr:to>
    <xdr:pic>
      <xdr:nvPicPr>
        <xdr:cNvPr id="5" name="Imagem 7"/>
        <xdr:cNvPicPr/>
      </xdr:nvPicPr>
      <xdr:blipFill>
        <a:blip xmlns:r="http://schemas.openxmlformats.org/officeDocument/2006/relationships" r:embed="rId4" cstate="print"/>
        <a:stretch/>
      </xdr:blipFill>
      <xdr:spPr>
        <a:xfrm>
          <a:off x="3647520" y="15594480"/>
          <a:ext cx="4283640" cy="5806080"/>
        </a:xfrm>
        <a:prstGeom prst="rect">
          <a:avLst/>
        </a:prstGeom>
        <a:ln>
          <a:noFill/>
        </a:ln>
      </xdr:spPr>
    </xdr:pic>
    <xdr:clientData/>
  </xdr:twoCellAnchor>
  <xdr:twoCellAnchor editAs="absolute">
    <xdr:from>
      <xdr:col>10</xdr:col>
      <xdr:colOff>504720</xdr:colOff>
      <xdr:row>146</xdr:row>
      <xdr:rowOff>105840</xdr:rowOff>
    </xdr:from>
    <xdr:to>
      <xdr:col>13</xdr:col>
      <xdr:colOff>1800</xdr:colOff>
      <xdr:row>150</xdr:row>
      <xdr:rowOff>165240</xdr:rowOff>
    </xdr:to>
    <xdr:pic>
      <xdr:nvPicPr>
        <xdr:cNvPr id="6" name="Picture 33"/>
        <xdr:cNvPicPr/>
      </xdr:nvPicPr>
      <xdr:blipFill>
        <a:blip xmlns:r="http://schemas.openxmlformats.org/officeDocument/2006/relationships" r:embed="rId5" cstate="print"/>
        <a:stretch/>
      </xdr:blipFill>
      <xdr:spPr>
        <a:xfrm>
          <a:off x="8305560" y="15954120"/>
          <a:ext cx="1621080" cy="821160"/>
        </a:xfrm>
        <a:prstGeom prst="rect">
          <a:avLst/>
        </a:prstGeom>
        <a:ln>
          <a:noFill/>
        </a:ln>
      </xdr:spPr>
    </xdr:pic>
    <xdr:clientData/>
  </xdr:twoCellAnchor>
  <xdr:twoCellAnchor editAs="absolute">
    <xdr:from>
      <xdr:col>10</xdr:col>
      <xdr:colOff>542880</xdr:colOff>
      <xdr:row>166</xdr:row>
      <xdr:rowOff>1080</xdr:rowOff>
    </xdr:from>
    <xdr:to>
      <xdr:col>13</xdr:col>
      <xdr:colOff>11160</xdr:colOff>
      <xdr:row>168</xdr:row>
      <xdr:rowOff>146160</xdr:rowOff>
    </xdr:to>
    <xdr:pic>
      <xdr:nvPicPr>
        <xdr:cNvPr id="7" name="Picture 35"/>
        <xdr:cNvPicPr/>
      </xdr:nvPicPr>
      <xdr:blipFill>
        <a:blip xmlns:r="http://schemas.openxmlformats.org/officeDocument/2006/relationships" r:embed="rId6" cstate="print"/>
        <a:stretch/>
      </xdr:blipFill>
      <xdr:spPr>
        <a:xfrm>
          <a:off x="8343720" y="19659240"/>
          <a:ext cx="1592280" cy="525960"/>
        </a:xfrm>
        <a:prstGeom prst="rect">
          <a:avLst/>
        </a:prstGeom>
        <a:ln>
          <a:noFill/>
        </a:ln>
      </xdr:spPr>
    </xdr:pic>
    <xdr:clientData/>
  </xdr:twoCellAnchor>
  <xdr:twoCellAnchor editAs="absolute">
    <xdr:from>
      <xdr:col>10</xdr:col>
      <xdr:colOff>571320</xdr:colOff>
      <xdr:row>160</xdr:row>
      <xdr:rowOff>162720</xdr:rowOff>
    </xdr:from>
    <xdr:to>
      <xdr:col>12</xdr:col>
      <xdr:colOff>354240</xdr:colOff>
      <xdr:row>164</xdr:row>
      <xdr:rowOff>2880</xdr:rowOff>
    </xdr:to>
    <xdr:pic>
      <xdr:nvPicPr>
        <xdr:cNvPr id="8" name="Picture 36"/>
        <xdr:cNvPicPr/>
      </xdr:nvPicPr>
      <xdr:blipFill>
        <a:blip xmlns:r="http://schemas.openxmlformats.org/officeDocument/2006/relationships" r:embed="rId7" cstate="print"/>
        <a:stretch/>
      </xdr:blipFill>
      <xdr:spPr>
        <a:xfrm>
          <a:off x="8372160" y="18677880"/>
          <a:ext cx="1126080" cy="602280"/>
        </a:xfrm>
        <a:prstGeom prst="rect">
          <a:avLst/>
        </a:prstGeom>
        <a:ln>
          <a:noFill/>
        </a:ln>
      </xdr:spPr>
    </xdr:pic>
    <xdr:clientData/>
  </xdr:twoCellAnchor>
  <xdr:twoCellAnchor editAs="absolute">
    <xdr:from>
      <xdr:col>12</xdr:col>
      <xdr:colOff>333360</xdr:colOff>
      <xdr:row>155</xdr:row>
      <xdr:rowOff>39240</xdr:rowOff>
    </xdr:from>
    <xdr:to>
      <xdr:col>14</xdr:col>
      <xdr:colOff>1440</xdr:colOff>
      <xdr:row>159</xdr:row>
      <xdr:rowOff>98280</xdr:rowOff>
    </xdr:to>
    <xdr:pic>
      <xdr:nvPicPr>
        <xdr:cNvPr id="9" name="Picture 37"/>
        <xdr:cNvPicPr/>
      </xdr:nvPicPr>
      <xdr:blipFill>
        <a:blip xmlns:r="http://schemas.openxmlformats.org/officeDocument/2006/relationships" r:embed="rId8" cstate="print"/>
        <a:stretch/>
      </xdr:blipFill>
      <xdr:spPr>
        <a:xfrm>
          <a:off x="9477360" y="17601840"/>
          <a:ext cx="1230120" cy="821160"/>
        </a:xfrm>
        <a:prstGeom prst="rect">
          <a:avLst/>
        </a:prstGeom>
        <a:ln>
          <a:noFill/>
        </a:ln>
      </xdr:spPr>
    </xdr:pic>
    <xdr:clientData/>
  </xdr:twoCellAnchor>
  <xdr:twoCellAnchor editAs="absolute">
    <xdr:from>
      <xdr:col>10</xdr:col>
      <xdr:colOff>552240</xdr:colOff>
      <xdr:row>155</xdr:row>
      <xdr:rowOff>59760</xdr:rowOff>
    </xdr:from>
    <xdr:to>
      <xdr:col>12</xdr:col>
      <xdr:colOff>39960</xdr:colOff>
      <xdr:row>159</xdr:row>
      <xdr:rowOff>117000</xdr:rowOff>
    </xdr:to>
    <xdr:pic>
      <xdr:nvPicPr>
        <xdr:cNvPr id="10" name="Picture 41"/>
        <xdr:cNvPicPr/>
      </xdr:nvPicPr>
      <xdr:blipFill>
        <a:blip xmlns:r="http://schemas.openxmlformats.org/officeDocument/2006/relationships" r:embed="rId9" cstate="print"/>
        <a:stretch/>
      </xdr:blipFill>
      <xdr:spPr>
        <a:xfrm>
          <a:off x="8353080" y="17622360"/>
          <a:ext cx="830880" cy="819360"/>
        </a:xfrm>
        <a:prstGeom prst="rect">
          <a:avLst/>
        </a:prstGeom>
        <a:ln>
          <a:noFill/>
        </a:ln>
      </xdr:spPr>
    </xdr:pic>
    <xdr:clientData/>
  </xdr:twoCellAnchor>
  <xdr:twoCellAnchor editAs="absolute">
    <xdr:from>
      <xdr:col>0</xdr:col>
      <xdr:colOff>590400</xdr:colOff>
      <xdr:row>147</xdr:row>
      <xdr:rowOff>153720</xdr:rowOff>
    </xdr:from>
    <xdr:to>
      <xdr:col>1</xdr:col>
      <xdr:colOff>1800</xdr:colOff>
      <xdr:row>153</xdr:row>
      <xdr:rowOff>155160</xdr:rowOff>
    </xdr:to>
    <xdr:pic>
      <xdr:nvPicPr>
        <xdr:cNvPr id="11" name="Picture 42"/>
        <xdr:cNvPicPr/>
      </xdr:nvPicPr>
      <xdr:blipFill>
        <a:blip xmlns:r="http://schemas.openxmlformats.org/officeDocument/2006/relationships" r:embed="rId10" cstate="print"/>
        <a:stretch/>
      </xdr:blipFill>
      <xdr:spPr>
        <a:xfrm>
          <a:off x="590400" y="16192440"/>
          <a:ext cx="506520" cy="1144440"/>
        </a:xfrm>
        <a:prstGeom prst="rect">
          <a:avLst/>
        </a:prstGeom>
        <a:ln>
          <a:noFill/>
        </a:ln>
      </xdr:spPr>
    </xdr:pic>
    <xdr:clientData/>
  </xdr:twoCellAnchor>
  <xdr:twoCellAnchor editAs="absolute">
    <xdr:from>
      <xdr:col>10</xdr:col>
      <xdr:colOff>571320</xdr:colOff>
      <xdr:row>169</xdr:row>
      <xdr:rowOff>106200</xdr:rowOff>
    </xdr:from>
    <xdr:to>
      <xdr:col>13</xdr:col>
      <xdr:colOff>1800</xdr:colOff>
      <xdr:row>171</xdr:row>
      <xdr:rowOff>164880</xdr:rowOff>
    </xdr:to>
    <xdr:pic>
      <xdr:nvPicPr>
        <xdr:cNvPr id="12" name="Picture 56"/>
        <xdr:cNvPicPr/>
      </xdr:nvPicPr>
      <xdr:blipFill>
        <a:blip xmlns:r="http://schemas.openxmlformats.org/officeDocument/2006/relationships" r:embed="rId6" cstate="print"/>
        <a:stretch/>
      </xdr:blipFill>
      <xdr:spPr>
        <a:xfrm>
          <a:off x="8372160" y="20335680"/>
          <a:ext cx="1554480" cy="439920"/>
        </a:xfrm>
        <a:prstGeom prst="rect">
          <a:avLst/>
        </a:prstGeom>
        <a:ln>
          <a:noFill/>
        </a:ln>
      </xdr:spPr>
    </xdr:pic>
    <xdr:clientData/>
  </xdr:twoCellAnchor>
  <xdr:twoCellAnchor editAs="absolute">
    <xdr:from>
      <xdr:col>13</xdr:col>
      <xdr:colOff>266760</xdr:colOff>
      <xdr:row>146</xdr:row>
      <xdr:rowOff>59760</xdr:rowOff>
    </xdr:from>
    <xdr:to>
      <xdr:col>15</xdr:col>
      <xdr:colOff>211680</xdr:colOff>
      <xdr:row>152</xdr:row>
      <xdr:rowOff>126720</xdr:rowOff>
    </xdr:to>
    <xdr:pic>
      <xdr:nvPicPr>
        <xdr:cNvPr id="13" name="Picture 58"/>
        <xdr:cNvPicPr/>
      </xdr:nvPicPr>
      <xdr:blipFill>
        <a:blip xmlns:r="http://schemas.openxmlformats.org/officeDocument/2006/relationships" r:embed="rId11" cstate="print"/>
        <a:stretch/>
      </xdr:blipFill>
      <xdr:spPr>
        <a:xfrm>
          <a:off x="10191600" y="15908040"/>
          <a:ext cx="1602360" cy="1209960"/>
        </a:xfrm>
        <a:prstGeom prst="rect">
          <a:avLst/>
        </a:prstGeom>
        <a:ln>
          <a:noFill/>
        </a:ln>
      </xdr:spPr>
    </xdr:pic>
    <xdr:clientData/>
  </xdr:twoCellAnchor>
  <xdr:twoCellAnchor editAs="absolute">
    <xdr:from>
      <xdr:col>13</xdr:col>
      <xdr:colOff>133200</xdr:colOff>
      <xdr:row>167</xdr:row>
      <xdr:rowOff>39240</xdr:rowOff>
    </xdr:from>
    <xdr:to>
      <xdr:col>15</xdr:col>
      <xdr:colOff>192240</xdr:colOff>
      <xdr:row>168</xdr:row>
      <xdr:rowOff>146160</xdr:rowOff>
    </xdr:to>
    <xdr:pic>
      <xdr:nvPicPr>
        <xdr:cNvPr id="14" name="Picture 59"/>
        <xdr:cNvPicPr/>
      </xdr:nvPicPr>
      <xdr:blipFill>
        <a:blip xmlns:r="http://schemas.openxmlformats.org/officeDocument/2006/relationships" r:embed="rId12" cstate="print"/>
        <a:stretch/>
      </xdr:blipFill>
      <xdr:spPr>
        <a:xfrm>
          <a:off x="10058040" y="19887840"/>
          <a:ext cx="1716480" cy="297360"/>
        </a:xfrm>
        <a:prstGeom prst="rect">
          <a:avLst/>
        </a:prstGeom>
        <a:ln>
          <a:noFill/>
        </a:ln>
      </xdr:spPr>
    </xdr:pic>
    <xdr:clientData/>
  </xdr:twoCellAnchor>
  <xdr:twoCellAnchor editAs="absolute">
    <xdr:from>
      <xdr:col>3</xdr:col>
      <xdr:colOff>181080</xdr:colOff>
      <xdr:row>161</xdr:row>
      <xdr:rowOff>181800</xdr:rowOff>
    </xdr:from>
    <xdr:to>
      <xdr:col>3</xdr:col>
      <xdr:colOff>1182960</xdr:colOff>
      <xdr:row>172</xdr:row>
      <xdr:rowOff>98280</xdr:rowOff>
    </xdr:to>
    <xdr:pic>
      <xdr:nvPicPr>
        <xdr:cNvPr id="15" name="Picture 67"/>
        <xdr:cNvPicPr/>
      </xdr:nvPicPr>
      <xdr:blipFill>
        <a:blip xmlns:r="http://schemas.openxmlformats.org/officeDocument/2006/relationships" r:embed="rId13" cstate="print"/>
        <a:stretch/>
      </xdr:blipFill>
      <xdr:spPr>
        <a:xfrm>
          <a:off x="2152440" y="18887400"/>
          <a:ext cx="1001880" cy="2012040"/>
        </a:xfrm>
        <a:prstGeom prst="rect">
          <a:avLst/>
        </a:prstGeom>
        <a:ln>
          <a:noFill/>
        </a:ln>
      </xdr:spPr>
    </xdr:pic>
    <xdr:clientData/>
  </xdr:twoCellAnchor>
  <xdr:twoCellAnchor editAs="absolute">
    <xdr:from>
      <xdr:col>3</xdr:col>
      <xdr:colOff>190440</xdr:colOff>
      <xdr:row>146</xdr:row>
      <xdr:rowOff>105840</xdr:rowOff>
    </xdr:from>
    <xdr:to>
      <xdr:col>4</xdr:col>
      <xdr:colOff>1830</xdr:colOff>
      <xdr:row>159</xdr:row>
      <xdr:rowOff>12600</xdr:rowOff>
    </xdr:to>
    <xdr:pic>
      <xdr:nvPicPr>
        <xdr:cNvPr id="16" name="Picture 68"/>
        <xdr:cNvPicPr/>
      </xdr:nvPicPr>
      <xdr:blipFill>
        <a:blip xmlns:r="http://schemas.openxmlformats.org/officeDocument/2006/relationships" r:embed="rId14" cstate="print"/>
        <a:stretch/>
      </xdr:blipFill>
      <xdr:spPr>
        <a:xfrm>
          <a:off x="2161800" y="15954120"/>
          <a:ext cx="1202040" cy="2383200"/>
        </a:xfrm>
        <a:prstGeom prst="rect">
          <a:avLst/>
        </a:prstGeom>
        <a:ln>
          <a:noFill/>
        </a:ln>
      </xdr:spPr>
    </xdr:pic>
    <xdr:clientData/>
  </xdr:twoCellAnchor>
  <xdr:twoCellAnchor editAs="oneCell">
    <xdr:from>
      <xdr:col>0</xdr:col>
      <xdr:colOff>0</xdr:colOff>
      <xdr:row>0</xdr:row>
      <xdr:rowOff>0</xdr:rowOff>
    </xdr:from>
    <xdr:to>
      <xdr:col>9</xdr:col>
      <xdr:colOff>20880</xdr:colOff>
      <xdr:row>125</xdr:row>
      <xdr:rowOff>33553</xdr:rowOff>
    </xdr:to>
    <xdr:sp macro="" textlink="">
      <xdr:nvSpPr>
        <xdr:cNvPr id="17" name="CustomShape 1" hidden="1"/>
        <xdr:cNvSpPr/>
      </xdr:nvSpPr>
      <xdr:spPr>
        <a:xfrm>
          <a:off x="0" y="0"/>
          <a:ext cx="7145280" cy="118756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20880</xdr:colOff>
      <xdr:row>125</xdr:row>
      <xdr:rowOff>33553</xdr:rowOff>
    </xdr:to>
    <xdr:sp macro="" textlink="">
      <xdr:nvSpPr>
        <xdr:cNvPr id="18" name="CustomShape 1" hidden="1"/>
        <xdr:cNvSpPr/>
      </xdr:nvSpPr>
      <xdr:spPr>
        <a:xfrm>
          <a:off x="0" y="0"/>
          <a:ext cx="7145280" cy="118756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20880</xdr:colOff>
      <xdr:row>125</xdr:row>
      <xdr:rowOff>33553</xdr:rowOff>
    </xdr:to>
    <xdr:sp macro="" textlink="">
      <xdr:nvSpPr>
        <xdr:cNvPr id="19" name="CustomShape 1" hidden="1"/>
        <xdr:cNvSpPr/>
      </xdr:nvSpPr>
      <xdr:spPr>
        <a:xfrm>
          <a:off x="0" y="0"/>
          <a:ext cx="7145280" cy="118756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20880</xdr:colOff>
      <xdr:row>125</xdr:row>
      <xdr:rowOff>33553</xdr:rowOff>
    </xdr:to>
    <xdr:sp macro="" textlink="">
      <xdr:nvSpPr>
        <xdr:cNvPr id="20" name="CustomShape 1" hidden="1"/>
        <xdr:cNvSpPr/>
      </xdr:nvSpPr>
      <xdr:spPr>
        <a:xfrm>
          <a:off x="0" y="0"/>
          <a:ext cx="7145280" cy="118756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20880</xdr:colOff>
      <xdr:row>125</xdr:row>
      <xdr:rowOff>33553</xdr:rowOff>
    </xdr:to>
    <xdr:sp macro="" textlink="">
      <xdr:nvSpPr>
        <xdr:cNvPr id="21" name="CustomShape 1" hidden="1"/>
        <xdr:cNvSpPr/>
      </xdr:nvSpPr>
      <xdr:spPr>
        <a:xfrm>
          <a:off x="0" y="0"/>
          <a:ext cx="7145280" cy="118756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20880</xdr:colOff>
      <xdr:row>125</xdr:row>
      <xdr:rowOff>33553</xdr:rowOff>
    </xdr:to>
    <xdr:sp macro="" textlink="">
      <xdr:nvSpPr>
        <xdr:cNvPr id="22" name="CustomShape 1" hidden="1"/>
        <xdr:cNvSpPr/>
      </xdr:nvSpPr>
      <xdr:spPr>
        <a:xfrm>
          <a:off x="0" y="0"/>
          <a:ext cx="7145280" cy="118756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20880</xdr:colOff>
      <xdr:row>125</xdr:row>
      <xdr:rowOff>33553</xdr:rowOff>
    </xdr:to>
    <xdr:sp macro="" textlink="">
      <xdr:nvSpPr>
        <xdr:cNvPr id="23" name="CustomShape 1" hidden="1"/>
        <xdr:cNvSpPr/>
      </xdr:nvSpPr>
      <xdr:spPr>
        <a:xfrm>
          <a:off x="0" y="0"/>
          <a:ext cx="7145280" cy="118756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20880</xdr:colOff>
      <xdr:row>125</xdr:row>
      <xdr:rowOff>33553</xdr:rowOff>
    </xdr:to>
    <xdr:sp macro="" textlink="">
      <xdr:nvSpPr>
        <xdr:cNvPr id="24" name="CustomShape 1" hidden="1"/>
        <xdr:cNvSpPr/>
      </xdr:nvSpPr>
      <xdr:spPr>
        <a:xfrm>
          <a:off x="0" y="0"/>
          <a:ext cx="7145280" cy="118756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20880</xdr:colOff>
      <xdr:row>125</xdr:row>
      <xdr:rowOff>33553</xdr:rowOff>
    </xdr:to>
    <xdr:sp macro="" textlink="">
      <xdr:nvSpPr>
        <xdr:cNvPr id="25" name="CustomShape 1" hidden="1"/>
        <xdr:cNvSpPr/>
      </xdr:nvSpPr>
      <xdr:spPr>
        <a:xfrm>
          <a:off x="0" y="0"/>
          <a:ext cx="7145280" cy="118756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20880</xdr:colOff>
      <xdr:row>125</xdr:row>
      <xdr:rowOff>33553</xdr:rowOff>
    </xdr:to>
    <xdr:sp macro="" textlink="">
      <xdr:nvSpPr>
        <xdr:cNvPr id="26" name="CustomShape 1" hidden="1"/>
        <xdr:cNvSpPr/>
      </xdr:nvSpPr>
      <xdr:spPr>
        <a:xfrm>
          <a:off x="0" y="0"/>
          <a:ext cx="7145280" cy="118756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13</xdr:col>
      <xdr:colOff>142875</xdr:colOff>
      <xdr:row>75</xdr:row>
      <xdr:rowOff>114300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142875</xdr:colOff>
      <xdr:row>75</xdr:row>
      <xdr:rowOff>114300</xdr:rowOff>
    </xdr:to>
    <xdr:sp macro="" textlink="">
      <xdr:nvSpPr>
        <xdr:cNvPr id="1042" name="Text Box 18"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142875</xdr:colOff>
      <xdr:row>75</xdr:row>
      <xdr:rowOff>114300</xdr:rowOff>
    </xdr:to>
    <xdr:sp macro="" textlink="">
      <xdr:nvSpPr>
        <xdr:cNvPr id="1040" name="Text Box 16"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142875</xdr:colOff>
      <xdr:row>75</xdr:row>
      <xdr:rowOff>114300</xdr:rowOff>
    </xdr:to>
    <xdr:sp macro="" textlink="">
      <xdr:nvSpPr>
        <xdr:cNvPr id="1038" name="Text Box 14"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142875</xdr:colOff>
      <xdr:row>75</xdr:row>
      <xdr:rowOff>114300</xdr:rowOff>
    </xdr:to>
    <xdr:sp macro="" textlink="">
      <xdr:nvSpPr>
        <xdr:cNvPr id="1036" name="Text Box 1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142875</xdr:colOff>
      <xdr:row>75</xdr:row>
      <xdr:rowOff>114300</xdr:rowOff>
    </xdr:to>
    <xdr:sp macro="" textlink="">
      <xdr:nvSpPr>
        <xdr:cNvPr id="1034" name="Text Box 10"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142875</xdr:colOff>
      <xdr:row>75</xdr:row>
      <xdr:rowOff>114300</xdr:rowOff>
    </xdr:to>
    <xdr:sp macro="" textlink="">
      <xdr:nvSpPr>
        <xdr:cNvPr id="1032" name="Text Box 8"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142875</xdr:colOff>
      <xdr:row>75</xdr:row>
      <xdr:rowOff>114300</xdr:rowOff>
    </xdr:to>
    <xdr:sp macro="" textlink="">
      <xdr:nvSpPr>
        <xdr:cNvPr id="1030" name="Text Box 6"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142875</xdr:colOff>
      <xdr:row>75</xdr:row>
      <xdr:rowOff>114300</xdr:rowOff>
    </xdr:to>
    <xdr:sp macro="" textlink="">
      <xdr:nvSpPr>
        <xdr:cNvPr id="1028" name="Text Box 4"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142875</xdr:colOff>
      <xdr:row>75</xdr:row>
      <xdr:rowOff>114300</xdr:rowOff>
    </xdr:to>
    <xdr:sp macro="" textlink="">
      <xdr:nvSpPr>
        <xdr:cNvPr id="1026" name="Text Box 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431640</xdr:colOff>
      <xdr:row>41</xdr:row>
      <xdr:rowOff>126720</xdr:rowOff>
    </xdr:to>
    <xdr:sp macro="" textlink="">
      <xdr:nvSpPr>
        <xdr:cNvPr id="25" name="CustomShape 1" hidden="1"/>
        <xdr:cNvSpPr/>
      </xdr:nvSpPr>
      <xdr:spPr>
        <a:xfrm>
          <a:off x="0" y="0"/>
          <a:ext cx="7394400" cy="79275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13</xdr:col>
      <xdr:colOff>431640</xdr:colOff>
      <xdr:row>41</xdr:row>
      <xdr:rowOff>126720</xdr:rowOff>
    </xdr:to>
    <xdr:sp macro="" textlink="">
      <xdr:nvSpPr>
        <xdr:cNvPr id="26" name="CustomShape 1" hidden="1"/>
        <xdr:cNvSpPr/>
      </xdr:nvSpPr>
      <xdr:spPr>
        <a:xfrm>
          <a:off x="0" y="0"/>
          <a:ext cx="7394400" cy="79275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19</xdr:col>
      <xdr:colOff>180975</xdr:colOff>
      <xdr:row>50</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19</xdr:col>
      <xdr:colOff>180975</xdr:colOff>
      <xdr:row>50</xdr:row>
      <xdr:rowOff>9525</xdr:rowOff>
    </xdr:to>
    <xdr:sp macro="" textlink="">
      <xdr:nvSpPr>
        <xdr:cNvPr id="2050" name="Text Box 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c057369/Desktop/CUSTOS%20FTTH%20DEZEMBRO/Estrada%20Rodrigues%20Caldas,1935%20-%20Taquara/M&#225;rcio%20Slama/Desktop/CEOS-2%20(ITSC)/OI320692/Desktop/Arquivos%20de%20Projeto/Orcamento_Potencia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i Reuso"/>
      <sheetName val="Dados"/>
      <sheetName val="Aux"/>
    </sheetNames>
    <sheetDataSet>
      <sheetData sheetId="0"/>
      <sheetData sheetId="1">
        <row r="3">
          <cell r="E3">
            <v>0.36</v>
          </cell>
        </row>
        <row r="4">
          <cell r="E4">
            <v>0.1</v>
          </cell>
        </row>
        <row r="6">
          <cell r="E6">
            <v>0.3</v>
          </cell>
        </row>
        <row r="13">
          <cell r="E13">
            <v>3.7</v>
          </cell>
        </row>
        <row r="14">
          <cell r="E14">
            <v>17.100000000000001</v>
          </cell>
        </row>
        <row r="15">
          <cell r="E15">
            <v>10.5</v>
          </cell>
        </row>
        <row r="16">
          <cell r="E16">
            <v>7.1</v>
          </cell>
        </row>
        <row r="18">
          <cell r="E18">
            <v>13.7</v>
          </cell>
        </row>
      </sheetData>
      <sheetData sheetId="2"/>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65"/>
  <sheetViews>
    <sheetView zoomScale="85" zoomScaleNormal="85" workbookViewId="0">
      <selection activeCell="B66" sqref="B66"/>
    </sheetView>
  </sheetViews>
  <sheetFormatPr defaultRowHeight="15" x14ac:dyDescent="0.25"/>
  <cols>
    <col min="1" max="1" width="13" style="1"/>
    <col min="2" max="2" width="7.42578125" style="1"/>
    <col min="3" max="3" width="9.85546875" style="1"/>
  </cols>
  <sheetData>
    <row r="1" spans="1:15" ht="27" customHeight="1" x14ac:dyDescent="0.25">
      <c r="A1" s="2" t="s">
        <v>0</v>
      </c>
      <c r="B1" s="3" t="s">
        <v>1</v>
      </c>
      <c r="C1" s="3" t="s">
        <v>2</v>
      </c>
    </row>
    <row r="2" spans="1:15" ht="15" hidden="1" customHeight="1" x14ac:dyDescent="0.25">
      <c r="A2" s="4" t="str">
        <f>'Oi Reuso'!A6</f>
        <v>CDOE-4901</v>
      </c>
      <c r="B2" s="5">
        <v>10</v>
      </c>
      <c r="C2" s="6">
        <f t="shared" ref="C2:C33" si="0">B2-(IF(A2=0,0,IF(MID(A2,1,4)="CDOE",4,6)))</f>
        <v>6</v>
      </c>
      <c r="E2" s="81" t="s">
        <v>3</v>
      </c>
      <c r="F2" s="81"/>
      <c r="G2" s="81"/>
      <c r="H2" s="81"/>
      <c r="I2" s="81"/>
      <c r="J2" s="81"/>
      <c r="K2" s="81"/>
      <c r="L2" s="81"/>
      <c r="M2" s="81"/>
      <c r="N2" s="81"/>
      <c r="O2" s="81"/>
    </row>
    <row r="3" spans="1:15" ht="15" hidden="1" customHeight="1" x14ac:dyDescent="0.25">
      <c r="A3" s="4" t="str">
        <f>'Oi Reuso'!A7</f>
        <v>CDOE-4902</v>
      </c>
      <c r="B3" s="5">
        <v>10</v>
      </c>
      <c r="C3" s="6">
        <f t="shared" si="0"/>
        <v>6</v>
      </c>
      <c r="E3" s="81"/>
      <c r="F3" s="81"/>
      <c r="G3" s="81"/>
      <c r="H3" s="81"/>
      <c r="I3" s="81"/>
      <c r="J3" s="81"/>
      <c r="K3" s="81"/>
      <c r="L3" s="81"/>
      <c r="M3" s="81"/>
      <c r="N3" s="81"/>
      <c r="O3" s="81"/>
    </row>
    <row r="4" spans="1:15" ht="15" hidden="1" customHeight="1" x14ac:dyDescent="0.25">
      <c r="A4" s="4" t="str">
        <f>'Oi Reuso'!A8</f>
        <v>CDOE-4903</v>
      </c>
      <c r="B4" s="5">
        <v>11</v>
      </c>
      <c r="C4" s="6">
        <f t="shared" si="0"/>
        <v>7</v>
      </c>
      <c r="E4" s="82" t="s">
        <v>4</v>
      </c>
      <c r="F4" s="82"/>
      <c r="G4" s="82"/>
      <c r="H4" s="82"/>
      <c r="I4" s="82"/>
      <c r="J4" s="82"/>
      <c r="K4" s="82"/>
      <c r="L4" s="82"/>
      <c r="M4" s="82"/>
      <c r="N4" s="82"/>
      <c r="O4" s="82"/>
    </row>
    <row r="5" spans="1:15" ht="15" hidden="1" customHeight="1" x14ac:dyDescent="0.25">
      <c r="A5" s="4" t="str">
        <f>'Oi Reuso'!A9</f>
        <v>CDOE-4904</v>
      </c>
      <c r="B5" s="5">
        <v>11</v>
      </c>
      <c r="C5" s="6">
        <f t="shared" si="0"/>
        <v>7</v>
      </c>
      <c r="E5" s="82"/>
      <c r="F5" s="82"/>
      <c r="G5" s="82"/>
      <c r="H5" s="82"/>
      <c r="I5" s="82"/>
      <c r="J5" s="82"/>
      <c r="K5" s="82"/>
      <c r="L5" s="82"/>
      <c r="M5" s="82"/>
      <c r="N5" s="82"/>
      <c r="O5" s="82"/>
    </row>
    <row r="6" spans="1:15" ht="15" hidden="1" customHeight="1" x14ac:dyDescent="0.25">
      <c r="A6" s="4" t="str">
        <f>'Oi Reuso'!A10</f>
        <v>CDOE-4905</v>
      </c>
      <c r="B6" s="5">
        <v>11</v>
      </c>
      <c r="C6" s="6">
        <f t="shared" si="0"/>
        <v>7</v>
      </c>
      <c r="E6" s="7"/>
      <c r="F6" s="7"/>
      <c r="G6" s="7"/>
      <c r="H6" s="7"/>
      <c r="I6" s="7"/>
      <c r="J6" s="7"/>
      <c r="K6" s="7"/>
      <c r="L6" s="7"/>
      <c r="M6" s="8"/>
      <c r="N6" s="8"/>
      <c r="O6" s="8"/>
    </row>
    <row r="7" spans="1:15" ht="15" hidden="1" customHeight="1" x14ac:dyDescent="0.25">
      <c r="A7" s="4" t="str">
        <f>'Oi Reuso'!A11</f>
        <v>CDOE-4906</v>
      </c>
      <c r="B7" s="5">
        <v>11</v>
      </c>
      <c r="C7" s="6">
        <f t="shared" si="0"/>
        <v>7</v>
      </c>
      <c r="E7" s="7"/>
      <c r="F7" s="7"/>
      <c r="G7" s="7"/>
      <c r="H7" s="7"/>
      <c r="I7" s="7"/>
      <c r="J7" s="7"/>
      <c r="K7" s="7"/>
      <c r="L7" s="7"/>
      <c r="M7" s="8"/>
      <c r="N7" s="8"/>
      <c r="O7" s="8"/>
    </row>
    <row r="8" spans="1:15" ht="15" hidden="1" customHeight="1" x14ac:dyDescent="0.25">
      <c r="A8" s="4" t="str">
        <f>'Oi Reuso'!A12</f>
        <v>CDOE-4907</v>
      </c>
      <c r="B8" s="5">
        <v>10</v>
      </c>
      <c r="C8" s="6">
        <f t="shared" si="0"/>
        <v>6</v>
      </c>
      <c r="F8" s="9"/>
      <c r="G8" s="9"/>
      <c r="H8" s="9"/>
      <c r="I8" s="9"/>
      <c r="J8" s="9"/>
      <c r="K8" s="9"/>
      <c r="L8" s="9"/>
      <c r="M8" s="9"/>
    </row>
    <row r="9" spans="1:15" ht="15" hidden="1" customHeight="1" x14ac:dyDescent="0.25">
      <c r="A9" s="4" t="str">
        <f>'Oi Reuso'!A13</f>
        <v>CDOE-4908</v>
      </c>
      <c r="B9" s="5">
        <v>11</v>
      </c>
      <c r="C9" s="6">
        <f t="shared" si="0"/>
        <v>7</v>
      </c>
      <c r="F9" s="9"/>
      <c r="G9" s="9"/>
      <c r="H9" s="9"/>
      <c r="I9" s="9"/>
      <c r="J9" s="9"/>
      <c r="K9" s="9"/>
      <c r="L9" s="9"/>
      <c r="M9" s="9"/>
    </row>
    <row r="10" spans="1:15" ht="15" hidden="1" customHeight="1" x14ac:dyDescent="0.25">
      <c r="A10" s="4" t="str">
        <f>'Oi Reuso'!A14</f>
        <v>CDOE-4909</v>
      </c>
      <c r="B10" s="5">
        <v>11</v>
      </c>
      <c r="C10" s="6">
        <f t="shared" si="0"/>
        <v>7</v>
      </c>
      <c r="F10" s="9"/>
      <c r="G10" s="9"/>
      <c r="H10" s="9"/>
      <c r="I10" s="9"/>
      <c r="J10" s="9"/>
      <c r="K10" s="9"/>
      <c r="L10" s="9"/>
      <c r="M10" s="9"/>
    </row>
    <row r="11" spans="1:15" hidden="1" x14ac:dyDescent="0.25">
      <c r="A11" s="4" t="str">
        <f>'Oi Reuso'!A15</f>
        <v>CDOE-4910</v>
      </c>
      <c r="B11" s="5">
        <v>11</v>
      </c>
      <c r="C11" s="6">
        <f t="shared" si="0"/>
        <v>7</v>
      </c>
      <c r="F11" s="9"/>
      <c r="G11" s="9"/>
      <c r="H11" s="9"/>
      <c r="I11" s="9"/>
      <c r="J11" s="9"/>
      <c r="K11" s="9"/>
      <c r="L11" s="9"/>
      <c r="M11" s="9"/>
    </row>
    <row r="12" spans="1:15" hidden="1" x14ac:dyDescent="0.25">
      <c r="A12" s="4" t="str">
        <f>'Oi Reuso'!A16</f>
        <v>CDOE-4911</v>
      </c>
      <c r="B12" s="5">
        <v>10</v>
      </c>
      <c r="C12" s="6">
        <f t="shared" si="0"/>
        <v>6</v>
      </c>
      <c r="F12" s="9"/>
      <c r="G12" s="9"/>
      <c r="H12" s="9"/>
      <c r="I12" s="9"/>
      <c r="J12" s="9"/>
      <c r="K12" s="9"/>
      <c r="L12" s="9"/>
      <c r="M12" s="9"/>
    </row>
    <row r="13" spans="1:15" ht="15" hidden="1" customHeight="1" x14ac:dyDescent="0.25">
      <c r="A13" s="4" t="str">
        <f>'Oi Reuso'!A17</f>
        <v>CDOE-4912</v>
      </c>
      <c r="B13" s="5">
        <v>11</v>
      </c>
      <c r="C13" s="6">
        <f t="shared" si="0"/>
        <v>7</v>
      </c>
      <c r="F13" s="10"/>
      <c r="G13" s="10"/>
      <c r="H13" s="10"/>
      <c r="I13" s="10"/>
      <c r="J13" s="10"/>
      <c r="K13" s="10"/>
      <c r="L13" s="10"/>
      <c r="M13" s="10"/>
      <c r="N13" s="10"/>
      <c r="O13" s="10"/>
    </row>
    <row r="14" spans="1:15" ht="15" hidden="1" customHeight="1" x14ac:dyDescent="0.25">
      <c r="A14" s="4" t="str">
        <f>'Oi Reuso'!A18</f>
        <v>CDOE-4913</v>
      </c>
      <c r="B14" s="5">
        <v>11</v>
      </c>
      <c r="C14" s="6">
        <f t="shared" si="0"/>
        <v>7</v>
      </c>
      <c r="F14" s="10"/>
      <c r="G14" s="10"/>
      <c r="H14" s="10"/>
      <c r="I14" s="10"/>
      <c r="J14" s="10"/>
      <c r="K14" s="10"/>
      <c r="L14" s="10"/>
      <c r="M14" s="10"/>
      <c r="N14" s="10"/>
      <c r="O14" s="10"/>
    </row>
    <row r="15" spans="1:15" ht="15" hidden="1" customHeight="1" x14ac:dyDescent="0.25">
      <c r="A15" s="4" t="str">
        <f>'Oi Reuso'!A19</f>
        <v>CDOE-4914</v>
      </c>
      <c r="B15" s="5">
        <v>11</v>
      </c>
      <c r="C15" s="6">
        <f t="shared" si="0"/>
        <v>7</v>
      </c>
      <c r="F15" s="10"/>
      <c r="G15" s="10"/>
      <c r="H15" s="10"/>
      <c r="I15" s="10"/>
      <c r="J15" s="10"/>
      <c r="K15" s="10"/>
      <c r="L15" s="10"/>
      <c r="M15" s="10"/>
      <c r="N15" s="10"/>
      <c r="O15" s="10"/>
    </row>
    <row r="16" spans="1:15" ht="15" hidden="1" customHeight="1" x14ac:dyDescent="0.25">
      <c r="A16" s="4" t="str">
        <f>'Oi Reuso'!A20</f>
        <v>CDOE-4915</v>
      </c>
      <c r="B16" s="5">
        <v>11</v>
      </c>
      <c r="C16" s="6">
        <f t="shared" si="0"/>
        <v>7</v>
      </c>
      <c r="F16" s="10"/>
      <c r="G16" s="10"/>
      <c r="H16" s="10"/>
      <c r="I16" s="10"/>
      <c r="J16" s="10"/>
      <c r="K16" s="10"/>
      <c r="L16" s="10"/>
      <c r="M16" s="10"/>
      <c r="N16" s="10"/>
      <c r="O16" s="10"/>
    </row>
    <row r="17" spans="1:15" ht="15" hidden="1" customHeight="1" x14ac:dyDescent="0.25">
      <c r="A17" s="4" t="str">
        <f>'Oi Reuso'!A21</f>
        <v>CDOE-4916</v>
      </c>
      <c r="B17" s="5">
        <v>11</v>
      </c>
      <c r="C17" s="6">
        <f t="shared" si="0"/>
        <v>7</v>
      </c>
      <c r="F17" s="10"/>
      <c r="G17" s="10"/>
      <c r="H17" s="10"/>
      <c r="I17" s="10"/>
      <c r="J17" s="10"/>
      <c r="K17" s="10"/>
      <c r="L17" s="10"/>
      <c r="M17" s="10"/>
      <c r="N17" s="10"/>
      <c r="O17" s="10"/>
    </row>
    <row r="18" spans="1:15" ht="15" hidden="1" customHeight="1" x14ac:dyDescent="0.25">
      <c r="A18" s="4" t="str">
        <f>'Oi Reuso'!A22</f>
        <v>CDOE-4917</v>
      </c>
      <c r="B18" s="5">
        <v>10</v>
      </c>
      <c r="C18" s="6">
        <f t="shared" si="0"/>
        <v>6</v>
      </c>
      <c r="F18" s="10"/>
      <c r="G18" s="10"/>
      <c r="H18" s="10"/>
      <c r="I18" s="10"/>
      <c r="J18" s="10"/>
      <c r="K18" s="10"/>
      <c r="L18" s="10"/>
      <c r="M18" s="10"/>
      <c r="N18" s="10"/>
      <c r="O18" s="10"/>
    </row>
    <row r="19" spans="1:15" hidden="1" x14ac:dyDescent="0.25">
      <c r="A19" s="4" t="str">
        <f>'Oi Reuso'!A23</f>
        <v>CDOE-4918</v>
      </c>
      <c r="B19" s="5">
        <v>11</v>
      </c>
      <c r="C19" s="6">
        <f t="shared" si="0"/>
        <v>7</v>
      </c>
    </row>
    <row r="20" spans="1:15" hidden="1" x14ac:dyDescent="0.25">
      <c r="A20" s="4" t="str">
        <f>'Oi Reuso'!A24</f>
        <v>CDOI-4919</v>
      </c>
      <c r="B20" s="5">
        <v>13</v>
      </c>
      <c r="C20" s="6">
        <f t="shared" si="0"/>
        <v>7</v>
      </c>
    </row>
    <row r="21" spans="1:15" x14ac:dyDescent="0.25">
      <c r="A21" s="4" t="str">
        <f>'Oi Reuso'!A25</f>
        <v>CDOE-48PLM</v>
      </c>
      <c r="B21" s="5">
        <v>7</v>
      </c>
      <c r="C21" s="6">
        <f t="shared" si="0"/>
        <v>3</v>
      </c>
    </row>
    <row r="22" spans="1:15" hidden="1" x14ac:dyDescent="0.25">
      <c r="A22" s="4" t="str">
        <f>'Oi Reuso'!A26</f>
        <v>CDOE-4921</v>
      </c>
      <c r="B22" s="5">
        <v>11</v>
      </c>
      <c r="C22" s="6">
        <f t="shared" si="0"/>
        <v>7</v>
      </c>
    </row>
    <row r="23" spans="1:15" hidden="1" x14ac:dyDescent="0.25">
      <c r="A23" s="4" t="str">
        <f>'Oi Reuso'!A27</f>
        <v>CDOE-4922</v>
      </c>
      <c r="B23" s="5">
        <v>11</v>
      </c>
      <c r="C23" s="6">
        <f t="shared" si="0"/>
        <v>7</v>
      </c>
    </row>
    <row r="24" spans="1:15" hidden="1" x14ac:dyDescent="0.25">
      <c r="A24" s="4" t="str">
        <f>'Oi Reuso'!A28</f>
        <v>CDOE-4923</v>
      </c>
      <c r="B24" s="5">
        <v>11</v>
      </c>
      <c r="C24" s="6">
        <f t="shared" si="0"/>
        <v>7</v>
      </c>
    </row>
    <row r="25" spans="1:15" hidden="1" x14ac:dyDescent="0.25">
      <c r="A25" s="4" t="str">
        <f>'Oi Reuso'!A29</f>
        <v>CDOE-4924</v>
      </c>
      <c r="B25" s="5">
        <v>11</v>
      </c>
      <c r="C25" s="6">
        <f t="shared" si="0"/>
        <v>7</v>
      </c>
    </row>
    <row r="26" spans="1:15" hidden="1" x14ac:dyDescent="0.25">
      <c r="A26" s="4" t="str">
        <f>'Oi Reuso'!A30</f>
        <v>CDOE-4925</v>
      </c>
      <c r="B26" s="5">
        <v>11</v>
      </c>
      <c r="C26" s="6">
        <f t="shared" si="0"/>
        <v>7</v>
      </c>
    </row>
    <row r="27" spans="1:15" hidden="1" x14ac:dyDescent="0.25">
      <c r="A27" s="4" t="str">
        <f>'Oi Reuso'!A31</f>
        <v>CDOE-4926</v>
      </c>
      <c r="B27" s="5">
        <v>11</v>
      </c>
      <c r="C27" s="6">
        <f t="shared" si="0"/>
        <v>7</v>
      </c>
    </row>
    <row r="28" spans="1:15" hidden="1" x14ac:dyDescent="0.25">
      <c r="A28" s="4" t="str">
        <f>'Oi Reuso'!A32</f>
        <v>CDOE-4927</v>
      </c>
      <c r="B28" s="5">
        <v>11</v>
      </c>
      <c r="C28" s="6">
        <f t="shared" si="0"/>
        <v>7</v>
      </c>
    </row>
    <row r="29" spans="1:15" hidden="1" x14ac:dyDescent="0.25">
      <c r="A29" s="4" t="str">
        <f>'Oi Reuso'!A33</f>
        <v>CDOE-4928</v>
      </c>
      <c r="B29" s="5">
        <v>12</v>
      </c>
      <c r="C29" s="6">
        <f t="shared" si="0"/>
        <v>8</v>
      </c>
    </row>
    <row r="30" spans="1:15" hidden="1" x14ac:dyDescent="0.25">
      <c r="A30" s="4" t="str">
        <f>'Oi Reuso'!A34</f>
        <v>CDOE-4929</v>
      </c>
      <c r="B30" s="5">
        <v>12</v>
      </c>
      <c r="C30" s="6">
        <f t="shared" si="0"/>
        <v>8</v>
      </c>
    </row>
    <row r="31" spans="1:15" hidden="1" x14ac:dyDescent="0.25">
      <c r="A31" s="4" t="str">
        <f>'Oi Reuso'!A35</f>
        <v>CDOE-4930</v>
      </c>
      <c r="B31" s="5">
        <v>11</v>
      </c>
      <c r="C31" s="6">
        <f t="shared" si="0"/>
        <v>7</v>
      </c>
    </row>
    <row r="32" spans="1:15" hidden="1" x14ac:dyDescent="0.25">
      <c r="A32" s="4" t="str">
        <f>'Oi Reuso'!A36</f>
        <v>CDOE-4931</v>
      </c>
      <c r="B32" s="5">
        <v>11</v>
      </c>
      <c r="C32" s="6">
        <f t="shared" si="0"/>
        <v>7</v>
      </c>
    </row>
    <row r="33" spans="1:3" hidden="1" x14ac:dyDescent="0.25">
      <c r="A33" s="4" t="str">
        <f>'Oi Reuso'!A37</f>
        <v>CDOE-4932</v>
      </c>
      <c r="B33" s="5">
        <v>11</v>
      </c>
      <c r="C33" s="6">
        <f t="shared" si="0"/>
        <v>7</v>
      </c>
    </row>
    <row r="34" spans="1:3" hidden="1" x14ac:dyDescent="0.25">
      <c r="A34" s="4" t="str">
        <f>'Oi Reuso'!A38</f>
        <v>CDOE-4933</v>
      </c>
      <c r="B34" s="5">
        <v>11</v>
      </c>
      <c r="C34" s="6">
        <f t="shared" ref="C34:C65" si="1">B34-(IF(A34=0,0,IF(MID(A34,1,4)="CDOE",4,6)))</f>
        <v>7</v>
      </c>
    </row>
    <row r="35" spans="1:3" hidden="1" x14ac:dyDescent="0.25">
      <c r="A35" s="4" t="str">
        <f>'Oi Reuso'!A39</f>
        <v>CDOE-4934</v>
      </c>
      <c r="B35" s="5">
        <v>10</v>
      </c>
      <c r="C35" s="6">
        <f t="shared" si="1"/>
        <v>6</v>
      </c>
    </row>
    <row r="36" spans="1:3" hidden="1" x14ac:dyDescent="0.25">
      <c r="A36" s="4" t="str">
        <f>'Oi Reuso'!A40</f>
        <v>CDOE-4935</v>
      </c>
      <c r="B36" s="5">
        <v>10</v>
      </c>
      <c r="C36" s="6">
        <f t="shared" si="1"/>
        <v>6</v>
      </c>
    </row>
    <row r="37" spans="1:3" hidden="1" x14ac:dyDescent="0.25">
      <c r="A37" s="4" t="str">
        <f>'Oi Reuso'!A41</f>
        <v>CDOE-4936</v>
      </c>
      <c r="B37" s="5">
        <v>10</v>
      </c>
      <c r="C37" s="6">
        <f t="shared" si="1"/>
        <v>6</v>
      </c>
    </row>
    <row r="38" spans="1:3" hidden="1" x14ac:dyDescent="0.25">
      <c r="A38" s="4" t="str">
        <f>'Oi Reuso'!A42</f>
        <v>37PLM</v>
      </c>
      <c r="B38" s="5"/>
      <c r="C38" s="6">
        <f t="shared" si="1"/>
        <v>-6</v>
      </c>
    </row>
    <row r="39" spans="1:3" hidden="1" x14ac:dyDescent="0.25">
      <c r="A39" s="4" t="str">
        <f>'Oi Reuso'!A43</f>
        <v>38PLM</v>
      </c>
      <c r="B39" s="5"/>
      <c r="C39" s="6">
        <f t="shared" si="1"/>
        <v>-6</v>
      </c>
    </row>
    <row r="40" spans="1:3" hidden="1" x14ac:dyDescent="0.25">
      <c r="A40" s="4" t="str">
        <f>'Oi Reuso'!A44</f>
        <v>39PLM</v>
      </c>
      <c r="B40" s="5"/>
      <c r="C40" s="6">
        <f t="shared" si="1"/>
        <v>-6</v>
      </c>
    </row>
    <row r="41" spans="1:3" hidden="1" x14ac:dyDescent="0.25">
      <c r="A41" s="4" t="str">
        <f>'Oi Reuso'!A45</f>
        <v>40PLM</v>
      </c>
      <c r="B41" s="5"/>
      <c r="C41" s="6">
        <f t="shared" si="1"/>
        <v>-6</v>
      </c>
    </row>
    <row r="42" spans="1:3" hidden="1" x14ac:dyDescent="0.25">
      <c r="A42" s="4" t="str">
        <f>'Oi Reuso'!A46</f>
        <v>41PLM</v>
      </c>
      <c r="B42" s="5"/>
      <c r="C42" s="6">
        <f t="shared" si="1"/>
        <v>-6</v>
      </c>
    </row>
    <row r="43" spans="1:3" hidden="1" x14ac:dyDescent="0.25">
      <c r="A43" s="4" t="str">
        <f>'Oi Reuso'!A47</f>
        <v>42PLM</v>
      </c>
      <c r="B43" s="5"/>
      <c r="C43" s="6">
        <f t="shared" si="1"/>
        <v>-6</v>
      </c>
    </row>
    <row r="44" spans="1:3" hidden="1" x14ac:dyDescent="0.25">
      <c r="A44" s="4" t="str">
        <f>'Oi Reuso'!A48</f>
        <v>43PLM</v>
      </c>
      <c r="B44" s="5"/>
      <c r="C44" s="6">
        <f t="shared" si="1"/>
        <v>-6</v>
      </c>
    </row>
    <row r="45" spans="1:3" hidden="1" x14ac:dyDescent="0.25">
      <c r="A45" s="4" t="str">
        <f>'Oi Reuso'!A49</f>
        <v>CDOE-4944</v>
      </c>
      <c r="B45" s="5"/>
      <c r="C45" s="6">
        <f t="shared" si="1"/>
        <v>-4</v>
      </c>
    </row>
    <row r="46" spans="1:3" hidden="1" x14ac:dyDescent="0.25">
      <c r="A46" s="4" t="str">
        <f>'Oi Reuso'!A50</f>
        <v>CDOE-4945</v>
      </c>
      <c r="B46" s="5"/>
      <c r="C46" s="6">
        <f t="shared" si="1"/>
        <v>-4</v>
      </c>
    </row>
    <row r="47" spans="1:3" hidden="1" x14ac:dyDescent="0.25">
      <c r="A47" s="4" t="str">
        <f>'Oi Reuso'!A51</f>
        <v>CDOE-4946</v>
      </c>
      <c r="B47" s="5"/>
      <c r="C47" s="6">
        <f t="shared" si="1"/>
        <v>-4</v>
      </c>
    </row>
    <row r="48" spans="1:3" hidden="1" x14ac:dyDescent="0.25">
      <c r="A48" s="4" t="str">
        <f>'Oi Reuso'!A52</f>
        <v>CDOE-4947</v>
      </c>
      <c r="B48" s="5"/>
      <c r="C48" s="6">
        <f t="shared" si="1"/>
        <v>-4</v>
      </c>
    </row>
    <row r="49" spans="1:3" hidden="1" x14ac:dyDescent="0.25">
      <c r="A49" s="4" t="str">
        <f>'Oi Reuso'!A53</f>
        <v>CDOE-4948</v>
      </c>
      <c r="B49" s="5"/>
      <c r="C49" s="6">
        <f t="shared" si="1"/>
        <v>-4</v>
      </c>
    </row>
    <row r="50" spans="1:3" hidden="1" x14ac:dyDescent="0.25">
      <c r="A50" s="4" t="str">
        <f>'Oi Reuso'!A54</f>
        <v>CDOE-4949</v>
      </c>
      <c r="B50" s="5"/>
      <c r="C50" s="6">
        <f t="shared" si="1"/>
        <v>-4</v>
      </c>
    </row>
    <row r="51" spans="1:3" hidden="1" x14ac:dyDescent="0.25">
      <c r="A51" s="4" t="str">
        <f>'Oi Reuso'!A55</f>
        <v>CDOE-4950</v>
      </c>
      <c r="B51" s="5"/>
      <c r="C51" s="6">
        <f t="shared" si="1"/>
        <v>-4</v>
      </c>
    </row>
    <row r="52" spans="1:3" hidden="1" x14ac:dyDescent="0.25">
      <c r="A52" s="4" t="str">
        <f>'Oi Reuso'!A56</f>
        <v>CDOE-4951</v>
      </c>
      <c r="B52" s="5"/>
      <c r="C52" s="6">
        <f t="shared" si="1"/>
        <v>-4</v>
      </c>
    </row>
    <row r="53" spans="1:3" hidden="1" x14ac:dyDescent="0.25">
      <c r="A53" s="4" t="str">
        <f>'Oi Reuso'!A57</f>
        <v>CDOE-4952</v>
      </c>
      <c r="B53" s="5"/>
      <c r="C53" s="6">
        <f t="shared" si="1"/>
        <v>-4</v>
      </c>
    </row>
    <row r="54" spans="1:3" hidden="1" x14ac:dyDescent="0.25">
      <c r="A54" s="4" t="str">
        <f>'Oi Reuso'!A58</f>
        <v>CDOE-4953</v>
      </c>
      <c r="B54" s="5"/>
      <c r="C54" s="6">
        <f t="shared" si="1"/>
        <v>-4</v>
      </c>
    </row>
    <row r="55" spans="1:3" hidden="1" x14ac:dyDescent="0.25">
      <c r="A55" s="4" t="str">
        <f>'Oi Reuso'!A59</f>
        <v>CDOE-4954</v>
      </c>
      <c r="B55" s="5"/>
      <c r="C55" s="6">
        <f t="shared" si="1"/>
        <v>-4</v>
      </c>
    </row>
    <row r="56" spans="1:3" hidden="1" x14ac:dyDescent="0.25">
      <c r="A56" s="4" t="str">
        <f>'Oi Reuso'!A60</f>
        <v>CDOE-4955</v>
      </c>
      <c r="B56" s="5"/>
      <c r="C56" s="6">
        <f t="shared" si="1"/>
        <v>-4</v>
      </c>
    </row>
    <row r="57" spans="1:3" hidden="1" x14ac:dyDescent="0.25">
      <c r="A57" s="4" t="str">
        <f>'Oi Reuso'!A61</f>
        <v>CDOE-4956</v>
      </c>
      <c r="B57" s="5"/>
      <c r="C57" s="6">
        <f t="shared" si="1"/>
        <v>-4</v>
      </c>
    </row>
    <row r="58" spans="1:3" hidden="1" x14ac:dyDescent="0.25">
      <c r="A58" s="4" t="str">
        <f>'Oi Reuso'!A62</f>
        <v>CDOE-4957</v>
      </c>
      <c r="B58" s="5"/>
      <c r="C58" s="6">
        <f t="shared" si="1"/>
        <v>-4</v>
      </c>
    </row>
    <row r="59" spans="1:3" hidden="1" x14ac:dyDescent="0.25">
      <c r="A59" s="4" t="str">
        <f>'Oi Reuso'!A63</f>
        <v>CDOE-4958</v>
      </c>
      <c r="B59" s="5"/>
      <c r="C59" s="6">
        <f t="shared" si="1"/>
        <v>-4</v>
      </c>
    </row>
    <row r="60" spans="1:3" hidden="1" x14ac:dyDescent="0.25">
      <c r="A60" s="4" t="str">
        <f>'Oi Reuso'!A64</f>
        <v>CDOE-4959</v>
      </c>
      <c r="B60" s="5"/>
      <c r="C60" s="6">
        <f t="shared" si="1"/>
        <v>-4</v>
      </c>
    </row>
    <row r="61" spans="1:3" hidden="1" x14ac:dyDescent="0.25">
      <c r="A61" s="4" t="str">
        <f>'Oi Reuso'!A65</f>
        <v>CDOE-4960</v>
      </c>
      <c r="B61" s="5"/>
      <c r="C61" s="6">
        <f t="shared" si="1"/>
        <v>-4</v>
      </c>
    </row>
    <row r="62" spans="1:3" hidden="1" x14ac:dyDescent="0.25">
      <c r="A62" s="4" t="str">
        <f>'Oi Reuso'!A66</f>
        <v>CDOE-4961</v>
      </c>
      <c r="B62" s="5"/>
      <c r="C62" s="6">
        <f t="shared" si="1"/>
        <v>-4</v>
      </c>
    </row>
    <row r="63" spans="1:3" hidden="1" x14ac:dyDescent="0.25">
      <c r="A63" s="4" t="str">
        <f>'Oi Reuso'!A67</f>
        <v>CDOE-4962</v>
      </c>
      <c r="B63" s="5"/>
      <c r="C63" s="6">
        <f t="shared" si="1"/>
        <v>-4</v>
      </c>
    </row>
    <row r="64" spans="1:3" hidden="1" x14ac:dyDescent="0.25">
      <c r="A64" s="4" t="str">
        <f>'Oi Reuso'!A68</f>
        <v>CDOE-4963</v>
      </c>
      <c r="B64" s="5"/>
      <c r="C64" s="6">
        <f t="shared" si="1"/>
        <v>-4</v>
      </c>
    </row>
    <row r="65" spans="1:3" hidden="1" x14ac:dyDescent="0.25">
      <c r="A65" s="4" t="str">
        <f>'Oi Reuso'!A69</f>
        <v>CDOE-4964</v>
      </c>
      <c r="B65" s="5"/>
      <c r="C65" s="6">
        <f t="shared" si="1"/>
        <v>-4</v>
      </c>
    </row>
  </sheetData>
  <mergeCells count="2">
    <mergeCell ref="E2:O3"/>
    <mergeCell ref="E4:O5"/>
  </mergeCell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MK150"/>
  <sheetViews>
    <sheetView showGridLines="0" tabSelected="1" zoomScale="70" zoomScaleNormal="70" workbookViewId="0">
      <selection activeCell="W25" sqref="W25"/>
    </sheetView>
  </sheetViews>
  <sheetFormatPr defaultRowHeight="15" x14ac:dyDescent="0.25"/>
  <cols>
    <col min="1" max="1" width="15.5703125" style="11"/>
    <col min="2" max="2" width="6.28515625" style="11"/>
    <col min="3" max="3" width="6.140625" style="12"/>
    <col min="4" max="4" width="20" style="12"/>
    <col min="5" max="5" width="12.85546875" style="12"/>
    <col min="6" max="6" width="13" style="12"/>
    <col min="7" max="7" width="8" style="12"/>
    <col min="8" max="8" width="9.42578125" style="12"/>
    <col min="9" max="9" width="9.85546875" style="12"/>
    <col min="10" max="11" width="9.5703125" style="12"/>
    <col min="12" max="12" width="9.42578125" style="12"/>
    <col min="13" max="14" width="11" style="12"/>
    <col min="15" max="15" width="12.42578125" style="12"/>
    <col min="16" max="16" width="10.42578125" style="12"/>
    <col min="17" max="17" width="8.42578125" style="12"/>
    <col min="18" max="18" width="7.42578125" style="12"/>
    <col min="19" max="20" width="6.140625" style="12"/>
    <col min="21" max="21" width="8.28515625" style="12"/>
    <col min="22" max="22" width="6.5703125" style="12"/>
    <col min="23" max="23" width="6.140625" style="12"/>
    <col min="24" max="24" width="14.85546875" style="12"/>
    <col min="25" max="25" width="6.140625" style="12"/>
    <col min="26" max="26" width="12.42578125" style="12"/>
    <col min="27" max="27" width="12.7109375" style="13"/>
    <col min="28" max="28" width="8.42578125" style="12"/>
    <col min="29" max="29" width="12.7109375" style="12"/>
    <col min="30" max="30" width="12.140625" style="12"/>
    <col min="31" max="31" width="10.28515625" style="12"/>
    <col min="32" max="32" width="9.7109375" style="12"/>
    <col min="33" max="33" width="12.7109375" style="12"/>
    <col min="34" max="1025" width="6.140625" style="12"/>
  </cols>
  <sheetData>
    <row r="1" spans="1:35" ht="47.25" customHeight="1" x14ac:dyDescent="0.25">
      <c r="AA1" s="12"/>
      <c r="AC1" s="13"/>
      <c r="AD1" s="13"/>
    </row>
    <row r="3" spans="1:35" ht="12.75" customHeight="1" x14ac:dyDescent="0.25">
      <c r="A3" s="85" t="s">
        <v>5</v>
      </c>
      <c r="B3" s="86" t="s">
        <v>6</v>
      </c>
      <c r="C3" s="88" t="s">
        <v>7</v>
      </c>
      <c r="D3" s="89" t="s">
        <v>8</v>
      </c>
      <c r="E3" s="90" t="s">
        <v>9</v>
      </c>
      <c r="F3" s="90"/>
      <c r="G3" s="90"/>
      <c r="H3" s="90"/>
      <c r="I3" s="90"/>
      <c r="J3" s="90"/>
      <c r="K3" s="97" t="s">
        <v>10</v>
      </c>
      <c r="L3" s="97"/>
      <c r="M3" s="97"/>
      <c r="N3" s="97"/>
      <c r="O3" s="97"/>
      <c r="P3" s="97"/>
      <c r="Q3" s="97"/>
      <c r="R3" s="98" t="s">
        <v>11</v>
      </c>
      <c r="S3" s="98"/>
      <c r="T3" s="98"/>
      <c r="U3" s="98"/>
      <c r="V3" s="98"/>
      <c r="W3" s="98"/>
      <c r="X3" s="98"/>
      <c r="Y3" s="99" t="s">
        <v>12</v>
      </c>
      <c r="Z3" s="99"/>
      <c r="AA3" s="83" t="s">
        <v>13</v>
      </c>
      <c r="AB3" s="84" t="s">
        <v>14</v>
      </c>
      <c r="AC3" s="84"/>
      <c r="AD3" s="84"/>
      <c r="AE3" s="84"/>
      <c r="AF3" s="84"/>
      <c r="AG3" s="91" t="s">
        <v>15</v>
      </c>
    </row>
    <row r="4" spans="1:35" ht="25.5" customHeight="1" x14ac:dyDescent="0.25">
      <c r="A4" s="85"/>
      <c r="B4" s="85"/>
      <c r="C4" s="88"/>
      <c r="D4" s="88"/>
      <c r="E4" s="14" t="s">
        <v>16</v>
      </c>
      <c r="F4" s="14" t="s">
        <v>17</v>
      </c>
      <c r="G4" s="14" t="s">
        <v>18</v>
      </c>
      <c r="H4" s="92" t="s">
        <v>19</v>
      </c>
      <c r="I4" s="90" t="s">
        <v>20</v>
      </c>
      <c r="J4" s="14" t="s">
        <v>21</v>
      </c>
      <c r="K4" s="93" t="s">
        <v>16</v>
      </c>
      <c r="L4" s="93"/>
      <c r="M4" s="93" t="s">
        <v>22</v>
      </c>
      <c r="N4" s="93"/>
      <c r="O4" s="93" t="s">
        <v>23</v>
      </c>
      <c r="P4" s="93" t="s">
        <v>24</v>
      </c>
      <c r="Q4" s="17" t="s">
        <v>25</v>
      </c>
      <c r="R4" s="94" t="s">
        <v>18</v>
      </c>
      <c r="S4" s="94"/>
      <c r="T4" s="94" t="s">
        <v>16</v>
      </c>
      <c r="U4" s="94"/>
      <c r="V4" s="18" t="s">
        <v>17</v>
      </c>
      <c r="W4" s="94" t="s">
        <v>26</v>
      </c>
      <c r="X4" s="95" t="s">
        <v>27</v>
      </c>
      <c r="Y4" s="19" t="s">
        <v>28</v>
      </c>
      <c r="Z4" s="20" t="s">
        <v>29</v>
      </c>
      <c r="AA4" s="83"/>
      <c r="AB4" s="96" t="s">
        <v>30</v>
      </c>
      <c r="AC4" s="96"/>
      <c r="AD4" s="96" t="s">
        <v>10</v>
      </c>
      <c r="AE4" s="96" t="s">
        <v>11</v>
      </c>
      <c r="AF4" s="21"/>
      <c r="AG4" s="91"/>
      <c r="AH4" s="22"/>
    </row>
    <row r="5" spans="1:35" ht="25.5" x14ac:dyDescent="0.25">
      <c r="A5" s="85"/>
      <c r="B5" s="87"/>
      <c r="C5" s="88"/>
      <c r="D5" s="89"/>
      <c r="E5" s="14" t="s">
        <v>31</v>
      </c>
      <c r="F5" s="16" t="s">
        <v>32</v>
      </c>
      <c r="G5" s="23" t="s">
        <v>33</v>
      </c>
      <c r="H5" s="92"/>
      <c r="I5" s="90"/>
      <c r="J5" s="23" t="s">
        <v>34</v>
      </c>
      <c r="K5" s="17" t="s">
        <v>35</v>
      </c>
      <c r="L5" s="17" t="s">
        <v>36</v>
      </c>
      <c r="M5" s="17" t="s">
        <v>32</v>
      </c>
      <c r="N5" s="17" t="s">
        <v>37</v>
      </c>
      <c r="O5" s="93"/>
      <c r="P5" s="93"/>
      <c r="Q5" s="24" t="s">
        <v>38</v>
      </c>
      <c r="R5" s="25" t="s">
        <v>39</v>
      </c>
      <c r="S5" s="26" t="s">
        <v>34</v>
      </c>
      <c r="T5" s="15" t="s">
        <v>40</v>
      </c>
      <c r="U5" s="15" t="s">
        <v>41</v>
      </c>
      <c r="V5" s="15" t="s">
        <v>32</v>
      </c>
      <c r="W5" s="94"/>
      <c r="X5" s="95"/>
      <c r="Y5" s="19" t="s">
        <v>42</v>
      </c>
      <c r="Z5" s="19" t="s">
        <v>43</v>
      </c>
      <c r="AA5" s="83"/>
      <c r="AB5" s="27" t="s">
        <v>44</v>
      </c>
      <c r="AC5" s="28" t="s">
        <v>45</v>
      </c>
      <c r="AD5" s="28" t="s">
        <v>46</v>
      </c>
      <c r="AE5" s="28" t="s">
        <v>47</v>
      </c>
      <c r="AF5" s="29" t="s">
        <v>48</v>
      </c>
      <c r="AG5" s="91"/>
      <c r="AI5" s="13" t="s">
        <v>49</v>
      </c>
    </row>
    <row r="6" spans="1:35" hidden="1" x14ac:dyDescent="0.25">
      <c r="A6" s="30" t="s">
        <v>88</v>
      </c>
      <c r="B6" s="79">
        <v>7</v>
      </c>
      <c r="C6" s="78" t="s">
        <v>50</v>
      </c>
      <c r="D6" s="32" t="s">
        <v>51</v>
      </c>
      <c r="E6" s="33">
        <v>100</v>
      </c>
      <c r="F6" s="34">
        <v>2</v>
      </c>
      <c r="G6" s="34">
        <v>3</v>
      </c>
      <c r="H6" s="34">
        <f t="shared" ref="H6:H37" si="0">IF(AND(A6&lt;&gt;0,D6="Modelo Obsoleto"),1,0)</f>
        <v>0</v>
      </c>
      <c r="I6" s="35"/>
      <c r="J6" s="36">
        <v>0</v>
      </c>
      <c r="K6" s="37">
        <v>8450</v>
      </c>
      <c r="L6" s="37">
        <v>145</v>
      </c>
      <c r="M6" s="38">
        <f>Aux!C2</f>
        <v>6</v>
      </c>
      <c r="N6" s="36">
        <v>0</v>
      </c>
      <c r="O6" s="39" t="s">
        <v>52</v>
      </c>
      <c r="P6" s="39" t="s">
        <v>52</v>
      </c>
      <c r="Q6" s="36">
        <v>0</v>
      </c>
      <c r="R6" s="40">
        <f t="shared" ref="R6:R37" si="1">IF(A6="",0,IF(MID(A6,1,4)="CDOE",1,1))</f>
        <v>1</v>
      </c>
      <c r="S6" s="40">
        <f t="shared" ref="S6:S37" si="2">IF(A6="",0,IF(MID(A6,1,4)="CDOE",2,2))</f>
        <v>2</v>
      </c>
      <c r="T6" s="36"/>
      <c r="U6" s="40">
        <f t="shared" ref="U6:U37" si="3">IF(A6="",0,IF(MID(A6,1,4)="CDOE",150,50))</f>
        <v>150</v>
      </c>
      <c r="V6" s="40">
        <f t="shared" ref="V6:V37" si="4">IF(A6="",0,IF(MID(A6,1,4)="CDOE",2,4))</f>
        <v>2</v>
      </c>
      <c r="W6" s="39"/>
      <c r="X6" s="41"/>
      <c r="Y6" s="42">
        <f>((E6+K6+L6+T6+U6)/1000)*Dados!$E$3+(F6+M6+V6)*Dados!$E$4+(N6)*Dados!$E$5+(G6+Q6+S6+J6)*Dados!$E$6+(R6)*Dados!$E$7+IF(I6="",0,IF(I6="2:2",Dados!$E$8,IF(I6="2:4",Dados!$E$9,IF(I6="2:8",Dados!$E$10,IF(I6="2:16",Dados!$E$11,IF(I6="2:32",Dados!$E$12))))))+IF(O6="",0,IF(O6="2:2",Dados!$E$8,IF(O6="2:4",Dados!$E$9,IF(O6="2:8",Dados!$E$10,IF(O6="2:16",Dados!$E$11,IF(O6="2:32",Dados!$E$12))))))+IF(O6="",0,IF(O6="1:2",Dados!$E$13,IF(O6="1:4",Dados!$E$16,IF(O6="1:8",Dados!$E$15,IF(O6="1:16",Dados!$E$18,IF(O6="1:32",Dados!$E$14))))))+IF(P6="",0,IF(P6="2:2",Dados!$E$8,IF(P6="2:4",Dados!$E$9,IF(P6="2:8",Dados!$E$10,IF(P6="2:16",Dados!$E$11,IF(P6="2:32",Dados!$E$12))))))+IF(P6="",0,IF(P6="1:2",Dados!$E$13,IF(P6="1:4",Dados!$E$16,IF(P6="1:8",Dados!$E$15,IF(P6="1:16",Dados!$E$18,IF(P6="1:32",Dados!$E$14))))))+IF(W6="",0,IF(W6="1:2",Dados!$E$13,IF(W6="1:4",Dados!$E$16,IF(W6="1:8",Dados!$E$15,IF(W6="1:16",Dados!$E$18,IF(W6="1:32",Dados!$E$14))))))+(H6)*Dados!$E$17+IF(C6="SIM",1,0)+IF(X6="",0,IF(X6="1:2",Dados!$E$13,IF(X6="1:4",Dados!$E$16,IF(X6="1:8",Dados!$E$15,IF(X6="1:16",Dados!$E$18,IF(X6="1:32",Dados!$E$14))))))</f>
        <v>27.034199999999998</v>
      </c>
      <c r="Z6" s="43">
        <f>Y6-(1*Dados!$E$8)</f>
        <v>23.334199999999999</v>
      </c>
      <c r="AA6" s="44">
        <f t="shared" ref="AA6:AA41" si="5">IF(X6="",1,IF(X6="1:2",2,IF(X6="1:4",4,IF(X6="1:8",8,IF(X6="1:16",16,IF(X6="1:32",32,IF(X6="2:2",2,IF(X6="2:4",4,IF(X6="2:8",8,IF(X6="2:16",16,IF(X6="2:32",32)))))))))))*IF(W6="",1,IF(W6="1:2",2,IF(W6="1:4",4,IF(W6="1:8",8,IF(W6="1:16",16,IF(W6="1:32",32,IF(W6="2:2",2,IF(W6="2:4",4,IF(W6="2:8",8,IF(W6="2:16",16,IF(W6="2:32",32)))))))))))*IF(O6="",1,IF(O6="1:2",2,IF(O6="1:4",4,IF(O6="1:8",8,IF(O6="1:16",16,IF(O6="1:32",32,IF(O6="2:2",2,IF(O6="2:4",4,IF(O6="2:8",8,IF(O6="2:16",16,IF(O6="2:32",32)))))))))))*IF(I6="",1,IF(I6="1:2",2,IF(I6="1:4",4,IF(I6="1:8",8,IF(I6="1:16",16,IF(I6="1:32",32,IF(I6="2:2",2,IF(I6="2:4",4,IF(I6="2:8",8,IF(I6="2:16",16,IF(I6="2:32",32)))))))))))*IF(P6="",1,IF(P6="1:2",2,IF(P6="1:4",4,IF(P6="1:8",8,IF(P6="1:16",16,IF(P6="1:32",32,IF(P6="2:2",2,IF(P6="2:4",4,IF(P6="2:8",8,IF(P6="2:16",16,IF(P6="2:32",32)))))))))))</f>
        <v>64</v>
      </c>
      <c r="AB6" s="45">
        <f>IF(D6="Novas Estações",2*Dados!$E$6+(H6)*Dados!$E$17,IF(D6="Ampliação Sala Existêntes",2*Dados!$E$6+(H6)*Dados!$E$17,IF(D6="Modelo obsoleto",4*Dados!$E$6+(H6)*Dados!$E$17,IF(I6="",4*Dados!$E$6+(H6)*Dados!$E$17,0))))</f>
        <v>0.6</v>
      </c>
      <c r="AC6" s="46">
        <f>((E6)/1000)*Dados!$E$3+(F6)*Dados!$E$4+(G6+J6)*Dados!$E$6+IF(I6="",0,IF(I6="2:2",Dados!$E$8,IF(I6="2:4",Dados!$E$9,IF(I6="2:8",Dados!$E$10,IF(I6="2:16",Dados!$E$11,IF(I6="2:32",Dados!$E$12))))))-AB6+H6*Dados!$E$17</f>
        <v>0.53599999999999992</v>
      </c>
      <c r="AD6" s="46">
        <f>((K6+L6)/1000)*Dados!$E$3+(M6+2)*Dados!$E$4+N6*Dados!$E$5+(Q6)*Dados!$E$6+IF(O6="",0,IF(O6="2:2",Dados!$E$8,IF(O6="2:4",Dados!$E$9,IF(O6="2:8",Dados!$E$10,IF(O6="2:16",Dados!$E$11,IF(O6="2:32",Dados!$E$12))))))+IF(O6="",0,IF(O6="1:2",Dados!$E$13,IF(O6="1:4",Dados!$E$16,IF(O6="1:8",Dados!$E$15,IF(O6="1:16",Dados!$E$18,IF(O6="1:32",Dados!$E$14))))))+IF(C6="SIM",1,0)+IF(W6="",0,IF(W6="1:2",Dados!$E$13,IF(W6="1:4",Dados!$E$16,IF(W6="1:8",Dados!$E$15,IF(W6="1:16",Dados!$E$18,IF(W6="1:32",Dados!$E$14))))))+IF(P6="",0,IF(P6="2:2",Dados!$E$8,IF(P6="2:4",Dados!$E$9,IF(P6="2:8",Dados!$E$10,IF(P6="2:16",Dados!$E$11,IF(P6="2:32",Dados!$E$12))))))+IF(P6="",0,IF(P6="1:2",Dados!$E$13,IF(P6="1:4",Dados!$E$16,IF(P6="1:8",Dados!$E$15,IF(P6="1:16",Dados!$E$18,IF(P6="1:32",Dados!$E$14))))))</f>
        <v>24.894200000000001</v>
      </c>
      <c r="AE6" s="47">
        <f>((T6)/1000)*[1]Dados!$E$3+(1)*[1]Dados!$E$4+IF(X6="",0,IF(X6="1:2",[1]Dados!$E$13,IF(X6="1:4",[1]Dados!$E$16,IF(X6="1:8",[1]Dados!$E$15,IF(X6="1:16",[1]Dados!$E$18,IF(X6="1:32",[1]Dados!$E$14))))))+S6*[1]Dados!$E$6</f>
        <v>0.7</v>
      </c>
      <c r="AF6" s="47">
        <f>((U6)/1000)*Dados!$E$3+(1)*Dados!$E$4+R6*Dados!$E$7</f>
        <v>0.504</v>
      </c>
      <c r="AG6" s="46">
        <f t="shared" ref="AG6:AG37" si="6">SUM(AC6:AE6)</f>
        <v>26.130200000000002</v>
      </c>
      <c r="AI6" s="13" t="s">
        <v>53</v>
      </c>
    </row>
    <row r="7" spans="1:35" hidden="1" x14ac:dyDescent="0.25">
      <c r="A7" s="30" t="s">
        <v>89</v>
      </c>
      <c r="B7" s="79">
        <v>13</v>
      </c>
      <c r="C7" s="78" t="s">
        <v>50</v>
      </c>
      <c r="D7" s="32" t="s">
        <v>51</v>
      </c>
      <c r="E7" s="33">
        <f t="shared" ref="E7:E38" si="7">E6</f>
        <v>100</v>
      </c>
      <c r="F7" s="34">
        <v>2</v>
      </c>
      <c r="G7" s="34">
        <v>3</v>
      </c>
      <c r="H7" s="34">
        <f t="shared" si="0"/>
        <v>0</v>
      </c>
      <c r="I7" s="35"/>
      <c r="J7" s="36">
        <v>0</v>
      </c>
      <c r="K7" s="36">
        <f t="shared" ref="K7:K38" si="8">K6</f>
        <v>8450</v>
      </c>
      <c r="L7" s="37">
        <v>255</v>
      </c>
      <c r="M7" s="38">
        <f>Aux!C3</f>
        <v>6</v>
      </c>
      <c r="N7" s="36">
        <v>0</v>
      </c>
      <c r="O7" s="39" t="s">
        <v>52</v>
      </c>
      <c r="P7" s="39" t="s">
        <v>52</v>
      </c>
      <c r="Q7" s="36">
        <v>0</v>
      </c>
      <c r="R7" s="40">
        <f t="shared" si="1"/>
        <v>1</v>
      </c>
      <c r="S7" s="40">
        <f t="shared" si="2"/>
        <v>2</v>
      </c>
      <c r="T7" s="38"/>
      <c r="U7" s="40">
        <f t="shared" si="3"/>
        <v>150</v>
      </c>
      <c r="V7" s="40">
        <f t="shared" si="4"/>
        <v>2</v>
      </c>
      <c r="W7" s="39"/>
      <c r="X7" s="41"/>
      <c r="Y7" s="42">
        <f>((E7+K7+L7+T7+U7)/1000)*Dados!$E$3+J7*Dados!$E$7+(F7+M7+V7)*Dados!$E$4+(N7)*Dados!$E$5+(G7+Q7+S7)*Dados!$E$6+(R7)*Dados!$E$7+IF(I7="",0,IF(I7="2:2",Dados!$E$8,IF(I7="2:4",Dados!$E$9,IF(I7="2:8",Dados!$E$10,IF(I7="2:16",Dados!$E$11,IF(I7="2:32",Dados!$E$12))))))+IF(O7="",0,IF(O7="2:2",Dados!$E$8,IF(O7="2:4",Dados!$E$9,IF(O7="2:8",Dados!$E$10,IF(O7="2:16",Dados!$E$11,IF(O7="2:32",Dados!$E$12))))))+IF(O7="",0,IF(O7="1:2",Dados!$E$13,IF(O7="1:4",Dados!$E$16,IF(O7="1:8",Dados!$E$15,IF(O7="1:16",Dados!$E$18,IF(O7="1:32",Dados!$E$14))))))+IF(P7="",0,IF(P7="2:2",Dados!$E$8,IF(P7="2:4",Dados!$E$9,IF(P7="2:8",Dados!$E$10,IF(P7="2:16",Dados!$E$11,IF(P7="2:32",Dados!$E$12))))))+IF(P7="",0,IF(P7="1:2",Dados!$E$13,IF(P7="1:4",Dados!$E$16,IF(P7="1:8",Dados!$E$15,IF(P7="1:16",Dados!$E$18,IF(P7="1:32",Dados!$E$14))))))+IF(W7="",0,IF(W7="1:2",Dados!$E$13,IF(W7="1:4",Dados!$E$16,IF(W7="1:8",Dados!$E$15,IF(W7="1:16",Dados!$E$18,IF(W7="1:32",Dados!$E$14))))))+(H7)*Dados!$E$17+IF(C7="SIM",1,0)+IF(X7="",0,IF(X7="1:2",Dados!$E$13,IF(X7="1:4",Dados!$E$16,IF(X7="1:8",Dados!$E$15,IF(X7="1:16",Dados!$E$18,IF(X7="1:32",Dados!$E$14))))))</f>
        <v>27.073799999999999</v>
      </c>
      <c r="Z7" s="43">
        <f>Y7-((1*Dados!$E$6) + (1*Dados!$E$8))</f>
        <v>23.073799999999999</v>
      </c>
      <c r="AA7" s="80">
        <f t="shared" si="5"/>
        <v>64</v>
      </c>
      <c r="AB7" s="45">
        <f>IF(D7="Novas Estações",2*Dados!$E$6+(H7)*Dados!$E$17,IF(D7="Ampliação Sala Existêntes",2*Dados!$E$6+(H7)*Dados!$E$17,IF(D7="Modelo obsoleto",4*Dados!$E$6+(H7)*Dados!$E$17,IF(I7="",2*Dados!$E$6+(H7)*Dados!$E$17,0))))</f>
        <v>0.6</v>
      </c>
      <c r="AC7" s="46">
        <f>((E7)/1000)*Dados!$E$3+(F7)*Dados!$E$4+(G7+J7)*Dados!$E$6+IF(I7="",0,IF(I7="2:2",Dados!$E$8,IF(I7="2:4",Dados!$E$9,IF(I7="2:8",Dados!$E$10,IF(I7="2:16",Dados!$E$11,IF(I7="2:32",Dados!$E$12))))))-AB7+H7*Dados!$E$17</f>
        <v>0.53599999999999992</v>
      </c>
      <c r="AD7" s="46">
        <f>((K7+L7)/1000)*Dados!$E$3+(M7+2)*Dados!$E$4+N7*Dados!$E$5+(Q7)*Dados!$E$6+IF(O7="",0,IF(O7="2:2",Dados!$E$8,IF(O7="2:4",Dados!$E$9,IF(O7="2:8",Dados!$E$10,IF(O7="2:16",Dados!$E$11,IF(O7="2:32",Dados!$E$12))))))+IF(O7="",0,IF(O7="1:2",Dados!$E$13,IF(O7="1:4",Dados!$E$16,IF(O7="1:8",Dados!$E$15,IF(O7="1:16",Dados!$E$18,IF(O7="1:32",Dados!$E$14))))))+IF(C7="SIM",1,0)+IF(W7="",0,IF(W7="1:2",Dados!$E$13,IF(W7="1:4",Dados!$E$16,IF(W7="1:8",Dados!$E$15,IF(W7="1:16",Dados!$E$18,IF(W7="1:32",Dados!$E$14))))))+IF(P7="",0,IF(P7="2:2",Dados!$E$8,IF(P7="2:4",Dados!$E$9,IF(P7="2:8",Dados!$E$10,IF(P7="2:16",Dados!$E$11,IF(P7="2:32",Dados!$E$12))))))+IF(P7="",0,IF(P7="1:2",Dados!$E$13,IF(P7="1:4",Dados!$E$16,IF(P7="1:8",Dados!$E$15,IF(P7="1:16",Dados!$E$18,IF(P7="1:32",Dados!$E$14))))))</f>
        <v>24.933799999999998</v>
      </c>
      <c r="AE7" s="47">
        <f>((T7)/1000)*[1]Dados!$E$3+(1)*[1]Dados!$E$4+IF(X7="",0,IF(X7="1:2",[1]Dados!$E$13,IF(X7="1:4",[1]Dados!$E$16,IF(X7="1:8",[1]Dados!$E$15,IF(X7="1:16",[1]Dados!$E$18,IF(X7="1:32",[1]Dados!$E$14))))))+S7*[1]Dados!$E$6</f>
        <v>0.7</v>
      </c>
      <c r="AF7" s="47">
        <f>((U7)/1000)*Dados!$E$3+(1)*Dados!$E$4+R7*Dados!$E$7</f>
        <v>0.504</v>
      </c>
      <c r="AG7" s="46">
        <f t="shared" si="6"/>
        <v>26.169799999999999</v>
      </c>
      <c r="AI7" s="13" t="s">
        <v>54</v>
      </c>
    </row>
    <row r="8" spans="1:35" hidden="1" x14ac:dyDescent="0.25">
      <c r="A8" s="30" t="s">
        <v>90</v>
      </c>
      <c r="B8" s="79">
        <v>8</v>
      </c>
      <c r="C8" s="78" t="s">
        <v>50</v>
      </c>
      <c r="D8" s="32" t="s">
        <v>51</v>
      </c>
      <c r="E8" s="33">
        <f t="shared" si="7"/>
        <v>100</v>
      </c>
      <c r="F8" s="34">
        <v>2</v>
      </c>
      <c r="G8" s="34">
        <v>3</v>
      </c>
      <c r="H8" s="34">
        <f t="shared" si="0"/>
        <v>0</v>
      </c>
      <c r="I8" s="35"/>
      <c r="J8" s="36">
        <v>0</v>
      </c>
      <c r="K8" s="36">
        <f t="shared" si="8"/>
        <v>8450</v>
      </c>
      <c r="L8" s="37">
        <v>470</v>
      </c>
      <c r="M8" s="38">
        <f>Aux!C4</f>
        <v>7</v>
      </c>
      <c r="N8" s="36">
        <v>0</v>
      </c>
      <c r="O8" s="39" t="s">
        <v>52</v>
      </c>
      <c r="P8" s="39" t="s">
        <v>52</v>
      </c>
      <c r="Q8" s="36">
        <v>0</v>
      </c>
      <c r="R8" s="40">
        <f t="shared" si="1"/>
        <v>1</v>
      </c>
      <c r="S8" s="40">
        <f t="shared" si="2"/>
        <v>2</v>
      </c>
      <c r="T8" s="38"/>
      <c r="U8" s="40">
        <f t="shared" si="3"/>
        <v>150</v>
      </c>
      <c r="V8" s="40">
        <f t="shared" si="4"/>
        <v>2</v>
      </c>
      <c r="W8" s="39"/>
      <c r="X8" s="41"/>
      <c r="Y8" s="42">
        <f>((E8+K8+L8+T8+U8)/1000)*Dados!$E$3+J8*Dados!$E$7+(F8+M8+V8)*Dados!$E$4+(N8)*Dados!$E$5+(G8+Q8+S8)*Dados!$E$6+(R8)*Dados!$E$7+IF(I8="",0,IF(I8="2:2",Dados!$E$8,IF(I8="2:4",Dados!$E$9,IF(I8="2:8",Dados!$E$10,IF(I8="2:16",Dados!$E$11,IF(I8="2:32",Dados!$E$12))))))+IF(O8="",0,IF(O8="2:2",Dados!$E$8,IF(O8="2:4",Dados!$E$9,IF(O8="2:8",Dados!$E$10,IF(O8="2:16",Dados!$E$11,IF(O8="2:32",Dados!$E$12))))))+IF(O8="",0,IF(O8="1:2",Dados!$E$13,IF(O8="1:4",Dados!$E$16,IF(O8="1:8",Dados!$E$15,IF(O8="1:16",Dados!$E$18,IF(O8="1:32",Dados!$E$14))))))+IF(P8="",0,IF(P8="2:2",Dados!$E$8,IF(P8="2:4",Dados!$E$9,IF(P8="2:8",Dados!$E$10,IF(P8="2:16",Dados!$E$11,IF(P8="2:32",Dados!$E$12))))))+IF(P8="",0,IF(P8="1:2",Dados!$E$13,IF(P8="1:4",Dados!$E$16,IF(P8="1:8",Dados!$E$15,IF(P8="1:16",Dados!$E$18,IF(P8="1:32",Dados!$E$14))))))+IF(W8="",0,IF(W8="1:2",Dados!$E$13,IF(W8="1:4",Dados!$E$16,IF(W8="1:8",Dados!$E$15,IF(W8="1:16",Dados!$E$18,IF(W8="1:32",Dados!$E$14))))))+(H8)*Dados!$E$17+IF(C8="SIM",1,0)+IF(X8="",0,IF(X8="1:2",Dados!$E$13,IF(X8="1:4",Dados!$E$16,IF(X8="1:8",Dados!$E$15,IF(X8="1:16",Dados!$E$18,IF(X8="1:32",Dados!$E$14))))))</f>
        <v>27.251199999999997</v>
      </c>
      <c r="Z8" s="43">
        <f>Y8-((1*Dados!$E$6) + (1*Dados!$E$8))</f>
        <v>23.251199999999997</v>
      </c>
      <c r="AA8" s="80">
        <f t="shared" si="5"/>
        <v>64</v>
      </c>
      <c r="AB8" s="45">
        <f>IF(D8="Novas Estações",2*Dados!$E$6+(H8)*Dados!$E$17,IF(D8="Ampliação Sala Existêntes",2*Dados!$E$6+(H8)*Dados!$E$17,IF(D8="Modelo obsoleto",4*Dados!$E$6+(H8)*Dados!$E$17,IF(I8="",2*Dados!$E$6+(H8)*Dados!$E$17,0))))</f>
        <v>0.6</v>
      </c>
      <c r="AC8" s="46">
        <f>((E8)/1000)*Dados!$E$3+(F8)*Dados!$E$4+(G8+J8)*Dados!$E$6+IF(I8="",0,IF(I8="2:2",Dados!$E$8,IF(I8="2:4",Dados!$E$9,IF(I8="2:8",Dados!$E$10,IF(I8="2:16",Dados!$E$11,IF(I8="2:32",Dados!$E$12))))))-AB8+H8*Dados!$E$17</f>
        <v>0.53599999999999992</v>
      </c>
      <c r="AD8" s="46">
        <f>((K8+L8)/1000)*Dados!$E$3+(M8+2)*Dados!$E$4+N8*Dados!$E$5+(Q8)*Dados!$E$6+IF(O8="",0,IF(O8="2:2",Dados!$E$8,IF(O8="2:4",Dados!$E$9,IF(O8="2:8",Dados!$E$10,IF(O8="2:16",Dados!$E$11,IF(O8="2:32",Dados!$E$12))))))+IF(O8="",0,IF(O8="1:2",Dados!$E$13,IF(O8="1:4",Dados!$E$16,IF(O8="1:8",Dados!$E$15,IF(O8="1:16",Dados!$E$18,IF(O8="1:32",Dados!$E$14))))))+IF(C8="SIM",1,0)+IF(W8="",0,IF(W8="1:2",Dados!$E$13,IF(W8="1:4",Dados!$E$16,IF(W8="1:8",Dados!$E$15,IF(W8="1:16",Dados!$E$18,IF(W8="1:32",Dados!$E$14))))))+IF(P8="",0,IF(P8="2:2",Dados!$E$8,IF(P8="2:4",Dados!$E$9,IF(P8="2:8",Dados!$E$10,IF(P8="2:16",Dados!$E$11,IF(P8="2:32",Dados!$E$12))))))+IF(P8="",0,IF(P8="1:2",Dados!$E$13,IF(P8="1:4",Dados!$E$16,IF(P8="1:8",Dados!$E$15,IF(P8="1:16",Dados!$E$18,IF(P8="1:32",Dados!$E$14))))))</f>
        <v>25.1112</v>
      </c>
      <c r="AE8" s="47">
        <f>((T8)/1000)*[1]Dados!$E$3+(1)*[1]Dados!$E$4+IF(X8="",0,IF(X8="1:2",[1]Dados!$E$13,IF(X8="1:4",[1]Dados!$E$16,IF(X8="1:8",[1]Dados!$E$15,IF(X8="1:16",[1]Dados!$E$18,IF(X8="1:32",[1]Dados!$E$14))))))+S8*[1]Dados!$E$6</f>
        <v>0.7</v>
      </c>
      <c r="AF8" s="47">
        <f>((U8)/1000)*Dados!$E$3+(1)*Dados!$E$4+R8*Dados!$E$7</f>
        <v>0.504</v>
      </c>
      <c r="AG8" s="46">
        <f t="shared" si="6"/>
        <v>26.347200000000001</v>
      </c>
      <c r="AI8" s="13" t="s">
        <v>55</v>
      </c>
    </row>
    <row r="9" spans="1:35" hidden="1" x14ac:dyDescent="0.25">
      <c r="A9" s="30" t="s">
        <v>91</v>
      </c>
      <c r="B9" s="79">
        <v>16</v>
      </c>
      <c r="C9" s="78" t="s">
        <v>50</v>
      </c>
      <c r="D9" s="32" t="s">
        <v>51</v>
      </c>
      <c r="E9" s="33">
        <f t="shared" si="7"/>
        <v>100</v>
      </c>
      <c r="F9" s="34">
        <v>2</v>
      </c>
      <c r="G9" s="34">
        <v>3</v>
      </c>
      <c r="H9" s="34">
        <f t="shared" si="0"/>
        <v>0</v>
      </c>
      <c r="I9" s="35"/>
      <c r="J9" s="36">
        <v>0</v>
      </c>
      <c r="K9" s="36">
        <f t="shared" si="8"/>
        <v>8450</v>
      </c>
      <c r="L9" s="37">
        <v>510</v>
      </c>
      <c r="M9" s="38">
        <f>Aux!C5</f>
        <v>7</v>
      </c>
      <c r="N9" s="36">
        <v>0</v>
      </c>
      <c r="O9" s="39" t="s">
        <v>52</v>
      </c>
      <c r="P9" s="39" t="s">
        <v>52</v>
      </c>
      <c r="Q9" s="36">
        <v>0</v>
      </c>
      <c r="R9" s="40">
        <f t="shared" si="1"/>
        <v>1</v>
      </c>
      <c r="S9" s="40">
        <f t="shared" si="2"/>
        <v>2</v>
      </c>
      <c r="T9" s="38"/>
      <c r="U9" s="40">
        <f t="shared" si="3"/>
        <v>150</v>
      </c>
      <c r="V9" s="40">
        <f t="shared" si="4"/>
        <v>2</v>
      </c>
      <c r="W9" s="39"/>
      <c r="X9" s="41"/>
      <c r="Y9" s="42">
        <f>((E9+K9+L9+T9+U9)/1000)*Dados!$E$3+J9*Dados!$E$7+(F9+M9+V9)*Dados!$E$4+(N9)*Dados!$E$5+(G9+Q9+S9)*Dados!$E$6+(R9)*Dados!$E$7+IF(I9="",0,IF(I9="2:2",Dados!$E$8,IF(I9="2:4",Dados!$E$9,IF(I9="2:8",Dados!$E$10,IF(I9="2:16",Dados!$E$11,IF(I9="2:32",Dados!$E$12))))))+IF(O9="",0,IF(O9="2:2",Dados!$E$8,IF(O9="2:4",Dados!$E$9,IF(O9="2:8",Dados!$E$10,IF(O9="2:16",Dados!$E$11,IF(O9="2:32",Dados!$E$12))))))+IF(O9="",0,IF(O9="1:2",Dados!$E$13,IF(O9="1:4",Dados!$E$16,IF(O9="1:8",Dados!$E$15,IF(O9="1:16",Dados!$E$18,IF(O9="1:32",Dados!$E$14))))))+IF(P9="",0,IF(P9="2:2",Dados!$E$8,IF(P9="2:4",Dados!$E$9,IF(P9="2:8",Dados!$E$10,IF(P9="2:16",Dados!$E$11,IF(P9="2:32",Dados!$E$12))))))+IF(P9="",0,IF(P9="1:2",Dados!$E$13,IF(P9="1:4",Dados!$E$16,IF(P9="1:8",Dados!$E$15,IF(P9="1:16",Dados!$E$18,IF(P9="1:32",Dados!$E$14))))))+IF(W9="",0,IF(W9="1:2",Dados!$E$13,IF(W9="1:4",Dados!$E$16,IF(W9="1:8",Dados!$E$15,IF(W9="1:16",Dados!$E$18,IF(W9="1:32",Dados!$E$14))))))+(H9)*Dados!$E$17+IF(C9="SIM",1,0)+IF(X9="",0,IF(X9="1:2",Dados!$E$13,IF(X9="1:4",Dados!$E$16,IF(X9="1:8",Dados!$E$15,IF(X9="1:16",Dados!$E$18,IF(X9="1:32",Dados!$E$14))))))</f>
        <v>27.265599999999999</v>
      </c>
      <c r="Z9" s="43">
        <f>Y9-((1*Dados!$E$6) + (1*Dados!$E$8))</f>
        <v>23.265599999999999</v>
      </c>
      <c r="AA9" s="80">
        <f t="shared" si="5"/>
        <v>64</v>
      </c>
      <c r="AB9" s="45">
        <f>IF(D9="Novas Estações",2*Dados!$E$6+(H9)*Dados!$E$17,IF(D9="Ampliação Sala Existêntes",2*Dados!$E$6+(H9)*Dados!$E$17,IF(D9="Modelo obsoleto",4*Dados!$E$6+(H9)*Dados!$E$17,IF(I9="",2*Dados!$E$6+(H9)*Dados!$E$17,0))))</f>
        <v>0.6</v>
      </c>
      <c r="AC9" s="46">
        <f>((E9)/1000)*Dados!$E$3+(F9)*Dados!$E$4+(G9+J9)*Dados!$E$6+IF(I9="",0,IF(I9="2:2",Dados!$E$8,IF(I9="2:4",Dados!$E$9,IF(I9="2:8",Dados!$E$10,IF(I9="2:16",Dados!$E$11,IF(I9="2:32",Dados!$E$12))))))-AB9+H9*Dados!$E$17</f>
        <v>0.53599999999999992</v>
      </c>
      <c r="AD9" s="46">
        <f>((K9+L9)/1000)*Dados!$E$3+(M9+2)*Dados!$E$4+N9*Dados!$E$5+(Q9)*Dados!$E$6+IF(O9="",0,IF(O9="2:2",Dados!$E$8,IF(O9="2:4",Dados!$E$9,IF(O9="2:8",Dados!$E$10,IF(O9="2:16",Dados!$E$11,IF(O9="2:32",Dados!$E$12))))))+IF(O9="",0,IF(O9="1:2",Dados!$E$13,IF(O9="1:4",Dados!$E$16,IF(O9="1:8",Dados!$E$15,IF(O9="1:16",Dados!$E$18,IF(O9="1:32",Dados!$E$14))))))+IF(C9="SIM",1,0)+IF(W9="",0,IF(W9="1:2",Dados!$E$13,IF(W9="1:4",Dados!$E$16,IF(W9="1:8",Dados!$E$15,IF(W9="1:16",Dados!$E$18,IF(W9="1:32",Dados!$E$14))))))+IF(P9="",0,IF(P9="2:2",Dados!$E$8,IF(P9="2:4",Dados!$E$9,IF(P9="2:8",Dados!$E$10,IF(P9="2:16",Dados!$E$11,IF(P9="2:32",Dados!$E$12))))))+IF(P9="",0,IF(P9="1:2",Dados!$E$13,IF(P9="1:4",Dados!$E$16,IF(P9="1:8",Dados!$E$15,IF(P9="1:16",Dados!$E$18,IF(P9="1:32",Dados!$E$14))))))</f>
        <v>25.125599999999999</v>
      </c>
      <c r="AE9" s="47">
        <f>((T9)/1000)*[1]Dados!$E$3+(1)*[1]Dados!$E$4+IF(X9="",0,IF(X9="1:2",[1]Dados!$E$13,IF(X9="1:4",[1]Dados!$E$16,IF(X9="1:8",[1]Dados!$E$15,IF(X9="1:16",[1]Dados!$E$18,IF(X9="1:32",[1]Dados!$E$14))))))+S9*[1]Dados!$E$6</f>
        <v>0.7</v>
      </c>
      <c r="AF9" s="47">
        <f>((U9)/1000)*Dados!$E$3+(1)*Dados!$E$4+R9*Dados!$E$7</f>
        <v>0.504</v>
      </c>
      <c r="AG9" s="46">
        <f t="shared" si="6"/>
        <v>26.361599999999999</v>
      </c>
      <c r="AI9" s="13" t="s">
        <v>56</v>
      </c>
    </row>
    <row r="10" spans="1:35" hidden="1" x14ac:dyDescent="0.25">
      <c r="A10" s="30" t="s">
        <v>92</v>
      </c>
      <c r="B10" s="79">
        <v>16</v>
      </c>
      <c r="C10" s="78" t="s">
        <v>50</v>
      </c>
      <c r="D10" s="32" t="s">
        <v>51</v>
      </c>
      <c r="E10" s="33">
        <f t="shared" si="7"/>
        <v>100</v>
      </c>
      <c r="F10" s="34">
        <v>2</v>
      </c>
      <c r="G10" s="34">
        <v>3</v>
      </c>
      <c r="H10" s="34">
        <f t="shared" si="0"/>
        <v>0</v>
      </c>
      <c r="I10" s="35"/>
      <c r="J10" s="36">
        <v>0</v>
      </c>
      <c r="K10" s="36">
        <f t="shared" si="8"/>
        <v>8450</v>
      </c>
      <c r="L10" s="37">
        <v>575</v>
      </c>
      <c r="M10" s="38">
        <f>Aux!C6</f>
        <v>7</v>
      </c>
      <c r="N10" s="36">
        <v>0</v>
      </c>
      <c r="O10" s="39" t="s">
        <v>52</v>
      </c>
      <c r="P10" s="39" t="s">
        <v>52</v>
      </c>
      <c r="Q10" s="36">
        <v>0</v>
      </c>
      <c r="R10" s="40">
        <f t="shared" si="1"/>
        <v>1</v>
      </c>
      <c r="S10" s="40">
        <f t="shared" si="2"/>
        <v>2</v>
      </c>
      <c r="T10" s="38"/>
      <c r="U10" s="40">
        <f t="shared" si="3"/>
        <v>150</v>
      </c>
      <c r="V10" s="40">
        <f t="shared" si="4"/>
        <v>2</v>
      </c>
      <c r="W10" s="39"/>
      <c r="X10" s="41"/>
      <c r="Y10" s="42">
        <f>((E10+K10+L10+T10+U10)/1000)*Dados!$E$3+J10*Dados!$E$7+(F10+M10+V10)*Dados!$E$4+(N10)*Dados!$E$5+(G10+Q10+S10)*Dados!$E$6+(R10)*Dados!$E$7+IF(I10="",0,IF(I10="2:2",Dados!$E$8,IF(I10="2:4",Dados!$E$9,IF(I10="2:8",Dados!$E$10,IF(I10="2:16",Dados!$E$11,IF(I10="2:32",Dados!$E$12))))))+IF(O10="",0,IF(O10="2:2",Dados!$E$8,IF(O10="2:4",Dados!$E$9,IF(O10="2:8",Dados!$E$10,IF(O10="2:16",Dados!$E$11,IF(O10="2:32",Dados!$E$12))))))+IF(O10="",0,IF(O10="1:2",Dados!$E$13,IF(O10="1:4",Dados!$E$16,IF(O10="1:8",Dados!$E$15,IF(O10="1:16",Dados!$E$18,IF(O10="1:32",Dados!$E$14))))))+IF(P10="",0,IF(P10="2:2",Dados!$E$8,IF(P10="2:4",Dados!$E$9,IF(P10="2:8",Dados!$E$10,IF(P10="2:16",Dados!$E$11,IF(P10="2:32",Dados!$E$12))))))+IF(P10="",0,IF(P10="1:2",Dados!$E$13,IF(P10="1:4",Dados!$E$16,IF(P10="1:8",Dados!$E$15,IF(P10="1:16",Dados!$E$18,IF(P10="1:32",Dados!$E$14))))))+IF(W10="",0,IF(W10="1:2",Dados!$E$13,IF(W10="1:4",Dados!$E$16,IF(W10="1:8",Dados!$E$15,IF(W10="1:16",Dados!$E$18,IF(W10="1:32",Dados!$E$14))))))+(H10)*Dados!$E$17+IF(C10="SIM",1,0)+IF(X10="",0,IF(X10="1:2",Dados!$E$13,IF(X10="1:4",Dados!$E$16,IF(X10="1:8",Dados!$E$15,IF(X10="1:16",Dados!$E$18,IF(X10="1:32",Dados!$E$14))))))</f>
        <v>27.289000000000001</v>
      </c>
      <c r="Z10" s="43">
        <f>Y10-((1*Dados!$E$6) + (1*Dados!$E$8))</f>
        <v>23.289000000000001</v>
      </c>
      <c r="AA10" s="80">
        <f t="shared" si="5"/>
        <v>64</v>
      </c>
      <c r="AB10" s="45">
        <f>IF(D10="Novas Estações",2*Dados!$E$6+(H10)*Dados!$E$17,IF(D10="Ampliação Sala Existêntes",2*Dados!$E$6+(H10)*Dados!$E$17,IF(D10="Modelo obsoleto",4*Dados!$E$6+(H10)*Dados!$E$17,IF(I10="",2*Dados!$E$6+(H10)*Dados!$E$17,0))))</f>
        <v>0.6</v>
      </c>
      <c r="AC10" s="46">
        <f>((E10)/1000)*Dados!$E$3+(F10)*Dados!$E$4+(G10+J10)*Dados!$E$6+IF(I10="",0,IF(I10="2:2",Dados!$E$8,IF(I10="2:4",Dados!$E$9,IF(I10="2:8",Dados!$E$10,IF(I10="2:16",Dados!$E$11,IF(I10="2:32",Dados!$E$12))))))-AB10+H10*Dados!$E$17</f>
        <v>0.53599999999999992</v>
      </c>
      <c r="AD10" s="46">
        <f>((K10+L10)/1000)*Dados!$E$3+(M10+2)*Dados!$E$4+N10*Dados!$E$5+(Q10)*Dados!$E$6+IF(O10="",0,IF(O10="2:2",Dados!$E$8,IF(O10="2:4",Dados!$E$9,IF(O10="2:8",Dados!$E$10,IF(O10="2:16",Dados!$E$11,IF(O10="2:32",Dados!$E$12))))))+IF(O10="",0,IF(O10="1:2",Dados!$E$13,IF(O10="1:4",Dados!$E$16,IF(O10="1:8",Dados!$E$15,IF(O10="1:16",Dados!$E$18,IF(O10="1:32",Dados!$E$14))))))+IF(C10="SIM",1,0)+IF(W10="",0,IF(W10="1:2",Dados!$E$13,IF(W10="1:4",Dados!$E$16,IF(W10="1:8",Dados!$E$15,IF(W10="1:16",Dados!$E$18,IF(W10="1:32",Dados!$E$14))))))+IF(P10="",0,IF(P10="2:2",Dados!$E$8,IF(P10="2:4",Dados!$E$9,IF(P10="2:8",Dados!$E$10,IF(P10="2:16",Dados!$E$11,IF(P10="2:32",Dados!$E$12))))))+IF(P10="",0,IF(P10="1:2",Dados!$E$13,IF(P10="1:4",Dados!$E$16,IF(P10="1:8",Dados!$E$15,IF(P10="1:16",Dados!$E$18,IF(P10="1:32",Dados!$E$14))))))</f>
        <v>25.149000000000001</v>
      </c>
      <c r="AE10" s="47">
        <f>((T10)/1000)*[1]Dados!$E$3+(1)*[1]Dados!$E$4+IF(X10="",0,IF(X10="1:2",[1]Dados!$E$13,IF(X10="1:4",[1]Dados!$E$16,IF(X10="1:8",[1]Dados!$E$15,IF(X10="1:16",[1]Dados!$E$18,IF(X10="1:32",[1]Dados!$E$14))))))+S10*[1]Dados!$E$6</f>
        <v>0.7</v>
      </c>
      <c r="AF10" s="47">
        <f>((U10)/1000)*Dados!$E$3+(1)*Dados!$E$4+R10*Dados!$E$7</f>
        <v>0.504</v>
      </c>
      <c r="AG10" s="46">
        <f t="shared" si="6"/>
        <v>26.385000000000002</v>
      </c>
      <c r="AI10" s="13" t="s">
        <v>57</v>
      </c>
    </row>
    <row r="11" spans="1:35" hidden="1" x14ac:dyDescent="0.25">
      <c r="A11" s="30" t="s">
        <v>93</v>
      </c>
      <c r="B11" s="79">
        <v>8</v>
      </c>
      <c r="C11" s="78" t="s">
        <v>50</v>
      </c>
      <c r="D11" s="32" t="s">
        <v>51</v>
      </c>
      <c r="E11" s="33">
        <f t="shared" si="7"/>
        <v>100</v>
      </c>
      <c r="F11" s="34">
        <v>2</v>
      </c>
      <c r="G11" s="34">
        <v>3</v>
      </c>
      <c r="H11" s="34">
        <f t="shared" si="0"/>
        <v>0</v>
      </c>
      <c r="I11" s="35"/>
      <c r="J11" s="36">
        <v>0</v>
      </c>
      <c r="K11" s="36">
        <f t="shared" si="8"/>
        <v>8450</v>
      </c>
      <c r="L11" s="37">
        <v>360</v>
      </c>
      <c r="M11" s="38">
        <f>Aux!C7</f>
        <v>7</v>
      </c>
      <c r="N11" s="36">
        <v>0</v>
      </c>
      <c r="O11" s="39" t="s">
        <v>52</v>
      </c>
      <c r="P11" s="39" t="s">
        <v>52</v>
      </c>
      <c r="Q11" s="36">
        <v>0</v>
      </c>
      <c r="R11" s="40">
        <f t="shared" si="1"/>
        <v>1</v>
      </c>
      <c r="S11" s="40">
        <f t="shared" si="2"/>
        <v>2</v>
      </c>
      <c r="T11" s="38"/>
      <c r="U11" s="40">
        <f t="shared" si="3"/>
        <v>150</v>
      </c>
      <c r="V11" s="40">
        <f t="shared" si="4"/>
        <v>2</v>
      </c>
      <c r="W11" s="39"/>
      <c r="X11" s="41"/>
      <c r="Y11" s="42">
        <f>((E11+K11+L11+T11+U11)/1000)*Dados!$E$3+J11*Dados!$E$7+(F11+M11+V11)*Dados!$E$4+(N11)*Dados!$E$5+(G11+Q11+S11)*Dados!$E$6+(R11)*Dados!$E$7+IF(I11="",0,IF(I11="2:2",Dados!$E$8,IF(I11="2:4",Dados!$E$9,IF(I11="2:8",Dados!$E$10,IF(I11="2:16",Dados!$E$11,IF(I11="2:32",Dados!$E$12))))))+IF(O11="",0,IF(O11="2:2",Dados!$E$8,IF(O11="2:4",Dados!$E$9,IF(O11="2:8",Dados!$E$10,IF(O11="2:16",Dados!$E$11,IF(O11="2:32",Dados!$E$12))))))+IF(O11="",0,IF(O11="1:2",Dados!$E$13,IF(O11="1:4",Dados!$E$16,IF(O11="1:8",Dados!$E$15,IF(O11="1:16",Dados!$E$18,IF(O11="1:32",Dados!$E$14))))))+IF(P11="",0,IF(P11="2:2",Dados!$E$8,IF(P11="2:4",Dados!$E$9,IF(P11="2:8",Dados!$E$10,IF(P11="2:16",Dados!$E$11,IF(P11="2:32",Dados!$E$12))))))+IF(P11="",0,IF(P11="1:2",Dados!$E$13,IF(P11="1:4",Dados!$E$16,IF(P11="1:8",Dados!$E$15,IF(P11="1:16",Dados!$E$18,IF(P11="1:32",Dados!$E$14))))))+IF(W11="",0,IF(W11="1:2",Dados!$E$13,IF(W11="1:4",Dados!$E$16,IF(W11="1:8",Dados!$E$15,IF(W11="1:16",Dados!$E$18,IF(W11="1:32",Dados!$E$14))))))+(H11)*Dados!$E$17+IF(C11="SIM",1,0)+IF(X11="",0,IF(X11="1:2",Dados!$E$13,IF(X11="1:4",Dados!$E$16,IF(X11="1:8",Dados!$E$15,IF(X11="1:16",Dados!$E$18,IF(X11="1:32",Dados!$E$14))))))</f>
        <v>27.211600000000001</v>
      </c>
      <c r="Z11" s="43">
        <f>Y11-((1*Dados!$E$6) + (1*Dados!$E$8))</f>
        <v>23.211600000000001</v>
      </c>
      <c r="AA11" s="80">
        <f t="shared" si="5"/>
        <v>64</v>
      </c>
      <c r="AB11" s="45">
        <f>IF(D11="Novas Estações",2*Dados!$E$6+(H11)*Dados!$E$17,IF(D11="Ampliação Sala Existêntes",2*Dados!$E$6+(H11)*Dados!$E$17,IF(D11="Modelo obsoleto",4*Dados!$E$6+(H11)*Dados!$E$17,IF(I11="",2*Dados!$E$6+(H11)*Dados!$E$17,0))))</f>
        <v>0.6</v>
      </c>
      <c r="AC11" s="46">
        <f>((E11)/1000)*Dados!$E$3+(F11)*Dados!$E$4+(G11+J11)*Dados!$E$6+IF(I11="",0,IF(I11="2:2",Dados!$E$8,IF(I11="2:4",Dados!$E$9,IF(I11="2:8",Dados!$E$10,IF(I11="2:16",Dados!$E$11,IF(I11="2:32",Dados!$E$12))))))-AB11+H11*Dados!$E$17</f>
        <v>0.53599999999999992</v>
      </c>
      <c r="AD11" s="46">
        <f>((K11+L11)/1000)*Dados!$E$3+(M11+2)*Dados!$E$4+N11*Dados!$E$5+(Q11)*Dados!$E$6+IF(O11="",0,IF(O11="2:2",Dados!$E$8,IF(O11="2:4",Dados!$E$9,IF(O11="2:8",Dados!$E$10,IF(O11="2:16",Dados!$E$11,IF(O11="2:32",Dados!$E$12))))))+IF(O11="",0,IF(O11="1:2",Dados!$E$13,IF(O11="1:4",Dados!$E$16,IF(O11="1:8",Dados!$E$15,IF(O11="1:16",Dados!$E$18,IF(O11="1:32",Dados!$E$14))))))+IF(C11="SIM",1,0)+IF(W11="",0,IF(W11="1:2",Dados!$E$13,IF(W11="1:4",Dados!$E$16,IF(W11="1:8",Dados!$E$15,IF(W11="1:16",Dados!$E$18,IF(W11="1:32",Dados!$E$14))))))+IF(P11="",0,IF(P11="2:2",Dados!$E$8,IF(P11="2:4",Dados!$E$9,IF(P11="2:8",Dados!$E$10,IF(P11="2:16",Dados!$E$11,IF(P11="2:32",Dados!$E$12))))))+IF(P11="",0,IF(P11="1:2",Dados!$E$13,IF(P11="1:4",Dados!$E$16,IF(P11="1:8",Dados!$E$15,IF(P11="1:16",Dados!$E$18,IF(P11="1:32",Dados!$E$14))))))</f>
        <v>25.0716</v>
      </c>
      <c r="AE11" s="47">
        <f>((T11)/1000)*[1]Dados!$E$3+(1)*[1]Dados!$E$4+IF(X11="",0,IF(X11="1:2",[1]Dados!$E$13,IF(X11="1:4",[1]Dados!$E$16,IF(X11="1:8",[1]Dados!$E$15,IF(X11="1:16",[1]Dados!$E$18,IF(X11="1:32",[1]Dados!$E$14))))))+S11*[1]Dados!$E$6</f>
        <v>0.7</v>
      </c>
      <c r="AF11" s="47">
        <f>((U11)/1000)*Dados!$E$3+(1)*Dados!$E$4+R11*Dados!$E$7</f>
        <v>0.504</v>
      </c>
      <c r="AG11" s="46">
        <f t="shared" si="6"/>
        <v>26.307600000000001</v>
      </c>
      <c r="AI11" s="13" t="s">
        <v>58</v>
      </c>
    </row>
    <row r="12" spans="1:35" hidden="1" x14ac:dyDescent="0.25">
      <c r="A12" s="30" t="s">
        <v>94</v>
      </c>
      <c r="B12" s="79">
        <v>7</v>
      </c>
      <c r="C12" s="78" t="s">
        <v>50</v>
      </c>
      <c r="D12" s="32" t="s">
        <v>51</v>
      </c>
      <c r="E12" s="33">
        <f t="shared" si="7"/>
        <v>100</v>
      </c>
      <c r="F12" s="34">
        <v>2</v>
      </c>
      <c r="G12" s="34">
        <v>3</v>
      </c>
      <c r="H12" s="34">
        <f t="shared" si="0"/>
        <v>0</v>
      </c>
      <c r="I12" s="35"/>
      <c r="J12" s="36">
        <v>0</v>
      </c>
      <c r="K12" s="36">
        <f t="shared" si="8"/>
        <v>8450</v>
      </c>
      <c r="L12" s="37">
        <v>535</v>
      </c>
      <c r="M12" s="38">
        <f>Aux!C8</f>
        <v>6</v>
      </c>
      <c r="N12" s="36">
        <v>0</v>
      </c>
      <c r="O12" s="39" t="s">
        <v>52</v>
      </c>
      <c r="P12" s="39" t="s">
        <v>52</v>
      </c>
      <c r="Q12" s="36">
        <v>0</v>
      </c>
      <c r="R12" s="40">
        <f t="shared" si="1"/>
        <v>1</v>
      </c>
      <c r="S12" s="40">
        <f t="shared" si="2"/>
        <v>2</v>
      </c>
      <c r="T12" s="38"/>
      <c r="U12" s="40">
        <f t="shared" si="3"/>
        <v>150</v>
      </c>
      <c r="V12" s="40">
        <f t="shared" si="4"/>
        <v>2</v>
      </c>
      <c r="W12" s="39"/>
      <c r="X12" s="41"/>
      <c r="Y12" s="42">
        <f>((E12+K12+L12+T12+U12)/1000)*Dados!$E$3+J12*Dados!$E$7+(F12+M12+V12)*Dados!$E$4+(N12)*Dados!$E$5+(G12+Q12+S12)*Dados!$E$6+(R12)*Dados!$E$7+IF(I12="",0,IF(I12="2:2",Dados!$E$8,IF(I12="2:4",Dados!$E$9,IF(I12="2:8",Dados!$E$10,IF(I12="2:16",Dados!$E$11,IF(I12="2:32",Dados!$E$12))))))+IF(O12="",0,IF(O12="2:2",Dados!$E$8,IF(O12="2:4",Dados!$E$9,IF(O12="2:8",Dados!$E$10,IF(O12="2:16",Dados!$E$11,IF(O12="2:32",Dados!$E$12))))))+IF(O12="",0,IF(O12="1:2",Dados!$E$13,IF(O12="1:4",Dados!$E$16,IF(O12="1:8",Dados!$E$15,IF(O12="1:16",Dados!$E$18,IF(O12="1:32",Dados!$E$14))))))+IF(P12="",0,IF(P12="2:2",Dados!$E$8,IF(P12="2:4",Dados!$E$9,IF(P12="2:8",Dados!$E$10,IF(P12="2:16",Dados!$E$11,IF(P12="2:32",Dados!$E$12))))))+IF(P12="",0,IF(P12="1:2",Dados!$E$13,IF(P12="1:4",Dados!$E$16,IF(P12="1:8",Dados!$E$15,IF(P12="1:16",Dados!$E$18,IF(P12="1:32",Dados!$E$14))))))+IF(W12="",0,IF(W12="1:2",Dados!$E$13,IF(W12="1:4",Dados!$E$16,IF(W12="1:8",Dados!$E$15,IF(W12="1:16",Dados!$E$18,IF(W12="1:32",Dados!$E$14))))))+(H12)*Dados!$E$17+IF(C12="SIM",1,0)+IF(X12="",0,IF(X12="1:2",Dados!$E$13,IF(X12="1:4",Dados!$E$16,IF(X12="1:8",Dados!$E$15,IF(X12="1:16",Dados!$E$18,IF(X12="1:32",Dados!$E$14))))))</f>
        <v>27.174599999999998</v>
      </c>
      <c r="Z12" s="43">
        <f>Y12-((1*Dados!$E$6) + (1*Dados!$E$8))</f>
        <v>23.174599999999998</v>
      </c>
      <c r="AA12" s="80">
        <f t="shared" si="5"/>
        <v>64</v>
      </c>
      <c r="AB12" s="45">
        <f>IF(D12="Novas Estações",2*Dados!$E$6+(H12)*Dados!$E$17,IF(D12="Ampliação Sala Existêntes",2*Dados!$E$6+(H12)*Dados!$E$17,IF(D12="Modelo obsoleto",4*Dados!$E$6+(H12)*Dados!$E$17,IF(I12="",2*Dados!$E$6+(H12)*Dados!$E$17,0))))</f>
        <v>0.6</v>
      </c>
      <c r="AC12" s="46">
        <f>((E12)/1000)*Dados!$E$3+(F12)*Dados!$E$4+(G12+J12)*Dados!$E$6+IF(I12="",0,IF(I12="2:2",Dados!$E$8,IF(I12="2:4",Dados!$E$9,IF(I12="2:8",Dados!$E$10,IF(I12="2:16",Dados!$E$11,IF(I12="2:32",Dados!$E$12))))))-AB12+H12*Dados!$E$17</f>
        <v>0.53599999999999992</v>
      </c>
      <c r="AD12" s="46">
        <f>((K12+L12)/1000)*Dados!$E$3+(M12+2)*Dados!$E$4+N12*Dados!$E$5+(Q12)*Dados!$E$6+IF(O12="",0,IF(O12="2:2",Dados!$E$8,IF(O12="2:4",Dados!$E$9,IF(O12="2:8",Dados!$E$10,IF(O12="2:16",Dados!$E$11,IF(O12="2:32",Dados!$E$12))))))+IF(O12="",0,IF(O12="1:2",Dados!$E$13,IF(O12="1:4",Dados!$E$16,IF(O12="1:8",Dados!$E$15,IF(O12="1:16",Dados!$E$18,IF(O12="1:32",Dados!$E$14))))))+IF(C12="SIM",1,0)+IF(W12="",0,IF(W12="1:2",Dados!$E$13,IF(W12="1:4",Dados!$E$16,IF(W12="1:8",Dados!$E$15,IF(W12="1:16",Dados!$E$18,IF(W12="1:32",Dados!$E$14))))))+IF(P12="",0,IF(P12="2:2",Dados!$E$8,IF(P12="2:4",Dados!$E$9,IF(P12="2:8",Dados!$E$10,IF(P12="2:16",Dados!$E$11,IF(P12="2:32",Dados!$E$12))))))+IF(P12="",0,IF(P12="1:2",Dados!$E$13,IF(P12="1:4",Dados!$E$16,IF(P12="1:8",Dados!$E$15,IF(P12="1:16",Dados!$E$18,IF(P12="1:32",Dados!$E$14))))))</f>
        <v>25.034599999999998</v>
      </c>
      <c r="AE12" s="47">
        <f>((T12)/1000)*[1]Dados!$E$3+(1)*[1]Dados!$E$4+IF(X12="",0,IF(X12="1:2",[1]Dados!$E$13,IF(X12="1:4",[1]Dados!$E$16,IF(X12="1:8",[1]Dados!$E$15,IF(X12="1:16",[1]Dados!$E$18,IF(X12="1:32",[1]Dados!$E$14))))))+S12*[1]Dados!$E$6</f>
        <v>0.7</v>
      </c>
      <c r="AF12" s="47">
        <f>((U12)/1000)*Dados!$E$3+(1)*Dados!$E$4+R12*Dados!$E$7</f>
        <v>0.504</v>
      </c>
      <c r="AG12" s="46">
        <f t="shared" si="6"/>
        <v>26.270599999999998</v>
      </c>
      <c r="AI12" s="13" t="s">
        <v>52</v>
      </c>
    </row>
    <row r="13" spans="1:35" hidden="1" x14ac:dyDescent="0.25">
      <c r="A13" s="30" t="s">
        <v>95</v>
      </c>
      <c r="B13" s="79">
        <v>8</v>
      </c>
      <c r="C13" s="78" t="s">
        <v>50</v>
      </c>
      <c r="D13" s="32" t="s">
        <v>51</v>
      </c>
      <c r="E13" s="33">
        <f t="shared" si="7"/>
        <v>100</v>
      </c>
      <c r="F13" s="34">
        <v>2</v>
      </c>
      <c r="G13" s="34">
        <v>3</v>
      </c>
      <c r="H13" s="34">
        <f t="shared" si="0"/>
        <v>0</v>
      </c>
      <c r="I13" s="35"/>
      <c r="J13" s="36">
        <v>0</v>
      </c>
      <c r="K13" s="36">
        <f t="shared" si="8"/>
        <v>8450</v>
      </c>
      <c r="L13" s="37">
        <v>725</v>
      </c>
      <c r="M13" s="38">
        <f>Aux!C9</f>
        <v>7</v>
      </c>
      <c r="N13" s="36">
        <v>0</v>
      </c>
      <c r="O13" s="39" t="s">
        <v>52</v>
      </c>
      <c r="P13" s="39" t="s">
        <v>52</v>
      </c>
      <c r="Q13" s="36">
        <v>0</v>
      </c>
      <c r="R13" s="40">
        <f t="shared" si="1"/>
        <v>1</v>
      </c>
      <c r="S13" s="40">
        <f t="shared" si="2"/>
        <v>2</v>
      </c>
      <c r="T13" s="38"/>
      <c r="U13" s="40">
        <f t="shared" si="3"/>
        <v>150</v>
      </c>
      <c r="V13" s="40">
        <f t="shared" si="4"/>
        <v>2</v>
      </c>
      <c r="W13" s="39"/>
      <c r="X13" s="41"/>
      <c r="Y13" s="42">
        <f>((E13+K13+L13+T13+U13)/1000)*Dados!$E$3+J13*Dados!$E$7+(F13+M13+V13)*Dados!$E$4+(N13)*Dados!$E$5+(G13+Q13+S13)*Dados!$E$6+(R13)*Dados!$E$7+IF(I13="",0,IF(I13="2:2",Dados!$E$8,IF(I13="2:4",Dados!$E$9,IF(I13="2:8",Dados!$E$10,IF(I13="2:16",Dados!$E$11,IF(I13="2:32",Dados!$E$12))))))+IF(O13="",0,IF(O13="2:2",Dados!$E$8,IF(O13="2:4",Dados!$E$9,IF(O13="2:8",Dados!$E$10,IF(O13="2:16",Dados!$E$11,IF(O13="2:32",Dados!$E$12))))))+IF(O13="",0,IF(O13="1:2",Dados!$E$13,IF(O13="1:4",Dados!$E$16,IF(O13="1:8",Dados!$E$15,IF(O13="1:16",Dados!$E$18,IF(O13="1:32",Dados!$E$14))))))+IF(P13="",0,IF(P13="2:2",Dados!$E$8,IF(P13="2:4",Dados!$E$9,IF(P13="2:8",Dados!$E$10,IF(P13="2:16",Dados!$E$11,IF(P13="2:32",Dados!$E$12))))))+IF(P13="",0,IF(P13="1:2",Dados!$E$13,IF(P13="1:4",Dados!$E$16,IF(P13="1:8",Dados!$E$15,IF(P13="1:16",Dados!$E$18,IF(P13="1:32",Dados!$E$14))))))+IF(W13="",0,IF(W13="1:2",Dados!$E$13,IF(W13="1:4",Dados!$E$16,IF(W13="1:8",Dados!$E$15,IF(W13="1:16",Dados!$E$18,IF(W13="1:32",Dados!$E$14))))))+(H13)*Dados!$E$17+IF(C13="SIM",1,0)+IF(X13="",0,IF(X13="1:2",Dados!$E$13,IF(X13="1:4",Dados!$E$16,IF(X13="1:8",Dados!$E$15,IF(X13="1:16",Dados!$E$18,IF(X13="1:32",Dados!$E$14))))))</f>
        <v>27.343</v>
      </c>
      <c r="Z13" s="43">
        <f>Y13-((1*Dados!$E$6) + (1*Dados!$E$8))</f>
        <v>23.343</v>
      </c>
      <c r="AA13" s="80">
        <f t="shared" si="5"/>
        <v>64</v>
      </c>
      <c r="AB13" s="45">
        <f>IF(D13="Novas Estações",2*Dados!$E$6+(H13)*Dados!$E$17,IF(D13="Ampliação Sala Existêntes",2*Dados!$E$6+(H13)*Dados!$E$17,IF(D13="Modelo obsoleto",4*Dados!$E$6+(H13)*Dados!$E$17,IF(I13="",2*Dados!$E$6+(H13)*Dados!$E$17,0))))</f>
        <v>0.6</v>
      </c>
      <c r="AC13" s="46">
        <f>((E13)/1000)*Dados!$E$3+(F13)*Dados!$E$4+(G13+J13)*Dados!$E$6+IF(I13="",0,IF(I13="2:2",Dados!$E$8,IF(I13="2:4",Dados!$E$9,IF(I13="2:8",Dados!$E$10,IF(I13="2:16",Dados!$E$11,IF(I13="2:32",Dados!$E$12))))))-AB13+H13*Dados!$E$17</f>
        <v>0.53599999999999992</v>
      </c>
      <c r="AD13" s="46">
        <f>((K13+L13)/1000)*Dados!$E$3+(M13+2)*Dados!$E$4+N13*Dados!$E$5+(Q13)*Dados!$E$6+IF(O13="",0,IF(O13="2:2",Dados!$E$8,IF(O13="2:4",Dados!$E$9,IF(O13="2:8",Dados!$E$10,IF(O13="2:16",Dados!$E$11,IF(O13="2:32",Dados!$E$12))))))+IF(O13="",0,IF(O13="1:2",Dados!$E$13,IF(O13="1:4",Dados!$E$16,IF(O13="1:8",Dados!$E$15,IF(O13="1:16",Dados!$E$18,IF(O13="1:32",Dados!$E$14))))))+IF(C13="SIM",1,0)+IF(W13="",0,IF(W13="1:2",Dados!$E$13,IF(W13="1:4",Dados!$E$16,IF(W13="1:8",Dados!$E$15,IF(W13="1:16",Dados!$E$18,IF(W13="1:32",Dados!$E$14))))))+IF(P13="",0,IF(P13="2:2",Dados!$E$8,IF(P13="2:4",Dados!$E$9,IF(P13="2:8",Dados!$E$10,IF(P13="2:16",Dados!$E$11,IF(P13="2:32",Dados!$E$12))))))+IF(P13="",0,IF(P13="1:2",Dados!$E$13,IF(P13="1:4",Dados!$E$16,IF(P13="1:8",Dados!$E$15,IF(P13="1:16",Dados!$E$18,IF(P13="1:32",Dados!$E$14))))))</f>
        <v>25.202999999999999</v>
      </c>
      <c r="AE13" s="47">
        <f>((T13)/1000)*[1]Dados!$E$3+(1)*[1]Dados!$E$4+IF(X13="",0,IF(X13="1:2",[1]Dados!$E$13,IF(X13="1:4",[1]Dados!$E$16,IF(X13="1:8",[1]Dados!$E$15,IF(X13="1:16",[1]Dados!$E$18,IF(X13="1:32",[1]Dados!$E$14))))))+S13*[1]Dados!$E$6</f>
        <v>0.7</v>
      </c>
      <c r="AF13" s="47">
        <f>((U13)/1000)*Dados!$E$3+(1)*Dados!$E$4+R13*Dados!$E$7</f>
        <v>0.504</v>
      </c>
      <c r="AG13" s="46">
        <f t="shared" si="6"/>
        <v>26.439</v>
      </c>
      <c r="AI13" s="13" t="s">
        <v>59</v>
      </c>
    </row>
    <row r="14" spans="1:35" hidden="1" x14ac:dyDescent="0.25">
      <c r="A14" s="30" t="s">
        <v>96</v>
      </c>
      <c r="B14" s="79">
        <v>14</v>
      </c>
      <c r="C14" s="78" t="s">
        <v>50</v>
      </c>
      <c r="D14" s="32" t="s">
        <v>51</v>
      </c>
      <c r="E14" s="33">
        <f t="shared" si="7"/>
        <v>100</v>
      </c>
      <c r="F14" s="34">
        <v>2</v>
      </c>
      <c r="G14" s="34">
        <v>3</v>
      </c>
      <c r="H14" s="34">
        <f t="shared" si="0"/>
        <v>0</v>
      </c>
      <c r="I14" s="35"/>
      <c r="J14" s="36">
        <v>0</v>
      </c>
      <c r="K14" s="36">
        <f t="shared" si="8"/>
        <v>8450</v>
      </c>
      <c r="L14" s="37">
        <v>770</v>
      </c>
      <c r="M14" s="38">
        <f>Aux!C10</f>
        <v>7</v>
      </c>
      <c r="N14" s="36">
        <v>0</v>
      </c>
      <c r="O14" s="39" t="s">
        <v>52</v>
      </c>
      <c r="P14" s="39" t="s">
        <v>52</v>
      </c>
      <c r="Q14" s="36">
        <v>0</v>
      </c>
      <c r="R14" s="40">
        <f t="shared" si="1"/>
        <v>1</v>
      </c>
      <c r="S14" s="40">
        <f t="shared" si="2"/>
        <v>2</v>
      </c>
      <c r="T14" s="38"/>
      <c r="U14" s="40">
        <f t="shared" si="3"/>
        <v>150</v>
      </c>
      <c r="V14" s="40">
        <f t="shared" si="4"/>
        <v>2</v>
      </c>
      <c r="W14" s="39"/>
      <c r="X14" s="41"/>
      <c r="Y14" s="42">
        <f>((E14+K14+L14+T14+U14)/1000)*Dados!$E$3+J14*Dados!$E$7+(F14+M14+V14)*Dados!$E$4+(N14)*Dados!$E$5+(G14+Q14+S14)*Dados!$E$6+(R14)*Dados!$E$7+IF(I14="",0,IF(I14="2:2",Dados!$E$8,IF(I14="2:4",Dados!$E$9,IF(I14="2:8",Dados!$E$10,IF(I14="2:16",Dados!$E$11,IF(I14="2:32",Dados!$E$12))))))+IF(O14="",0,IF(O14="2:2",Dados!$E$8,IF(O14="2:4",Dados!$E$9,IF(O14="2:8",Dados!$E$10,IF(O14="2:16",Dados!$E$11,IF(O14="2:32",Dados!$E$12))))))+IF(O14="",0,IF(O14="1:2",Dados!$E$13,IF(O14="1:4",Dados!$E$16,IF(O14="1:8",Dados!$E$15,IF(O14="1:16",Dados!$E$18,IF(O14="1:32",Dados!$E$14))))))+IF(P14="",0,IF(P14="2:2",Dados!$E$8,IF(P14="2:4",Dados!$E$9,IF(P14="2:8",Dados!$E$10,IF(P14="2:16",Dados!$E$11,IF(P14="2:32",Dados!$E$12))))))+IF(P14="",0,IF(P14="1:2",Dados!$E$13,IF(P14="1:4",Dados!$E$16,IF(P14="1:8",Dados!$E$15,IF(P14="1:16",Dados!$E$18,IF(P14="1:32",Dados!$E$14))))))+IF(W14="",0,IF(W14="1:2",Dados!$E$13,IF(W14="1:4",Dados!$E$16,IF(W14="1:8",Dados!$E$15,IF(W14="1:16",Dados!$E$18,IF(W14="1:32",Dados!$E$14))))))+(H14)*Dados!$E$17+IF(C14="SIM",1,0)+IF(X14="",0,IF(X14="1:2",Dados!$E$13,IF(X14="1:4",Dados!$E$16,IF(X14="1:8",Dados!$E$15,IF(X14="1:16",Dados!$E$18,IF(X14="1:32",Dados!$E$14))))))</f>
        <v>27.359200000000001</v>
      </c>
      <c r="Z14" s="43">
        <f>Y14-((1*Dados!$E$6) + (1*Dados!$E$8))</f>
        <v>23.359200000000001</v>
      </c>
      <c r="AA14" s="80">
        <f t="shared" si="5"/>
        <v>64</v>
      </c>
      <c r="AB14" s="45">
        <f>IF(D14="Novas Estações",2*Dados!$E$6+(H14)*Dados!$E$17,IF(D14="Ampliação Sala Existêntes",2*Dados!$E$6+(H14)*Dados!$E$17,IF(D14="Modelo obsoleto",4*Dados!$E$6+(H14)*Dados!$E$17,IF(I14="",2*Dados!$E$6+(H14)*Dados!$E$17,0))))</f>
        <v>0.6</v>
      </c>
      <c r="AC14" s="46">
        <f>((E14)/1000)*Dados!$E$3+(F14)*Dados!$E$4+(G14+J14)*Dados!$E$6+IF(I14="",0,IF(I14="2:2",Dados!$E$8,IF(I14="2:4",Dados!$E$9,IF(I14="2:8",Dados!$E$10,IF(I14="2:16",Dados!$E$11,IF(I14="2:32",Dados!$E$12))))))-AB14+H14*Dados!$E$17</f>
        <v>0.53599999999999992</v>
      </c>
      <c r="AD14" s="46">
        <f>((K14+L14)/1000)*Dados!$E$3+(M14+2)*Dados!$E$4+N14*Dados!$E$5+(Q14)*Dados!$E$6+IF(O14="",0,IF(O14="2:2",Dados!$E$8,IF(O14="2:4",Dados!$E$9,IF(O14="2:8",Dados!$E$10,IF(O14="2:16",Dados!$E$11,IF(O14="2:32",Dados!$E$12))))))+IF(O14="",0,IF(O14="1:2",Dados!$E$13,IF(O14="1:4",Dados!$E$16,IF(O14="1:8",Dados!$E$15,IF(O14="1:16",Dados!$E$18,IF(O14="1:32",Dados!$E$14))))))+IF(C14="SIM",1,0)+IF(W14="",0,IF(W14="1:2",Dados!$E$13,IF(W14="1:4",Dados!$E$16,IF(W14="1:8",Dados!$E$15,IF(W14="1:16",Dados!$E$18,IF(W14="1:32",Dados!$E$14))))))+IF(P14="",0,IF(P14="2:2",Dados!$E$8,IF(P14="2:4",Dados!$E$9,IF(P14="2:8",Dados!$E$10,IF(P14="2:16",Dados!$E$11,IF(P14="2:32",Dados!$E$12))))))+IF(P14="",0,IF(P14="1:2",Dados!$E$13,IF(P14="1:4",Dados!$E$16,IF(P14="1:8",Dados!$E$15,IF(P14="1:16",Dados!$E$18,IF(P14="1:32",Dados!$E$14))))))</f>
        <v>25.219200000000001</v>
      </c>
      <c r="AE14" s="47">
        <f>((T14)/1000)*[1]Dados!$E$3+(1)*[1]Dados!$E$4+IF(X14="",0,IF(X14="1:2",[1]Dados!$E$13,IF(X14="1:4",[1]Dados!$E$16,IF(X14="1:8",[1]Dados!$E$15,IF(X14="1:16",[1]Dados!$E$18,IF(X14="1:32",[1]Dados!$E$14))))))+S14*[1]Dados!$E$6</f>
        <v>0.7</v>
      </c>
      <c r="AF14" s="47">
        <f>((U14)/1000)*Dados!$E$3+(1)*Dados!$E$4+R14*Dados!$E$7</f>
        <v>0.504</v>
      </c>
      <c r="AG14" s="46">
        <f t="shared" si="6"/>
        <v>26.455200000000001</v>
      </c>
      <c r="AI14" s="13" t="s">
        <v>60</v>
      </c>
    </row>
    <row r="15" spans="1:35" hidden="1" x14ac:dyDescent="0.25">
      <c r="A15" s="30" t="s">
        <v>97</v>
      </c>
      <c r="B15" s="79">
        <v>11</v>
      </c>
      <c r="C15" s="78" t="s">
        <v>50</v>
      </c>
      <c r="D15" s="32" t="s">
        <v>51</v>
      </c>
      <c r="E15" s="33">
        <f t="shared" si="7"/>
        <v>100</v>
      </c>
      <c r="F15" s="34">
        <v>2</v>
      </c>
      <c r="G15" s="34">
        <v>3</v>
      </c>
      <c r="H15" s="34">
        <f t="shared" si="0"/>
        <v>0</v>
      </c>
      <c r="I15" s="35"/>
      <c r="J15" s="36">
        <v>0</v>
      </c>
      <c r="K15" s="36">
        <f t="shared" si="8"/>
        <v>8450</v>
      </c>
      <c r="L15" s="37">
        <v>655</v>
      </c>
      <c r="M15" s="38">
        <f>Aux!C11</f>
        <v>7</v>
      </c>
      <c r="N15" s="36">
        <v>0</v>
      </c>
      <c r="O15" s="39" t="s">
        <v>52</v>
      </c>
      <c r="P15" s="39" t="s">
        <v>52</v>
      </c>
      <c r="Q15" s="36">
        <v>0</v>
      </c>
      <c r="R15" s="40">
        <f t="shared" si="1"/>
        <v>1</v>
      </c>
      <c r="S15" s="40">
        <f t="shared" si="2"/>
        <v>2</v>
      </c>
      <c r="T15" s="38"/>
      <c r="U15" s="40">
        <f t="shared" si="3"/>
        <v>150</v>
      </c>
      <c r="V15" s="40">
        <f t="shared" si="4"/>
        <v>2</v>
      </c>
      <c r="W15" s="39"/>
      <c r="X15" s="41"/>
      <c r="Y15" s="42">
        <f>((E15+K15+L15+T15+U15)/1000)*Dados!$E$3+J15*Dados!$E$7+(F15+M15+V15)*Dados!$E$4+(N15)*Dados!$E$5+(G15+Q15+S15)*Dados!$E$6+(R15)*Dados!$E$7+IF(I15="",0,IF(I15="2:2",Dados!$E$8,IF(I15="2:4",Dados!$E$9,IF(I15="2:8",Dados!$E$10,IF(I15="2:16",Dados!$E$11,IF(I15="2:32",Dados!$E$12))))))+IF(O15="",0,IF(O15="2:2",Dados!$E$8,IF(O15="2:4",Dados!$E$9,IF(O15="2:8",Dados!$E$10,IF(O15="2:16",Dados!$E$11,IF(O15="2:32",Dados!$E$12))))))+IF(O15="",0,IF(O15="1:2",Dados!$E$13,IF(O15="1:4",Dados!$E$16,IF(O15="1:8",Dados!$E$15,IF(O15="1:16",Dados!$E$18,IF(O15="1:32",Dados!$E$14))))))+IF(P15="",0,IF(P15="2:2",Dados!$E$8,IF(P15="2:4",Dados!$E$9,IF(P15="2:8",Dados!$E$10,IF(P15="2:16",Dados!$E$11,IF(P15="2:32",Dados!$E$12))))))+IF(P15="",0,IF(P15="1:2",Dados!$E$13,IF(P15="1:4",Dados!$E$16,IF(P15="1:8",Dados!$E$15,IF(P15="1:16",Dados!$E$18,IF(P15="1:32",Dados!$E$14))))))+IF(W15="",0,IF(W15="1:2",Dados!$E$13,IF(W15="1:4",Dados!$E$16,IF(W15="1:8",Dados!$E$15,IF(W15="1:16",Dados!$E$18,IF(W15="1:32",Dados!$E$14))))))+(H15)*Dados!$E$17+IF(C15="SIM",1,0)+IF(X15="",0,IF(X15="1:2",Dados!$E$13,IF(X15="1:4",Dados!$E$16,IF(X15="1:8",Dados!$E$15,IF(X15="1:16",Dados!$E$18,IF(X15="1:32",Dados!$E$14))))))</f>
        <v>27.317799999999998</v>
      </c>
      <c r="Z15" s="43">
        <f>Y15-((1*Dados!$E$6) + (1*Dados!$E$8))</f>
        <v>23.317799999999998</v>
      </c>
      <c r="AA15" s="80">
        <f t="shared" si="5"/>
        <v>64</v>
      </c>
      <c r="AB15" s="45">
        <f>IF(D15="Novas Estações",2*Dados!$E$6+(H15)*Dados!$E$17,IF(D15="Ampliação Sala Existêntes",2*Dados!$E$6+(H15)*Dados!$E$17,IF(D15="Modelo obsoleto",4*Dados!$E$6+(H15)*Dados!$E$17,IF(I15="",2*Dados!$E$6+(H15)*Dados!$E$17,0))))</f>
        <v>0.6</v>
      </c>
      <c r="AC15" s="46">
        <f>((E15)/1000)*Dados!$E$3+(F15)*Dados!$E$4+(G15+J15)*Dados!$E$6+IF(I15="",0,IF(I15="2:2",Dados!$E$8,IF(I15="2:4",Dados!$E$9,IF(I15="2:8",Dados!$E$10,IF(I15="2:16",Dados!$E$11,IF(I15="2:32",Dados!$E$12))))))-AB15+H15*Dados!$E$17</f>
        <v>0.53599999999999992</v>
      </c>
      <c r="AD15" s="46">
        <f>((K15+L15)/1000)*Dados!$E$3+(M15+2)*Dados!$E$4+N15*Dados!$E$5+(Q15)*Dados!$E$6+IF(O15="",0,IF(O15="2:2",Dados!$E$8,IF(O15="2:4",Dados!$E$9,IF(O15="2:8",Dados!$E$10,IF(O15="2:16",Dados!$E$11,IF(O15="2:32",Dados!$E$12))))))+IF(O15="",0,IF(O15="1:2",Dados!$E$13,IF(O15="1:4",Dados!$E$16,IF(O15="1:8",Dados!$E$15,IF(O15="1:16",Dados!$E$18,IF(O15="1:32",Dados!$E$14))))))+IF(C15="SIM",1,0)+IF(W15="",0,IF(W15="1:2",Dados!$E$13,IF(W15="1:4",Dados!$E$16,IF(W15="1:8",Dados!$E$15,IF(W15="1:16",Dados!$E$18,IF(W15="1:32",Dados!$E$14))))))+IF(P15="",0,IF(P15="2:2",Dados!$E$8,IF(P15="2:4",Dados!$E$9,IF(P15="2:8",Dados!$E$10,IF(P15="2:16",Dados!$E$11,IF(P15="2:32",Dados!$E$12))))))+IF(P15="",0,IF(P15="1:2",Dados!$E$13,IF(P15="1:4",Dados!$E$16,IF(P15="1:8",Dados!$E$15,IF(P15="1:16",Dados!$E$18,IF(P15="1:32",Dados!$E$14))))))</f>
        <v>25.177800000000001</v>
      </c>
      <c r="AE15" s="47">
        <f>((T15)/1000)*[1]Dados!$E$3+(1)*[1]Dados!$E$4+IF(X15="",0,IF(X15="1:2",[1]Dados!$E$13,IF(X15="1:4",[1]Dados!$E$16,IF(X15="1:8",[1]Dados!$E$15,IF(X15="1:16",[1]Dados!$E$18,IF(X15="1:32",[1]Dados!$E$14))))))+S15*[1]Dados!$E$6</f>
        <v>0.7</v>
      </c>
      <c r="AF15" s="47">
        <f>((U15)/1000)*Dados!$E$3+(1)*Dados!$E$4+R15*Dados!$E$7</f>
        <v>0.504</v>
      </c>
      <c r="AG15" s="46">
        <f t="shared" si="6"/>
        <v>26.413800000000002</v>
      </c>
    </row>
    <row r="16" spans="1:35" hidden="1" x14ac:dyDescent="0.25">
      <c r="A16" s="30" t="s">
        <v>98</v>
      </c>
      <c r="B16" s="79">
        <v>7</v>
      </c>
      <c r="C16" s="78" t="s">
        <v>50</v>
      </c>
      <c r="D16" s="32" t="s">
        <v>51</v>
      </c>
      <c r="E16" s="33">
        <f t="shared" si="7"/>
        <v>100</v>
      </c>
      <c r="F16" s="34">
        <v>2</v>
      </c>
      <c r="G16" s="34">
        <v>3</v>
      </c>
      <c r="H16" s="34">
        <f t="shared" si="0"/>
        <v>0</v>
      </c>
      <c r="I16" s="35"/>
      <c r="J16" s="36">
        <v>0</v>
      </c>
      <c r="K16" s="36">
        <f t="shared" si="8"/>
        <v>8450</v>
      </c>
      <c r="L16" s="37">
        <v>710</v>
      </c>
      <c r="M16" s="38">
        <f>Aux!C12</f>
        <v>6</v>
      </c>
      <c r="N16" s="36">
        <v>0</v>
      </c>
      <c r="O16" s="39" t="s">
        <v>52</v>
      </c>
      <c r="P16" s="39" t="s">
        <v>52</v>
      </c>
      <c r="Q16" s="36">
        <v>0</v>
      </c>
      <c r="R16" s="40">
        <f t="shared" si="1"/>
        <v>1</v>
      </c>
      <c r="S16" s="40">
        <f t="shared" si="2"/>
        <v>2</v>
      </c>
      <c r="T16" s="38"/>
      <c r="U16" s="40">
        <f t="shared" si="3"/>
        <v>150</v>
      </c>
      <c r="V16" s="40">
        <f t="shared" si="4"/>
        <v>2</v>
      </c>
      <c r="W16" s="39"/>
      <c r="X16" s="41"/>
      <c r="Y16" s="42">
        <f>((E16+K16+L16+T16+U16)/1000)*Dados!$E$3+J16*Dados!$E$7+(F16+M16+V16)*Dados!$E$4+(N16)*Dados!$E$5+(G16+Q16+S16)*Dados!$E$6+(R16)*Dados!$E$7+IF(I16="",0,IF(I16="2:2",Dados!$E$8,IF(I16="2:4",Dados!$E$9,IF(I16="2:8",Dados!$E$10,IF(I16="2:16",Dados!$E$11,IF(I16="2:32",Dados!$E$12))))))+IF(O16="",0,IF(O16="2:2",Dados!$E$8,IF(O16="2:4",Dados!$E$9,IF(O16="2:8",Dados!$E$10,IF(O16="2:16",Dados!$E$11,IF(O16="2:32",Dados!$E$12))))))+IF(O16="",0,IF(O16="1:2",Dados!$E$13,IF(O16="1:4",Dados!$E$16,IF(O16="1:8",Dados!$E$15,IF(O16="1:16",Dados!$E$18,IF(O16="1:32",Dados!$E$14))))))+IF(P16="",0,IF(P16="2:2",Dados!$E$8,IF(P16="2:4",Dados!$E$9,IF(P16="2:8",Dados!$E$10,IF(P16="2:16",Dados!$E$11,IF(P16="2:32",Dados!$E$12))))))+IF(P16="",0,IF(P16="1:2",Dados!$E$13,IF(P16="1:4",Dados!$E$16,IF(P16="1:8",Dados!$E$15,IF(P16="1:16",Dados!$E$18,IF(P16="1:32",Dados!$E$14))))))+IF(W16="",0,IF(W16="1:2",Dados!$E$13,IF(W16="1:4",Dados!$E$16,IF(W16="1:8",Dados!$E$15,IF(W16="1:16",Dados!$E$18,IF(W16="1:32",Dados!$E$14))))))+(H16)*Dados!$E$17+IF(C16="SIM",1,0)+IF(X16="",0,IF(X16="1:2",Dados!$E$13,IF(X16="1:4",Dados!$E$16,IF(X16="1:8",Dados!$E$15,IF(X16="1:16",Dados!$E$18,IF(X16="1:32",Dados!$E$14))))))</f>
        <v>27.2376</v>
      </c>
      <c r="Z16" s="43">
        <f>Y16-((1*Dados!$E$6) + (1*Dados!$E$8))</f>
        <v>23.2376</v>
      </c>
      <c r="AA16" s="80">
        <f t="shared" si="5"/>
        <v>64</v>
      </c>
      <c r="AB16" s="45">
        <f>IF(D16="Novas Estações",2*Dados!$E$6+(H16)*Dados!$E$17,IF(D16="Ampliação Sala Existêntes",2*Dados!$E$6+(H16)*Dados!$E$17,IF(D16="Modelo obsoleto",4*Dados!$E$6+(H16)*Dados!$E$17,IF(I16="",2*Dados!$E$6+(H16)*Dados!$E$17,0))))</f>
        <v>0.6</v>
      </c>
      <c r="AC16" s="46">
        <f>((E16)/1000)*Dados!$E$3+(F16)*Dados!$E$4+(G16+J16)*Dados!$E$6+IF(I16="",0,IF(I16="2:2",Dados!$E$8,IF(I16="2:4",Dados!$E$9,IF(I16="2:8",Dados!$E$10,IF(I16="2:16",Dados!$E$11,IF(I16="2:32",Dados!$E$12))))))-AB16+H16*Dados!$E$17</f>
        <v>0.53599999999999992</v>
      </c>
      <c r="AD16" s="46">
        <f>((K16+L16)/1000)*Dados!$E$3+(M16+2)*Dados!$E$4+N16*Dados!$E$5+(Q16)*Dados!$E$6+IF(O16="",0,IF(O16="2:2",Dados!$E$8,IF(O16="2:4",Dados!$E$9,IF(O16="2:8",Dados!$E$10,IF(O16="2:16",Dados!$E$11,IF(O16="2:32",Dados!$E$12))))))+IF(O16="",0,IF(O16="1:2",Dados!$E$13,IF(O16="1:4",Dados!$E$16,IF(O16="1:8",Dados!$E$15,IF(O16="1:16",Dados!$E$18,IF(O16="1:32",Dados!$E$14))))))+IF(C16="SIM",1,0)+IF(W16="",0,IF(W16="1:2",Dados!$E$13,IF(W16="1:4",Dados!$E$16,IF(W16="1:8",Dados!$E$15,IF(W16="1:16",Dados!$E$18,IF(W16="1:32",Dados!$E$14))))))+IF(P16="",0,IF(P16="2:2",Dados!$E$8,IF(P16="2:4",Dados!$E$9,IF(P16="2:8",Dados!$E$10,IF(P16="2:16",Dados!$E$11,IF(P16="2:32",Dados!$E$12))))))+IF(P16="",0,IF(P16="1:2",Dados!$E$13,IF(P16="1:4",Dados!$E$16,IF(P16="1:8",Dados!$E$15,IF(P16="1:16",Dados!$E$18,IF(P16="1:32",Dados!$E$14))))))</f>
        <v>25.0976</v>
      </c>
      <c r="AE16" s="47">
        <f>((T16)/1000)*[1]Dados!$E$3+(1)*[1]Dados!$E$4+IF(X16="",0,IF(X16="1:2",[1]Dados!$E$13,IF(X16="1:4",[1]Dados!$E$16,IF(X16="1:8",[1]Dados!$E$15,IF(X16="1:16",[1]Dados!$E$18,IF(X16="1:32",[1]Dados!$E$14))))))+S16*[1]Dados!$E$6</f>
        <v>0.7</v>
      </c>
      <c r="AF16" s="47">
        <f>((U16)/1000)*Dados!$E$3+(1)*Dados!$E$4+R16*Dados!$E$7</f>
        <v>0.504</v>
      </c>
      <c r="AG16" s="46">
        <f t="shared" si="6"/>
        <v>26.333600000000001</v>
      </c>
    </row>
    <row r="17" spans="1:33" hidden="1" x14ac:dyDescent="0.25">
      <c r="A17" s="30" t="s">
        <v>99</v>
      </c>
      <c r="B17" s="79">
        <v>9</v>
      </c>
      <c r="C17" s="78" t="s">
        <v>50</v>
      </c>
      <c r="D17" s="32" t="s">
        <v>51</v>
      </c>
      <c r="E17" s="33">
        <f t="shared" si="7"/>
        <v>100</v>
      </c>
      <c r="F17" s="34">
        <v>2</v>
      </c>
      <c r="G17" s="34">
        <v>3</v>
      </c>
      <c r="H17" s="34">
        <f t="shared" si="0"/>
        <v>0</v>
      </c>
      <c r="I17" s="35"/>
      <c r="J17" s="36">
        <v>0</v>
      </c>
      <c r="K17" s="36">
        <f t="shared" si="8"/>
        <v>8450</v>
      </c>
      <c r="L17" s="37">
        <v>800</v>
      </c>
      <c r="M17" s="38">
        <f>Aux!C13</f>
        <v>7</v>
      </c>
      <c r="N17" s="36">
        <v>0</v>
      </c>
      <c r="O17" s="39" t="s">
        <v>52</v>
      </c>
      <c r="P17" s="39" t="s">
        <v>52</v>
      </c>
      <c r="Q17" s="36">
        <v>0</v>
      </c>
      <c r="R17" s="40">
        <f t="shared" si="1"/>
        <v>1</v>
      </c>
      <c r="S17" s="40">
        <f t="shared" si="2"/>
        <v>2</v>
      </c>
      <c r="T17" s="38"/>
      <c r="U17" s="40">
        <f t="shared" si="3"/>
        <v>150</v>
      </c>
      <c r="V17" s="40">
        <f t="shared" si="4"/>
        <v>2</v>
      </c>
      <c r="W17" s="39"/>
      <c r="X17" s="41"/>
      <c r="Y17" s="42">
        <f>((E17+K17+L17+T17+U17)/1000)*Dados!$E$3+J17*Dados!$E$7+(F17+M17+V17)*Dados!$E$4+(N17)*Dados!$E$5+(G17+Q17+S17)*Dados!$E$6+(R17)*Dados!$E$7+IF(I17="",0,IF(I17="2:2",Dados!$E$8,IF(I17="2:4",Dados!$E$9,IF(I17="2:8",Dados!$E$10,IF(I17="2:16",Dados!$E$11,IF(I17="2:32",Dados!$E$12))))))+IF(O17="",0,IF(O17="2:2",Dados!$E$8,IF(O17="2:4",Dados!$E$9,IF(O17="2:8",Dados!$E$10,IF(O17="2:16",Dados!$E$11,IF(O17="2:32",Dados!$E$12))))))+IF(O17="",0,IF(O17="1:2",Dados!$E$13,IF(O17="1:4",Dados!$E$16,IF(O17="1:8",Dados!$E$15,IF(O17="1:16",Dados!$E$18,IF(O17="1:32",Dados!$E$14))))))+IF(P17="",0,IF(P17="2:2",Dados!$E$8,IF(P17="2:4",Dados!$E$9,IF(P17="2:8",Dados!$E$10,IF(P17="2:16",Dados!$E$11,IF(P17="2:32",Dados!$E$12))))))+IF(P17="",0,IF(P17="1:2",Dados!$E$13,IF(P17="1:4",Dados!$E$16,IF(P17="1:8",Dados!$E$15,IF(P17="1:16",Dados!$E$18,IF(P17="1:32",Dados!$E$14))))))+IF(W17="",0,IF(W17="1:2",Dados!$E$13,IF(W17="1:4",Dados!$E$16,IF(W17="1:8",Dados!$E$15,IF(W17="1:16",Dados!$E$18,IF(W17="1:32",Dados!$E$14))))))+(H17)*Dados!$E$17+IF(C17="SIM",1,0)+IF(X17="",0,IF(X17="1:2",Dados!$E$13,IF(X17="1:4",Dados!$E$16,IF(X17="1:8",Dados!$E$15,IF(X17="1:16",Dados!$E$18,IF(X17="1:32",Dados!$E$14))))))</f>
        <v>27.369999999999997</v>
      </c>
      <c r="Z17" s="43">
        <f>Y17-((1*Dados!$E$6) + (1*Dados!$E$8))</f>
        <v>23.369999999999997</v>
      </c>
      <c r="AA17" s="80">
        <f t="shared" si="5"/>
        <v>64</v>
      </c>
      <c r="AB17" s="45">
        <f>IF(D17="Novas Estações",2*Dados!$E$6+(H17)*Dados!$E$17,IF(D17="Ampliação Sala Existêntes",2*Dados!$E$6+(H17)*Dados!$E$17,IF(D17="Modelo obsoleto",4*Dados!$E$6+(H17)*Dados!$E$17,IF(I17="",2*Dados!$E$6+(H17)*Dados!$E$17,0))))</f>
        <v>0.6</v>
      </c>
      <c r="AC17" s="46">
        <f>((E17)/1000)*Dados!$E$3+(F17)*Dados!$E$4+(G17+J17)*Dados!$E$6+IF(I17="",0,IF(I17="2:2",Dados!$E$8,IF(I17="2:4",Dados!$E$9,IF(I17="2:8",Dados!$E$10,IF(I17="2:16",Dados!$E$11,IF(I17="2:32",Dados!$E$12))))))-AB17+H17*Dados!$E$17</f>
        <v>0.53599999999999992</v>
      </c>
      <c r="AD17" s="46">
        <f>((K17+L17)/1000)*Dados!$E$3+(M17+2)*Dados!$E$4+N17*Dados!$E$5+(Q17)*Dados!$E$6+IF(O17="",0,IF(O17="2:2",Dados!$E$8,IF(O17="2:4",Dados!$E$9,IF(O17="2:8",Dados!$E$10,IF(O17="2:16",Dados!$E$11,IF(O17="2:32",Dados!$E$12))))))+IF(O17="",0,IF(O17="1:2",Dados!$E$13,IF(O17="1:4",Dados!$E$16,IF(O17="1:8",Dados!$E$15,IF(O17="1:16",Dados!$E$18,IF(O17="1:32",Dados!$E$14))))))+IF(C17="SIM",1,0)+IF(W17="",0,IF(W17="1:2",Dados!$E$13,IF(W17="1:4",Dados!$E$16,IF(W17="1:8",Dados!$E$15,IF(W17="1:16",Dados!$E$18,IF(W17="1:32",Dados!$E$14))))))+IF(P17="",0,IF(P17="2:2",Dados!$E$8,IF(P17="2:4",Dados!$E$9,IF(P17="2:8",Dados!$E$10,IF(P17="2:16",Dados!$E$11,IF(P17="2:32",Dados!$E$12))))))+IF(P17="",0,IF(P17="1:2",Dados!$E$13,IF(P17="1:4",Dados!$E$16,IF(P17="1:8",Dados!$E$15,IF(P17="1:16",Dados!$E$18,IF(P17="1:32",Dados!$E$14))))))</f>
        <v>25.23</v>
      </c>
      <c r="AE17" s="47">
        <f>((T17)/1000)*[1]Dados!$E$3+(1)*[1]Dados!$E$4+IF(X17="",0,IF(X17="1:2",[1]Dados!$E$13,IF(X17="1:4",[1]Dados!$E$16,IF(X17="1:8",[1]Dados!$E$15,IF(X17="1:16",[1]Dados!$E$18,IF(X17="1:32",[1]Dados!$E$14))))))+S17*[1]Dados!$E$6</f>
        <v>0.7</v>
      </c>
      <c r="AF17" s="47">
        <f>((U17)/1000)*Dados!$E$3+(1)*Dados!$E$4+R17*Dados!$E$7</f>
        <v>0.504</v>
      </c>
      <c r="AG17" s="46">
        <f t="shared" si="6"/>
        <v>26.466000000000001</v>
      </c>
    </row>
    <row r="18" spans="1:33" hidden="1" x14ac:dyDescent="0.25">
      <c r="A18" s="30" t="s">
        <v>100</v>
      </c>
      <c r="B18" s="79">
        <v>16</v>
      </c>
      <c r="C18" s="78" t="s">
        <v>50</v>
      </c>
      <c r="D18" s="32" t="s">
        <v>51</v>
      </c>
      <c r="E18" s="33">
        <f t="shared" si="7"/>
        <v>100</v>
      </c>
      <c r="F18" s="34">
        <v>2</v>
      </c>
      <c r="G18" s="34">
        <v>3</v>
      </c>
      <c r="H18" s="34">
        <f t="shared" si="0"/>
        <v>0</v>
      </c>
      <c r="I18" s="35"/>
      <c r="J18" s="36">
        <v>0</v>
      </c>
      <c r="K18" s="36">
        <f t="shared" si="8"/>
        <v>8450</v>
      </c>
      <c r="L18" s="37">
        <v>850</v>
      </c>
      <c r="M18" s="38">
        <f>Aux!C14</f>
        <v>7</v>
      </c>
      <c r="N18" s="36">
        <v>0</v>
      </c>
      <c r="O18" s="39" t="s">
        <v>52</v>
      </c>
      <c r="P18" s="39" t="s">
        <v>52</v>
      </c>
      <c r="Q18" s="36">
        <v>0</v>
      </c>
      <c r="R18" s="40">
        <f t="shared" si="1"/>
        <v>1</v>
      </c>
      <c r="S18" s="40">
        <f t="shared" si="2"/>
        <v>2</v>
      </c>
      <c r="T18" s="38"/>
      <c r="U18" s="40">
        <f t="shared" si="3"/>
        <v>150</v>
      </c>
      <c r="V18" s="40">
        <f t="shared" si="4"/>
        <v>2</v>
      </c>
      <c r="W18" s="39"/>
      <c r="X18" s="41"/>
      <c r="Y18" s="42">
        <f>((E18+K18+L18+T18+U18)/1000)*Dados!$E$3+J18*Dados!$E$7+(F18+M18+V18)*Dados!$E$4+(N18)*Dados!$E$5+(G18+Q18+S18)*Dados!$E$6+(R18)*Dados!$E$7+IF(I18="",0,IF(I18="2:2",Dados!$E$8,IF(I18="2:4",Dados!$E$9,IF(I18="2:8",Dados!$E$10,IF(I18="2:16",Dados!$E$11,IF(I18="2:32",Dados!$E$12))))))+IF(O18="",0,IF(O18="2:2",Dados!$E$8,IF(O18="2:4",Dados!$E$9,IF(O18="2:8",Dados!$E$10,IF(O18="2:16",Dados!$E$11,IF(O18="2:32",Dados!$E$12))))))+IF(O18="",0,IF(O18="1:2",Dados!$E$13,IF(O18="1:4",Dados!$E$16,IF(O18="1:8",Dados!$E$15,IF(O18="1:16",Dados!$E$18,IF(O18="1:32",Dados!$E$14))))))+IF(P18="",0,IF(P18="2:2",Dados!$E$8,IF(P18="2:4",Dados!$E$9,IF(P18="2:8",Dados!$E$10,IF(P18="2:16",Dados!$E$11,IF(P18="2:32",Dados!$E$12))))))+IF(P18="",0,IF(P18="1:2",Dados!$E$13,IF(P18="1:4",Dados!$E$16,IF(P18="1:8",Dados!$E$15,IF(P18="1:16",Dados!$E$18,IF(P18="1:32",Dados!$E$14))))))+IF(W18="",0,IF(W18="1:2",Dados!$E$13,IF(W18="1:4",Dados!$E$16,IF(W18="1:8",Dados!$E$15,IF(W18="1:16",Dados!$E$18,IF(W18="1:32",Dados!$E$14))))))+(H18)*Dados!$E$17+IF(C18="SIM",1,0)+IF(X18="",0,IF(X18="1:2",Dados!$E$13,IF(X18="1:4",Dados!$E$16,IF(X18="1:8",Dados!$E$15,IF(X18="1:16",Dados!$E$18,IF(X18="1:32",Dados!$E$14))))))</f>
        <v>27.387999999999998</v>
      </c>
      <c r="Z18" s="43">
        <f>Y18-((1*Dados!$E$6) + (1*Dados!$E$8))</f>
        <v>23.387999999999998</v>
      </c>
      <c r="AA18" s="80">
        <f t="shared" si="5"/>
        <v>64</v>
      </c>
      <c r="AB18" s="45">
        <f>IF(D18="Novas Estações",2*Dados!$E$6+(H18)*Dados!$E$17,IF(D18="Ampliação Sala Existêntes",2*Dados!$E$6+(H18)*Dados!$E$17,IF(D18="Modelo obsoleto",4*Dados!$E$6+(H18)*Dados!$E$17,IF(I18="",2*Dados!$E$6+(H18)*Dados!$E$17,0))))</f>
        <v>0.6</v>
      </c>
      <c r="AC18" s="46">
        <f>((E18)/1000)*Dados!$E$3+(F18)*Dados!$E$4+(G18+J18)*Dados!$E$6+IF(I18="",0,IF(I18="2:2",Dados!$E$8,IF(I18="2:4",Dados!$E$9,IF(I18="2:8",Dados!$E$10,IF(I18="2:16",Dados!$E$11,IF(I18="2:32",Dados!$E$12))))))-AB18+H18*Dados!$E$17</f>
        <v>0.53599999999999992</v>
      </c>
      <c r="AD18" s="46">
        <f>((K18+L18)/1000)*Dados!$E$3+(M18+2)*Dados!$E$4+N18*Dados!$E$5+(Q18)*Dados!$E$6+IF(O18="",0,IF(O18="2:2",Dados!$E$8,IF(O18="2:4",Dados!$E$9,IF(O18="2:8",Dados!$E$10,IF(O18="2:16",Dados!$E$11,IF(O18="2:32",Dados!$E$12))))))+IF(O18="",0,IF(O18="1:2",Dados!$E$13,IF(O18="1:4",Dados!$E$16,IF(O18="1:8",Dados!$E$15,IF(O18="1:16",Dados!$E$18,IF(O18="1:32",Dados!$E$14))))))+IF(C18="SIM",1,0)+IF(W18="",0,IF(W18="1:2",Dados!$E$13,IF(W18="1:4",Dados!$E$16,IF(W18="1:8",Dados!$E$15,IF(W18="1:16",Dados!$E$18,IF(W18="1:32",Dados!$E$14))))))+IF(P18="",0,IF(P18="2:2",Dados!$E$8,IF(P18="2:4",Dados!$E$9,IF(P18="2:8",Dados!$E$10,IF(P18="2:16",Dados!$E$11,IF(P18="2:32",Dados!$E$12))))))+IF(P18="",0,IF(P18="1:2",Dados!$E$13,IF(P18="1:4",Dados!$E$16,IF(P18="1:8",Dados!$E$15,IF(P18="1:16",Dados!$E$18,IF(P18="1:32",Dados!$E$14))))))</f>
        <v>25.248000000000001</v>
      </c>
      <c r="AE18" s="47">
        <f>((T18)/1000)*[1]Dados!$E$3+(1)*[1]Dados!$E$4+IF(X18="",0,IF(X18="1:2",[1]Dados!$E$13,IF(X18="1:4",[1]Dados!$E$16,IF(X18="1:8",[1]Dados!$E$15,IF(X18="1:16",[1]Dados!$E$18,IF(X18="1:32",[1]Dados!$E$14))))))+S18*[1]Dados!$E$6</f>
        <v>0.7</v>
      </c>
      <c r="AF18" s="47">
        <f>((U18)/1000)*Dados!$E$3+(1)*Dados!$E$4+R18*Dados!$E$7</f>
        <v>0.504</v>
      </c>
      <c r="AG18" s="46">
        <f t="shared" si="6"/>
        <v>26.484000000000002</v>
      </c>
    </row>
    <row r="19" spans="1:33" hidden="1" x14ac:dyDescent="0.25">
      <c r="A19" s="30" t="s">
        <v>101</v>
      </c>
      <c r="B19" s="79">
        <v>15</v>
      </c>
      <c r="C19" s="78" t="s">
        <v>50</v>
      </c>
      <c r="D19" s="32" t="s">
        <v>51</v>
      </c>
      <c r="E19" s="33">
        <f t="shared" si="7"/>
        <v>100</v>
      </c>
      <c r="F19" s="34">
        <v>2</v>
      </c>
      <c r="G19" s="34">
        <v>3</v>
      </c>
      <c r="H19" s="34">
        <f t="shared" si="0"/>
        <v>0</v>
      </c>
      <c r="I19" s="35"/>
      <c r="J19" s="36">
        <v>0</v>
      </c>
      <c r="K19" s="36">
        <f t="shared" si="8"/>
        <v>8450</v>
      </c>
      <c r="L19" s="37">
        <v>905</v>
      </c>
      <c r="M19" s="38">
        <f>Aux!C15</f>
        <v>7</v>
      </c>
      <c r="N19" s="36">
        <v>0</v>
      </c>
      <c r="O19" s="39" t="s">
        <v>52</v>
      </c>
      <c r="P19" s="39" t="s">
        <v>52</v>
      </c>
      <c r="Q19" s="36">
        <v>0</v>
      </c>
      <c r="R19" s="40">
        <f t="shared" si="1"/>
        <v>1</v>
      </c>
      <c r="S19" s="40">
        <f t="shared" si="2"/>
        <v>2</v>
      </c>
      <c r="T19" s="38"/>
      <c r="U19" s="40">
        <f t="shared" si="3"/>
        <v>150</v>
      </c>
      <c r="V19" s="40">
        <f t="shared" si="4"/>
        <v>2</v>
      </c>
      <c r="W19" s="39"/>
      <c r="X19" s="41"/>
      <c r="Y19" s="42">
        <f>((E19+K19+L19+T19+U19)/1000)*Dados!$E$3+J19*Dados!$E$7+(F19+M19+V19)*Dados!$E$4+(N19)*Dados!$E$5+(G19+Q19+S19)*Dados!$E$6+(R19)*Dados!$E$7+IF(I19="",0,IF(I19="2:2",Dados!$E$8,IF(I19="2:4",Dados!$E$9,IF(I19="2:8",Dados!$E$10,IF(I19="2:16",Dados!$E$11,IF(I19="2:32",Dados!$E$12))))))+IF(O19="",0,IF(O19="2:2",Dados!$E$8,IF(O19="2:4",Dados!$E$9,IF(O19="2:8",Dados!$E$10,IF(O19="2:16",Dados!$E$11,IF(O19="2:32",Dados!$E$12))))))+IF(O19="",0,IF(O19="1:2",Dados!$E$13,IF(O19="1:4",Dados!$E$16,IF(O19="1:8",Dados!$E$15,IF(O19="1:16",Dados!$E$18,IF(O19="1:32",Dados!$E$14))))))+IF(P19="",0,IF(P19="2:2",Dados!$E$8,IF(P19="2:4",Dados!$E$9,IF(P19="2:8",Dados!$E$10,IF(P19="2:16",Dados!$E$11,IF(P19="2:32",Dados!$E$12))))))+IF(P19="",0,IF(P19="1:2",Dados!$E$13,IF(P19="1:4",Dados!$E$16,IF(P19="1:8",Dados!$E$15,IF(P19="1:16",Dados!$E$18,IF(P19="1:32",Dados!$E$14))))))+IF(W19="",0,IF(W19="1:2",Dados!$E$13,IF(W19="1:4",Dados!$E$16,IF(W19="1:8",Dados!$E$15,IF(W19="1:16",Dados!$E$18,IF(W19="1:32",Dados!$E$14))))))+(H19)*Dados!$E$17+IF(C19="SIM",1,0)+IF(X19="",0,IF(X19="1:2",Dados!$E$13,IF(X19="1:4",Dados!$E$16,IF(X19="1:8",Dados!$E$15,IF(X19="1:16",Dados!$E$18,IF(X19="1:32",Dados!$E$14))))))</f>
        <v>27.407800000000002</v>
      </c>
      <c r="Z19" s="43">
        <f>Y19-((1*Dados!$E$6) + (1*Dados!$E$8))</f>
        <v>23.407800000000002</v>
      </c>
      <c r="AA19" s="80">
        <f t="shared" si="5"/>
        <v>64</v>
      </c>
      <c r="AB19" s="45">
        <f>IF(D19="Novas Estações",2*Dados!$E$6+(H19)*Dados!$E$17,IF(D19="Ampliação Sala Existêntes",2*Dados!$E$6+(H19)*Dados!$E$17,IF(D19="Modelo obsoleto",4*Dados!$E$6+(H19)*Dados!$E$17,IF(I19="",2*Dados!$E$6+(H19)*Dados!$E$17,0))))</f>
        <v>0.6</v>
      </c>
      <c r="AC19" s="46">
        <f>((E19)/1000)*Dados!$E$3+(F19)*Dados!$E$4+(G19+J19)*Dados!$E$6+IF(I19="",0,IF(I19="2:2",Dados!$E$8,IF(I19="2:4",Dados!$E$9,IF(I19="2:8",Dados!$E$10,IF(I19="2:16",Dados!$E$11,IF(I19="2:32",Dados!$E$12))))))-AB19+H19*Dados!$E$17</f>
        <v>0.53599999999999992</v>
      </c>
      <c r="AD19" s="46">
        <f>((K19+L19)/1000)*Dados!$E$3+(M19+2)*Dados!$E$4+N19*Dados!$E$5+(Q19)*Dados!$E$6+IF(O19="",0,IF(O19="2:2",Dados!$E$8,IF(O19="2:4",Dados!$E$9,IF(O19="2:8",Dados!$E$10,IF(O19="2:16",Dados!$E$11,IF(O19="2:32",Dados!$E$12))))))+IF(O19="",0,IF(O19="1:2",Dados!$E$13,IF(O19="1:4",Dados!$E$16,IF(O19="1:8",Dados!$E$15,IF(O19="1:16",Dados!$E$18,IF(O19="1:32",Dados!$E$14))))))+IF(C19="SIM",1,0)+IF(W19="",0,IF(W19="1:2",Dados!$E$13,IF(W19="1:4",Dados!$E$16,IF(W19="1:8",Dados!$E$15,IF(W19="1:16",Dados!$E$18,IF(W19="1:32",Dados!$E$14))))))+IF(P19="",0,IF(P19="2:2",Dados!$E$8,IF(P19="2:4",Dados!$E$9,IF(P19="2:8",Dados!$E$10,IF(P19="2:16",Dados!$E$11,IF(P19="2:32",Dados!$E$12))))))+IF(P19="",0,IF(P19="1:2",Dados!$E$13,IF(P19="1:4",Dados!$E$16,IF(P19="1:8",Dados!$E$15,IF(P19="1:16",Dados!$E$18,IF(P19="1:32",Dados!$E$14))))))</f>
        <v>25.267800000000001</v>
      </c>
      <c r="AE19" s="47">
        <f>((T19)/1000)*[1]Dados!$E$3+(1)*[1]Dados!$E$4+IF(X19="",0,IF(X19="1:2",[1]Dados!$E$13,IF(X19="1:4",[1]Dados!$E$16,IF(X19="1:8",[1]Dados!$E$15,IF(X19="1:16",[1]Dados!$E$18,IF(X19="1:32",[1]Dados!$E$14))))))+S19*[1]Dados!$E$6</f>
        <v>0.7</v>
      </c>
      <c r="AF19" s="47">
        <f>((U19)/1000)*Dados!$E$3+(1)*Dados!$E$4+R19*Dados!$E$7</f>
        <v>0.504</v>
      </c>
      <c r="AG19" s="46">
        <f t="shared" si="6"/>
        <v>26.503800000000002</v>
      </c>
    </row>
    <row r="20" spans="1:33" hidden="1" x14ac:dyDescent="0.25">
      <c r="A20" s="30" t="s">
        <v>102</v>
      </c>
      <c r="B20" s="79">
        <v>16</v>
      </c>
      <c r="C20" s="78" t="s">
        <v>50</v>
      </c>
      <c r="D20" s="32" t="s">
        <v>51</v>
      </c>
      <c r="E20" s="33">
        <f t="shared" si="7"/>
        <v>100</v>
      </c>
      <c r="F20" s="34">
        <v>2</v>
      </c>
      <c r="G20" s="34">
        <v>3</v>
      </c>
      <c r="H20" s="34">
        <f t="shared" si="0"/>
        <v>0</v>
      </c>
      <c r="I20" s="35"/>
      <c r="J20" s="36">
        <v>0</v>
      </c>
      <c r="K20" s="36">
        <f t="shared" si="8"/>
        <v>8450</v>
      </c>
      <c r="L20" s="37">
        <v>745</v>
      </c>
      <c r="M20" s="38">
        <f>Aux!C16</f>
        <v>7</v>
      </c>
      <c r="N20" s="36">
        <v>0</v>
      </c>
      <c r="O20" s="39" t="s">
        <v>52</v>
      </c>
      <c r="P20" s="39" t="s">
        <v>52</v>
      </c>
      <c r="Q20" s="36">
        <v>0</v>
      </c>
      <c r="R20" s="40">
        <f t="shared" si="1"/>
        <v>1</v>
      </c>
      <c r="S20" s="40">
        <f t="shared" si="2"/>
        <v>2</v>
      </c>
      <c r="T20" s="38"/>
      <c r="U20" s="40">
        <f t="shared" si="3"/>
        <v>150</v>
      </c>
      <c r="V20" s="40">
        <f t="shared" si="4"/>
        <v>2</v>
      </c>
      <c r="W20" s="39"/>
      <c r="X20" s="41"/>
      <c r="Y20" s="42">
        <f>((E20+K20+L20+T20+U20)/1000)*Dados!$E$3+J20*Dados!$E$7+(F20+M20+V20)*Dados!$E$4+(N20)*Dados!$E$5+(G20+Q20+S20)*Dados!$E$6+(R20)*Dados!$E$7+IF(I20="",0,IF(I20="2:2",Dados!$E$8,IF(I20="2:4",Dados!$E$9,IF(I20="2:8",Dados!$E$10,IF(I20="2:16",Dados!$E$11,IF(I20="2:32",Dados!$E$12))))))+IF(O20="",0,IF(O20="2:2",Dados!$E$8,IF(O20="2:4",Dados!$E$9,IF(O20="2:8",Dados!$E$10,IF(O20="2:16",Dados!$E$11,IF(O20="2:32",Dados!$E$12))))))+IF(O20="",0,IF(O20="1:2",Dados!$E$13,IF(O20="1:4",Dados!$E$16,IF(O20="1:8",Dados!$E$15,IF(O20="1:16",Dados!$E$18,IF(O20="1:32",Dados!$E$14))))))+IF(P20="",0,IF(P20="2:2",Dados!$E$8,IF(P20="2:4",Dados!$E$9,IF(P20="2:8",Dados!$E$10,IF(P20="2:16",Dados!$E$11,IF(P20="2:32",Dados!$E$12))))))+IF(P20="",0,IF(P20="1:2",Dados!$E$13,IF(P20="1:4",Dados!$E$16,IF(P20="1:8",Dados!$E$15,IF(P20="1:16",Dados!$E$18,IF(P20="1:32",Dados!$E$14))))))+IF(W20="",0,IF(W20="1:2",Dados!$E$13,IF(W20="1:4",Dados!$E$16,IF(W20="1:8",Dados!$E$15,IF(W20="1:16",Dados!$E$18,IF(W20="1:32",Dados!$E$14))))))+(H20)*Dados!$E$17+IF(C20="SIM",1,0)+IF(X20="",0,IF(X20="1:2",Dados!$E$13,IF(X20="1:4",Dados!$E$16,IF(X20="1:8",Dados!$E$15,IF(X20="1:16",Dados!$E$18,IF(X20="1:32",Dados!$E$14))))))</f>
        <v>27.350200000000001</v>
      </c>
      <c r="Z20" s="43">
        <f>Y20-((1*Dados!$E$6) + (1*Dados!$E$8))</f>
        <v>23.350200000000001</v>
      </c>
      <c r="AA20" s="80">
        <f t="shared" si="5"/>
        <v>64</v>
      </c>
      <c r="AB20" s="45">
        <f>IF(D20="Novas Estações",2*Dados!$E$6+(H20)*Dados!$E$17,IF(D20="Ampliação Sala Existêntes",2*Dados!$E$6+(H20)*Dados!$E$17,IF(D20="Modelo obsoleto",4*Dados!$E$6+(H20)*Dados!$E$17,IF(I20="",2*Dados!$E$6+(H20)*Dados!$E$17,0))))</f>
        <v>0.6</v>
      </c>
      <c r="AC20" s="46">
        <f>((E20)/1000)*Dados!$E$3+(F20)*Dados!$E$4+(G20+J20)*Dados!$E$6+IF(I20="",0,IF(I20="2:2",Dados!$E$8,IF(I20="2:4",Dados!$E$9,IF(I20="2:8",Dados!$E$10,IF(I20="2:16",Dados!$E$11,IF(I20="2:32",Dados!$E$12))))))-AB20+H20*Dados!$E$17</f>
        <v>0.53599999999999992</v>
      </c>
      <c r="AD20" s="46">
        <f>((K20+L20)/1000)*Dados!$E$3+(M20+2)*Dados!$E$4+N20*Dados!$E$5+(Q20)*Dados!$E$6+IF(O20="",0,IF(O20="2:2",Dados!$E$8,IF(O20="2:4",Dados!$E$9,IF(O20="2:8",Dados!$E$10,IF(O20="2:16",Dados!$E$11,IF(O20="2:32",Dados!$E$12))))))+IF(O20="",0,IF(O20="1:2",Dados!$E$13,IF(O20="1:4",Dados!$E$16,IF(O20="1:8",Dados!$E$15,IF(O20="1:16",Dados!$E$18,IF(O20="1:32",Dados!$E$14))))))+IF(C20="SIM",1,0)+IF(W20="",0,IF(W20="1:2",Dados!$E$13,IF(W20="1:4",Dados!$E$16,IF(W20="1:8",Dados!$E$15,IF(W20="1:16",Dados!$E$18,IF(W20="1:32",Dados!$E$14))))))+IF(P20="",0,IF(P20="2:2",Dados!$E$8,IF(P20="2:4",Dados!$E$9,IF(P20="2:8",Dados!$E$10,IF(P20="2:16",Dados!$E$11,IF(P20="2:32",Dados!$E$12))))))+IF(P20="",0,IF(P20="1:2",Dados!$E$13,IF(P20="1:4",Dados!$E$16,IF(P20="1:8",Dados!$E$15,IF(P20="1:16",Dados!$E$18,IF(P20="1:32",Dados!$E$14))))))</f>
        <v>25.2102</v>
      </c>
      <c r="AE20" s="47">
        <f>((T20)/1000)*[1]Dados!$E$3+(1)*[1]Dados!$E$4+IF(X20="",0,IF(X20="1:2",[1]Dados!$E$13,IF(X20="1:4",[1]Dados!$E$16,IF(X20="1:8",[1]Dados!$E$15,IF(X20="1:16",[1]Dados!$E$18,IF(X20="1:32",[1]Dados!$E$14))))))+S20*[1]Dados!$E$6</f>
        <v>0.7</v>
      </c>
      <c r="AF20" s="47">
        <f>((U20)/1000)*Dados!$E$3+(1)*Dados!$E$4+R20*Dados!$E$7</f>
        <v>0.504</v>
      </c>
      <c r="AG20" s="46">
        <f t="shared" si="6"/>
        <v>26.446200000000001</v>
      </c>
    </row>
    <row r="21" spans="1:33" hidden="1" x14ac:dyDescent="0.25">
      <c r="A21" s="30" t="s">
        <v>103</v>
      </c>
      <c r="B21" s="79">
        <v>15</v>
      </c>
      <c r="C21" s="78" t="s">
        <v>50</v>
      </c>
      <c r="D21" s="32" t="s">
        <v>51</v>
      </c>
      <c r="E21" s="33">
        <f t="shared" si="7"/>
        <v>100</v>
      </c>
      <c r="F21" s="34">
        <v>2</v>
      </c>
      <c r="G21" s="34">
        <v>3</v>
      </c>
      <c r="H21" s="34">
        <f t="shared" si="0"/>
        <v>0</v>
      </c>
      <c r="I21" s="35"/>
      <c r="J21" s="36">
        <v>0</v>
      </c>
      <c r="K21" s="36">
        <f t="shared" si="8"/>
        <v>8450</v>
      </c>
      <c r="L21" s="37">
        <v>795</v>
      </c>
      <c r="M21" s="38">
        <f>Aux!C17</f>
        <v>7</v>
      </c>
      <c r="N21" s="36">
        <v>0</v>
      </c>
      <c r="O21" s="39" t="s">
        <v>52</v>
      </c>
      <c r="P21" s="39" t="s">
        <v>52</v>
      </c>
      <c r="Q21" s="36">
        <v>0</v>
      </c>
      <c r="R21" s="40">
        <f t="shared" si="1"/>
        <v>1</v>
      </c>
      <c r="S21" s="40">
        <f t="shared" si="2"/>
        <v>2</v>
      </c>
      <c r="T21" s="38"/>
      <c r="U21" s="40">
        <f t="shared" si="3"/>
        <v>150</v>
      </c>
      <c r="V21" s="40">
        <f t="shared" si="4"/>
        <v>2</v>
      </c>
      <c r="W21" s="39"/>
      <c r="X21" s="41"/>
      <c r="Y21" s="42">
        <f>((E21+K21+L21+T21+U21)/1000)*Dados!$E$3+J21*Dados!$E$7+(F21+M21+V21)*Dados!$E$4+(N21)*Dados!$E$5+(G21+Q21+S21)*Dados!$E$6+(R21)*Dados!$E$7+IF(I21="",0,IF(I21="2:2",Dados!$E$8,IF(I21="2:4",Dados!$E$9,IF(I21="2:8",Dados!$E$10,IF(I21="2:16",Dados!$E$11,IF(I21="2:32",Dados!$E$12))))))+IF(O21="",0,IF(O21="2:2",Dados!$E$8,IF(O21="2:4",Dados!$E$9,IF(O21="2:8",Dados!$E$10,IF(O21="2:16",Dados!$E$11,IF(O21="2:32",Dados!$E$12))))))+IF(O21="",0,IF(O21="1:2",Dados!$E$13,IF(O21="1:4",Dados!$E$16,IF(O21="1:8",Dados!$E$15,IF(O21="1:16",Dados!$E$18,IF(O21="1:32",Dados!$E$14))))))+IF(P21="",0,IF(P21="2:2",Dados!$E$8,IF(P21="2:4",Dados!$E$9,IF(P21="2:8",Dados!$E$10,IF(P21="2:16",Dados!$E$11,IF(P21="2:32",Dados!$E$12))))))+IF(P21="",0,IF(P21="1:2",Dados!$E$13,IF(P21="1:4",Dados!$E$16,IF(P21="1:8",Dados!$E$15,IF(P21="1:16",Dados!$E$18,IF(P21="1:32",Dados!$E$14))))))+IF(W21="",0,IF(W21="1:2",Dados!$E$13,IF(W21="1:4",Dados!$E$16,IF(W21="1:8",Dados!$E$15,IF(W21="1:16",Dados!$E$18,IF(W21="1:32",Dados!$E$14))))))+(H21)*Dados!$E$17+IF(C21="SIM",1,0)+IF(X21="",0,IF(X21="1:2",Dados!$E$13,IF(X21="1:4",Dados!$E$16,IF(X21="1:8",Dados!$E$15,IF(X21="1:16",Dados!$E$18,IF(X21="1:32",Dados!$E$14))))))</f>
        <v>27.368200000000002</v>
      </c>
      <c r="Z21" s="43">
        <f>Y21-((1*Dados!$E$6) + (1*Dados!$E$8))</f>
        <v>23.368200000000002</v>
      </c>
      <c r="AA21" s="80">
        <f t="shared" si="5"/>
        <v>64</v>
      </c>
      <c r="AB21" s="45">
        <f>IF(D21="Novas Estações",2*Dados!$E$6+(H21)*Dados!$E$17,IF(D21="Ampliação Sala Existêntes",2*Dados!$E$6+(H21)*Dados!$E$17,IF(D21="Modelo obsoleto",4*Dados!$E$6+(H21)*Dados!$E$17,IF(I21="",2*Dados!$E$6+(H21)*Dados!$E$17,0))))</f>
        <v>0.6</v>
      </c>
      <c r="AC21" s="46">
        <f>((E21)/1000)*Dados!$E$3+(F21)*Dados!$E$4+(G21+J21)*Dados!$E$6+IF(I21="",0,IF(I21="2:2",Dados!$E$8,IF(I21="2:4",Dados!$E$9,IF(I21="2:8",Dados!$E$10,IF(I21="2:16",Dados!$E$11,IF(I21="2:32",Dados!$E$12))))))-AB21+H21*Dados!$E$17</f>
        <v>0.53599999999999992</v>
      </c>
      <c r="AD21" s="46">
        <f>((K21+L21)/1000)*Dados!$E$3+(M21+2)*Dados!$E$4+N21*Dados!$E$5+(Q21)*Dados!$E$6+IF(O21="",0,IF(O21="2:2",Dados!$E$8,IF(O21="2:4",Dados!$E$9,IF(O21="2:8",Dados!$E$10,IF(O21="2:16",Dados!$E$11,IF(O21="2:32",Dados!$E$12))))))+IF(O21="",0,IF(O21="1:2",Dados!$E$13,IF(O21="1:4",Dados!$E$16,IF(O21="1:8",Dados!$E$15,IF(O21="1:16",Dados!$E$18,IF(O21="1:32",Dados!$E$14))))))+IF(C21="SIM",1,0)+IF(W21="",0,IF(W21="1:2",Dados!$E$13,IF(W21="1:4",Dados!$E$16,IF(W21="1:8",Dados!$E$15,IF(W21="1:16",Dados!$E$18,IF(W21="1:32",Dados!$E$14))))))+IF(P21="",0,IF(P21="2:2",Dados!$E$8,IF(P21="2:4",Dados!$E$9,IF(P21="2:8",Dados!$E$10,IF(P21="2:16",Dados!$E$11,IF(P21="2:32",Dados!$E$12))))))+IF(P21="",0,IF(P21="1:2",Dados!$E$13,IF(P21="1:4",Dados!$E$16,IF(P21="1:8",Dados!$E$15,IF(P21="1:16",Dados!$E$18,IF(P21="1:32",Dados!$E$14))))))</f>
        <v>25.228200000000001</v>
      </c>
      <c r="AE21" s="47">
        <f>((T21)/1000)*[1]Dados!$E$3+(1)*[1]Dados!$E$4+IF(X21="",0,IF(X21="1:2",[1]Dados!$E$13,IF(X21="1:4",[1]Dados!$E$16,IF(X21="1:8",[1]Dados!$E$15,IF(X21="1:16",[1]Dados!$E$18,IF(X21="1:32",[1]Dados!$E$14))))))+S21*[1]Dados!$E$6</f>
        <v>0.7</v>
      </c>
      <c r="AF21" s="47">
        <f>((U21)/1000)*Dados!$E$3+(1)*Dados!$E$4+R21*Dados!$E$7</f>
        <v>0.504</v>
      </c>
      <c r="AG21" s="46">
        <f t="shared" si="6"/>
        <v>26.464200000000002</v>
      </c>
    </row>
    <row r="22" spans="1:33" hidden="1" x14ac:dyDescent="0.25">
      <c r="A22" s="30" t="s">
        <v>104</v>
      </c>
      <c r="B22" s="79">
        <v>3</v>
      </c>
      <c r="C22" s="78" t="s">
        <v>50</v>
      </c>
      <c r="D22" s="32" t="s">
        <v>51</v>
      </c>
      <c r="E22" s="33">
        <f t="shared" si="7"/>
        <v>100</v>
      </c>
      <c r="F22" s="34">
        <v>2</v>
      </c>
      <c r="G22" s="34">
        <v>3</v>
      </c>
      <c r="H22" s="34">
        <f t="shared" si="0"/>
        <v>0</v>
      </c>
      <c r="I22" s="35"/>
      <c r="J22" s="36">
        <v>0</v>
      </c>
      <c r="K22" s="36">
        <f t="shared" si="8"/>
        <v>8450</v>
      </c>
      <c r="L22" s="37">
        <v>800</v>
      </c>
      <c r="M22" s="38">
        <f>Aux!C18</f>
        <v>6</v>
      </c>
      <c r="N22" s="36">
        <v>0</v>
      </c>
      <c r="O22" s="39" t="s">
        <v>52</v>
      </c>
      <c r="P22" s="39" t="s">
        <v>52</v>
      </c>
      <c r="Q22" s="36">
        <v>0</v>
      </c>
      <c r="R22" s="40">
        <f t="shared" si="1"/>
        <v>1</v>
      </c>
      <c r="S22" s="40">
        <f t="shared" si="2"/>
        <v>2</v>
      </c>
      <c r="T22" s="38"/>
      <c r="U22" s="40">
        <f t="shared" si="3"/>
        <v>150</v>
      </c>
      <c r="V22" s="40">
        <f t="shared" si="4"/>
        <v>2</v>
      </c>
      <c r="W22" s="39"/>
      <c r="X22" s="41"/>
      <c r="Y22" s="42">
        <f>((E22+K22+L22+T22+U22)/1000)*Dados!$E$3+J22*Dados!$E$7+(F22+M22+V22)*Dados!$E$4+(N22)*Dados!$E$5+(G22+Q22+S22)*Dados!$E$6+(R22)*Dados!$E$7+IF(I22="",0,IF(I22="2:2",Dados!$E$8,IF(I22="2:4",Dados!$E$9,IF(I22="2:8",Dados!$E$10,IF(I22="2:16",Dados!$E$11,IF(I22="2:32",Dados!$E$12))))))+IF(O22="",0,IF(O22="2:2",Dados!$E$8,IF(O22="2:4",Dados!$E$9,IF(O22="2:8",Dados!$E$10,IF(O22="2:16",Dados!$E$11,IF(O22="2:32",Dados!$E$12))))))+IF(O22="",0,IF(O22="1:2",Dados!$E$13,IF(O22="1:4",Dados!$E$16,IF(O22="1:8",Dados!$E$15,IF(O22="1:16",Dados!$E$18,IF(O22="1:32",Dados!$E$14))))))+IF(P22="",0,IF(P22="2:2",Dados!$E$8,IF(P22="2:4",Dados!$E$9,IF(P22="2:8",Dados!$E$10,IF(P22="2:16",Dados!$E$11,IF(P22="2:32",Dados!$E$12))))))+IF(P22="",0,IF(P22="1:2",Dados!$E$13,IF(P22="1:4",Dados!$E$16,IF(P22="1:8",Dados!$E$15,IF(P22="1:16",Dados!$E$18,IF(P22="1:32",Dados!$E$14))))))+IF(W22="",0,IF(W22="1:2",Dados!$E$13,IF(W22="1:4",Dados!$E$16,IF(W22="1:8",Dados!$E$15,IF(W22="1:16",Dados!$E$18,IF(W22="1:32",Dados!$E$14))))))+(H22)*Dados!$E$17+IF(C22="SIM",1,0)+IF(X22="",0,IF(X22="1:2",Dados!$E$13,IF(X22="1:4",Dados!$E$16,IF(X22="1:8",Dados!$E$15,IF(X22="1:16",Dados!$E$18,IF(X22="1:32",Dados!$E$14))))))</f>
        <v>27.27</v>
      </c>
      <c r="Z22" s="43">
        <f>Y22-((1*Dados!$E$6) + (1*Dados!$E$8))</f>
        <v>23.27</v>
      </c>
      <c r="AA22" s="80">
        <f t="shared" si="5"/>
        <v>64</v>
      </c>
      <c r="AB22" s="45">
        <f>IF(D22="Novas Estações",2*Dados!$E$6+(H22)*Dados!$E$17,IF(D22="Ampliação Sala Existêntes",2*Dados!$E$6+(H22)*Dados!$E$17,IF(D22="Modelo obsoleto",4*Dados!$E$6+(H22)*Dados!$E$17,IF(I22="",2*Dados!$E$6+(H22)*Dados!$E$17,0))))</f>
        <v>0.6</v>
      </c>
      <c r="AC22" s="46">
        <f>((E22)/1000)*Dados!$E$3+(F22)*Dados!$E$4+(G22+J22)*Dados!$E$6+IF(I22="",0,IF(I22="2:2",Dados!$E$8,IF(I22="2:4",Dados!$E$9,IF(I22="2:8",Dados!$E$10,IF(I22="2:16",Dados!$E$11,IF(I22="2:32",Dados!$E$12))))))-AB22+H22*Dados!$E$17</f>
        <v>0.53599999999999992</v>
      </c>
      <c r="AD22" s="46">
        <f>((K22+L22)/1000)*Dados!$E$3+(M22+2)*Dados!$E$4+N22*Dados!$E$5+(Q22)*Dados!$E$6+IF(O22="",0,IF(O22="2:2",Dados!$E$8,IF(O22="2:4",Dados!$E$9,IF(O22="2:8",Dados!$E$10,IF(O22="2:16",Dados!$E$11,IF(O22="2:32",Dados!$E$12))))))+IF(O22="",0,IF(O22="1:2",Dados!$E$13,IF(O22="1:4",Dados!$E$16,IF(O22="1:8",Dados!$E$15,IF(O22="1:16",Dados!$E$18,IF(O22="1:32",Dados!$E$14))))))+IF(C22="SIM",1,0)+IF(W22="",0,IF(W22="1:2",Dados!$E$13,IF(W22="1:4",Dados!$E$16,IF(W22="1:8",Dados!$E$15,IF(W22="1:16",Dados!$E$18,IF(W22="1:32",Dados!$E$14))))))+IF(P22="",0,IF(P22="2:2",Dados!$E$8,IF(P22="2:4",Dados!$E$9,IF(P22="2:8",Dados!$E$10,IF(P22="2:16",Dados!$E$11,IF(P22="2:32",Dados!$E$12))))))+IF(P22="",0,IF(P22="1:2",Dados!$E$13,IF(P22="1:4",Dados!$E$16,IF(P22="1:8",Dados!$E$15,IF(P22="1:16",Dados!$E$18,IF(P22="1:32",Dados!$E$14))))))</f>
        <v>25.13</v>
      </c>
      <c r="AE22" s="47">
        <f>((T22)/1000)*[1]Dados!$E$3+(1)*[1]Dados!$E$4+IF(X22="",0,IF(X22="1:2",[1]Dados!$E$13,IF(X22="1:4",[1]Dados!$E$16,IF(X22="1:8",[1]Dados!$E$15,IF(X22="1:16",[1]Dados!$E$18,IF(X22="1:32",[1]Dados!$E$14))))))+S22*[1]Dados!$E$6</f>
        <v>0.7</v>
      </c>
      <c r="AF22" s="47">
        <f>((U22)/1000)*Dados!$E$3+(1)*Dados!$E$4+R22*Dados!$E$7</f>
        <v>0.504</v>
      </c>
      <c r="AG22" s="46">
        <f t="shared" si="6"/>
        <v>26.366</v>
      </c>
    </row>
    <row r="23" spans="1:33" hidden="1" x14ac:dyDescent="0.25">
      <c r="A23" s="30" t="s">
        <v>105</v>
      </c>
      <c r="B23" s="79">
        <v>10</v>
      </c>
      <c r="C23" s="78" t="s">
        <v>50</v>
      </c>
      <c r="D23" s="32" t="s">
        <v>51</v>
      </c>
      <c r="E23" s="33">
        <f t="shared" si="7"/>
        <v>100</v>
      </c>
      <c r="F23" s="34">
        <v>2</v>
      </c>
      <c r="G23" s="34">
        <v>3</v>
      </c>
      <c r="H23" s="34">
        <f t="shared" si="0"/>
        <v>0</v>
      </c>
      <c r="I23" s="35"/>
      <c r="J23" s="36">
        <v>0</v>
      </c>
      <c r="K23" s="36">
        <f t="shared" si="8"/>
        <v>8450</v>
      </c>
      <c r="L23" s="37">
        <v>895</v>
      </c>
      <c r="M23" s="38">
        <f>Aux!C19</f>
        <v>7</v>
      </c>
      <c r="N23" s="36">
        <v>0</v>
      </c>
      <c r="O23" s="39" t="s">
        <v>52</v>
      </c>
      <c r="P23" s="39" t="s">
        <v>52</v>
      </c>
      <c r="Q23" s="36">
        <v>0</v>
      </c>
      <c r="R23" s="40">
        <f t="shared" si="1"/>
        <v>1</v>
      </c>
      <c r="S23" s="40">
        <f t="shared" si="2"/>
        <v>2</v>
      </c>
      <c r="T23" s="38"/>
      <c r="U23" s="40">
        <f t="shared" si="3"/>
        <v>150</v>
      </c>
      <c r="V23" s="40">
        <f t="shared" si="4"/>
        <v>2</v>
      </c>
      <c r="W23" s="39"/>
      <c r="X23" s="41"/>
      <c r="Y23" s="42">
        <f>((E23+K23+L23+T23+U23)/1000)*Dados!$E$3+J23*Dados!$E$7+(F23+M23+V23)*Dados!$E$4+(N23)*Dados!$E$5+(G23+Q23+S23)*Dados!$E$6+(R23)*Dados!$E$7+IF(I23="",0,IF(I23="2:2",Dados!$E$8,IF(I23="2:4",Dados!$E$9,IF(I23="2:8",Dados!$E$10,IF(I23="2:16",Dados!$E$11,IF(I23="2:32",Dados!$E$12))))))+IF(O23="",0,IF(O23="2:2",Dados!$E$8,IF(O23="2:4",Dados!$E$9,IF(O23="2:8",Dados!$E$10,IF(O23="2:16",Dados!$E$11,IF(O23="2:32",Dados!$E$12))))))+IF(O23="",0,IF(O23="1:2",Dados!$E$13,IF(O23="1:4",Dados!$E$16,IF(O23="1:8",Dados!$E$15,IF(O23="1:16",Dados!$E$18,IF(O23="1:32",Dados!$E$14))))))+IF(P23="",0,IF(P23="2:2",Dados!$E$8,IF(P23="2:4",Dados!$E$9,IF(P23="2:8",Dados!$E$10,IF(P23="2:16",Dados!$E$11,IF(P23="2:32",Dados!$E$12))))))+IF(P23="",0,IF(P23="1:2",Dados!$E$13,IF(P23="1:4",Dados!$E$16,IF(P23="1:8",Dados!$E$15,IF(P23="1:16",Dados!$E$18,IF(P23="1:32",Dados!$E$14))))))+IF(W23="",0,IF(W23="1:2",Dados!$E$13,IF(W23="1:4",Dados!$E$16,IF(W23="1:8",Dados!$E$15,IF(W23="1:16",Dados!$E$18,IF(W23="1:32",Dados!$E$14))))))+(H23)*Dados!$E$17+IF(C23="SIM",1,0)+IF(X23="",0,IF(X23="1:2",Dados!$E$13,IF(X23="1:4",Dados!$E$16,IF(X23="1:8",Dados!$E$15,IF(X23="1:16",Dados!$E$18,IF(X23="1:32",Dados!$E$14))))))</f>
        <v>27.404199999999999</v>
      </c>
      <c r="Z23" s="43">
        <f>Y23-((1*Dados!$E$6) + (1*Dados!$E$8))</f>
        <v>23.404199999999999</v>
      </c>
      <c r="AA23" s="80">
        <f t="shared" si="5"/>
        <v>64</v>
      </c>
      <c r="AB23" s="45">
        <f>IF(D23="Novas Estações",2*Dados!$E$6+(H23)*Dados!$E$17,IF(D23="Ampliação Sala Existêntes",2*Dados!$E$6+(H23)*Dados!$E$17,IF(D23="Modelo obsoleto",4*Dados!$E$6+(H23)*Dados!$E$17,IF(I23="",2*Dados!$E$6+(H23)*Dados!$E$17,0))))</f>
        <v>0.6</v>
      </c>
      <c r="AC23" s="46">
        <f>((E23)/1000)*Dados!$E$3+(F23)*Dados!$E$4+(G23+J23)*Dados!$E$6+IF(I23="",0,IF(I23="2:2",Dados!$E$8,IF(I23="2:4",Dados!$E$9,IF(I23="2:8",Dados!$E$10,IF(I23="2:16",Dados!$E$11,IF(I23="2:32",Dados!$E$12))))))-AB23+H23*Dados!$E$17</f>
        <v>0.53599999999999992</v>
      </c>
      <c r="AD23" s="46">
        <f>((K23+L23)/1000)*Dados!$E$3+(M23+2)*Dados!$E$4+N23*Dados!$E$5+(Q23)*Dados!$E$6+IF(O23="",0,IF(O23="2:2",Dados!$E$8,IF(O23="2:4",Dados!$E$9,IF(O23="2:8",Dados!$E$10,IF(O23="2:16",Dados!$E$11,IF(O23="2:32",Dados!$E$12))))))+IF(O23="",0,IF(O23="1:2",Dados!$E$13,IF(O23="1:4",Dados!$E$16,IF(O23="1:8",Dados!$E$15,IF(O23="1:16",Dados!$E$18,IF(O23="1:32",Dados!$E$14))))))+IF(C23="SIM",1,0)+IF(W23="",0,IF(W23="1:2",Dados!$E$13,IF(W23="1:4",Dados!$E$16,IF(W23="1:8",Dados!$E$15,IF(W23="1:16",Dados!$E$18,IF(W23="1:32",Dados!$E$14))))))+IF(P23="",0,IF(P23="2:2",Dados!$E$8,IF(P23="2:4",Dados!$E$9,IF(P23="2:8",Dados!$E$10,IF(P23="2:16",Dados!$E$11,IF(P23="2:32",Dados!$E$12))))))+IF(P23="",0,IF(P23="1:2",Dados!$E$13,IF(P23="1:4",Dados!$E$16,IF(P23="1:8",Dados!$E$15,IF(P23="1:16",Dados!$E$18,IF(P23="1:32",Dados!$E$14))))))</f>
        <v>25.264200000000002</v>
      </c>
      <c r="AE23" s="47">
        <f>((T23)/1000)*[1]Dados!$E$3+(1)*[1]Dados!$E$4+IF(X23="",0,IF(X23="1:2",[1]Dados!$E$13,IF(X23="1:4",[1]Dados!$E$16,IF(X23="1:8",[1]Dados!$E$15,IF(X23="1:16",[1]Dados!$E$18,IF(X23="1:32",[1]Dados!$E$14))))))+S23*[1]Dados!$E$6</f>
        <v>0.7</v>
      </c>
      <c r="AF23" s="47">
        <f>((U23)/1000)*Dados!$E$3+(1)*Dados!$E$4+R23*Dados!$E$7</f>
        <v>0.504</v>
      </c>
      <c r="AG23" s="46">
        <f t="shared" si="6"/>
        <v>26.500200000000003</v>
      </c>
    </row>
    <row r="24" spans="1:33" hidden="1" x14ac:dyDescent="0.25">
      <c r="A24" s="30" t="s">
        <v>144</v>
      </c>
      <c r="B24" s="79">
        <v>8</v>
      </c>
      <c r="C24" s="78" t="s">
        <v>50</v>
      </c>
      <c r="D24" s="32" t="s">
        <v>51</v>
      </c>
      <c r="E24" s="33">
        <f t="shared" si="7"/>
        <v>100</v>
      </c>
      <c r="F24" s="34">
        <v>2</v>
      </c>
      <c r="G24" s="34">
        <v>3</v>
      </c>
      <c r="H24" s="34">
        <f t="shared" si="0"/>
        <v>0</v>
      </c>
      <c r="I24" s="35"/>
      <c r="J24" s="36">
        <v>0</v>
      </c>
      <c r="K24" s="36">
        <f t="shared" si="8"/>
        <v>8450</v>
      </c>
      <c r="L24" s="37">
        <v>960</v>
      </c>
      <c r="M24" s="38">
        <f>Aux!C20</f>
        <v>7</v>
      </c>
      <c r="N24" s="36">
        <v>0</v>
      </c>
      <c r="O24" s="39" t="s">
        <v>52</v>
      </c>
      <c r="P24" s="39"/>
      <c r="Q24" s="36">
        <v>0</v>
      </c>
      <c r="R24" s="40">
        <f t="shared" si="1"/>
        <v>1</v>
      </c>
      <c r="S24" s="40">
        <f t="shared" si="2"/>
        <v>2</v>
      </c>
      <c r="T24" s="38"/>
      <c r="U24" s="40">
        <f t="shared" si="3"/>
        <v>50</v>
      </c>
      <c r="V24" s="40">
        <f t="shared" si="4"/>
        <v>4</v>
      </c>
      <c r="W24" s="39" t="s">
        <v>52</v>
      </c>
      <c r="X24" s="41"/>
      <c r="Y24" s="42">
        <f>((E24+K24+L24+T24+U24)/1000)*Dados!$E$3+J24*Dados!$E$7+(F24+M24+V24)*Dados!$E$4+(N24)*Dados!$E$5+(G24+Q24+S24)*Dados!$E$6+(R24)*Dados!$E$7+IF(I24="",0,IF(I24="2:2",Dados!$E$8,IF(I24="2:4",Dados!$E$9,IF(I24="2:8",Dados!$E$10,IF(I24="2:16",Dados!$E$11,IF(I24="2:32",Dados!$E$12))))))+IF(O24="",0,IF(O24="2:2",Dados!$E$8,IF(O24="2:4",Dados!$E$9,IF(O24="2:8",Dados!$E$10,IF(O24="2:16",Dados!$E$11,IF(O24="2:32",Dados!$E$12))))))+IF(O24="",0,IF(O24="1:2",Dados!$E$13,IF(O24="1:4",Dados!$E$16,IF(O24="1:8",Dados!$E$15,IF(O24="1:16",Dados!$E$18,IF(O24="1:32",Dados!$E$14))))))+IF(P24="",0,IF(P24="2:2",Dados!$E$8,IF(P24="2:4",Dados!$E$9,IF(P24="2:8",Dados!$E$10,IF(P24="2:16",Dados!$E$11,IF(P24="2:32",Dados!$E$12))))))+IF(P24="",0,IF(P24="1:2",Dados!$E$13,IF(P24="1:4",Dados!$E$16,IF(P24="1:8",Dados!$E$15,IF(P24="1:16",Dados!$E$18,IF(P24="1:32",Dados!$E$14))))))+IF(W24="",0,IF(W24="1:2",Dados!$E$13,IF(W24="1:4",Dados!$E$16,IF(W24="1:8",Dados!$E$15,IF(W24="1:16",Dados!$E$18,IF(W24="1:32",Dados!$E$14))))))+(H24)*Dados!$E$17+IF(C24="SIM",1,0)+IF(X24="",0,IF(X24="1:2",Dados!$E$13,IF(X24="1:4",Dados!$E$16,IF(X24="1:8",Dados!$E$15,IF(X24="1:16",Dados!$E$18,IF(X24="1:32",Dados!$E$14))))))</f>
        <v>27.5916</v>
      </c>
      <c r="Z24" s="43">
        <f>Y24-((1*Dados!$E$6) + (1*Dados!$E$8))</f>
        <v>23.5916</v>
      </c>
      <c r="AA24" s="80">
        <f t="shared" si="5"/>
        <v>64</v>
      </c>
      <c r="AB24" s="45">
        <f>IF(D24="Novas Estações",2*Dados!$E$6+(H24)*Dados!$E$17,IF(D24="Ampliação Sala Existêntes",2*Dados!$E$6+(H24)*Dados!$E$17,IF(D24="Modelo obsoleto",4*Dados!$E$6+(H24)*Dados!$E$17,IF(I24="",2*Dados!$E$6+(H24)*Dados!$E$17,0))))</f>
        <v>0.6</v>
      </c>
      <c r="AC24" s="46">
        <f>((E24)/1000)*Dados!$E$3+(F24)*Dados!$E$4+(G24+J24)*Dados!$E$6+IF(I24="",0,IF(I24="2:2",Dados!$E$8,IF(I24="2:4",Dados!$E$9,IF(I24="2:8",Dados!$E$10,IF(I24="2:16",Dados!$E$11,IF(I24="2:32",Dados!$E$12))))))-AB24+H24*Dados!$E$17</f>
        <v>0.53599999999999992</v>
      </c>
      <c r="AD24" s="46">
        <f>((K24+L24)/1000)*Dados!$E$3+(M24+2)*Dados!$E$4+N24*Dados!$E$5+(Q24)*Dados!$E$6+IF(O24="",0,IF(O24="2:2",Dados!$E$8,IF(O24="2:4",Dados!$E$9,IF(O24="2:8",Dados!$E$10,IF(O24="2:16",Dados!$E$11,IF(O24="2:32",Dados!$E$12))))))+IF(O24="",0,IF(O24="1:2",Dados!$E$13,IF(O24="1:4",Dados!$E$16,IF(O24="1:8",Dados!$E$15,IF(O24="1:16",Dados!$E$18,IF(O24="1:32",Dados!$E$14))))))+IF(C24="SIM",1,0)+IF(W24="",0,IF(W24="1:2",Dados!$E$13,IF(W24="1:4",Dados!$E$16,IF(W24="1:8",Dados!$E$15,IF(W24="1:16",Dados!$E$18,IF(W24="1:32",Dados!$E$14))))))+IF(P24="",0,IF(P24="2:2",Dados!$E$8,IF(P24="2:4",Dados!$E$9,IF(P24="2:8",Dados!$E$10,IF(P24="2:16",Dados!$E$11,IF(P24="2:32",Dados!$E$12))))))+IF(P24="",0,IF(P24="1:2",Dados!$E$13,IF(P24="1:4",Dados!$E$16,IF(P24="1:8",Dados!$E$15,IF(P24="1:16",Dados!$E$18,IF(P24="1:32",Dados!$E$14))))))</f>
        <v>25.287600000000001</v>
      </c>
      <c r="AE24" s="47">
        <f>((T24)/1000)*[1]Dados!$E$3+(1)*[1]Dados!$E$4+IF(X24="",0,IF(X24="1:2",[1]Dados!$E$13,IF(X24="1:4",[1]Dados!$E$16,IF(X24="1:8",[1]Dados!$E$15,IF(X24="1:16",[1]Dados!$E$18,IF(X24="1:32",[1]Dados!$E$14))))))+S24*[1]Dados!$E$6</f>
        <v>0.7</v>
      </c>
      <c r="AF24" s="47">
        <f>((U24)/1000)*Dados!$E$3+(1)*Dados!$E$4+R24*Dados!$E$7</f>
        <v>0.46799999999999997</v>
      </c>
      <c r="AG24" s="46">
        <f t="shared" si="6"/>
        <v>26.523600000000002</v>
      </c>
    </row>
    <row r="25" spans="1:33" x14ac:dyDescent="0.25">
      <c r="A25" s="30" t="s">
        <v>152</v>
      </c>
      <c r="B25" s="79">
        <v>102</v>
      </c>
      <c r="C25" s="78" t="s">
        <v>50</v>
      </c>
      <c r="D25" s="32" t="s">
        <v>51</v>
      </c>
      <c r="E25" s="33">
        <f t="shared" si="7"/>
        <v>100</v>
      </c>
      <c r="F25" s="34">
        <v>2</v>
      </c>
      <c r="G25" s="34">
        <v>3</v>
      </c>
      <c r="H25" s="34">
        <f t="shared" si="0"/>
        <v>0</v>
      </c>
      <c r="I25" s="35"/>
      <c r="J25" s="36">
        <v>0</v>
      </c>
      <c r="K25" s="36">
        <v>1950</v>
      </c>
      <c r="L25" s="37">
        <v>1200</v>
      </c>
      <c r="M25" s="38">
        <f>Aux!C21</f>
        <v>3</v>
      </c>
      <c r="N25" s="36">
        <v>0</v>
      </c>
      <c r="O25" s="39" t="s">
        <v>52</v>
      </c>
      <c r="P25" s="39"/>
      <c r="Q25" s="36">
        <v>0</v>
      </c>
      <c r="R25" s="40">
        <f t="shared" si="1"/>
        <v>1</v>
      </c>
      <c r="S25" s="40">
        <f t="shared" si="2"/>
        <v>2</v>
      </c>
      <c r="T25" s="38"/>
      <c r="U25" s="40">
        <f t="shared" si="3"/>
        <v>150</v>
      </c>
      <c r="V25" s="40">
        <f t="shared" si="4"/>
        <v>2</v>
      </c>
      <c r="W25" s="39" t="s">
        <v>52</v>
      </c>
      <c r="X25" s="41"/>
      <c r="Y25" s="42">
        <f>((E25+K25+L25+T25+U25)/1000)*Dados!$E$3+J25*Dados!$E$7+(F25+M25+V25)*Dados!$E$4+(N25)*Dados!$E$5+(G25+Q25+S25)*Dados!$E$6+(R25)*Dados!$E$7+IF(I25="",0,IF(I25="2:2",Dados!$E$8,IF(I25="2:4",Dados!$E$9,IF(I25="2:8",Dados!$E$10,IF(I25="2:16",Dados!$E$11,IF(I25="2:32",Dados!$E$12))))))+IF(O25="",0,IF(O25="2:2",Dados!$E$8,IF(O25="2:4",Dados!$E$9,IF(O25="2:8",Dados!$E$10,IF(O25="2:16",Dados!$E$11,IF(O25="2:32",Dados!$E$12))))))+IF(O25="",0,IF(O25="1:2",Dados!$E$13,IF(O25="1:4",Dados!$E$16,IF(O25="1:8",Dados!$E$15,IF(O25="1:16",Dados!$E$18,IF(O25="1:32",Dados!$E$14))))))+IF(P25="",0,IF(P25="2:2",Dados!$E$8,IF(P25="2:4",Dados!$E$9,IF(P25="2:8",Dados!$E$10,IF(P25="2:16",Dados!$E$11,IF(P25="2:32",Dados!$E$12))))))+IF(P25="",0,IF(P25="1:2",Dados!$E$13,IF(P25="1:4",Dados!$E$16,IF(P25="1:8",Dados!$E$15,IF(P25="1:16",Dados!$E$18,IF(P25="1:32",Dados!$E$14))))))+IF(W25="",0,IF(W25="1:2",Dados!$E$13,IF(W25="1:4",Dados!$E$16,IF(W25="1:8",Dados!$E$15,IF(W25="1:16",Dados!$E$18,IF(W25="1:32",Dados!$E$14))))))+(H25)*Dados!$E$17+IF(C25="SIM",1,0)+IF(X25="",0,IF(X25="1:2",Dados!$E$13,IF(X25="1:4",Dados!$E$16,IF(X25="1:8",Dados!$E$15,IF(X25="1:16",Dados!$E$18,IF(X25="1:32",Dados!$E$14))))))</f>
        <v>24.774000000000001</v>
      </c>
      <c r="Z25" s="43">
        <f>Y25-((1*Dados!$E$6) + (1*Dados!$E$8))</f>
        <v>20.774000000000001</v>
      </c>
      <c r="AA25" s="80">
        <f t="shared" si="5"/>
        <v>64</v>
      </c>
      <c r="AB25" s="45">
        <f>IF(D25="Novas Estações",2*Dados!$E$6+(H25)*Dados!$E$17,IF(D25="Ampliação Sala Existêntes",2*Dados!$E$6+(H25)*Dados!$E$17,IF(D25="Modelo obsoleto",4*Dados!$E$6+(H25)*Dados!$E$17,IF(I25="",2*Dados!$E$6+(H25)*Dados!$E$17,0))))</f>
        <v>0.6</v>
      </c>
      <c r="AC25" s="46">
        <f>((E25)/1000)*Dados!$E$3+(F25)*Dados!$E$4+(G25+J25)*Dados!$E$6+IF(I25="",0,IF(I25="2:2",Dados!$E$8,IF(I25="2:4",Dados!$E$9,IF(I25="2:8",Dados!$E$10,IF(I25="2:16",Dados!$E$11,IF(I25="2:32",Dados!$E$12))))))-AB25+H25*Dados!$E$17</f>
        <v>0.53599999999999992</v>
      </c>
      <c r="AD25" s="46">
        <f>((K25+L25)/1000)*Dados!$E$3+(M25+2)*Dados!$E$4+N25*Dados!$E$5+(Q25)*Dados!$E$6+IF(O25="",0,IF(O25="2:2",Dados!$E$8,IF(O25="2:4",Dados!$E$9,IF(O25="2:8",Dados!$E$10,IF(O25="2:16",Dados!$E$11,IF(O25="2:32",Dados!$E$12))))))+IF(O25="",0,IF(O25="1:2",Dados!$E$13,IF(O25="1:4",Dados!$E$16,IF(O25="1:8",Dados!$E$15,IF(O25="1:16",Dados!$E$18,IF(O25="1:32",Dados!$E$14))))))+IF(C25="SIM",1,0)+IF(W25="",0,IF(W25="1:2",Dados!$E$13,IF(W25="1:4",Dados!$E$16,IF(W25="1:8",Dados!$E$15,IF(W25="1:16",Dados!$E$18,IF(W25="1:32",Dados!$E$14))))))+IF(P25="",0,IF(P25="2:2",Dados!$E$8,IF(P25="2:4",Dados!$E$9,IF(P25="2:8",Dados!$E$10,IF(P25="2:16",Dados!$E$11,IF(P25="2:32",Dados!$E$12))))))+IF(P25="",0,IF(P25="1:2",Dados!$E$13,IF(P25="1:4",Dados!$E$16,IF(P25="1:8",Dados!$E$15,IF(P25="1:16",Dados!$E$18,IF(P25="1:32",Dados!$E$14))))))</f>
        <v>22.634</v>
      </c>
      <c r="AE25" s="47">
        <f>((T25)/1000)*[1]Dados!$E$3+(1)*[1]Dados!$E$4+IF(X25="",0,IF(X25="1:2",[1]Dados!$E$13,IF(X25="1:4",[1]Dados!$E$16,IF(X25="1:8",[1]Dados!$E$15,IF(X25="1:16",[1]Dados!$E$18,IF(X25="1:32",[1]Dados!$E$14))))))+S25*[1]Dados!$E$6</f>
        <v>0.7</v>
      </c>
      <c r="AF25" s="47">
        <f>((U25)/1000)*Dados!$E$3+(1)*Dados!$E$4+R25*Dados!$E$7</f>
        <v>0.504</v>
      </c>
      <c r="AG25" s="46">
        <f t="shared" si="6"/>
        <v>23.87</v>
      </c>
    </row>
    <row r="26" spans="1:33" hidden="1" x14ac:dyDescent="0.25">
      <c r="A26" s="30" t="s">
        <v>106</v>
      </c>
      <c r="B26" s="79">
        <v>8</v>
      </c>
      <c r="C26" s="78" t="s">
        <v>50</v>
      </c>
      <c r="D26" s="32" t="s">
        <v>51</v>
      </c>
      <c r="E26" s="33">
        <f t="shared" si="7"/>
        <v>100</v>
      </c>
      <c r="F26" s="34">
        <v>2</v>
      </c>
      <c r="G26" s="34">
        <v>3</v>
      </c>
      <c r="H26" s="34">
        <f t="shared" si="0"/>
        <v>0</v>
      </c>
      <c r="I26" s="35"/>
      <c r="J26" s="36">
        <v>0</v>
      </c>
      <c r="K26" s="36">
        <f t="shared" si="8"/>
        <v>1950</v>
      </c>
      <c r="L26" s="37">
        <v>915</v>
      </c>
      <c r="M26" s="38">
        <f>Aux!C22</f>
        <v>7</v>
      </c>
      <c r="N26" s="36">
        <v>0</v>
      </c>
      <c r="O26" s="39" t="s">
        <v>52</v>
      </c>
      <c r="P26" s="39" t="s">
        <v>52</v>
      </c>
      <c r="Q26" s="36">
        <v>0</v>
      </c>
      <c r="R26" s="40">
        <f t="shared" si="1"/>
        <v>1</v>
      </c>
      <c r="S26" s="40">
        <f t="shared" si="2"/>
        <v>2</v>
      </c>
      <c r="T26" s="38"/>
      <c r="U26" s="40">
        <f t="shared" si="3"/>
        <v>150</v>
      </c>
      <c r="V26" s="40">
        <f t="shared" si="4"/>
        <v>2</v>
      </c>
      <c r="W26" s="39"/>
      <c r="X26" s="41"/>
      <c r="Y26" s="42">
        <f>((E26+K26+L26+T26+U26)/1000)*Dados!$E$3+J26*Dados!$E$7+(F26+M26+V26)*Dados!$E$4+(N26)*Dados!$E$5+(G26+Q26+S26)*Dados!$E$6+(R26)*Dados!$E$7+IF(I26="",0,IF(I26="2:2",Dados!$E$8,IF(I26="2:4",Dados!$E$9,IF(I26="2:8",Dados!$E$10,IF(I26="2:16",Dados!$E$11,IF(I26="2:32",Dados!$E$12))))))+IF(O26="",0,IF(O26="2:2",Dados!$E$8,IF(O26="2:4",Dados!$E$9,IF(O26="2:8",Dados!$E$10,IF(O26="2:16",Dados!$E$11,IF(O26="2:32",Dados!$E$12))))))+IF(O26="",0,IF(O26="1:2",Dados!$E$13,IF(O26="1:4",Dados!$E$16,IF(O26="1:8",Dados!$E$15,IF(O26="1:16",Dados!$E$18,IF(O26="1:32",Dados!$E$14))))))+IF(P26="",0,IF(P26="2:2",Dados!$E$8,IF(P26="2:4",Dados!$E$9,IF(P26="2:8",Dados!$E$10,IF(P26="2:16",Dados!$E$11,IF(P26="2:32",Dados!$E$12))))))+IF(P26="",0,IF(P26="1:2",Dados!$E$13,IF(P26="1:4",Dados!$E$16,IF(P26="1:8",Dados!$E$15,IF(P26="1:16",Dados!$E$18,IF(P26="1:32",Dados!$E$14))))))+IF(W26="",0,IF(W26="1:2",Dados!$E$13,IF(W26="1:4",Dados!$E$16,IF(W26="1:8",Dados!$E$15,IF(W26="1:16",Dados!$E$18,IF(W26="1:32",Dados!$E$14))))))+(H26)*Dados!$E$17+IF(C26="SIM",1,0)+IF(X26="",0,IF(X26="1:2",Dados!$E$13,IF(X26="1:4",Dados!$E$16,IF(X26="1:8",Dados!$E$15,IF(X26="1:16",Dados!$E$18,IF(X26="1:32",Dados!$E$14))))))</f>
        <v>25.071400000000001</v>
      </c>
      <c r="Z26" s="43">
        <f>Y26-((1*Dados!$E$6) + (1*Dados!$E$8))</f>
        <v>21.071400000000001</v>
      </c>
      <c r="AA26" s="80">
        <f t="shared" si="5"/>
        <v>64</v>
      </c>
      <c r="AB26" s="45">
        <f>IF(D26="Novas Estações",2*Dados!$E$6+(H26)*Dados!$E$17,IF(D26="Ampliação Sala Existêntes",2*Dados!$E$6+(H26)*Dados!$E$17,IF(D26="Modelo obsoleto",4*Dados!$E$6+(H26)*Dados!$E$17,IF(I26="",2*Dados!$E$6+(H26)*Dados!$E$17,0))))</f>
        <v>0.6</v>
      </c>
      <c r="AC26" s="46">
        <f>((E26)/1000)*Dados!$E$3+(F26)*Dados!$E$4+(G26+J26)*Dados!$E$6+IF(I26="",0,IF(I26="2:2",Dados!$E$8,IF(I26="2:4",Dados!$E$9,IF(I26="2:8",Dados!$E$10,IF(I26="2:16",Dados!$E$11,IF(I26="2:32",Dados!$E$12))))))-AB26+H26*Dados!$E$17</f>
        <v>0.53599999999999992</v>
      </c>
      <c r="AD26" s="46">
        <f>((K26+L26)/1000)*Dados!$E$3+(M26+2)*Dados!$E$4+N26*Dados!$E$5+(Q26)*Dados!$E$6+IF(O26="",0,IF(O26="2:2",Dados!$E$8,IF(O26="2:4",Dados!$E$9,IF(O26="2:8",Dados!$E$10,IF(O26="2:16",Dados!$E$11,IF(O26="2:32",Dados!$E$12))))))+IF(O26="",0,IF(O26="1:2",Dados!$E$13,IF(O26="1:4",Dados!$E$16,IF(O26="1:8",Dados!$E$15,IF(O26="1:16",Dados!$E$18,IF(O26="1:32",Dados!$E$14))))))+IF(C26="SIM",1,0)+IF(W26="",0,IF(W26="1:2",Dados!$E$13,IF(W26="1:4",Dados!$E$16,IF(W26="1:8",Dados!$E$15,IF(W26="1:16",Dados!$E$18,IF(W26="1:32",Dados!$E$14))))))+IF(P26="",0,IF(P26="2:2",Dados!$E$8,IF(P26="2:4",Dados!$E$9,IF(P26="2:8",Dados!$E$10,IF(P26="2:16",Dados!$E$11,IF(P26="2:32",Dados!$E$12))))))+IF(P26="",0,IF(P26="1:2",Dados!$E$13,IF(P26="1:4",Dados!$E$16,IF(P26="1:8",Dados!$E$15,IF(P26="1:16",Dados!$E$18,IF(P26="1:32",Dados!$E$14))))))</f>
        <v>22.9314</v>
      </c>
      <c r="AE26" s="47">
        <f>((T26)/1000)*[1]Dados!$E$3+(1)*[1]Dados!$E$4+IF(X26="",0,IF(X26="1:2",[1]Dados!$E$13,IF(X26="1:4",[1]Dados!$E$16,IF(X26="1:8",[1]Dados!$E$15,IF(X26="1:16",[1]Dados!$E$18,IF(X26="1:32",[1]Dados!$E$14))))))+S26*[1]Dados!$E$6</f>
        <v>0.7</v>
      </c>
      <c r="AF26" s="47">
        <f>((U26)/1000)*Dados!$E$3+(1)*Dados!$E$4+R26*Dados!$E$7</f>
        <v>0.504</v>
      </c>
      <c r="AG26" s="46">
        <f t="shared" si="6"/>
        <v>24.167400000000001</v>
      </c>
    </row>
    <row r="27" spans="1:33" hidden="1" x14ac:dyDescent="0.25">
      <c r="A27" s="30" t="s">
        <v>107</v>
      </c>
      <c r="B27" s="79">
        <v>16</v>
      </c>
      <c r="C27" s="78" t="s">
        <v>50</v>
      </c>
      <c r="D27" s="32" t="s">
        <v>51</v>
      </c>
      <c r="E27" s="33">
        <f t="shared" si="7"/>
        <v>100</v>
      </c>
      <c r="F27" s="34">
        <v>2</v>
      </c>
      <c r="G27" s="34">
        <v>3</v>
      </c>
      <c r="H27" s="34">
        <f t="shared" si="0"/>
        <v>0</v>
      </c>
      <c r="I27" s="35"/>
      <c r="J27" s="36">
        <v>0</v>
      </c>
      <c r="K27" s="36">
        <f t="shared" si="8"/>
        <v>1950</v>
      </c>
      <c r="L27" s="37">
        <v>1045</v>
      </c>
      <c r="M27" s="38">
        <f>Aux!C23</f>
        <v>7</v>
      </c>
      <c r="N27" s="36">
        <v>0</v>
      </c>
      <c r="O27" s="39" t="s">
        <v>52</v>
      </c>
      <c r="P27" s="39" t="s">
        <v>52</v>
      </c>
      <c r="Q27" s="36">
        <v>0</v>
      </c>
      <c r="R27" s="40">
        <f t="shared" si="1"/>
        <v>1</v>
      </c>
      <c r="S27" s="40">
        <f t="shared" si="2"/>
        <v>2</v>
      </c>
      <c r="T27" s="38"/>
      <c r="U27" s="40">
        <f t="shared" si="3"/>
        <v>150</v>
      </c>
      <c r="V27" s="40">
        <f t="shared" si="4"/>
        <v>2</v>
      </c>
      <c r="W27" s="39"/>
      <c r="X27" s="41"/>
      <c r="Y27" s="42">
        <f>((E27+K27+L27+T27+U27)/1000)*Dados!$E$3+J27*Dados!$E$7+(F27+M27+V27)*Dados!$E$4+(N27)*Dados!$E$5+(G27+Q27+S27)*Dados!$E$6+(R27)*Dados!$E$7+IF(I27="",0,IF(I27="2:2",Dados!$E$8,IF(I27="2:4",Dados!$E$9,IF(I27="2:8",Dados!$E$10,IF(I27="2:16",Dados!$E$11,IF(I27="2:32",Dados!$E$12))))))+IF(O27="",0,IF(O27="2:2",Dados!$E$8,IF(O27="2:4",Dados!$E$9,IF(O27="2:8",Dados!$E$10,IF(O27="2:16",Dados!$E$11,IF(O27="2:32",Dados!$E$12))))))+IF(O27="",0,IF(O27="1:2",Dados!$E$13,IF(O27="1:4",Dados!$E$16,IF(O27="1:8",Dados!$E$15,IF(O27="1:16",Dados!$E$18,IF(O27="1:32",Dados!$E$14))))))+IF(P27="",0,IF(P27="2:2",Dados!$E$8,IF(P27="2:4",Dados!$E$9,IF(P27="2:8",Dados!$E$10,IF(P27="2:16",Dados!$E$11,IF(P27="2:32",Dados!$E$12))))))+IF(P27="",0,IF(P27="1:2",Dados!$E$13,IF(P27="1:4",Dados!$E$16,IF(P27="1:8",Dados!$E$15,IF(P27="1:16",Dados!$E$18,IF(P27="1:32",Dados!$E$14))))))+IF(W27="",0,IF(W27="1:2",Dados!$E$13,IF(W27="1:4",Dados!$E$16,IF(W27="1:8",Dados!$E$15,IF(W27="1:16",Dados!$E$18,IF(W27="1:32",Dados!$E$14))))))+(H27)*Dados!$E$17+IF(C27="SIM",1,0)+IF(X27="",0,IF(X27="1:2",Dados!$E$13,IF(X27="1:4",Dados!$E$16,IF(X27="1:8",Dados!$E$15,IF(X27="1:16",Dados!$E$18,IF(X27="1:32",Dados!$E$14))))))</f>
        <v>25.118200000000002</v>
      </c>
      <c r="Z27" s="43">
        <f>Y27-((1*Dados!$E$6) + (1*Dados!$E$8))</f>
        <v>21.118200000000002</v>
      </c>
      <c r="AA27" s="80">
        <f t="shared" si="5"/>
        <v>64</v>
      </c>
      <c r="AB27" s="45">
        <f>IF(D27="Novas Estações",2*Dados!$E$6+(H27)*Dados!$E$17,IF(D27="Ampliação Sala Existêntes",2*Dados!$E$6+(H27)*Dados!$E$17,IF(D27="Modelo obsoleto",4*Dados!$E$6+(H27)*Dados!$E$17,IF(I27="",2*Dados!$E$6+(H27)*Dados!$E$17,0))))</f>
        <v>0.6</v>
      </c>
      <c r="AC27" s="46">
        <f>((E27)/1000)*Dados!$E$3+(F27)*Dados!$E$4+(G27+J27)*Dados!$E$6+IF(I27="",0,IF(I27="2:2",Dados!$E$8,IF(I27="2:4",Dados!$E$9,IF(I27="2:8",Dados!$E$10,IF(I27="2:16",Dados!$E$11,IF(I27="2:32",Dados!$E$12))))))-AB27+H27*Dados!$E$17</f>
        <v>0.53599999999999992</v>
      </c>
      <c r="AD27" s="46">
        <f>((K27+L27)/1000)*Dados!$E$3+(M27+2)*Dados!$E$4+N27*Dados!$E$5+(Q27)*Dados!$E$6+IF(O27="",0,IF(O27="2:2",Dados!$E$8,IF(O27="2:4",Dados!$E$9,IF(O27="2:8",Dados!$E$10,IF(O27="2:16",Dados!$E$11,IF(O27="2:32",Dados!$E$12))))))+IF(O27="",0,IF(O27="1:2",Dados!$E$13,IF(O27="1:4",Dados!$E$16,IF(O27="1:8",Dados!$E$15,IF(O27="1:16",Dados!$E$18,IF(O27="1:32",Dados!$E$14))))))+IF(C27="SIM",1,0)+IF(W27="",0,IF(W27="1:2",Dados!$E$13,IF(W27="1:4",Dados!$E$16,IF(W27="1:8",Dados!$E$15,IF(W27="1:16",Dados!$E$18,IF(W27="1:32",Dados!$E$14))))))+IF(P27="",0,IF(P27="2:2",Dados!$E$8,IF(P27="2:4",Dados!$E$9,IF(P27="2:8",Dados!$E$10,IF(P27="2:16",Dados!$E$11,IF(P27="2:32",Dados!$E$12))))))+IF(P27="",0,IF(P27="1:2",Dados!$E$13,IF(P27="1:4",Dados!$E$16,IF(P27="1:8",Dados!$E$15,IF(P27="1:16",Dados!$E$18,IF(P27="1:32",Dados!$E$14))))))</f>
        <v>22.978200000000001</v>
      </c>
      <c r="AE27" s="47">
        <f>((T27)/1000)*[1]Dados!$E$3+(1)*[1]Dados!$E$4+IF(X27="",0,IF(X27="1:2",[1]Dados!$E$13,IF(X27="1:4",[1]Dados!$E$16,IF(X27="1:8",[1]Dados!$E$15,IF(X27="1:16",[1]Dados!$E$18,IF(X27="1:32",[1]Dados!$E$14))))))+S27*[1]Dados!$E$6</f>
        <v>0.7</v>
      </c>
      <c r="AF27" s="47">
        <f>((U27)/1000)*Dados!$E$3+(1)*Dados!$E$4+R27*Dados!$E$7</f>
        <v>0.504</v>
      </c>
      <c r="AG27" s="46">
        <f t="shared" si="6"/>
        <v>24.214200000000002</v>
      </c>
    </row>
    <row r="28" spans="1:33" hidden="1" x14ac:dyDescent="0.25">
      <c r="A28" s="30" t="s">
        <v>108</v>
      </c>
      <c r="B28" s="79">
        <v>16</v>
      </c>
      <c r="C28" s="78" t="s">
        <v>50</v>
      </c>
      <c r="D28" s="32" t="s">
        <v>51</v>
      </c>
      <c r="E28" s="33">
        <f t="shared" si="7"/>
        <v>100</v>
      </c>
      <c r="F28" s="34">
        <v>2</v>
      </c>
      <c r="G28" s="34">
        <v>3</v>
      </c>
      <c r="H28" s="34">
        <f t="shared" si="0"/>
        <v>0</v>
      </c>
      <c r="I28" s="35"/>
      <c r="J28" s="36">
        <v>0</v>
      </c>
      <c r="K28" s="36">
        <f t="shared" si="8"/>
        <v>1950</v>
      </c>
      <c r="L28" s="37">
        <v>1155</v>
      </c>
      <c r="M28" s="38">
        <f>Aux!C24</f>
        <v>7</v>
      </c>
      <c r="N28" s="36">
        <v>0</v>
      </c>
      <c r="O28" s="39" t="s">
        <v>52</v>
      </c>
      <c r="P28" s="39" t="s">
        <v>52</v>
      </c>
      <c r="Q28" s="36">
        <v>0</v>
      </c>
      <c r="R28" s="40">
        <f t="shared" si="1"/>
        <v>1</v>
      </c>
      <c r="S28" s="40">
        <f t="shared" si="2"/>
        <v>2</v>
      </c>
      <c r="T28" s="38"/>
      <c r="U28" s="40">
        <f t="shared" si="3"/>
        <v>150</v>
      </c>
      <c r="V28" s="40">
        <f t="shared" si="4"/>
        <v>2</v>
      </c>
      <c r="W28" s="39"/>
      <c r="X28" s="41"/>
      <c r="Y28" s="42">
        <f>((E28+K28+L28+T28+U28)/1000)*Dados!$E$3+J28*Dados!$E$7+(F28+M28+V28)*Dados!$E$4+(N28)*Dados!$E$5+(G28+Q28+S28)*Dados!$E$6+(R28)*Dados!$E$7+IF(I28="",0,IF(I28="2:2",Dados!$E$8,IF(I28="2:4",Dados!$E$9,IF(I28="2:8",Dados!$E$10,IF(I28="2:16",Dados!$E$11,IF(I28="2:32",Dados!$E$12))))))+IF(O28="",0,IF(O28="2:2",Dados!$E$8,IF(O28="2:4",Dados!$E$9,IF(O28="2:8",Dados!$E$10,IF(O28="2:16",Dados!$E$11,IF(O28="2:32",Dados!$E$12))))))+IF(O28="",0,IF(O28="1:2",Dados!$E$13,IF(O28="1:4",Dados!$E$16,IF(O28="1:8",Dados!$E$15,IF(O28="1:16",Dados!$E$18,IF(O28="1:32",Dados!$E$14))))))+IF(P28="",0,IF(P28="2:2",Dados!$E$8,IF(P28="2:4",Dados!$E$9,IF(P28="2:8",Dados!$E$10,IF(P28="2:16",Dados!$E$11,IF(P28="2:32",Dados!$E$12))))))+IF(P28="",0,IF(P28="1:2",Dados!$E$13,IF(P28="1:4",Dados!$E$16,IF(P28="1:8",Dados!$E$15,IF(P28="1:16",Dados!$E$18,IF(P28="1:32",Dados!$E$14))))))+IF(W28="",0,IF(W28="1:2",Dados!$E$13,IF(W28="1:4",Dados!$E$16,IF(W28="1:8",Dados!$E$15,IF(W28="1:16",Dados!$E$18,IF(W28="1:32",Dados!$E$14))))))+(H28)*Dados!$E$17+IF(C28="SIM",1,0)+IF(X28="",0,IF(X28="1:2",Dados!$E$13,IF(X28="1:4",Dados!$E$16,IF(X28="1:8",Dados!$E$15,IF(X28="1:16",Dados!$E$18,IF(X28="1:32",Dados!$E$14))))))</f>
        <v>25.157800000000002</v>
      </c>
      <c r="Z28" s="43">
        <f>Y28-((1*Dados!$E$6) + (1*Dados!$E$8))</f>
        <v>21.157800000000002</v>
      </c>
      <c r="AA28" s="80">
        <f t="shared" si="5"/>
        <v>64</v>
      </c>
      <c r="AB28" s="45">
        <f>IF(D28="Novas Estações",2*Dados!$E$6+(H28)*Dados!$E$17,IF(D28="Ampliação Sala Existêntes",2*Dados!$E$6+(H28)*Dados!$E$17,IF(D28="Modelo obsoleto",4*Dados!$E$6+(H28)*Dados!$E$17,IF(I28="",2*Dados!$E$6+(H28)*Dados!$E$17,0))))</f>
        <v>0.6</v>
      </c>
      <c r="AC28" s="46">
        <f>((E28)/1000)*Dados!$E$3+(F28)*Dados!$E$4+(G28+J28)*Dados!$E$6+IF(I28="",0,IF(I28="2:2",Dados!$E$8,IF(I28="2:4",Dados!$E$9,IF(I28="2:8",Dados!$E$10,IF(I28="2:16",Dados!$E$11,IF(I28="2:32",Dados!$E$12))))))-AB28+H28*Dados!$E$17</f>
        <v>0.53599999999999992</v>
      </c>
      <c r="AD28" s="46">
        <f>((K28+L28)/1000)*Dados!$E$3+(M28+2)*Dados!$E$4+N28*Dados!$E$5+(Q28)*Dados!$E$6+IF(O28="",0,IF(O28="2:2",Dados!$E$8,IF(O28="2:4",Dados!$E$9,IF(O28="2:8",Dados!$E$10,IF(O28="2:16",Dados!$E$11,IF(O28="2:32",Dados!$E$12))))))+IF(O28="",0,IF(O28="1:2",Dados!$E$13,IF(O28="1:4",Dados!$E$16,IF(O28="1:8",Dados!$E$15,IF(O28="1:16",Dados!$E$18,IF(O28="1:32",Dados!$E$14))))))+IF(C28="SIM",1,0)+IF(W28="",0,IF(W28="1:2",Dados!$E$13,IF(W28="1:4",Dados!$E$16,IF(W28="1:8",Dados!$E$15,IF(W28="1:16",Dados!$E$18,IF(W28="1:32",Dados!$E$14))))))+IF(P28="",0,IF(P28="2:2",Dados!$E$8,IF(P28="2:4",Dados!$E$9,IF(P28="2:8",Dados!$E$10,IF(P28="2:16",Dados!$E$11,IF(P28="2:32",Dados!$E$12))))))+IF(P28="",0,IF(P28="1:2",Dados!$E$13,IF(P28="1:4",Dados!$E$16,IF(P28="1:8",Dados!$E$15,IF(P28="1:16",Dados!$E$18,IF(P28="1:32",Dados!$E$14))))))</f>
        <v>23.017800000000001</v>
      </c>
      <c r="AE28" s="47">
        <f>((T28)/1000)*[1]Dados!$E$3+(1)*[1]Dados!$E$4+IF(X28="",0,IF(X28="1:2",[1]Dados!$E$13,IF(X28="1:4",[1]Dados!$E$16,IF(X28="1:8",[1]Dados!$E$15,IF(X28="1:16",[1]Dados!$E$18,IF(X28="1:32",[1]Dados!$E$14))))))+S28*[1]Dados!$E$6</f>
        <v>0.7</v>
      </c>
      <c r="AF28" s="47">
        <f>((U28)/1000)*Dados!$E$3+(1)*Dados!$E$4+R28*Dados!$E$7</f>
        <v>0.504</v>
      </c>
      <c r="AG28" s="46">
        <f t="shared" si="6"/>
        <v>24.253800000000002</v>
      </c>
    </row>
    <row r="29" spans="1:33" hidden="1" x14ac:dyDescent="0.25">
      <c r="A29" s="30" t="s">
        <v>109</v>
      </c>
      <c r="B29" s="79">
        <v>13</v>
      </c>
      <c r="C29" s="78" t="s">
        <v>50</v>
      </c>
      <c r="D29" s="32" t="s">
        <v>51</v>
      </c>
      <c r="E29" s="33">
        <f t="shared" si="7"/>
        <v>100</v>
      </c>
      <c r="F29" s="34">
        <v>2</v>
      </c>
      <c r="G29" s="34">
        <v>3</v>
      </c>
      <c r="H29" s="34">
        <f t="shared" si="0"/>
        <v>0</v>
      </c>
      <c r="I29" s="35"/>
      <c r="J29" s="36">
        <v>0</v>
      </c>
      <c r="K29" s="36">
        <f t="shared" si="8"/>
        <v>1950</v>
      </c>
      <c r="L29" s="37">
        <v>870</v>
      </c>
      <c r="M29" s="38">
        <f>Aux!C25</f>
        <v>7</v>
      </c>
      <c r="N29" s="36">
        <v>0</v>
      </c>
      <c r="O29" s="39" t="s">
        <v>52</v>
      </c>
      <c r="P29" s="39" t="s">
        <v>52</v>
      </c>
      <c r="Q29" s="36">
        <v>0</v>
      </c>
      <c r="R29" s="40">
        <f t="shared" si="1"/>
        <v>1</v>
      </c>
      <c r="S29" s="40">
        <f t="shared" si="2"/>
        <v>2</v>
      </c>
      <c r="T29" s="38"/>
      <c r="U29" s="40">
        <f t="shared" si="3"/>
        <v>150</v>
      </c>
      <c r="V29" s="40">
        <f t="shared" si="4"/>
        <v>2</v>
      </c>
      <c r="W29" s="39"/>
      <c r="X29" s="41"/>
      <c r="Y29" s="42">
        <f>((E29+K29+L29+T29+U29)/1000)*Dados!$E$3+J29*Dados!$E$7+(F29+M29+V29)*Dados!$E$4+(N29)*Dados!$E$5+(G29+Q29+S29)*Dados!$E$6+(R29)*Dados!$E$7+IF(I29="",0,IF(I29="2:2",Dados!$E$8,IF(I29="2:4",Dados!$E$9,IF(I29="2:8",Dados!$E$10,IF(I29="2:16",Dados!$E$11,IF(I29="2:32",Dados!$E$12))))))+IF(O29="",0,IF(O29="2:2",Dados!$E$8,IF(O29="2:4",Dados!$E$9,IF(O29="2:8",Dados!$E$10,IF(O29="2:16",Dados!$E$11,IF(O29="2:32",Dados!$E$12))))))+IF(O29="",0,IF(O29="1:2",Dados!$E$13,IF(O29="1:4",Dados!$E$16,IF(O29="1:8",Dados!$E$15,IF(O29="1:16",Dados!$E$18,IF(O29="1:32",Dados!$E$14))))))+IF(P29="",0,IF(P29="2:2",Dados!$E$8,IF(P29="2:4",Dados!$E$9,IF(P29="2:8",Dados!$E$10,IF(P29="2:16",Dados!$E$11,IF(P29="2:32",Dados!$E$12))))))+IF(P29="",0,IF(P29="1:2",Dados!$E$13,IF(P29="1:4",Dados!$E$16,IF(P29="1:8",Dados!$E$15,IF(P29="1:16",Dados!$E$18,IF(P29="1:32",Dados!$E$14))))))+IF(W29="",0,IF(W29="1:2",Dados!$E$13,IF(W29="1:4",Dados!$E$16,IF(W29="1:8",Dados!$E$15,IF(W29="1:16",Dados!$E$18,IF(W29="1:32",Dados!$E$14))))))+(H29)*Dados!$E$17+IF(C29="SIM",1,0)+IF(X29="",0,IF(X29="1:2",Dados!$E$13,IF(X29="1:4",Dados!$E$16,IF(X29="1:8",Dados!$E$15,IF(X29="1:16",Dados!$E$18,IF(X29="1:32",Dados!$E$14))))))</f>
        <v>25.055199999999999</v>
      </c>
      <c r="Z29" s="43">
        <f>Y29-((1*Dados!$E$6) + (1*Dados!$E$8))</f>
        <v>21.055199999999999</v>
      </c>
      <c r="AA29" s="80">
        <f t="shared" si="5"/>
        <v>64</v>
      </c>
      <c r="AB29" s="45">
        <f>IF(D29="Novas Estações",2*Dados!$E$6+(H29)*Dados!$E$17,IF(D29="Ampliação Sala Existêntes",2*Dados!$E$6+(H29)*Dados!$E$17,IF(D29="Modelo obsoleto",4*Dados!$E$6+(H29)*Dados!$E$17,IF(I29="",2*Dados!$E$6+(H29)*Dados!$E$17,0))))</f>
        <v>0.6</v>
      </c>
      <c r="AC29" s="46">
        <f>((E29)/1000)*Dados!$E$3+(F29)*Dados!$E$4+(G29+J29)*Dados!$E$6+IF(I29="",0,IF(I29="2:2",Dados!$E$8,IF(I29="2:4",Dados!$E$9,IF(I29="2:8",Dados!$E$10,IF(I29="2:16",Dados!$E$11,IF(I29="2:32",Dados!$E$12))))))-AB29+H29*Dados!$E$17</f>
        <v>0.53599999999999992</v>
      </c>
      <c r="AD29" s="46">
        <f>((K29+L29)/1000)*Dados!$E$3+(M29+2)*Dados!$E$4+N29*Dados!$E$5+(Q29)*Dados!$E$6+IF(O29="",0,IF(O29="2:2",Dados!$E$8,IF(O29="2:4",Dados!$E$9,IF(O29="2:8",Dados!$E$10,IF(O29="2:16",Dados!$E$11,IF(O29="2:32",Dados!$E$12))))))+IF(O29="",0,IF(O29="1:2",Dados!$E$13,IF(O29="1:4",Dados!$E$16,IF(O29="1:8",Dados!$E$15,IF(O29="1:16",Dados!$E$18,IF(O29="1:32",Dados!$E$14))))))+IF(C29="SIM",1,0)+IF(W29="",0,IF(W29="1:2",Dados!$E$13,IF(W29="1:4",Dados!$E$16,IF(W29="1:8",Dados!$E$15,IF(W29="1:16",Dados!$E$18,IF(W29="1:32",Dados!$E$14))))))+IF(P29="",0,IF(P29="2:2",Dados!$E$8,IF(P29="2:4",Dados!$E$9,IF(P29="2:8",Dados!$E$10,IF(P29="2:16",Dados!$E$11,IF(P29="2:32",Dados!$E$12))))))+IF(P29="",0,IF(P29="1:2",Dados!$E$13,IF(P29="1:4",Dados!$E$16,IF(P29="1:8",Dados!$E$15,IF(P29="1:16",Dados!$E$18,IF(P29="1:32",Dados!$E$14))))))</f>
        <v>22.915199999999999</v>
      </c>
      <c r="AE29" s="47">
        <f>((T29)/1000)*[1]Dados!$E$3+(1)*[1]Dados!$E$4+IF(X29="",0,IF(X29="1:2",[1]Dados!$E$13,IF(X29="1:4",[1]Dados!$E$16,IF(X29="1:8",[1]Dados!$E$15,IF(X29="1:16",[1]Dados!$E$18,IF(X29="1:32",[1]Dados!$E$14))))))+S29*[1]Dados!$E$6</f>
        <v>0.7</v>
      </c>
      <c r="AF29" s="47">
        <f>((U29)/1000)*Dados!$E$3+(1)*Dados!$E$4+R29*Dados!$E$7</f>
        <v>0.504</v>
      </c>
      <c r="AG29" s="46">
        <f t="shared" si="6"/>
        <v>24.151199999999999</v>
      </c>
    </row>
    <row r="30" spans="1:33" hidden="1" x14ac:dyDescent="0.25">
      <c r="A30" s="30" t="s">
        <v>110</v>
      </c>
      <c r="B30" s="79">
        <v>16</v>
      </c>
      <c r="C30" s="78" t="s">
        <v>50</v>
      </c>
      <c r="D30" s="32" t="s">
        <v>51</v>
      </c>
      <c r="E30" s="33">
        <f t="shared" si="7"/>
        <v>100</v>
      </c>
      <c r="F30" s="34">
        <v>2</v>
      </c>
      <c r="G30" s="34">
        <v>3</v>
      </c>
      <c r="H30" s="34">
        <f t="shared" si="0"/>
        <v>0</v>
      </c>
      <c r="I30" s="35"/>
      <c r="J30" s="36">
        <v>0</v>
      </c>
      <c r="K30" s="36">
        <f t="shared" si="8"/>
        <v>1950</v>
      </c>
      <c r="L30" s="37">
        <v>910</v>
      </c>
      <c r="M30" s="38">
        <f>Aux!C26</f>
        <v>7</v>
      </c>
      <c r="N30" s="36">
        <v>0</v>
      </c>
      <c r="O30" s="39" t="s">
        <v>52</v>
      </c>
      <c r="P30" s="39" t="s">
        <v>52</v>
      </c>
      <c r="Q30" s="36">
        <v>0</v>
      </c>
      <c r="R30" s="40">
        <f t="shared" si="1"/>
        <v>1</v>
      </c>
      <c r="S30" s="40">
        <f t="shared" si="2"/>
        <v>2</v>
      </c>
      <c r="T30" s="38"/>
      <c r="U30" s="40">
        <f t="shared" si="3"/>
        <v>150</v>
      </c>
      <c r="V30" s="40">
        <f t="shared" si="4"/>
        <v>2</v>
      </c>
      <c r="W30" s="39"/>
      <c r="X30" s="41"/>
      <c r="Y30" s="42">
        <f>((E30+K30+L30+T30+U30)/1000)*Dados!$E$3+J30*Dados!$E$7+(F30+M30+V30)*Dados!$E$4+(N30)*Dados!$E$5+(G30+Q30+S30)*Dados!$E$6+(R30)*Dados!$E$7+IF(I30="",0,IF(I30="2:2",Dados!$E$8,IF(I30="2:4",Dados!$E$9,IF(I30="2:8",Dados!$E$10,IF(I30="2:16",Dados!$E$11,IF(I30="2:32",Dados!$E$12))))))+IF(O30="",0,IF(O30="2:2",Dados!$E$8,IF(O30="2:4",Dados!$E$9,IF(O30="2:8",Dados!$E$10,IF(O30="2:16",Dados!$E$11,IF(O30="2:32",Dados!$E$12))))))+IF(O30="",0,IF(O30="1:2",Dados!$E$13,IF(O30="1:4",Dados!$E$16,IF(O30="1:8",Dados!$E$15,IF(O30="1:16",Dados!$E$18,IF(O30="1:32",Dados!$E$14))))))+IF(P30="",0,IF(P30="2:2",Dados!$E$8,IF(P30="2:4",Dados!$E$9,IF(P30="2:8",Dados!$E$10,IF(P30="2:16",Dados!$E$11,IF(P30="2:32",Dados!$E$12))))))+IF(P30="",0,IF(P30="1:2",Dados!$E$13,IF(P30="1:4",Dados!$E$16,IF(P30="1:8",Dados!$E$15,IF(P30="1:16",Dados!$E$18,IF(P30="1:32",Dados!$E$14))))))+IF(W30="",0,IF(W30="1:2",Dados!$E$13,IF(W30="1:4",Dados!$E$16,IF(W30="1:8",Dados!$E$15,IF(W30="1:16",Dados!$E$18,IF(W30="1:32",Dados!$E$14))))))+(H30)*Dados!$E$17+IF(C30="SIM",1,0)+IF(X30="",0,IF(X30="1:2",Dados!$E$13,IF(X30="1:4",Dados!$E$16,IF(X30="1:8",Dados!$E$15,IF(X30="1:16",Dados!$E$18,IF(X30="1:32",Dados!$E$14))))))</f>
        <v>25.069600000000001</v>
      </c>
      <c r="Z30" s="43">
        <f>Y30-((1*Dados!$E$6) + (1*Dados!$E$8))</f>
        <v>21.069600000000001</v>
      </c>
      <c r="AA30" s="80">
        <f t="shared" si="5"/>
        <v>64</v>
      </c>
      <c r="AB30" s="45">
        <f>IF(D30="Novas Estações",2*Dados!$E$6+(H30)*Dados!$E$17,IF(D30="Ampliação Sala Existêntes",2*Dados!$E$6+(H30)*Dados!$E$17,IF(D30="Modelo obsoleto",4*Dados!$E$6+(H30)*Dados!$E$17,IF(I30="",2*Dados!$E$6+(H30)*Dados!$E$17,0))))</f>
        <v>0.6</v>
      </c>
      <c r="AC30" s="46">
        <f>((E30)/1000)*Dados!$E$3+(F30)*Dados!$E$4+(G30+J30)*Dados!$E$6+IF(I30="",0,IF(I30="2:2",Dados!$E$8,IF(I30="2:4",Dados!$E$9,IF(I30="2:8",Dados!$E$10,IF(I30="2:16",Dados!$E$11,IF(I30="2:32",Dados!$E$12))))))-AB30+H30*Dados!$E$17</f>
        <v>0.53599999999999992</v>
      </c>
      <c r="AD30" s="46">
        <f>((K30+L30)/1000)*Dados!$E$3+(M30+2)*Dados!$E$4+N30*Dados!$E$5+(Q30)*Dados!$E$6+IF(O30="",0,IF(O30="2:2",Dados!$E$8,IF(O30="2:4",Dados!$E$9,IF(O30="2:8",Dados!$E$10,IF(O30="2:16",Dados!$E$11,IF(O30="2:32",Dados!$E$12))))))+IF(O30="",0,IF(O30="1:2",Dados!$E$13,IF(O30="1:4",Dados!$E$16,IF(O30="1:8",Dados!$E$15,IF(O30="1:16",Dados!$E$18,IF(O30="1:32",Dados!$E$14))))))+IF(C30="SIM",1,0)+IF(W30="",0,IF(W30="1:2",Dados!$E$13,IF(W30="1:4",Dados!$E$16,IF(W30="1:8",Dados!$E$15,IF(W30="1:16",Dados!$E$18,IF(W30="1:32",Dados!$E$14))))))+IF(P30="",0,IF(P30="2:2",Dados!$E$8,IF(P30="2:4",Dados!$E$9,IF(P30="2:8",Dados!$E$10,IF(P30="2:16",Dados!$E$11,IF(P30="2:32",Dados!$E$12))))))+IF(P30="",0,IF(P30="1:2",Dados!$E$13,IF(P30="1:4",Dados!$E$16,IF(P30="1:8",Dados!$E$15,IF(P30="1:16",Dados!$E$18,IF(P30="1:32",Dados!$E$14))))))</f>
        <v>22.929600000000001</v>
      </c>
      <c r="AE30" s="47">
        <f>((T30)/1000)*[1]Dados!$E$3+(1)*[1]Dados!$E$4+IF(X30="",0,IF(X30="1:2",[1]Dados!$E$13,IF(X30="1:4",[1]Dados!$E$16,IF(X30="1:8",[1]Dados!$E$15,IF(X30="1:16",[1]Dados!$E$18,IF(X30="1:32",[1]Dados!$E$14))))))+S30*[1]Dados!$E$6</f>
        <v>0.7</v>
      </c>
      <c r="AF30" s="47">
        <f>((U30)/1000)*Dados!$E$3+(1)*Dados!$E$4+R30*Dados!$E$7</f>
        <v>0.504</v>
      </c>
      <c r="AG30" s="46">
        <f t="shared" si="6"/>
        <v>24.165600000000001</v>
      </c>
    </row>
    <row r="31" spans="1:33" hidden="1" x14ac:dyDescent="0.25">
      <c r="A31" s="30" t="s">
        <v>111</v>
      </c>
      <c r="B31" s="79">
        <v>12</v>
      </c>
      <c r="C31" s="78" t="s">
        <v>50</v>
      </c>
      <c r="D31" s="32" t="s">
        <v>51</v>
      </c>
      <c r="E31" s="33">
        <f t="shared" si="7"/>
        <v>100</v>
      </c>
      <c r="F31" s="34">
        <v>2</v>
      </c>
      <c r="G31" s="34">
        <v>3</v>
      </c>
      <c r="H31" s="34">
        <f t="shared" si="0"/>
        <v>0</v>
      </c>
      <c r="I31" s="35"/>
      <c r="J31" s="36">
        <v>0</v>
      </c>
      <c r="K31" s="36">
        <f t="shared" si="8"/>
        <v>1950</v>
      </c>
      <c r="L31" s="37">
        <v>930</v>
      </c>
      <c r="M31" s="38">
        <f>Aux!C27</f>
        <v>7</v>
      </c>
      <c r="N31" s="36">
        <v>0</v>
      </c>
      <c r="O31" s="39" t="s">
        <v>52</v>
      </c>
      <c r="P31" s="39" t="s">
        <v>52</v>
      </c>
      <c r="Q31" s="36">
        <v>0</v>
      </c>
      <c r="R31" s="40">
        <f t="shared" si="1"/>
        <v>1</v>
      </c>
      <c r="S31" s="40">
        <f t="shared" si="2"/>
        <v>2</v>
      </c>
      <c r="T31" s="38"/>
      <c r="U31" s="40">
        <f t="shared" si="3"/>
        <v>150</v>
      </c>
      <c r="V31" s="40">
        <f t="shared" si="4"/>
        <v>2</v>
      </c>
      <c r="W31" s="39"/>
      <c r="X31" s="41"/>
      <c r="Y31" s="42">
        <f>((E31+K31+L31+T31+U31)/1000)*Dados!$E$3+J31*Dados!$E$7+(F31+M31+V31)*Dados!$E$4+(N31)*Dados!$E$5+(G31+Q31+S31)*Dados!$E$6+(R31)*Dados!$E$7+IF(I31="",0,IF(I31="2:2",Dados!$E$8,IF(I31="2:4",Dados!$E$9,IF(I31="2:8",Dados!$E$10,IF(I31="2:16",Dados!$E$11,IF(I31="2:32",Dados!$E$12))))))+IF(O31="",0,IF(O31="2:2",Dados!$E$8,IF(O31="2:4",Dados!$E$9,IF(O31="2:8",Dados!$E$10,IF(O31="2:16",Dados!$E$11,IF(O31="2:32",Dados!$E$12))))))+IF(O31="",0,IF(O31="1:2",Dados!$E$13,IF(O31="1:4",Dados!$E$16,IF(O31="1:8",Dados!$E$15,IF(O31="1:16",Dados!$E$18,IF(O31="1:32",Dados!$E$14))))))+IF(P31="",0,IF(P31="2:2",Dados!$E$8,IF(P31="2:4",Dados!$E$9,IF(P31="2:8",Dados!$E$10,IF(P31="2:16",Dados!$E$11,IF(P31="2:32",Dados!$E$12))))))+IF(P31="",0,IF(P31="1:2",Dados!$E$13,IF(P31="1:4",Dados!$E$16,IF(P31="1:8",Dados!$E$15,IF(P31="1:16",Dados!$E$18,IF(P31="1:32",Dados!$E$14))))))+IF(W31="",0,IF(W31="1:2",Dados!$E$13,IF(W31="1:4",Dados!$E$16,IF(W31="1:8",Dados!$E$15,IF(W31="1:16",Dados!$E$18,IF(W31="1:32",Dados!$E$14))))))+(H31)*Dados!$E$17+IF(C31="SIM",1,0)+IF(X31="",0,IF(X31="1:2",Dados!$E$13,IF(X31="1:4",Dados!$E$16,IF(X31="1:8",Dados!$E$15,IF(X31="1:16",Dados!$E$18,IF(X31="1:32",Dados!$E$14))))))</f>
        <v>25.076799999999999</v>
      </c>
      <c r="Z31" s="43">
        <f>Y31-((1*Dados!$E$6) + (1*Dados!$E$8))</f>
        <v>21.076799999999999</v>
      </c>
      <c r="AA31" s="80">
        <f t="shared" si="5"/>
        <v>64</v>
      </c>
      <c r="AB31" s="45">
        <f>IF(D31="Novas Estações",2*Dados!$E$6+(H31)*Dados!$E$17,IF(D31="Ampliação Sala Existêntes",2*Dados!$E$6+(H31)*Dados!$E$17,IF(D31="Modelo obsoleto",4*Dados!$E$6+(H31)*Dados!$E$17,IF(I31="",2*Dados!$E$6+(H31)*Dados!$E$17,0))))</f>
        <v>0.6</v>
      </c>
      <c r="AC31" s="46">
        <f>((E31)/1000)*Dados!$E$3+(F31)*Dados!$E$4+(G31+J31)*Dados!$E$6+IF(I31="",0,IF(I31="2:2",Dados!$E$8,IF(I31="2:4",Dados!$E$9,IF(I31="2:8",Dados!$E$10,IF(I31="2:16",Dados!$E$11,IF(I31="2:32",Dados!$E$12))))))-AB31+H31*Dados!$E$17</f>
        <v>0.53599999999999992</v>
      </c>
      <c r="AD31" s="46">
        <f>((K31+L31)/1000)*Dados!$E$3+(M31+2)*Dados!$E$4+N31*Dados!$E$5+(Q31)*Dados!$E$6+IF(O31="",0,IF(O31="2:2",Dados!$E$8,IF(O31="2:4",Dados!$E$9,IF(O31="2:8",Dados!$E$10,IF(O31="2:16",Dados!$E$11,IF(O31="2:32",Dados!$E$12))))))+IF(O31="",0,IF(O31="1:2",Dados!$E$13,IF(O31="1:4",Dados!$E$16,IF(O31="1:8",Dados!$E$15,IF(O31="1:16",Dados!$E$18,IF(O31="1:32",Dados!$E$14))))))+IF(C31="SIM",1,0)+IF(W31="",0,IF(W31="1:2",Dados!$E$13,IF(W31="1:4",Dados!$E$16,IF(W31="1:8",Dados!$E$15,IF(W31="1:16",Dados!$E$18,IF(W31="1:32",Dados!$E$14))))))+IF(P31="",0,IF(P31="2:2",Dados!$E$8,IF(P31="2:4",Dados!$E$9,IF(P31="2:8",Dados!$E$10,IF(P31="2:16",Dados!$E$11,IF(P31="2:32",Dados!$E$12))))))+IF(P31="",0,IF(P31="1:2",Dados!$E$13,IF(P31="1:4",Dados!$E$16,IF(P31="1:8",Dados!$E$15,IF(P31="1:16",Dados!$E$18,IF(P31="1:32",Dados!$E$14))))))</f>
        <v>22.936799999999998</v>
      </c>
      <c r="AE31" s="47">
        <f>((T31)/1000)*[1]Dados!$E$3+(1)*[1]Dados!$E$4+IF(X31="",0,IF(X31="1:2",[1]Dados!$E$13,IF(X31="1:4",[1]Dados!$E$16,IF(X31="1:8",[1]Dados!$E$15,IF(X31="1:16",[1]Dados!$E$18,IF(X31="1:32",[1]Dados!$E$14))))))+S31*[1]Dados!$E$6</f>
        <v>0.7</v>
      </c>
      <c r="AF31" s="47">
        <f>((U31)/1000)*Dados!$E$3+(1)*Dados!$E$4+R31*Dados!$E$7</f>
        <v>0.504</v>
      </c>
      <c r="AG31" s="46">
        <f t="shared" si="6"/>
        <v>24.172799999999999</v>
      </c>
    </row>
    <row r="32" spans="1:33" hidden="1" x14ac:dyDescent="0.25">
      <c r="A32" s="30" t="s">
        <v>112</v>
      </c>
      <c r="B32" s="79">
        <v>15</v>
      </c>
      <c r="C32" s="78" t="s">
        <v>50</v>
      </c>
      <c r="D32" s="32" t="s">
        <v>51</v>
      </c>
      <c r="E32" s="33">
        <f t="shared" si="7"/>
        <v>100</v>
      </c>
      <c r="F32" s="34">
        <v>2</v>
      </c>
      <c r="G32" s="34">
        <v>3</v>
      </c>
      <c r="H32" s="34">
        <f t="shared" si="0"/>
        <v>0</v>
      </c>
      <c r="I32" s="35"/>
      <c r="J32" s="36">
        <v>0</v>
      </c>
      <c r="K32" s="36">
        <f t="shared" si="8"/>
        <v>1950</v>
      </c>
      <c r="L32" s="37">
        <v>1050</v>
      </c>
      <c r="M32" s="38">
        <f>Aux!C28</f>
        <v>7</v>
      </c>
      <c r="N32" s="36">
        <v>0</v>
      </c>
      <c r="O32" s="39" t="s">
        <v>52</v>
      </c>
      <c r="P32" s="39" t="s">
        <v>52</v>
      </c>
      <c r="Q32" s="36">
        <v>0</v>
      </c>
      <c r="R32" s="40">
        <f t="shared" si="1"/>
        <v>1</v>
      </c>
      <c r="S32" s="40">
        <f t="shared" si="2"/>
        <v>2</v>
      </c>
      <c r="T32" s="38"/>
      <c r="U32" s="40">
        <f t="shared" si="3"/>
        <v>150</v>
      </c>
      <c r="V32" s="40">
        <f t="shared" si="4"/>
        <v>2</v>
      </c>
      <c r="W32" s="39"/>
      <c r="X32" s="41"/>
      <c r="Y32" s="42">
        <f>((E32+K32+L32+T32+U32)/1000)*Dados!$E$3+J32*Dados!$E$7+(F32+M32+V32)*Dados!$E$4+(N32)*Dados!$E$5+(G32+Q32+S32)*Dados!$E$6+(R32)*Dados!$E$7+IF(I32="",0,IF(I32="2:2",Dados!$E$8,IF(I32="2:4",Dados!$E$9,IF(I32="2:8",Dados!$E$10,IF(I32="2:16",Dados!$E$11,IF(I32="2:32",Dados!$E$12))))))+IF(O32="",0,IF(O32="2:2",Dados!$E$8,IF(O32="2:4",Dados!$E$9,IF(O32="2:8",Dados!$E$10,IF(O32="2:16",Dados!$E$11,IF(O32="2:32",Dados!$E$12))))))+IF(O32="",0,IF(O32="1:2",Dados!$E$13,IF(O32="1:4",Dados!$E$16,IF(O32="1:8",Dados!$E$15,IF(O32="1:16",Dados!$E$18,IF(O32="1:32",Dados!$E$14))))))+IF(P32="",0,IF(P32="2:2",Dados!$E$8,IF(P32="2:4",Dados!$E$9,IF(P32="2:8",Dados!$E$10,IF(P32="2:16",Dados!$E$11,IF(P32="2:32",Dados!$E$12))))))+IF(P32="",0,IF(P32="1:2",Dados!$E$13,IF(P32="1:4",Dados!$E$16,IF(P32="1:8",Dados!$E$15,IF(P32="1:16",Dados!$E$18,IF(P32="1:32",Dados!$E$14))))))+IF(W32="",0,IF(W32="1:2",Dados!$E$13,IF(W32="1:4",Dados!$E$16,IF(W32="1:8",Dados!$E$15,IF(W32="1:16",Dados!$E$18,IF(W32="1:32",Dados!$E$14))))))+(H32)*Dados!$E$17+IF(C32="SIM",1,0)+IF(X32="",0,IF(X32="1:2",Dados!$E$13,IF(X32="1:4",Dados!$E$16,IF(X32="1:8",Dados!$E$15,IF(X32="1:16",Dados!$E$18,IF(X32="1:32",Dados!$E$14))))))</f>
        <v>25.12</v>
      </c>
      <c r="Z32" s="43">
        <f>Y32-((1*Dados!$E$6) + (1*Dados!$E$8))</f>
        <v>21.12</v>
      </c>
      <c r="AA32" s="80">
        <f t="shared" si="5"/>
        <v>64</v>
      </c>
      <c r="AB32" s="45">
        <f>IF(D32="Novas Estações",2*Dados!$E$6+(H32)*Dados!$E$17,IF(D32="Ampliação Sala Existêntes",2*Dados!$E$6+(H32)*Dados!$E$17,IF(D32="Modelo obsoleto",4*Dados!$E$6+(H32)*Dados!$E$17,IF(I32="",2*Dados!$E$6+(H32)*Dados!$E$17,0))))</f>
        <v>0.6</v>
      </c>
      <c r="AC32" s="46">
        <f>((E32)/1000)*Dados!$E$3+(F32)*Dados!$E$4+(G32+J32)*Dados!$E$6+IF(I32="",0,IF(I32="2:2",Dados!$E$8,IF(I32="2:4",Dados!$E$9,IF(I32="2:8",Dados!$E$10,IF(I32="2:16",Dados!$E$11,IF(I32="2:32",Dados!$E$12))))))-AB32+H32*Dados!$E$17</f>
        <v>0.53599999999999992</v>
      </c>
      <c r="AD32" s="46">
        <f>((K32+L32)/1000)*Dados!$E$3+(M32+2)*Dados!$E$4+N32*Dados!$E$5+(Q32)*Dados!$E$6+IF(O32="",0,IF(O32="2:2",Dados!$E$8,IF(O32="2:4",Dados!$E$9,IF(O32="2:8",Dados!$E$10,IF(O32="2:16",Dados!$E$11,IF(O32="2:32",Dados!$E$12))))))+IF(O32="",0,IF(O32="1:2",Dados!$E$13,IF(O32="1:4",Dados!$E$16,IF(O32="1:8",Dados!$E$15,IF(O32="1:16",Dados!$E$18,IF(O32="1:32",Dados!$E$14))))))+IF(C32="SIM",1,0)+IF(W32="",0,IF(W32="1:2",Dados!$E$13,IF(W32="1:4",Dados!$E$16,IF(W32="1:8",Dados!$E$15,IF(W32="1:16",Dados!$E$18,IF(W32="1:32",Dados!$E$14))))))+IF(P32="",0,IF(P32="2:2",Dados!$E$8,IF(P32="2:4",Dados!$E$9,IF(P32="2:8",Dados!$E$10,IF(P32="2:16",Dados!$E$11,IF(P32="2:32",Dados!$E$12))))))+IF(P32="",0,IF(P32="1:2",Dados!$E$13,IF(P32="1:4",Dados!$E$16,IF(P32="1:8",Dados!$E$15,IF(P32="1:16",Dados!$E$18,IF(P32="1:32",Dados!$E$14))))))</f>
        <v>22.98</v>
      </c>
      <c r="AE32" s="47">
        <f>((T32)/1000)*[1]Dados!$E$3+(1)*[1]Dados!$E$4+IF(X32="",0,IF(X32="1:2",[1]Dados!$E$13,IF(X32="1:4",[1]Dados!$E$16,IF(X32="1:8",[1]Dados!$E$15,IF(X32="1:16",[1]Dados!$E$18,IF(X32="1:32",[1]Dados!$E$14))))))+S32*[1]Dados!$E$6</f>
        <v>0.7</v>
      </c>
      <c r="AF32" s="47">
        <f>((U32)/1000)*Dados!$E$3+(1)*Dados!$E$4+R32*Dados!$E$7</f>
        <v>0.504</v>
      </c>
      <c r="AG32" s="46">
        <f t="shared" si="6"/>
        <v>24.216000000000001</v>
      </c>
    </row>
    <row r="33" spans="1:33" hidden="1" x14ac:dyDescent="0.25">
      <c r="A33" s="30" t="s">
        <v>113</v>
      </c>
      <c r="B33" s="79">
        <v>4</v>
      </c>
      <c r="C33" s="78" t="s">
        <v>50</v>
      </c>
      <c r="D33" s="32" t="s">
        <v>51</v>
      </c>
      <c r="E33" s="33">
        <f t="shared" si="7"/>
        <v>100</v>
      </c>
      <c r="F33" s="34">
        <v>2</v>
      </c>
      <c r="G33" s="34">
        <v>3</v>
      </c>
      <c r="H33" s="34">
        <f t="shared" si="0"/>
        <v>0</v>
      </c>
      <c r="I33" s="35"/>
      <c r="J33" s="36">
        <v>0</v>
      </c>
      <c r="K33" s="36">
        <f t="shared" si="8"/>
        <v>1950</v>
      </c>
      <c r="L33" s="37">
        <v>1140</v>
      </c>
      <c r="M33" s="38">
        <f>Aux!C29</f>
        <v>8</v>
      </c>
      <c r="N33" s="36">
        <v>0</v>
      </c>
      <c r="O33" s="39" t="s">
        <v>52</v>
      </c>
      <c r="P33" s="39" t="s">
        <v>52</v>
      </c>
      <c r="Q33" s="36">
        <v>0</v>
      </c>
      <c r="R33" s="40">
        <f t="shared" si="1"/>
        <v>1</v>
      </c>
      <c r="S33" s="40">
        <f t="shared" si="2"/>
        <v>2</v>
      </c>
      <c r="T33" s="38"/>
      <c r="U33" s="40">
        <f t="shared" si="3"/>
        <v>150</v>
      </c>
      <c r="V33" s="40">
        <f t="shared" si="4"/>
        <v>2</v>
      </c>
      <c r="W33" s="39"/>
      <c r="X33" s="41"/>
      <c r="Y33" s="42">
        <f>((E33+K33+L33+T33+U33)/1000)*Dados!$E$3+J33*Dados!$E$7+(F33+M33+V33)*Dados!$E$4+(N33)*Dados!$E$5+(G33+Q33+S33)*Dados!$E$6+(R33)*Dados!$E$7+IF(I33="",0,IF(I33="2:2",Dados!$E$8,IF(I33="2:4",Dados!$E$9,IF(I33="2:8",Dados!$E$10,IF(I33="2:16",Dados!$E$11,IF(I33="2:32",Dados!$E$12))))))+IF(O33="",0,IF(O33="2:2",Dados!$E$8,IF(O33="2:4",Dados!$E$9,IF(O33="2:8",Dados!$E$10,IF(O33="2:16",Dados!$E$11,IF(O33="2:32",Dados!$E$12))))))+IF(O33="",0,IF(O33="1:2",Dados!$E$13,IF(O33="1:4",Dados!$E$16,IF(O33="1:8",Dados!$E$15,IF(O33="1:16",Dados!$E$18,IF(O33="1:32",Dados!$E$14))))))+IF(P33="",0,IF(P33="2:2",Dados!$E$8,IF(P33="2:4",Dados!$E$9,IF(P33="2:8",Dados!$E$10,IF(P33="2:16",Dados!$E$11,IF(P33="2:32",Dados!$E$12))))))+IF(P33="",0,IF(P33="1:2",Dados!$E$13,IF(P33="1:4",Dados!$E$16,IF(P33="1:8",Dados!$E$15,IF(P33="1:16",Dados!$E$18,IF(P33="1:32",Dados!$E$14))))))+IF(W33="",0,IF(W33="1:2",Dados!$E$13,IF(W33="1:4",Dados!$E$16,IF(W33="1:8",Dados!$E$15,IF(W33="1:16",Dados!$E$18,IF(W33="1:32",Dados!$E$14))))))+(H33)*Dados!$E$17+IF(C33="SIM",1,0)+IF(X33="",0,IF(X33="1:2",Dados!$E$13,IF(X33="1:4",Dados!$E$16,IF(X33="1:8",Dados!$E$15,IF(X33="1:16",Dados!$E$18,IF(X33="1:32",Dados!$E$14))))))</f>
        <v>25.252400000000002</v>
      </c>
      <c r="Z33" s="43">
        <f>Y33-((1*Dados!$E$6) + (1*Dados!$E$8))</f>
        <v>21.252400000000002</v>
      </c>
      <c r="AA33" s="80">
        <f t="shared" si="5"/>
        <v>64</v>
      </c>
      <c r="AB33" s="45">
        <f>IF(D33="Novas Estações",2*Dados!$E$6+(H33)*Dados!$E$17,IF(D33="Ampliação Sala Existêntes",2*Dados!$E$6+(H33)*Dados!$E$17,IF(D33="Modelo obsoleto",4*Dados!$E$6+(H33)*Dados!$E$17,IF(I33="",2*Dados!$E$6+(H33)*Dados!$E$17,0))))</f>
        <v>0.6</v>
      </c>
      <c r="AC33" s="46">
        <f>((E33)/1000)*Dados!$E$3+(F33)*Dados!$E$4+(G33+J33)*Dados!$E$6+IF(I33="",0,IF(I33="2:2",Dados!$E$8,IF(I33="2:4",Dados!$E$9,IF(I33="2:8",Dados!$E$10,IF(I33="2:16",Dados!$E$11,IF(I33="2:32",Dados!$E$12))))))-AB33+H33*Dados!$E$17</f>
        <v>0.53599999999999992</v>
      </c>
      <c r="AD33" s="46">
        <f>((K33+L33)/1000)*Dados!$E$3+(M33+2)*Dados!$E$4+N33*Dados!$E$5+(Q33)*Dados!$E$6+IF(O33="",0,IF(O33="2:2",Dados!$E$8,IF(O33="2:4",Dados!$E$9,IF(O33="2:8",Dados!$E$10,IF(O33="2:16",Dados!$E$11,IF(O33="2:32",Dados!$E$12))))))+IF(O33="",0,IF(O33="1:2",Dados!$E$13,IF(O33="1:4",Dados!$E$16,IF(O33="1:8",Dados!$E$15,IF(O33="1:16",Dados!$E$18,IF(O33="1:32",Dados!$E$14))))))+IF(C33="SIM",1,0)+IF(W33="",0,IF(W33="1:2",Dados!$E$13,IF(W33="1:4",Dados!$E$16,IF(W33="1:8",Dados!$E$15,IF(W33="1:16",Dados!$E$18,IF(W33="1:32",Dados!$E$14))))))+IF(P33="",0,IF(P33="2:2",Dados!$E$8,IF(P33="2:4",Dados!$E$9,IF(P33="2:8",Dados!$E$10,IF(P33="2:16",Dados!$E$11,IF(P33="2:32",Dados!$E$12))))))+IF(P33="",0,IF(P33="1:2",Dados!$E$13,IF(P33="1:4",Dados!$E$16,IF(P33="1:8",Dados!$E$15,IF(P33="1:16",Dados!$E$18,IF(P33="1:32",Dados!$E$14))))))</f>
        <v>23.112400000000001</v>
      </c>
      <c r="AE33" s="47">
        <f>((T33)/1000)*[1]Dados!$E$3+(1)*[1]Dados!$E$4+IF(X33="",0,IF(X33="1:2",[1]Dados!$E$13,IF(X33="1:4",[1]Dados!$E$16,IF(X33="1:8",[1]Dados!$E$15,IF(X33="1:16",[1]Dados!$E$18,IF(X33="1:32",[1]Dados!$E$14))))))+S33*[1]Dados!$E$6</f>
        <v>0.7</v>
      </c>
      <c r="AF33" s="47">
        <f>((U33)/1000)*Dados!$E$3+(1)*Dados!$E$4+R33*Dados!$E$7</f>
        <v>0.504</v>
      </c>
      <c r="AG33" s="46">
        <f t="shared" si="6"/>
        <v>24.348400000000002</v>
      </c>
    </row>
    <row r="34" spans="1:33" hidden="1" x14ac:dyDescent="0.25">
      <c r="A34" s="30" t="s">
        <v>114</v>
      </c>
      <c r="B34" s="79">
        <v>16</v>
      </c>
      <c r="C34" s="78" t="s">
        <v>50</v>
      </c>
      <c r="D34" s="32" t="s">
        <v>51</v>
      </c>
      <c r="E34" s="33">
        <f t="shared" si="7"/>
        <v>100</v>
      </c>
      <c r="F34" s="34">
        <v>2</v>
      </c>
      <c r="G34" s="34">
        <v>3</v>
      </c>
      <c r="H34" s="34">
        <f t="shared" si="0"/>
        <v>0</v>
      </c>
      <c r="I34" s="35"/>
      <c r="J34" s="36">
        <v>0</v>
      </c>
      <c r="K34" s="36">
        <f t="shared" si="8"/>
        <v>1950</v>
      </c>
      <c r="L34" s="37">
        <v>1265</v>
      </c>
      <c r="M34" s="38">
        <f>Aux!C30</f>
        <v>8</v>
      </c>
      <c r="N34" s="36">
        <v>0</v>
      </c>
      <c r="O34" s="39" t="s">
        <v>52</v>
      </c>
      <c r="P34" s="39" t="s">
        <v>52</v>
      </c>
      <c r="Q34" s="36">
        <v>0</v>
      </c>
      <c r="R34" s="40">
        <f t="shared" si="1"/>
        <v>1</v>
      </c>
      <c r="S34" s="40">
        <f t="shared" si="2"/>
        <v>2</v>
      </c>
      <c r="T34" s="38"/>
      <c r="U34" s="40">
        <f t="shared" si="3"/>
        <v>150</v>
      </c>
      <c r="V34" s="40">
        <f t="shared" si="4"/>
        <v>2</v>
      </c>
      <c r="W34" s="39"/>
      <c r="X34" s="41"/>
      <c r="Y34" s="42">
        <f>((E34+K34+L34+T34+U34)/1000)*Dados!$E$3+J34*Dados!$E$7+(F34+M34+V34)*Dados!$E$4+(N34)*Dados!$E$5+(G34+Q34+S34)*Dados!$E$6+(R34)*Dados!$E$7+IF(I34="",0,IF(I34="2:2",Dados!$E$8,IF(I34="2:4",Dados!$E$9,IF(I34="2:8",Dados!$E$10,IF(I34="2:16",Dados!$E$11,IF(I34="2:32",Dados!$E$12))))))+IF(O34="",0,IF(O34="2:2",Dados!$E$8,IF(O34="2:4",Dados!$E$9,IF(O34="2:8",Dados!$E$10,IF(O34="2:16",Dados!$E$11,IF(O34="2:32",Dados!$E$12))))))+IF(O34="",0,IF(O34="1:2",Dados!$E$13,IF(O34="1:4",Dados!$E$16,IF(O34="1:8",Dados!$E$15,IF(O34="1:16",Dados!$E$18,IF(O34="1:32",Dados!$E$14))))))+IF(P34="",0,IF(P34="2:2",Dados!$E$8,IF(P34="2:4",Dados!$E$9,IF(P34="2:8",Dados!$E$10,IF(P34="2:16",Dados!$E$11,IF(P34="2:32",Dados!$E$12))))))+IF(P34="",0,IF(P34="1:2",Dados!$E$13,IF(P34="1:4",Dados!$E$16,IF(P34="1:8",Dados!$E$15,IF(P34="1:16",Dados!$E$18,IF(P34="1:32",Dados!$E$14))))))+IF(W34="",0,IF(W34="1:2",Dados!$E$13,IF(W34="1:4",Dados!$E$16,IF(W34="1:8",Dados!$E$15,IF(W34="1:16",Dados!$E$18,IF(W34="1:32",Dados!$E$14))))))+(H34)*Dados!$E$17+IF(C34="SIM",1,0)+IF(X34="",0,IF(X34="1:2",Dados!$E$13,IF(X34="1:4",Dados!$E$16,IF(X34="1:8",Dados!$E$15,IF(X34="1:16",Dados!$E$18,IF(X34="1:32",Dados!$E$14))))))</f>
        <v>25.2974</v>
      </c>
      <c r="Z34" s="43">
        <f>Y34-((1*Dados!$E$6) + (1*Dados!$E$8))</f>
        <v>21.2974</v>
      </c>
      <c r="AA34" s="80">
        <f t="shared" si="5"/>
        <v>64</v>
      </c>
      <c r="AB34" s="45">
        <f>IF(D34="Novas Estações",2*Dados!$E$6+(H34)*Dados!$E$17,IF(D34="Ampliação Sala Existêntes",2*Dados!$E$6+(H34)*Dados!$E$17,IF(D34="Modelo obsoleto",4*Dados!$E$6+(H34)*Dados!$E$17,IF(I34="",2*Dados!$E$6+(H34)*Dados!$E$17,0))))</f>
        <v>0.6</v>
      </c>
      <c r="AC34" s="46">
        <f>((E34)/1000)*Dados!$E$3+(F34)*Dados!$E$4+(G34+J34)*Dados!$E$6+IF(I34="",0,IF(I34="2:2",Dados!$E$8,IF(I34="2:4",Dados!$E$9,IF(I34="2:8",Dados!$E$10,IF(I34="2:16",Dados!$E$11,IF(I34="2:32",Dados!$E$12))))))-AB34+H34*Dados!$E$17</f>
        <v>0.53599999999999992</v>
      </c>
      <c r="AD34" s="46">
        <f>((K34+L34)/1000)*Dados!$E$3+(M34+2)*Dados!$E$4+N34*Dados!$E$5+(Q34)*Dados!$E$6+IF(O34="",0,IF(O34="2:2",Dados!$E$8,IF(O34="2:4",Dados!$E$9,IF(O34="2:8",Dados!$E$10,IF(O34="2:16",Dados!$E$11,IF(O34="2:32",Dados!$E$12))))))+IF(O34="",0,IF(O34="1:2",Dados!$E$13,IF(O34="1:4",Dados!$E$16,IF(O34="1:8",Dados!$E$15,IF(O34="1:16",Dados!$E$18,IF(O34="1:32",Dados!$E$14))))))+IF(C34="SIM",1,0)+IF(W34="",0,IF(W34="1:2",Dados!$E$13,IF(W34="1:4",Dados!$E$16,IF(W34="1:8",Dados!$E$15,IF(W34="1:16",Dados!$E$18,IF(W34="1:32",Dados!$E$14))))))+IF(P34="",0,IF(P34="2:2",Dados!$E$8,IF(P34="2:4",Dados!$E$9,IF(P34="2:8",Dados!$E$10,IF(P34="2:16",Dados!$E$11,IF(P34="2:32",Dados!$E$12))))))+IF(P34="",0,IF(P34="1:2",Dados!$E$13,IF(P34="1:4",Dados!$E$16,IF(P34="1:8",Dados!$E$15,IF(P34="1:16",Dados!$E$18,IF(P34="1:32",Dados!$E$14))))))</f>
        <v>23.157399999999999</v>
      </c>
      <c r="AE34" s="47">
        <f>((T34)/1000)*[1]Dados!$E$3+(1)*[1]Dados!$E$4+IF(X34="",0,IF(X34="1:2",[1]Dados!$E$13,IF(X34="1:4",[1]Dados!$E$16,IF(X34="1:8",[1]Dados!$E$15,IF(X34="1:16",[1]Dados!$E$18,IF(X34="1:32",[1]Dados!$E$14))))))+S34*[1]Dados!$E$6</f>
        <v>0.7</v>
      </c>
      <c r="AF34" s="47">
        <f>((U34)/1000)*Dados!$E$3+(1)*Dados!$E$4+R34*Dados!$E$7</f>
        <v>0.504</v>
      </c>
      <c r="AG34" s="46">
        <f t="shared" si="6"/>
        <v>24.3934</v>
      </c>
    </row>
    <row r="35" spans="1:33" hidden="1" x14ac:dyDescent="0.25">
      <c r="A35" s="30" t="s">
        <v>115</v>
      </c>
      <c r="B35" s="79">
        <v>8</v>
      </c>
      <c r="C35" s="78" t="s">
        <v>50</v>
      </c>
      <c r="D35" s="32" t="s">
        <v>51</v>
      </c>
      <c r="E35" s="33">
        <f t="shared" si="7"/>
        <v>100</v>
      </c>
      <c r="F35" s="34">
        <v>2</v>
      </c>
      <c r="G35" s="34">
        <v>3</v>
      </c>
      <c r="H35" s="34">
        <f t="shared" si="0"/>
        <v>0</v>
      </c>
      <c r="I35" s="35"/>
      <c r="J35" s="36">
        <v>0</v>
      </c>
      <c r="K35" s="36">
        <f t="shared" si="8"/>
        <v>1950</v>
      </c>
      <c r="L35" s="37">
        <v>1190</v>
      </c>
      <c r="M35" s="38">
        <f>Aux!C31</f>
        <v>7</v>
      </c>
      <c r="N35" s="36">
        <v>0</v>
      </c>
      <c r="O35" s="39" t="s">
        <v>52</v>
      </c>
      <c r="P35" s="39" t="s">
        <v>52</v>
      </c>
      <c r="Q35" s="36">
        <v>0</v>
      </c>
      <c r="R35" s="40">
        <f t="shared" si="1"/>
        <v>1</v>
      </c>
      <c r="S35" s="40">
        <f t="shared" si="2"/>
        <v>2</v>
      </c>
      <c r="T35" s="38"/>
      <c r="U35" s="40">
        <f t="shared" si="3"/>
        <v>150</v>
      </c>
      <c r="V35" s="40">
        <f t="shared" si="4"/>
        <v>2</v>
      </c>
      <c r="W35" s="39"/>
      <c r="X35" s="41"/>
      <c r="Y35" s="42">
        <f>((E35+K35+L35+T35+U35)/1000)*Dados!$E$3+J35*Dados!$E$7+(F35+M35+V35)*Dados!$E$4+(N35)*Dados!$E$5+(G35+Q35+S35)*Dados!$E$6+(R35)*Dados!$E$7+IF(I35="",0,IF(I35="2:2",Dados!$E$8,IF(I35="2:4",Dados!$E$9,IF(I35="2:8",Dados!$E$10,IF(I35="2:16",Dados!$E$11,IF(I35="2:32",Dados!$E$12))))))+IF(O35="",0,IF(O35="2:2",Dados!$E$8,IF(O35="2:4",Dados!$E$9,IF(O35="2:8",Dados!$E$10,IF(O35="2:16",Dados!$E$11,IF(O35="2:32",Dados!$E$12))))))+IF(O35="",0,IF(O35="1:2",Dados!$E$13,IF(O35="1:4",Dados!$E$16,IF(O35="1:8",Dados!$E$15,IF(O35="1:16",Dados!$E$18,IF(O35="1:32",Dados!$E$14))))))+IF(P35="",0,IF(P35="2:2",Dados!$E$8,IF(P35="2:4",Dados!$E$9,IF(P35="2:8",Dados!$E$10,IF(P35="2:16",Dados!$E$11,IF(P35="2:32",Dados!$E$12))))))+IF(P35="",0,IF(P35="1:2",Dados!$E$13,IF(P35="1:4",Dados!$E$16,IF(P35="1:8",Dados!$E$15,IF(P35="1:16",Dados!$E$18,IF(P35="1:32",Dados!$E$14))))))+IF(W35="",0,IF(W35="1:2",Dados!$E$13,IF(W35="1:4",Dados!$E$16,IF(W35="1:8",Dados!$E$15,IF(W35="1:16",Dados!$E$18,IF(W35="1:32",Dados!$E$14))))))+(H35)*Dados!$E$17+IF(C35="SIM",1,0)+IF(X35="",0,IF(X35="1:2",Dados!$E$13,IF(X35="1:4",Dados!$E$16,IF(X35="1:8",Dados!$E$15,IF(X35="1:16",Dados!$E$18,IF(X35="1:32",Dados!$E$14))))))</f>
        <v>25.170400000000001</v>
      </c>
      <c r="Z35" s="43">
        <f>Y35-((1*Dados!$E$6) + (1*Dados!$E$8))</f>
        <v>21.170400000000001</v>
      </c>
      <c r="AA35" s="80">
        <f t="shared" si="5"/>
        <v>64</v>
      </c>
      <c r="AB35" s="45">
        <f>IF(D35="Novas Estações",2*Dados!$E$6+(H35)*Dados!$E$17,IF(D35="Ampliação Sala Existêntes",2*Dados!$E$6+(H35)*Dados!$E$17,IF(D35="Modelo obsoleto",4*Dados!$E$6+(H35)*Dados!$E$17,IF(I35="",2*Dados!$E$6+(H35)*Dados!$E$17,0))))</f>
        <v>0.6</v>
      </c>
      <c r="AC35" s="46">
        <f>((E35)/1000)*Dados!$E$3+(F35)*Dados!$E$4+(G35+J35)*Dados!$E$6+IF(I35="",0,IF(I35="2:2",Dados!$E$8,IF(I35="2:4",Dados!$E$9,IF(I35="2:8",Dados!$E$10,IF(I35="2:16",Dados!$E$11,IF(I35="2:32",Dados!$E$12))))))-AB35+H35*Dados!$E$17</f>
        <v>0.53599999999999992</v>
      </c>
      <c r="AD35" s="46">
        <f>((K35+L35)/1000)*Dados!$E$3+(M35+2)*Dados!$E$4+N35*Dados!$E$5+(Q35)*Dados!$E$6+IF(O35="",0,IF(O35="2:2",Dados!$E$8,IF(O35="2:4",Dados!$E$9,IF(O35="2:8",Dados!$E$10,IF(O35="2:16",Dados!$E$11,IF(O35="2:32",Dados!$E$12))))))+IF(O35="",0,IF(O35="1:2",Dados!$E$13,IF(O35="1:4",Dados!$E$16,IF(O35="1:8",Dados!$E$15,IF(O35="1:16",Dados!$E$18,IF(O35="1:32",Dados!$E$14))))))+IF(C35="SIM",1,0)+IF(W35="",0,IF(W35="1:2",Dados!$E$13,IF(W35="1:4",Dados!$E$16,IF(W35="1:8",Dados!$E$15,IF(W35="1:16",Dados!$E$18,IF(W35="1:32",Dados!$E$14))))))+IF(P35="",0,IF(P35="2:2",Dados!$E$8,IF(P35="2:4",Dados!$E$9,IF(P35="2:8",Dados!$E$10,IF(P35="2:16",Dados!$E$11,IF(P35="2:32",Dados!$E$12))))))+IF(P35="",0,IF(P35="1:2",Dados!$E$13,IF(P35="1:4",Dados!$E$16,IF(P35="1:8",Dados!$E$15,IF(P35="1:16",Dados!$E$18,IF(P35="1:32",Dados!$E$14))))))</f>
        <v>23.0304</v>
      </c>
      <c r="AE35" s="47">
        <f>((T35)/1000)*[1]Dados!$E$3+(1)*[1]Dados!$E$4+IF(X35="",0,IF(X35="1:2",[1]Dados!$E$13,IF(X35="1:4",[1]Dados!$E$16,IF(X35="1:8",[1]Dados!$E$15,IF(X35="1:16",[1]Dados!$E$18,IF(X35="1:32",[1]Dados!$E$14))))))+S35*[1]Dados!$E$6</f>
        <v>0.7</v>
      </c>
      <c r="AF35" s="47">
        <f>((U35)/1000)*Dados!$E$3+(1)*Dados!$E$4+R35*Dados!$E$7</f>
        <v>0.504</v>
      </c>
      <c r="AG35" s="46">
        <f t="shared" si="6"/>
        <v>24.266400000000001</v>
      </c>
    </row>
    <row r="36" spans="1:33" hidden="1" x14ac:dyDescent="0.25">
      <c r="A36" s="30" t="s">
        <v>116</v>
      </c>
      <c r="B36" s="79">
        <v>16</v>
      </c>
      <c r="C36" s="78" t="s">
        <v>50</v>
      </c>
      <c r="D36" s="32" t="s">
        <v>51</v>
      </c>
      <c r="E36" s="33">
        <f t="shared" si="7"/>
        <v>100</v>
      </c>
      <c r="F36" s="34">
        <v>2</v>
      </c>
      <c r="G36" s="34">
        <v>3</v>
      </c>
      <c r="H36" s="34">
        <f t="shared" si="0"/>
        <v>0</v>
      </c>
      <c r="I36" s="35"/>
      <c r="J36" s="36">
        <v>0</v>
      </c>
      <c r="K36" s="36">
        <f t="shared" si="8"/>
        <v>1950</v>
      </c>
      <c r="L36" s="37">
        <v>1240</v>
      </c>
      <c r="M36" s="38">
        <f>Aux!C32</f>
        <v>7</v>
      </c>
      <c r="N36" s="36">
        <v>0</v>
      </c>
      <c r="O36" s="39" t="s">
        <v>52</v>
      </c>
      <c r="P36" s="39" t="s">
        <v>52</v>
      </c>
      <c r="Q36" s="36">
        <v>0</v>
      </c>
      <c r="R36" s="40">
        <f t="shared" si="1"/>
        <v>1</v>
      </c>
      <c r="S36" s="40">
        <f t="shared" si="2"/>
        <v>2</v>
      </c>
      <c r="T36" s="38"/>
      <c r="U36" s="40">
        <f t="shared" si="3"/>
        <v>150</v>
      </c>
      <c r="V36" s="40">
        <f t="shared" si="4"/>
        <v>2</v>
      </c>
      <c r="W36" s="39"/>
      <c r="X36" s="41"/>
      <c r="Y36" s="42">
        <f>((E36+K36+L36+T36+U36)/1000)*Dados!$E$3+J36*Dados!$E$7+(F36+M36+V36)*Dados!$E$4+(N36)*Dados!$E$5+(G36+Q36+S36)*Dados!$E$6+(R36)*Dados!$E$7+IF(I36="",0,IF(I36="2:2",Dados!$E$8,IF(I36="2:4",Dados!$E$9,IF(I36="2:8",Dados!$E$10,IF(I36="2:16",Dados!$E$11,IF(I36="2:32",Dados!$E$12))))))+IF(O36="",0,IF(O36="2:2",Dados!$E$8,IF(O36="2:4",Dados!$E$9,IF(O36="2:8",Dados!$E$10,IF(O36="2:16",Dados!$E$11,IF(O36="2:32",Dados!$E$12))))))+IF(O36="",0,IF(O36="1:2",Dados!$E$13,IF(O36="1:4",Dados!$E$16,IF(O36="1:8",Dados!$E$15,IF(O36="1:16",Dados!$E$18,IF(O36="1:32",Dados!$E$14))))))+IF(P36="",0,IF(P36="2:2",Dados!$E$8,IF(P36="2:4",Dados!$E$9,IF(P36="2:8",Dados!$E$10,IF(P36="2:16",Dados!$E$11,IF(P36="2:32",Dados!$E$12))))))+IF(P36="",0,IF(P36="1:2",Dados!$E$13,IF(P36="1:4",Dados!$E$16,IF(P36="1:8",Dados!$E$15,IF(P36="1:16",Dados!$E$18,IF(P36="1:32",Dados!$E$14))))))+IF(W36="",0,IF(W36="1:2",Dados!$E$13,IF(W36="1:4",Dados!$E$16,IF(W36="1:8",Dados!$E$15,IF(W36="1:16",Dados!$E$18,IF(W36="1:32",Dados!$E$14))))))+(H36)*Dados!$E$17+IF(C36="SIM",1,0)+IF(X36="",0,IF(X36="1:2",Dados!$E$13,IF(X36="1:4",Dados!$E$16,IF(X36="1:8",Dados!$E$15,IF(X36="1:16",Dados!$E$18,IF(X36="1:32",Dados!$E$14))))))</f>
        <v>25.188400000000001</v>
      </c>
      <c r="Z36" s="43">
        <f>Y36-((1*Dados!$E$6) + (1*Dados!$E$8))</f>
        <v>21.188400000000001</v>
      </c>
      <c r="AA36" s="80">
        <f t="shared" si="5"/>
        <v>64</v>
      </c>
      <c r="AB36" s="45">
        <f>IF(D36="Novas Estações",2*Dados!$E$6+(H36)*Dados!$E$17,IF(D36="Ampliação Sala Existêntes",2*Dados!$E$6+(H36)*Dados!$E$17,IF(D36="Modelo obsoleto",4*Dados!$E$6+(H36)*Dados!$E$17,IF(I36="",2*Dados!$E$6+(H36)*Dados!$E$17,0))))</f>
        <v>0.6</v>
      </c>
      <c r="AC36" s="46">
        <f>((E36)/1000)*Dados!$E$3+(F36)*Dados!$E$4+(G36+J36)*Dados!$E$6+IF(I36="",0,IF(I36="2:2",Dados!$E$8,IF(I36="2:4",Dados!$E$9,IF(I36="2:8",Dados!$E$10,IF(I36="2:16",Dados!$E$11,IF(I36="2:32",Dados!$E$12))))))-AB36+H36*Dados!$E$17</f>
        <v>0.53599999999999992</v>
      </c>
      <c r="AD36" s="46">
        <f>((K36+L36)/1000)*Dados!$E$3+(M36+2)*Dados!$E$4+N36*Dados!$E$5+(Q36)*Dados!$E$6+IF(O36="",0,IF(O36="2:2",Dados!$E$8,IF(O36="2:4",Dados!$E$9,IF(O36="2:8",Dados!$E$10,IF(O36="2:16",Dados!$E$11,IF(O36="2:32",Dados!$E$12))))))+IF(O36="",0,IF(O36="1:2",Dados!$E$13,IF(O36="1:4",Dados!$E$16,IF(O36="1:8",Dados!$E$15,IF(O36="1:16",Dados!$E$18,IF(O36="1:32",Dados!$E$14))))))+IF(C36="SIM",1,0)+IF(W36="",0,IF(W36="1:2",Dados!$E$13,IF(W36="1:4",Dados!$E$16,IF(W36="1:8",Dados!$E$15,IF(W36="1:16",Dados!$E$18,IF(W36="1:32",Dados!$E$14))))))+IF(P36="",0,IF(P36="2:2",Dados!$E$8,IF(P36="2:4",Dados!$E$9,IF(P36="2:8",Dados!$E$10,IF(P36="2:16",Dados!$E$11,IF(P36="2:32",Dados!$E$12))))))+IF(P36="",0,IF(P36="1:2",Dados!$E$13,IF(P36="1:4",Dados!$E$16,IF(P36="1:8",Dados!$E$15,IF(P36="1:16",Dados!$E$18,IF(P36="1:32",Dados!$E$14))))))</f>
        <v>23.048400000000001</v>
      </c>
      <c r="AE36" s="47">
        <f>((T36)/1000)*[1]Dados!$E$3+(1)*[1]Dados!$E$4+IF(X36="",0,IF(X36="1:2",[1]Dados!$E$13,IF(X36="1:4",[1]Dados!$E$16,IF(X36="1:8",[1]Dados!$E$15,IF(X36="1:16",[1]Dados!$E$18,IF(X36="1:32",[1]Dados!$E$14))))))+S36*[1]Dados!$E$6</f>
        <v>0.7</v>
      </c>
      <c r="AF36" s="47">
        <f>((U36)/1000)*Dados!$E$3+(1)*Dados!$E$4+R36*Dados!$E$7</f>
        <v>0.504</v>
      </c>
      <c r="AG36" s="46">
        <f t="shared" si="6"/>
        <v>24.284400000000002</v>
      </c>
    </row>
    <row r="37" spans="1:33" hidden="1" x14ac:dyDescent="0.25">
      <c r="A37" s="30" t="s">
        <v>117</v>
      </c>
      <c r="B37" s="79">
        <v>16</v>
      </c>
      <c r="C37" s="78" t="s">
        <v>50</v>
      </c>
      <c r="D37" s="32" t="s">
        <v>51</v>
      </c>
      <c r="E37" s="33">
        <f t="shared" si="7"/>
        <v>100</v>
      </c>
      <c r="F37" s="34">
        <v>2</v>
      </c>
      <c r="G37" s="34">
        <v>3</v>
      </c>
      <c r="H37" s="34">
        <f t="shared" si="0"/>
        <v>0</v>
      </c>
      <c r="I37" s="35"/>
      <c r="J37" s="36">
        <v>0</v>
      </c>
      <c r="K37" s="36">
        <f t="shared" si="8"/>
        <v>1950</v>
      </c>
      <c r="L37" s="37">
        <v>1285</v>
      </c>
      <c r="M37" s="38">
        <f>Aux!C33</f>
        <v>7</v>
      </c>
      <c r="N37" s="36">
        <v>0</v>
      </c>
      <c r="O37" s="39" t="s">
        <v>52</v>
      </c>
      <c r="P37" s="39" t="s">
        <v>52</v>
      </c>
      <c r="Q37" s="36">
        <v>0</v>
      </c>
      <c r="R37" s="40">
        <f t="shared" si="1"/>
        <v>1</v>
      </c>
      <c r="S37" s="40">
        <f t="shared" si="2"/>
        <v>2</v>
      </c>
      <c r="T37" s="38"/>
      <c r="U37" s="40">
        <f t="shared" si="3"/>
        <v>150</v>
      </c>
      <c r="V37" s="40">
        <f t="shared" si="4"/>
        <v>2</v>
      </c>
      <c r="W37" s="39"/>
      <c r="X37" s="41"/>
      <c r="Y37" s="42">
        <f>((E37+K37+L37+T37+U37)/1000)*Dados!$E$3+J37*Dados!$E$7+(F37+M37+V37)*Dados!$E$4+(N37)*Dados!$E$5+(G37+Q37+S37)*Dados!$E$6+(R37)*Dados!$E$7+IF(I37="",0,IF(I37="2:2",Dados!$E$8,IF(I37="2:4",Dados!$E$9,IF(I37="2:8",Dados!$E$10,IF(I37="2:16",Dados!$E$11,IF(I37="2:32",Dados!$E$12))))))+IF(O37="",0,IF(O37="2:2",Dados!$E$8,IF(O37="2:4",Dados!$E$9,IF(O37="2:8",Dados!$E$10,IF(O37="2:16",Dados!$E$11,IF(O37="2:32",Dados!$E$12))))))+IF(O37="",0,IF(O37="1:2",Dados!$E$13,IF(O37="1:4",Dados!$E$16,IF(O37="1:8",Dados!$E$15,IF(O37="1:16",Dados!$E$18,IF(O37="1:32",Dados!$E$14))))))+IF(P37="",0,IF(P37="2:2",Dados!$E$8,IF(P37="2:4",Dados!$E$9,IF(P37="2:8",Dados!$E$10,IF(P37="2:16",Dados!$E$11,IF(P37="2:32",Dados!$E$12))))))+IF(P37="",0,IF(P37="1:2",Dados!$E$13,IF(P37="1:4",Dados!$E$16,IF(P37="1:8",Dados!$E$15,IF(P37="1:16",Dados!$E$18,IF(P37="1:32",Dados!$E$14))))))+IF(W37="",0,IF(W37="1:2",Dados!$E$13,IF(W37="1:4",Dados!$E$16,IF(W37="1:8",Dados!$E$15,IF(W37="1:16",Dados!$E$18,IF(W37="1:32",Dados!$E$14))))))+(H37)*Dados!$E$17+IF(C37="SIM",1,0)+IF(X37="",0,IF(X37="1:2",Dados!$E$13,IF(X37="1:4",Dados!$E$16,IF(X37="1:8",Dados!$E$15,IF(X37="1:16",Dados!$E$18,IF(X37="1:32",Dados!$E$14))))))</f>
        <v>25.204599999999999</v>
      </c>
      <c r="Z37" s="43">
        <f>Y37-((1*Dados!$E$6) + (1*Dados!$E$8))</f>
        <v>21.204599999999999</v>
      </c>
      <c r="AA37" s="80">
        <f t="shared" si="5"/>
        <v>64</v>
      </c>
      <c r="AB37" s="45">
        <f>IF(D37="Novas Estações",2*Dados!$E$6+(H37)*Dados!$E$17,IF(D37="Ampliação Sala Existêntes",2*Dados!$E$6+(H37)*Dados!$E$17,IF(D37="Modelo obsoleto",4*Dados!$E$6+(H37)*Dados!$E$17,IF(I37="",2*Dados!$E$6+(H37)*Dados!$E$17,0))))</f>
        <v>0.6</v>
      </c>
      <c r="AC37" s="46">
        <f>((E37)/1000)*Dados!$E$3+(F37)*Dados!$E$4+(G37+J37)*Dados!$E$6+IF(I37="",0,IF(I37="2:2",Dados!$E$8,IF(I37="2:4",Dados!$E$9,IF(I37="2:8",Dados!$E$10,IF(I37="2:16",Dados!$E$11,IF(I37="2:32",Dados!$E$12))))))-AB37+H37*Dados!$E$17</f>
        <v>0.53599999999999992</v>
      </c>
      <c r="AD37" s="46">
        <f>((K37+L37)/1000)*Dados!$E$3+(M37+2)*Dados!$E$4+N37*Dados!$E$5+(Q37)*Dados!$E$6+IF(O37="",0,IF(O37="2:2",Dados!$E$8,IF(O37="2:4",Dados!$E$9,IF(O37="2:8",Dados!$E$10,IF(O37="2:16",Dados!$E$11,IF(O37="2:32",Dados!$E$12))))))+IF(O37="",0,IF(O37="1:2",Dados!$E$13,IF(O37="1:4",Dados!$E$16,IF(O37="1:8",Dados!$E$15,IF(O37="1:16",Dados!$E$18,IF(O37="1:32",Dados!$E$14))))))+IF(C37="SIM",1,0)+IF(W37="",0,IF(W37="1:2",Dados!$E$13,IF(W37="1:4",Dados!$E$16,IF(W37="1:8",Dados!$E$15,IF(W37="1:16",Dados!$E$18,IF(W37="1:32",Dados!$E$14))))))+IF(P37="",0,IF(P37="2:2",Dados!$E$8,IF(P37="2:4",Dados!$E$9,IF(P37="2:8",Dados!$E$10,IF(P37="2:16",Dados!$E$11,IF(P37="2:32",Dados!$E$12))))))+IF(P37="",0,IF(P37="1:2",Dados!$E$13,IF(P37="1:4",Dados!$E$16,IF(P37="1:8",Dados!$E$15,IF(P37="1:16",Dados!$E$18,IF(P37="1:32",Dados!$E$14))))))</f>
        <v>23.064599999999999</v>
      </c>
      <c r="AE37" s="47">
        <f>((T37)/1000)*[1]Dados!$E$3+(1)*[1]Dados!$E$4+IF(X37="",0,IF(X37="1:2",[1]Dados!$E$13,IF(X37="1:4",[1]Dados!$E$16,IF(X37="1:8",[1]Dados!$E$15,IF(X37="1:16",[1]Dados!$E$18,IF(X37="1:32",[1]Dados!$E$14))))))+S37*[1]Dados!$E$6</f>
        <v>0.7</v>
      </c>
      <c r="AF37" s="47">
        <f>((U37)/1000)*Dados!$E$3+(1)*Dados!$E$4+R37*Dados!$E$7</f>
        <v>0.504</v>
      </c>
      <c r="AG37" s="46">
        <f t="shared" si="6"/>
        <v>24.300599999999999</v>
      </c>
    </row>
    <row r="38" spans="1:33" hidden="1" x14ac:dyDescent="0.25">
      <c r="A38" s="30" t="s">
        <v>118</v>
      </c>
      <c r="B38" s="79">
        <v>16</v>
      </c>
      <c r="C38" s="78" t="s">
        <v>50</v>
      </c>
      <c r="D38" s="32" t="s">
        <v>51</v>
      </c>
      <c r="E38" s="33">
        <f t="shared" si="7"/>
        <v>100</v>
      </c>
      <c r="F38" s="34">
        <v>2</v>
      </c>
      <c r="G38" s="34">
        <v>3</v>
      </c>
      <c r="H38" s="34">
        <f t="shared" ref="H38:H69" si="9">IF(AND(A38&lt;&gt;0,D38="Modelo Obsoleto"),1,0)</f>
        <v>0</v>
      </c>
      <c r="I38" s="35"/>
      <c r="J38" s="36">
        <v>0</v>
      </c>
      <c r="K38" s="36">
        <f t="shared" si="8"/>
        <v>1950</v>
      </c>
      <c r="L38" s="37">
        <v>1355</v>
      </c>
      <c r="M38" s="38">
        <f>Aux!C34</f>
        <v>7</v>
      </c>
      <c r="N38" s="36">
        <v>0</v>
      </c>
      <c r="O38" s="39" t="s">
        <v>52</v>
      </c>
      <c r="P38" s="39" t="s">
        <v>52</v>
      </c>
      <c r="Q38" s="36">
        <v>0</v>
      </c>
      <c r="R38" s="40">
        <f t="shared" ref="R38:R69" si="10">IF(A38="",0,IF(MID(A38,1,4)="CDOE",1,1))</f>
        <v>1</v>
      </c>
      <c r="S38" s="40">
        <f t="shared" ref="S38:S69" si="11">IF(A38="",0,IF(MID(A38,1,4)="CDOE",2,2))</f>
        <v>2</v>
      </c>
      <c r="T38" s="38"/>
      <c r="U38" s="40">
        <f t="shared" ref="U38:U69" si="12">IF(A38="",0,IF(MID(A38,1,4)="CDOE",150,50))</f>
        <v>150</v>
      </c>
      <c r="V38" s="40">
        <f t="shared" ref="V38:V69" si="13">IF(A38="",0,IF(MID(A38,1,4)="CDOE",2,4))</f>
        <v>2</v>
      </c>
      <c r="W38" s="39"/>
      <c r="X38" s="41"/>
      <c r="Y38" s="42">
        <f>((E38+K38+L38+T38+U38)/1000)*Dados!$E$3+J38*Dados!$E$7+(F38+M38+V38)*Dados!$E$4+(N38)*Dados!$E$5+(G38+Q38+S38)*Dados!$E$6+(R38)*Dados!$E$7+IF(I38="",0,IF(I38="2:2",Dados!$E$8,IF(I38="2:4",Dados!$E$9,IF(I38="2:8",Dados!$E$10,IF(I38="2:16",Dados!$E$11,IF(I38="2:32",Dados!$E$12))))))+IF(O38="",0,IF(O38="2:2",Dados!$E$8,IF(O38="2:4",Dados!$E$9,IF(O38="2:8",Dados!$E$10,IF(O38="2:16",Dados!$E$11,IF(O38="2:32",Dados!$E$12))))))+IF(O38="",0,IF(O38="1:2",Dados!$E$13,IF(O38="1:4",Dados!$E$16,IF(O38="1:8",Dados!$E$15,IF(O38="1:16",Dados!$E$18,IF(O38="1:32",Dados!$E$14))))))+IF(P38="",0,IF(P38="2:2",Dados!$E$8,IF(P38="2:4",Dados!$E$9,IF(P38="2:8",Dados!$E$10,IF(P38="2:16",Dados!$E$11,IF(P38="2:32",Dados!$E$12))))))+IF(P38="",0,IF(P38="1:2",Dados!$E$13,IF(P38="1:4",Dados!$E$16,IF(P38="1:8",Dados!$E$15,IF(P38="1:16",Dados!$E$18,IF(P38="1:32",Dados!$E$14))))))+IF(W38="",0,IF(W38="1:2",Dados!$E$13,IF(W38="1:4",Dados!$E$16,IF(W38="1:8",Dados!$E$15,IF(W38="1:16",Dados!$E$18,IF(W38="1:32",Dados!$E$14))))))+(H38)*Dados!$E$17+IF(C38="SIM",1,0)+IF(X38="",0,IF(X38="1:2",Dados!$E$13,IF(X38="1:4",Dados!$E$16,IF(X38="1:8",Dados!$E$15,IF(X38="1:16",Dados!$E$18,IF(X38="1:32",Dados!$E$14))))))</f>
        <v>25.229800000000001</v>
      </c>
      <c r="Z38" s="43">
        <f>Y38-((1*Dados!$E$6) + (1*Dados!$E$8))</f>
        <v>21.229800000000001</v>
      </c>
      <c r="AA38" s="80">
        <f t="shared" si="5"/>
        <v>64</v>
      </c>
      <c r="AB38" s="45">
        <f>IF(D38="Novas Estações",2*Dados!$E$6+(H38)*Dados!$E$17,IF(D38="Ampliação Sala Existêntes",2*Dados!$E$6+(H38)*Dados!$E$17,IF(D38="Modelo obsoleto",4*Dados!$E$6+(H38)*Dados!$E$17,IF(I38="",2*Dados!$E$6+(H38)*Dados!$E$17,0))))</f>
        <v>0.6</v>
      </c>
      <c r="AC38" s="46">
        <f>((E38)/1000)*Dados!$E$3+(F38)*Dados!$E$4+(G38+J38)*Dados!$E$6+IF(I38="",0,IF(I38="2:2",Dados!$E$8,IF(I38="2:4",Dados!$E$9,IF(I38="2:8",Dados!$E$10,IF(I38="2:16",Dados!$E$11,IF(I38="2:32",Dados!$E$12))))))-AB38+H38*Dados!$E$17</f>
        <v>0.53599999999999992</v>
      </c>
      <c r="AD38" s="46">
        <f>((K38+L38)/1000)*Dados!$E$3+(M38+2)*Dados!$E$4+N38*Dados!$E$5+(Q38)*Dados!$E$6+IF(O38="",0,IF(O38="2:2",Dados!$E$8,IF(O38="2:4",Dados!$E$9,IF(O38="2:8",Dados!$E$10,IF(O38="2:16",Dados!$E$11,IF(O38="2:32",Dados!$E$12))))))+IF(O38="",0,IF(O38="1:2",Dados!$E$13,IF(O38="1:4",Dados!$E$16,IF(O38="1:8",Dados!$E$15,IF(O38="1:16",Dados!$E$18,IF(O38="1:32",Dados!$E$14))))))+IF(C38="SIM",1,0)+IF(W38="",0,IF(W38="1:2",Dados!$E$13,IF(W38="1:4",Dados!$E$16,IF(W38="1:8",Dados!$E$15,IF(W38="1:16",Dados!$E$18,IF(W38="1:32",Dados!$E$14))))))+IF(P38="",0,IF(P38="2:2",Dados!$E$8,IF(P38="2:4",Dados!$E$9,IF(P38="2:8",Dados!$E$10,IF(P38="2:16",Dados!$E$11,IF(P38="2:32",Dados!$E$12))))))+IF(P38="",0,IF(P38="1:2",Dados!$E$13,IF(P38="1:4",Dados!$E$16,IF(P38="1:8",Dados!$E$15,IF(P38="1:16",Dados!$E$18,IF(P38="1:32",Dados!$E$14))))))</f>
        <v>23.0898</v>
      </c>
      <c r="AE38" s="47">
        <f>((T38)/1000)*[1]Dados!$E$3+(1)*[1]Dados!$E$4+IF(X38="",0,IF(X38="1:2",[1]Dados!$E$13,IF(X38="1:4",[1]Dados!$E$16,IF(X38="1:8",[1]Dados!$E$15,IF(X38="1:16",[1]Dados!$E$18,IF(X38="1:32",[1]Dados!$E$14))))))+S38*[1]Dados!$E$6</f>
        <v>0.7</v>
      </c>
      <c r="AF38" s="47">
        <f>((U38)/1000)*Dados!$E$3+(1)*Dados!$E$4+R38*Dados!$E$7</f>
        <v>0.504</v>
      </c>
      <c r="AG38" s="46">
        <f t="shared" ref="AG38:AG69" si="14">SUM(AC38:AE38)</f>
        <v>24.325800000000001</v>
      </c>
    </row>
    <row r="39" spans="1:33" hidden="1" x14ac:dyDescent="0.25">
      <c r="A39" s="30" t="s">
        <v>119</v>
      </c>
      <c r="B39" s="79">
        <v>8</v>
      </c>
      <c r="C39" s="78" t="s">
        <v>50</v>
      </c>
      <c r="D39" s="32" t="s">
        <v>51</v>
      </c>
      <c r="E39" s="33">
        <f t="shared" ref="E39:E69" si="15">E38</f>
        <v>100</v>
      </c>
      <c r="F39" s="34">
        <v>2</v>
      </c>
      <c r="G39" s="34">
        <v>3</v>
      </c>
      <c r="H39" s="34">
        <f t="shared" si="9"/>
        <v>0</v>
      </c>
      <c r="I39" s="35"/>
      <c r="J39" s="36">
        <v>0</v>
      </c>
      <c r="K39" s="36">
        <f t="shared" ref="K39:K69" si="16">K38</f>
        <v>1950</v>
      </c>
      <c r="L39" s="37">
        <v>80</v>
      </c>
      <c r="M39" s="38">
        <f>Aux!C35</f>
        <v>6</v>
      </c>
      <c r="N39" s="36">
        <v>0</v>
      </c>
      <c r="O39" s="39" t="s">
        <v>52</v>
      </c>
      <c r="P39" s="39" t="s">
        <v>52</v>
      </c>
      <c r="Q39" s="36">
        <v>0</v>
      </c>
      <c r="R39" s="40">
        <f t="shared" si="10"/>
        <v>1</v>
      </c>
      <c r="S39" s="40">
        <f t="shared" si="11"/>
        <v>2</v>
      </c>
      <c r="T39" s="38"/>
      <c r="U39" s="40">
        <f t="shared" si="12"/>
        <v>150</v>
      </c>
      <c r="V39" s="40">
        <f t="shared" si="13"/>
        <v>2</v>
      </c>
      <c r="W39" s="39"/>
      <c r="X39" s="41"/>
      <c r="Y39" s="42">
        <f>((E39+K39+L39+T39+U39)/1000)*Dados!$E$3+J39*Dados!$E$7+(F39+M39+V39)*Dados!$E$4+(N39)*Dados!$E$5+(G39+Q39+S39)*Dados!$E$6+(R39)*Dados!$E$7+IF(I39="",0,IF(I39="2:2",Dados!$E$8,IF(I39="2:4",Dados!$E$9,IF(I39="2:8",Dados!$E$10,IF(I39="2:16",Dados!$E$11,IF(I39="2:32",Dados!$E$12))))))+IF(O39="",0,IF(O39="2:2",Dados!$E$8,IF(O39="2:4",Dados!$E$9,IF(O39="2:8",Dados!$E$10,IF(O39="2:16",Dados!$E$11,IF(O39="2:32",Dados!$E$12))))))+IF(O39="",0,IF(O39="1:2",Dados!$E$13,IF(O39="1:4",Dados!$E$16,IF(O39="1:8",Dados!$E$15,IF(O39="1:16",Dados!$E$18,IF(O39="1:32",Dados!$E$14))))))+IF(P39="",0,IF(P39="2:2",Dados!$E$8,IF(P39="2:4",Dados!$E$9,IF(P39="2:8",Dados!$E$10,IF(P39="2:16",Dados!$E$11,IF(P39="2:32",Dados!$E$12))))))+IF(P39="",0,IF(P39="1:2",Dados!$E$13,IF(P39="1:4",Dados!$E$16,IF(P39="1:8",Dados!$E$15,IF(P39="1:16",Dados!$E$18,IF(P39="1:32",Dados!$E$14))))))+IF(W39="",0,IF(W39="1:2",Dados!$E$13,IF(W39="1:4",Dados!$E$16,IF(W39="1:8",Dados!$E$15,IF(W39="1:16",Dados!$E$18,IF(W39="1:32",Dados!$E$14))))))+(H39)*Dados!$E$17+IF(C39="SIM",1,0)+IF(X39="",0,IF(X39="1:2",Dados!$E$13,IF(X39="1:4",Dados!$E$16,IF(X39="1:8",Dados!$E$15,IF(X39="1:16",Dados!$E$18,IF(X39="1:32",Dados!$E$14))))))</f>
        <v>24.6708</v>
      </c>
      <c r="Z39" s="43">
        <f>Y39-((1*Dados!$E$6) + (1*Dados!$E$8))</f>
        <v>20.6708</v>
      </c>
      <c r="AA39" s="80">
        <f t="shared" si="5"/>
        <v>64</v>
      </c>
      <c r="AB39" s="45">
        <f>IF(D39="Novas Estações",2*Dados!$E$6+(H39)*Dados!$E$17,IF(D39="Ampliação Sala Existêntes",2*Dados!$E$6+(H39)*Dados!$E$17,IF(D39="Modelo obsoleto",4*Dados!$E$6+(H39)*Dados!$E$17,IF(I39="",2*Dados!$E$6+(H39)*Dados!$E$17,0))))</f>
        <v>0.6</v>
      </c>
      <c r="AC39" s="46">
        <f>((E39)/1000)*Dados!$E$3+(F39)*Dados!$E$4+(G39+J39)*Dados!$E$6+IF(I39="",0,IF(I39="2:2",Dados!$E$8,IF(I39="2:4",Dados!$E$9,IF(I39="2:8",Dados!$E$10,IF(I39="2:16",Dados!$E$11,IF(I39="2:32",Dados!$E$12))))))-AB39+H39*Dados!$E$17</f>
        <v>0.53599999999999992</v>
      </c>
      <c r="AD39" s="46">
        <f>((K39+L39)/1000)*Dados!$E$3+(M39+2)*Dados!$E$4+N39*Dados!$E$5+(Q39)*Dados!$E$6+IF(O39="",0,IF(O39="2:2",Dados!$E$8,IF(O39="2:4",Dados!$E$9,IF(O39="2:8",Dados!$E$10,IF(O39="2:16",Dados!$E$11,IF(O39="2:32",Dados!$E$12))))))+IF(O39="",0,IF(O39="1:2",Dados!$E$13,IF(O39="1:4",Dados!$E$16,IF(O39="1:8",Dados!$E$15,IF(O39="1:16",Dados!$E$18,IF(O39="1:32",Dados!$E$14))))))+IF(C39="SIM",1,0)+IF(W39="",0,IF(W39="1:2",Dados!$E$13,IF(W39="1:4",Dados!$E$16,IF(W39="1:8",Dados!$E$15,IF(W39="1:16",Dados!$E$18,IF(W39="1:32",Dados!$E$14))))))+IF(P39="",0,IF(P39="2:2",Dados!$E$8,IF(P39="2:4",Dados!$E$9,IF(P39="2:8",Dados!$E$10,IF(P39="2:16",Dados!$E$11,IF(P39="2:32",Dados!$E$12))))))+IF(P39="",0,IF(P39="1:2",Dados!$E$13,IF(P39="1:4",Dados!$E$16,IF(P39="1:8",Dados!$E$15,IF(P39="1:16",Dados!$E$18,IF(P39="1:32",Dados!$E$14))))))</f>
        <v>22.530799999999999</v>
      </c>
      <c r="AE39" s="47">
        <f>((T39)/1000)*[1]Dados!$E$3+(1)*[1]Dados!$E$4+IF(X39="",0,IF(X39="1:2",[1]Dados!$E$13,IF(X39="1:4",[1]Dados!$E$16,IF(X39="1:8",[1]Dados!$E$15,IF(X39="1:16",[1]Dados!$E$18,IF(X39="1:32",[1]Dados!$E$14))))))+S39*[1]Dados!$E$6</f>
        <v>0.7</v>
      </c>
      <c r="AF39" s="47">
        <f>((U39)/1000)*Dados!$E$3+(1)*Dados!$E$4+R39*Dados!$E$7</f>
        <v>0.504</v>
      </c>
      <c r="AG39" s="46">
        <f t="shared" si="14"/>
        <v>23.7668</v>
      </c>
    </row>
    <row r="40" spans="1:33" hidden="1" x14ac:dyDescent="0.25">
      <c r="A40" s="30" t="s">
        <v>120</v>
      </c>
      <c r="B40" s="79">
        <v>13</v>
      </c>
      <c r="C40" s="78" t="s">
        <v>50</v>
      </c>
      <c r="D40" s="32" t="s">
        <v>51</v>
      </c>
      <c r="E40" s="33">
        <f t="shared" si="15"/>
        <v>100</v>
      </c>
      <c r="F40" s="34">
        <v>2</v>
      </c>
      <c r="G40" s="34">
        <v>3</v>
      </c>
      <c r="H40" s="34">
        <f t="shared" si="9"/>
        <v>0</v>
      </c>
      <c r="I40" s="35"/>
      <c r="J40" s="36">
        <v>0</v>
      </c>
      <c r="K40" s="36">
        <f t="shared" si="16"/>
        <v>1950</v>
      </c>
      <c r="L40" s="37">
        <v>120</v>
      </c>
      <c r="M40" s="38">
        <f>Aux!C36</f>
        <v>6</v>
      </c>
      <c r="N40" s="36">
        <v>0</v>
      </c>
      <c r="O40" s="39" t="s">
        <v>52</v>
      </c>
      <c r="P40" s="39" t="s">
        <v>52</v>
      </c>
      <c r="Q40" s="36">
        <v>0</v>
      </c>
      <c r="R40" s="40">
        <f t="shared" si="10"/>
        <v>1</v>
      </c>
      <c r="S40" s="40">
        <f t="shared" si="11"/>
        <v>2</v>
      </c>
      <c r="T40" s="38"/>
      <c r="U40" s="40">
        <f t="shared" si="12"/>
        <v>150</v>
      </c>
      <c r="V40" s="40">
        <f t="shared" si="13"/>
        <v>2</v>
      </c>
      <c r="W40" s="39"/>
      <c r="X40" s="41"/>
      <c r="Y40" s="42">
        <f>((E40+K40+L40+T40+U40)/1000)*Dados!$E$3+J40*Dados!$E$7+(F40+M40+V40)*Dados!$E$4+(N40)*Dados!$E$5+(G40+Q40+S40)*Dados!$E$6+(R40)*Dados!$E$7+IF(I40="",0,IF(I40="2:2",Dados!$E$8,IF(I40="2:4",Dados!$E$9,IF(I40="2:8",Dados!$E$10,IF(I40="2:16",Dados!$E$11,IF(I40="2:32",Dados!$E$12))))))+IF(O40="",0,IF(O40="2:2",Dados!$E$8,IF(O40="2:4",Dados!$E$9,IF(O40="2:8",Dados!$E$10,IF(O40="2:16",Dados!$E$11,IF(O40="2:32",Dados!$E$12))))))+IF(O40="",0,IF(O40="1:2",Dados!$E$13,IF(O40="1:4",Dados!$E$16,IF(O40="1:8",Dados!$E$15,IF(O40="1:16",Dados!$E$18,IF(O40="1:32",Dados!$E$14))))))+IF(P40="",0,IF(P40="2:2",Dados!$E$8,IF(P40="2:4",Dados!$E$9,IF(P40="2:8",Dados!$E$10,IF(P40="2:16",Dados!$E$11,IF(P40="2:32",Dados!$E$12))))))+IF(P40="",0,IF(P40="1:2",Dados!$E$13,IF(P40="1:4",Dados!$E$16,IF(P40="1:8",Dados!$E$15,IF(P40="1:16",Dados!$E$18,IF(P40="1:32",Dados!$E$14))))))+IF(W40="",0,IF(W40="1:2",Dados!$E$13,IF(W40="1:4",Dados!$E$16,IF(W40="1:8",Dados!$E$15,IF(W40="1:16",Dados!$E$18,IF(W40="1:32",Dados!$E$14))))))+(H40)*Dados!$E$17+IF(C40="SIM",1,0)+IF(X40="",0,IF(X40="1:2",Dados!$E$13,IF(X40="1:4",Dados!$E$16,IF(X40="1:8",Dados!$E$15,IF(X40="1:16",Dados!$E$18,IF(X40="1:32",Dados!$E$14))))))</f>
        <v>24.685200000000002</v>
      </c>
      <c r="Z40" s="43">
        <f>Y40-((1*Dados!$E$6) + (1*Dados!$E$8))</f>
        <v>20.685200000000002</v>
      </c>
      <c r="AA40" s="80">
        <f t="shared" si="5"/>
        <v>64</v>
      </c>
      <c r="AB40" s="45">
        <f>IF(D40="Novas Estações",2*Dados!$E$6+(H40)*Dados!$E$17,IF(D40="Ampliação Sala Existêntes",2*Dados!$E$6+(H40)*Dados!$E$17,IF(D40="Modelo obsoleto",4*Dados!$E$6+(H40)*Dados!$E$17,IF(I40="",2*Dados!$E$6+(H40)*Dados!$E$17,0))))</f>
        <v>0.6</v>
      </c>
      <c r="AC40" s="46">
        <f>((E40)/1000)*Dados!$E$3+(F40)*Dados!$E$4+(G40+J40)*Dados!$E$6+IF(I40="",0,IF(I40="2:2",Dados!$E$8,IF(I40="2:4",Dados!$E$9,IF(I40="2:8",Dados!$E$10,IF(I40="2:16",Dados!$E$11,IF(I40="2:32",Dados!$E$12))))))-AB40+H40*Dados!$E$17</f>
        <v>0.53599999999999992</v>
      </c>
      <c r="AD40" s="46">
        <f>((K40+L40)/1000)*Dados!$E$3+(M40+2)*Dados!$E$4+N40*Dados!$E$5+(Q40)*Dados!$E$6+IF(O40="",0,IF(O40="2:2",Dados!$E$8,IF(O40="2:4",Dados!$E$9,IF(O40="2:8",Dados!$E$10,IF(O40="2:16",Dados!$E$11,IF(O40="2:32",Dados!$E$12))))))+IF(O40="",0,IF(O40="1:2",Dados!$E$13,IF(O40="1:4",Dados!$E$16,IF(O40="1:8",Dados!$E$15,IF(O40="1:16",Dados!$E$18,IF(O40="1:32",Dados!$E$14))))))+IF(C40="SIM",1,0)+IF(W40="",0,IF(W40="1:2",Dados!$E$13,IF(W40="1:4",Dados!$E$16,IF(W40="1:8",Dados!$E$15,IF(W40="1:16",Dados!$E$18,IF(W40="1:32",Dados!$E$14))))))+IF(P40="",0,IF(P40="2:2",Dados!$E$8,IF(P40="2:4",Dados!$E$9,IF(P40="2:8",Dados!$E$10,IF(P40="2:16",Dados!$E$11,IF(P40="2:32",Dados!$E$12))))))+IF(P40="",0,IF(P40="1:2",Dados!$E$13,IF(P40="1:4",Dados!$E$16,IF(P40="1:8",Dados!$E$15,IF(P40="1:16",Dados!$E$18,IF(P40="1:32",Dados!$E$14))))))</f>
        <v>22.545200000000001</v>
      </c>
      <c r="AE40" s="47">
        <f>((T40)/1000)*[1]Dados!$E$3+(1)*[1]Dados!$E$4+IF(X40="",0,IF(X40="1:2",[1]Dados!$E$13,IF(X40="1:4",[1]Dados!$E$16,IF(X40="1:8",[1]Dados!$E$15,IF(X40="1:16",[1]Dados!$E$18,IF(X40="1:32",[1]Dados!$E$14))))))+S40*[1]Dados!$E$6</f>
        <v>0.7</v>
      </c>
      <c r="AF40" s="47">
        <f>((U40)/1000)*Dados!$E$3+(1)*Dados!$E$4+R40*Dados!$E$7</f>
        <v>0.504</v>
      </c>
      <c r="AG40" s="46">
        <f t="shared" si="14"/>
        <v>23.781200000000002</v>
      </c>
    </row>
    <row r="41" spans="1:33" hidden="1" x14ac:dyDescent="0.25">
      <c r="A41" s="30" t="s">
        <v>121</v>
      </c>
      <c r="B41" s="79">
        <v>15</v>
      </c>
      <c r="C41" s="78" t="s">
        <v>50</v>
      </c>
      <c r="D41" s="32" t="s">
        <v>51</v>
      </c>
      <c r="E41" s="33">
        <f t="shared" si="15"/>
        <v>100</v>
      </c>
      <c r="F41" s="34">
        <v>2</v>
      </c>
      <c r="G41" s="34">
        <v>3</v>
      </c>
      <c r="H41" s="34">
        <f t="shared" si="9"/>
        <v>0</v>
      </c>
      <c r="I41" s="35"/>
      <c r="J41" s="36">
        <v>0</v>
      </c>
      <c r="K41" s="36">
        <f t="shared" si="16"/>
        <v>1950</v>
      </c>
      <c r="L41" s="37">
        <v>135</v>
      </c>
      <c r="M41" s="38">
        <f>Aux!C37</f>
        <v>6</v>
      </c>
      <c r="N41" s="36">
        <v>0</v>
      </c>
      <c r="O41" s="39" t="s">
        <v>52</v>
      </c>
      <c r="P41" s="39" t="s">
        <v>52</v>
      </c>
      <c r="Q41" s="36">
        <v>0</v>
      </c>
      <c r="R41" s="40">
        <f t="shared" si="10"/>
        <v>1</v>
      </c>
      <c r="S41" s="40">
        <f t="shared" si="11"/>
        <v>2</v>
      </c>
      <c r="T41" s="38"/>
      <c r="U41" s="40">
        <f t="shared" si="12"/>
        <v>150</v>
      </c>
      <c r="V41" s="40">
        <f t="shared" si="13"/>
        <v>2</v>
      </c>
      <c r="W41" s="39"/>
      <c r="X41" s="41"/>
      <c r="Y41" s="42">
        <f>((E41+K41+L41+T41+U41)/1000)*Dados!$E$3+J41*Dados!$E$7+(F41+M41+V41)*Dados!$E$4+(N41)*Dados!$E$5+(G41+Q41+S41)*Dados!$E$6+(R41)*Dados!$E$7+IF(I41="",0,IF(I41="2:2",Dados!$E$8,IF(I41="2:4",Dados!$E$9,IF(I41="2:8",Dados!$E$10,IF(I41="2:16",Dados!$E$11,IF(I41="2:32",Dados!$E$12))))))+IF(O41="",0,IF(O41="2:2",Dados!$E$8,IF(O41="2:4",Dados!$E$9,IF(O41="2:8",Dados!$E$10,IF(O41="2:16",Dados!$E$11,IF(O41="2:32",Dados!$E$12))))))+IF(O41="",0,IF(O41="1:2",Dados!$E$13,IF(O41="1:4",Dados!$E$16,IF(O41="1:8",Dados!$E$15,IF(O41="1:16",Dados!$E$18,IF(O41="1:32",Dados!$E$14))))))+IF(P41="",0,IF(P41="2:2",Dados!$E$8,IF(P41="2:4",Dados!$E$9,IF(P41="2:8",Dados!$E$10,IF(P41="2:16",Dados!$E$11,IF(P41="2:32",Dados!$E$12))))))+IF(P41="",0,IF(P41="1:2",Dados!$E$13,IF(P41="1:4",Dados!$E$16,IF(P41="1:8",Dados!$E$15,IF(P41="1:16",Dados!$E$18,IF(P41="1:32",Dados!$E$14))))))+IF(W41="",0,IF(W41="1:2",Dados!$E$13,IF(W41="1:4",Dados!$E$16,IF(W41="1:8",Dados!$E$15,IF(W41="1:16",Dados!$E$18,IF(W41="1:32",Dados!$E$14))))))+(H41)*Dados!$E$17+IF(C41="SIM",1,0)+IF(X41="",0,IF(X41="1:2",Dados!$E$13,IF(X41="1:4",Dados!$E$16,IF(X41="1:8",Dados!$E$15,IF(X41="1:16",Dados!$E$18,IF(X41="1:32",Dados!$E$14))))))</f>
        <v>24.6906</v>
      </c>
      <c r="Z41" s="43">
        <f>Y41-((1*Dados!$E$6) + (1*Dados!$E$8))</f>
        <v>20.6906</v>
      </c>
      <c r="AA41" s="80">
        <f t="shared" si="5"/>
        <v>64</v>
      </c>
      <c r="AB41" s="45">
        <f>IF(D41="Novas Estações",2*Dados!$E$6+(H41)*Dados!$E$17,IF(D41="Ampliação Sala Existêntes",2*Dados!$E$6+(H41)*Dados!$E$17,IF(D41="Modelo obsoleto",4*Dados!$E$6+(H41)*Dados!$E$17,IF(I41="",2*Dados!$E$6+(H41)*Dados!$E$17,0))))</f>
        <v>0.6</v>
      </c>
      <c r="AC41" s="46">
        <f>((E41)/1000)*Dados!$E$3+(F41)*Dados!$E$4+(G41+J41)*Dados!$E$6+IF(I41="",0,IF(I41="2:2",Dados!$E$8,IF(I41="2:4",Dados!$E$9,IF(I41="2:8",Dados!$E$10,IF(I41="2:16",Dados!$E$11,IF(I41="2:32",Dados!$E$12))))))-AB41+H41*Dados!$E$17</f>
        <v>0.53599999999999992</v>
      </c>
      <c r="AD41" s="46">
        <f>((K41+L41)/1000)*Dados!$E$3+(M41+2)*Dados!$E$4+N41*Dados!$E$5+(Q41)*Dados!$E$6+IF(O41="",0,IF(O41="2:2",Dados!$E$8,IF(O41="2:4",Dados!$E$9,IF(O41="2:8",Dados!$E$10,IF(O41="2:16",Dados!$E$11,IF(O41="2:32",Dados!$E$12))))))+IF(O41="",0,IF(O41="1:2",Dados!$E$13,IF(O41="1:4",Dados!$E$16,IF(O41="1:8",Dados!$E$15,IF(O41="1:16",Dados!$E$18,IF(O41="1:32",Dados!$E$14))))))+IF(C41="SIM",1,0)+IF(W41="",0,IF(W41="1:2",Dados!$E$13,IF(W41="1:4",Dados!$E$16,IF(W41="1:8",Dados!$E$15,IF(W41="1:16",Dados!$E$18,IF(W41="1:32",Dados!$E$14))))))+IF(P41="",0,IF(P41="2:2",Dados!$E$8,IF(P41="2:4",Dados!$E$9,IF(P41="2:8",Dados!$E$10,IF(P41="2:16",Dados!$E$11,IF(P41="2:32",Dados!$E$12))))))+IF(P41="",0,IF(P41="1:2",Dados!$E$13,IF(P41="1:4",Dados!$E$16,IF(P41="1:8",Dados!$E$15,IF(P41="1:16",Dados!$E$18,IF(P41="1:32",Dados!$E$14))))))</f>
        <v>22.550599999999999</v>
      </c>
      <c r="AE41" s="47">
        <f>((T41)/1000)*[1]Dados!$E$3+(1)*[1]Dados!$E$4+IF(X41="",0,IF(X41="1:2",[1]Dados!$E$13,IF(X41="1:4",[1]Dados!$E$16,IF(X41="1:8",[1]Dados!$E$15,IF(X41="1:16",[1]Dados!$E$18,IF(X41="1:32",[1]Dados!$E$14))))))+S41*[1]Dados!$E$6</f>
        <v>0.7</v>
      </c>
      <c r="AF41" s="47">
        <f>((U41)/1000)*Dados!$E$3+(1)*Dados!$E$4+R41*Dados!$E$7</f>
        <v>0.504</v>
      </c>
      <c r="AG41" s="46">
        <f t="shared" si="14"/>
        <v>23.7866</v>
      </c>
    </row>
    <row r="42" spans="1:33" hidden="1" x14ac:dyDescent="0.25">
      <c r="A42" s="30" t="s">
        <v>145</v>
      </c>
      <c r="B42" s="48">
        <v>0</v>
      </c>
      <c r="C42" s="31" t="s">
        <v>50</v>
      </c>
      <c r="D42" s="32" t="s">
        <v>51</v>
      </c>
      <c r="E42" s="33">
        <f t="shared" si="15"/>
        <v>100</v>
      </c>
      <c r="F42" s="34">
        <f t="shared" ref="F42:F69" si="17">IF(A42&lt;&gt;0,IF(C42="SIM",4,2),0)</f>
        <v>2</v>
      </c>
      <c r="G42" s="34">
        <v>2</v>
      </c>
      <c r="H42" s="34">
        <f t="shared" si="9"/>
        <v>0</v>
      </c>
      <c r="I42" s="35"/>
      <c r="J42" s="36">
        <v>0</v>
      </c>
      <c r="K42" s="36">
        <f t="shared" si="16"/>
        <v>1950</v>
      </c>
      <c r="L42" s="49">
        <v>400</v>
      </c>
      <c r="M42" s="38">
        <f>Aux!C38</f>
        <v>-6</v>
      </c>
      <c r="N42" s="36">
        <v>0</v>
      </c>
      <c r="O42" s="39" t="s">
        <v>52</v>
      </c>
      <c r="P42" s="39" t="s">
        <v>52</v>
      </c>
      <c r="Q42" s="36">
        <v>0</v>
      </c>
      <c r="R42" s="40">
        <f t="shared" si="10"/>
        <v>1</v>
      </c>
      <c r="S42" s="40">
        <f t="shared" si="11"/>
        <v>2</v>
      </c>
      <c r="T42" s="38"/>
      <c r="U42" s="40">
        <f t="shared" si="12"/>
        <v>50</v>
      </c>
      <c r="V42" s="40">
        <f t="shared" si="13"/>
        <v>4</v>
      </c>
      <c r="W42" s="39"/>
      <c r="X42" s="41"/>
      <c r="Y42" s="42">
        <f>((E42+K42+L42+T42+U42)/1000)*Dados!$E$3+J42*Dados!$E$7+(F42+M42+V42)*Dados!$E$4+(N42)*Dados!$E$5+(G42+Q42+S42)*Dados!$E$6+(R42)*Dados!$E$7+IF(I42="",0,IF(I42="2:2",Dados!$E$8,IF(I42="2:4",Dados!$E$9,IF(I42="2:8",Dados!$E$10,IF(I42="2:16",Dados!$E$11,IF(I42="2:32",Dados!$E$12))))))+IF(O42="",0,IF(O42="2:2",Dados!$E$8,IF(O42="2:4",Dados!$E$9,IF(O42="2:8",Dados!$E$10,IF(O42="2:16",Dados!$E$11,IF(O42="2:32",Dados!$E$12))))))+IF(O42="",0,IF(O42="1:2",Dados!$E$13,IF(O42="1:4",Dados!$E$16,IF(O42="1:8",Dados!$E$15,IF(O42="1:16",Dados!$E$18,IF(O42="1:32",Dados!$E$14))))))+IF(P42="",0,IF(P42="2:2",Dados!$E$8,IF(P42="2:4",Dados!$E$9,IF(P42="2:8",Dados!$E$10,IF(P42="2:16",Dados!$E$11,IF(P42="2:32",Dados!$E$12))))))+IF(P42="",0,IF(P42="1:2",Dados!$E$13,IF(P42="1:4",Dados!$E$16,IF(P42="1:8",Dados!$E$15,IF(P42="1:16",Dados!$E$18,IF(P42="1:32",Dados!$E$14))))))+IF(W42="",0,IF(W42="1:2",Dados!$E$13,IF(W42="1:4",Dados!$E$16,IF(W42="1:8",Dados!$E$15,IF(W42="1:16",Dados!$E$18,IF(W42="1:32",Dados!$E$14))))))+(H42)*Dados!$E$17+IF(C42="SIM",1,0)+IF(X42="",0,IF(X42="1:2",Dados!$E$13,IF(X42="1:4",Dados!$E$16,IF(X42="1:8",Dados!$E$15,IF(X42="1:16",Dados!$E$18,IF(X42="1:32",Dados!$E$14))))))</f>
        <v>23.45</v>
      </c>
      <c r="Z42" s="43">
        <f>Y42-((1*Dados!$E$6) + (1*Dados!$E$8))</f>
        <v>19.45</v>
      </c>
      <c r="AA42" s="44">
        <f t="shared" ref="AA42:AA69" si="18">IF(X42="",1,IF(X42="1:2",2,IF(X42="1:4",4,IF(X42="1:8",8,IF(X42="1:16",16,IF(X42="1:32",32,IF(X42="2:2",2,IF(X42="2:4",4,IF(X42="2:8",8,IF(X42="2:16",16,IF(X42="2:32",32)))))))))))*IF(W42="",1,IF(W42="1:2",2,IF(W42="1:4",4,IF(W42="1:8",8,IF(W42="1:16",16,IF(W42="1:32",32,IF(W42="2:2",2,IF(W42="2:4",4,IF(W42="2:8",8,IF(W42="2:16",16,IF(W42="2:32",32)))))))))))*IF(O42="",1,IF(O42="1:2",2,IF(O42="1:4",4,IF(O42="1:8",8,IF(O42="1:16",16,IF(O42="1:32",32,IF(O42="2:2",2,IF(O42="2:4",4,IF(O42="2:8",8,IF(O42="2:16",16,IF(O42="2:32",32)))))))))))*IF(I42="",1,IF(I42="1:2",2,IF(I42="1:4",4,IF(I42="1:8",8,IF(I42="1:16",16,IF(I42="1:32",32,IF(I42="2:2",2,IF(I42="2:4",4,IF(I42="2:8",8,IF(I42="2:16",16,IF(I42="2:32",32)))))))))))*IF(P42="",1,IF(P42="1:2",2,IF(P42="1:4",4,IF(P42="1:8",8,IF(P42="1:16",16,IF(P42="1:32",32,IF(P42="2:2",2,IF(P42="2:4",4,IF(P42="2:8",8,IF(P42="2:16",16,IF(P42="2:32",32)))))))))))</f>
        <v>64</v>
      </c>
      <c r="AB42" s="45">
        <f>IF(D42="Novas Estações",2*Dados!$E$6+(H42)*Dados!$E$17,IF(D42="Ampliação Sala Existêntes",2*Dados!$E$6+(H42)*Dados!$E$17,IF(D42="Modelo obsoleto",4*Dados!$E$6+(H42)*Dados!$E$17,IF(I42="",2*Dados!$E$6+(H42)*Dados!$E$17,0))))</f>
        <v>0.6</v>
      </c>
      <c r="AC42" s="46">
        <f>((E42)/1000)*Dados!$E$3+(F42)*Dados!$E$4+(G42+J42)*Dados!$E$6+IF(I42="",0,IF(I42="2:2",Dados!$E$8,IF(I42="2:4",Dados!$E$9,IF(I42="2:8",Dados!$E$10,IF(I42="2:16",Dados!$E$11,IF(I42="2:32",Dados!$E$12))))))-AB42+H42*Dados!$E$17</f>
        <v>0.23599999999999999</v>
      </c>
      <c r="AD42" s="46">
        <f>((K42+L42)/1000)*Dados!$E$3+(M42+2)*Dados!$E$4+N42*Dados!$E$5+(Q42)*Dados!$E$6+IF(O42="",0,IF(O42="2:2",Dados!$E$8,IF(O42="2:4",Dados!$E$9,IF(O42="2:8",Dados!$E$10,IF(O42="2:16",Dados!$E$11,IF(O42="2:32",Dados!$E$12))))))+IF(O42="",0,IF(O42="1:2",Dados!$E$13,IF(O42="1:4",Dados!$E$16,IF(O42="1:8",Dados!$E$15,IF(O42="1:16",Dados!$E$18,IF(O42="1:32",Dados!$E$14))))))+IF(C42="SIM",1,0)+IF(W42="",0,IF(W42="1:2",Dados!$E$13,IF(W42="1:4",Dados!$E$16,IF(W42="1:8",Dados!$E$15,IF(W42="1:16",Dados!$E$18,IF(W42="1:32",Dados!$E$14))))))+IF(P42="",0,IF(P42="2:2",Dados!$E$8,IF(P42="2:4",Dados!$E$9,IF(P42="2:8",Dados!$E$10,IF(P42="2:16",Dados!$E$11,IF(P42="2:32",Dados!$E$12))))))+IF(P42="",0,IF(P42="1:2",Dados!$E$13,IF(P42="1:4",Dados!$E$16,IF(P42="1:8",Dados!$E$15,IF(P42="1:16",Dados!$E$18,IF(P42="1:32",Dados!$E$14))))))</f>
        <v>21.445999999999998</v>
      </c>
      <c r="AE42" s="47">
        <f>((T42)/1000)*[1]Dados!$E$3+(1)*[1]Dados!$E$4+IF(X42="",0,IF(X42="1:2",[1]Dados!$E$13,IF(X42="1:4",[1]Dados!$E$16,IF(X42="1:8",[1]Dados!$E$15,IF(X42="1:16",[1]Dados!$E$18,IF(X42="1:32",[1]Dados!$E$14))))))+S42*[1]Dados!$E$6</f>
        <v>0.7</v>
      </c>
      <c r="AF42" s="47">
        <f>((U42)/1000)*Dados!$E$3+(1)*Dados!$E$4+R42*Dados!$E$7</f>
        <v>0.46799999999999997</v>
      </c>
      <c r="AG42" s="46">
        <f t="shared" si="14"/>
        <v>22.381999999999998</v>
      </c>
    </row>
    <row r="43" spans="1:33" hidden="1" x14ac:dyDescent="0.25">
      <c r="A43" s="30" t="s">
        <v>146</v>
      </c>
      <c r="B43" s="48">
        <v>14</v>
      </c>
      <c r="C43" s="31" t="s">
        <v>50</v>
      </c>
      <c r="D43" s="32" t="s">
        <v>51</v>
      </c>
      <c r="E43" s="33">
        <f t="shared" si="15"/>
        <v>100</v>
      </c>
      <c r="F43" s="34">
        <f t="shared" si="17"/>
        <v>2</v>
      </c>
      <c r="G43" s="34">
        <v>2</v>
      </c>
      <c r="H43" s="34">
        <f t="shared" si="9"/>
        <v>0</v>
      </c>
      <c r="I43" s="35"/>
      <c r="J43" s="36">
        <v>0</v>
      </c>
      <c r="K43" s="36">
        <f t="shared" si="16"/>
        <v>1950</v>
      </c>
      <c r="L43" s="49">
        <v>460</v>
      </c>
      <c r="M43" s="38">
        <f>Aux!C39</f>
        <v>-6</v>
      </c>
      <c r="N43" s="36">
        <v>0</v>
      </c>
      <c r="O43" s="39" t="s">
        <v>52</v>
      </c>
      <c r="P43" s="39" t="s">
        <v>52</v>
      </c>
      <c r="Q43" s="36">
        <v>0</v>
      </c>
      <c r="R43" s="40">
        <f t="shared" si="10"/>
        <v>1</v>
      </c>
      <c r="S43" s="40">
        <f t="shared" si="11"/>
        <v>2</v>
      </c>
      <c r="T43" s="38"/>
      <c r="U43" s="40">
        <f t="shared" si="12"/>
        <v>50</v>
      </c>
      <c r="V43" s="40">
        <f t="shared" si="13"/>
        <v>4</v>
      </c>
      <c r="W43" s="39"/>
      <c r="X43" s="41"/>
      <c r="Y43" s="42">
        <f>((E43+K43+L43+T43+U43)/1000)*Dados!$E$3+J43*Dados!$E$7+(F43+M43+V43)*Dados!$E$4+(N43)*Dados!$E$5+(G43+Q43+S43)*Dados!$E$6+(R43)*Dados!$E$7+IF(I43="",0,IF(I43="2:2",Dados!$E$8,IF(I43="2:4",Dados!$E$9,IF(I43="2:8",Dados!$E$10,IF(I43="2:16",Dados!$E$11,IF(I43="2:32",Dados!$E$12))))))+IF(O43="",0,IF(O43="2:2",Dados!$E$8,IF(O43="2:4",Dados!$E$9,IF(O43="2:8",Dados!$E$10,IF(O43="2:16",Dados!$E$11,IF(O43="2:32",Dados!$E$12))))))+IF(O43="",0,IF(O43="1:2",Dados!$E$13,IF(O43="1:4",Dados!$E$16,IF(O43="1:8",Dados!$E$15,IF(O43="1:16",Dados!$E$18,IF(O43="1:32",Dados!$E$14))))))+IF(P43="",0,IF(P43="2:2",Dados!$E$8,IF(P43="2:4",Dados!$E$9,IF(P43="2:8",Dados!$E$10,IF(P43="2:16",Dados!$E$11,IF(P43="2:32",Dados!$E$12))))))+IF(P43="",0,IF(P43="1:2",Dados!$E$13,IF(P43="1:4",Dados!$E$16,IF(P43="1:8",Dados!$E$15,IF(P43="1:16",Dados!$E$18,IF(P43="1:32",Dados!$E$14))))))+IF(W43="",0,IF(W43="1:2",Dados!$E$13,IF(W43="1:4",Dados!$E$16,IF(W43="1:8",Dados!$E$15,IF(W43="1:16",Dados!$E$18,IF(W43="1:32",Dados!$E$14))))))+(H43)*Dados!$E$17+IF(C43="SIM",1,0)+IF(X43="",0,IF(X43="1:2",Dados!$E$13,IF(X43="1:4",Dados!$E$16,IF(X43="1:8",Dados!$E$15,IF(X43="1:16",Dados!$E$18,IF(X43="1:32",Dados!$E$14))))))</f>
        <v>23.471600000000002</v>
      </c>
      <c r="Z43" s="43">
        <f>Y43-((1*Dados!$E$6) + (1*Dados!$E$8))</f>
        <v>19.471600000000002</v>
      </c>
      <c r="AA43" s="44">
        <f t="shared" si="18"/>
        <v>64</v>
      </c>
      <c r="AB43" s="45">
        <f>IF(D43="Novas Estações",2*Dados!$E$6+(H43)*Dados!$E$17,IF(D43="Ampliação Sala Existêntes",2*Dados!$E$6+(H43)*Dados!$E$17,IF(D43="Modelo obsoleto",4*Dados!$E$6+(H43)*Dados!$E$17,IF(I43="",2*Dados!$E$6+(H43)*Dados!$E$17,0))))</f>
        <v>0.6</v>
      </c>
      <c r="AC43" s="46">
        <f>((E43)/1000)*Dados!$E$3+(F43)*Dados!$E$4+(G43+J43)*Dados!$E$6+IF(I43="",0,IF(I43="2:2",Dados!$E$8,IF(I43="2:4",Dados!$E$9,IF(I43="2:8",Dados!$E$10,IF(I43="2:16",Dados!$E$11,IF(I43="2:32",Dados!$E$12))))))-AB43+H43*Dados!$E$17</f>
        <v>0.23599999999999999</v>
      </c>
      <c r="AD43" s="46">
        <f>((K43+L43)/1000)*Dados!$E$3+(M43+2)*Dados!$E$4+N43*Dados!$E$5+(Q43)*Dados!$E$6+IF(O43="",0,IF(O43="2:2",Dados!$E$8,IF(O43="2:4",Dados!$E$9,IF(O43="2:8",Dados!$E$10,IF(O43="2:16",Dados!$E$11,IF(O43="2:32",Dados!$E$12))))))+IF(O43="",0,IF(O43="1:2",Dados!$E$13,IF(O43="1:4",Dados!$E$16,IF(O43="1:8",Dados!$E$15,IF(O43="1:16",Dados!$E$18,IF(O43="1:32",Dados!$E$14))))))+IF(C43="SIM",1,0)+IF(W43="",0,IF(W43="1:2",Dados!$E$13,IF(W43="1:4",Dados!$E$16,IF(W43="1:8",Dados!$E$15,IF(W43="1:16",Dados!$E$18,IF(W43="1:32",Dados!$E$14))))))+IF(P43="",0,IF(P43="2:2",Dados!$E$8,IF(P43="2:4",Dados!$E$9,IF(P43="2:8",Dados!$E$10,IF(P43="2:16",Dados!$E$11,IF(P43="2:32",Dados!$E$12))))))+IF(P43="",0,IF(P43="1:2",Dados!$E$13,IF(P43="1:4",Dados!$E$16,IF(P43="1:8",Dados!$E$15,IF(P43="1:16",Dados!$E$18,IF(P43="1:32",Dados!$E$14))))))</f>
        <v>21.467600000000001</v>
      </c>
      <c r="AE43" s="47">
        <f>((T43)/1000)*[1]Dados!$E$3+(1)*[1]Dados!$E$4+IF(X43="",0,IF(X43="1:2",[1]Dados!$E$13,IF(X43="1:4",[1]Dados!$E$16,IF(X43="1:8",[1]Dados!$E$15,IF(X43="1:16",[1]Dados!$E$18,IF(X43="1:32",[1]Dados!$E$14))))))+S43*[1]Dados!$E$6</f>
        <v>0.7</v>
      </c>
      <c r="AF43" s="47">
        <f>((U43)/1000)*Dados!$E$3+(1)*Dados!$E$4+R43*Dados!$E$7</f>
        <v>0.46799999999999997</v>
      </c>
      <c r="AG43" s="46">
        <f t="shared" si="14"/>
        <v>22.403600000000001</v>
      </c>
    </row>
    <row r="44" spans="1:33" hidden="1" x14ac:dyDescent="0.25">
      <c r="A44" s="30" t="s">
        <v>147</v>
      </c>
      <c r="B44" s="48">
        <v>16</v>
      </c>
      <c r="C44" s="31" t="s">
        <v>50</v>
      </c>
      <c r="D44" s="32" t="s">
        <v>51</v>
      </c>
      <c r="E44" s="33">
        <f t="shared" si="15"/>
        <v>100</v>
      </c>
      <c r="F44" s="34">
        <f t="shared" si="17"/>
        <v>2</v>
      </c>
      <c r="G44" s="34">
        <v>2</v>
      </c>
      <c r="H44" s="34">
        <f t="shared" si="9"/>
        <v>0</v>
      </c>
      <c r="I44" s="35"/>
      <c r="J44" s="36">
        <v>0</v>
      </c>
      <c r="K44" s="36">
        <f t="shared" si="16"/>
        <v>1950</v>
      </c>
      <c r="L44" s="49">
        <v>560</v>
      </c>
      <c r="M44" s="38">
        <f>Aux!C40</f>
        <v>-6</v>
      </c>
      <c r="N44" s="36">
        <v>0</v>
      </c>
      <c r="O44" s="39" t="s">
        <v>52</v>
      </c>
      <c r="P44" s="39" t="s">
        <v>52</v>
      </c>
      <c r="Q44" s="36">
        <v>0</v>
      </c>
      <c r="R44" s="40">
        <f t="shared" si="10"/>
        <v>1</v>
      </c>
      <c r="S44" s="40">
        <f t="shared" si="11"/>
        <v>2</v>
      </c>
      <c r="T44" s="38"/>
      <c r="U44" s="40">
        <f t="shared" si="12"/>
        <v>50</v>
      </c>
      <c r="V44" s="40">
        <f t="shared" si="13"/>
        <v>4</v>
      </c>
      <c r="W44" s="39"/>
      <c r="X44" s="41"/>
      <c r="Y44" s="42">
        <f>((E44+K44+L44+T44+U44)/1000)*Dados!$E$3+J44*Dados!$E$7+(F44+M44+V44)*Dados!$E$4+(N44)*Dados!$E$5+(G44+Q44+S44)*Dados!$E$6+(R44)*Dados!$E$7+IF(I44="",0,IF(I44="2:2",Dados!$E$8,IF(I44="2:4",Dados!$E$9,IF(I44="2:8",Dados!$E$10,IF(I44="2:16",Dados!$E$11,IF(I44="2:32",Dados!$E$12))))))+IF(O44="",0,IF(O44="2:2",Dados!$E$8,IF(O44="2:4",Dados!$E$9,IF(O44="2:8",Dados!$E$10,IF(O44="2:16",Dados!$E$11,IF(O44="2:32",Dados!$E$12))))))+IF(O44="",0,IF(O44="1:2",Dados!$E$13,IF(O44="1:4",Dados!$E$16,IF(O44="1:8",Dados!$E$15,IF(O44="1:16",Dados!$E$18,IF(O44="1:32",Dados!$E$14))))))+IF(P44="",0,IF(P44="2:2",Dados!$E$8,IF(P44="2:4",Dados!$E$9,IF(P44="2:8",Dados!$E$10,IF(P44="2:16",Dados!$E$11,IF(P44="2:32",Dados!$E$12))))))+IF(P44="",0,IF(P44="1:2",Dados!$E$13,IF(P44="1:4",Dados!$E$16,IF(P44="1:8",Dados!$E$15,IF(P44="1:16",Dados!$E$18,IF(P44="1:32",Dados!$E$14))))))+IF(W44="",0,IF(W44="1:2",Dados!$E$13,IF(W44="1:4",Dados!$E$16,IF(W44="1:8",Dados!$E$15,IF(W44="1:16",Dados!$E$18,IF(W44="1:32",Dados!$E$14))))))+(H44)*Dados!$E$17+IF(C44="SIM",1,0)+IF(X44="",0,IF(X44="1:2",Dados!$E$13,IF(X44="1:4",Dados!$E$16,IF(X44="1:8",Dados!$E$15,IF(X44="1:16",Dados!$E$18,IF(X44="1:32",Dados!$E$14))))))</f>
        <v>23.5076</v>
      </c>
      <c r="Z44" s="43">
        <f>Y44-((1*Dados!$E$6) + (1*Dados!$E$8))</f>
        <v>19.5076</v>
      </c>
      <c r="AA44" s="44">
        <f t="shared" si="18"/>
        <v>64</v>
      </c>
      <c r="AB44" s="45">
        <f>IF(D44="Novas Estações",2*Dados!$E$6+(H44)*Dados!$E$17,IF(D44="Ampliação Sala Existêntes",2*Dados!$E$6+(H44)*Dados!$E$17,IF(D44="Modelo obsoleto",4*Dados!$E$6+(H44)*Dados!$E$17,IF(I44="",2*Dados!$E$6+(H44)*Dados!$E$17,0))))</f>
        <v>0.6</v>
      </c>
      <c r="AC44" s="46">
        <f>((E44)/1000)*Dados!$E$3+(F44)*Dados!$E$4+(G44+J44)*Dados!$E$6+IF(I44="",0,IF(I44="2:2",Dados!$E$8,IF(I44="2:4",Dados!$E$9,IF(I44="2:8",Dados!$E$10,IF(I44="2:16",Dados!$E$11,IF(I44="2:32",Dados!$E$12))))))-AB44+H44*Dados!$E$17</f>
        <v>0.23599999999999999</v>
      </c>
      <c r="AD44" s="46">
        <f>((K44+L44)/1000)*Dados!$E$3+(M44+2)*Dados!$E$4+N44*Dados!$E$5+(Q44)*Dados!$E$6+IF(O44="",0,IF(O44="2:2",Dados!$E$8,IF(O44="2:4",Dados!$E$9,IF(O44="2:8",Dados!$E$10,IF(O44="2:16",Dados!$E$11,IF(O44="2:32",Dados!$E$12))))))+IF(O44="",0,IF(O44="1:2",Dados!$E$13,IF(O44="1:4",Dados!$E$16,IF(O44="1:8",Dados!$E$15,IF(O44="1:16",Dados!$E$18,IF(O44="1:32",Dados!$E$14))))))+IF(C44="SIM",1,0)+IF(W44="",0,IF(W44="1:2",Dados!$E$13,IF(W44="1:4",Dados!$E$16,IF(W44="1:8",Dados!$E$15,IF(W44="1:16",Dados!$E$18,IF(W44="1:32",Dados!$E$14))))))+IF(P44="",0,IF(P44="2:2",Dados!$E$8,IF(P44="2:4",Dados!$E$9,IF(P44="2:8",Dados!$E$10,IF(P44="2:16",Dados!$E$11,IF(P44="2:32",Dados!$E$12))))))+IF(P44="",0,IF(P44="1:2",Dados!$E$13,IF(P44="1:4",Dados!$E$16,IF(P44="1:8",Dados!$E$15,IF(P44="1:16",Dados!$E$18,IF(P44="1:32",Dados!$E$14))))))</f>
        <v>21.503599999999999</v>
      </c>
      <c r="AE44" s="47">
        <f>((T44)/1000)*[1]Dados!$E$3+(1)*[1]Dados!$E$4+IF(X44="",0,IF(X44="1:2",[1]Dados!$E$13,IF(X44="1:4",[1]Dados!$E$16,IF(X44="1:8",[1]Dados!$E$15,IF(X44="1:16",[1]Dados!$E$18,IF(X44="1:32",[1]Dados!$E$14))))))+S44*[1]Dados!$E$6</f>
        <v>0.7</v>
      </c>
      <c r="AF44" s="47">
        <f>((U44)/1000)*Dados!$E$3+(1)*Dados!$E$4+R44*Dados!$E$7</f>
        <v>0.46799999999999997</v>
      </c>
      <c r="AG44" s="46">
        <f t="shared" si="14"/>
        <v>22.439599999999999</v>
      </c>
    </row>
    <row r="45" spans="1:33" hidden="1" x14ac:dyDescent="0.25">
      <c r="A45" s="30" t="s">
        <v>148</v>
      </c>
      <c r="B45" s="48">
        <v>16</v>
      </c>
      <c r="C45" s="31" t="s">
        <v>50</v>
      </c>
      <c r="D45" s="32" t="s">
        <v>51</v>
      </c>
      <c r="E45" s="33">
        <f t="shared" si="15"/>
        <v>100</v>
      </c>
      <c r="F45" s="34">
        <f t="shared" si="17"/>
        <v>2</v>
      </c>
      <c r="G45" s="34">
        <v>2</v>
      </c>
      <c r="H45" s="34">
        <f t="shared" si="9"/>
        <v>0</v>
      </c>
      <c r="I45" s="35"/>
      <c r="J45" s="36">
        <v>0</v>
      </c>
      <c r="K45" s="36">
        <f t="shared" si="16"/>
        <v>1950</v>
      </c>
      <c r="L45" s="49">
        <v>660</v>
      </c>
      <c r="M45" s="38">
        <f>Aux!C41</f>
        <v>-6</v>
      </c>
      <c r="N45" s="36">
        <v>0</v>
      </c>
      <c r="O45" s="39" t="s">
        <v>52</v>
      </c>
      <c r="P45" s="39" t="s">
        <v>52</v>
      </c>
      <c r="Q45" s="36">
        <v>0</v>
      </c>
      <c r="R45" s="40">
        <f t="shared" si="10"/>
        <v>1</v>
      </c>
      <c r="S45" s="40">
        <f t="shared" si="11"/>
        <v>2</v>
      </c>
      <c r="T45" s="38"/>
      <c r="U45" s="40">
        <f t="shared" si="12"/>
        <v>50</v>
      </c>
      <c r="V45" s="40">
        <f t="shared" si="13"/>
        <v>4</v>
      </c>
      <c r="W45" s="39"/>
      <c r="X45" s="41"/>
      <c r="Y45" s="42">
        <f>((E45+K45+L45+T45+U45)/1000)*Dados!$E$3+J45*Dados!$E$7+(F45+M45+V45)*Dados!$E$4+(N45)*Dados!$E$5+(G45+Q45+S45)*Dados!$E$6+(R45)*Dados!$E$7+IF(I45="",0,IF(I45="2:2",Dados!$E$8,IF(I45="2:4",Dados!$E$9,IF(I45="2:8",Dados!$E$10,IF(I45="2:16",Dados!$E$11,IF(I45="2:32",Dados!$E$12))))))+IF(O45="",0,IF(O45="2:2",Dados!$E$8,IF(O45="2:4",Dados!$E$9,IF(O45="2:8",Dados!$E$10,IF(O45="2:16",Dados!$E$11,IF(O45="2:32",Dados!$E$12))))))+IF(O45="",0,IF(O45="1:2",Dados!$E$13,IF(O45="1:4",Dados!$E$16,IF(O45="1:8",Dados!$E$15,IF(O45="1:16",Dados!$E$18,IF(O45="1:32",Dados!$E$14))))))+IF(P45="",0,IF(P45="2:2",Dados!$E$8,IF(P45="2:4",Dados!$E$9,IF(P45="2:8",Dados!$E$10,IF(P45="2:16",Dados!$E$11,IF(P45="2:32",Dados!$E$12))))))+IF(P45="",0,IF(P45="1:2",Dados!$E$13,IF(P45="1:4",Dados!$E$16,IF(P45="1:8",Dados!$E$15,IF(P45="1:16",Dados!$E$18,IF(P45="1:32",Dados!$E$14))))))+IF(W45="",0,IF(W45="1:2",Dados!$E$13,IF(W45="1:4",Dados!$E$16,IF(W45="1:8",Dados!$E$15,IF(W45="1:16",Dados!$E$18,IF(W45="1:32",Dados!$E$14))))))+(H45)*Dados!$E$17+IF(C45="SIM",1,0)+IF(X45="",0,IF(X45="1:2",Dados!$E$13,IF(X45="1:4",Dados!$E$16,IF(X45="1:8",Dados!$E$15,IF(X45="1:16",Dados!$E$18,IF(X45="1:32",Dados!$E$14))))))</f>
        <v>23.543599999999998</v>
      </c>
      <c r="Z45" s="43">
        <f>Y45-((1*Dados!$E$6) + (1*Dados!$E$8))</f>
        <v>19.543599999999998</v>
      </c>
      <c r="AA45" s="44">
        <f t="shared" si="18"/>
        <v>64</v>
      </c>
      <c r="AB45" s="45">
        <f>IF(D45="Novas Estações",2*Dados!$E$6+(H45)*Dados!$E$17,IF(D45="Ampliação Sala Existêntes",2*Dados!$E$6+(H45)*Dados!$E$17,IF(D45="Modelo obsoleto",4*Dados!$E$6+(H45)*Dados!$E$17,IF(I45="",2*Dados!$E$6+(H45)*Dados!$E$17,0))))</f>
        <v>0.6</v>
      </c>
      <c r="AC45" s="46">
        <f>((E45)/1000)*Dados!$E$3+(F45)*Dados!$E$4+(G45+J45)*Dados!$E$6+IF(I45="",0,IF(I45="2:2",Dados!$E$8,IF(I45="2:4",Dados!$E$9,IF(I45="2:8",Dados!$E$10,IF(I45="2:16",Dados!$E$11,IF(I45="2:32",Dados!$E$12))))))-AB45+H45*Dados!$E$17</f>
        <v>0.23599999999999999</v>
      </c>
      <c r="AD45" s="46">
        <f>((K45+L45)/1000)*Dados!$E$3+(M45+2)*Dados!$E$4+N45*Dados!$E$5+(Q45)*Dados!$E$6+IF(O45="",0,IF(O45="2:2",Dados!$E$8,IF(O45="2:4",Dados!$E$9,IF(O45="2:8",Dados!$E$10,IF(O45="2:16",Dados!$E$11,IF(O45="2:32",Dados!$E$12))))))+IF(O45="",0,IF(O45="1:2",Dados!$E$13,IF(O45="1:4",Dados!$E$16,IF(O45="1:8",Dados!$E$15,IF(O45="1:16",Dados!$E$18,IF(O45="1:32",Dados!$E$14))))))+IF(C45="SIM",1,0)+IF(W45="",0,IF(W45="1:2",Dados!$E$13,IF(W45="1:4",Dados!$E$16,IF(W45="1:8",Dados!$E$15,IF(W45="1:16",Dados!$E$18,IF(W45="1:32",Dados!$E$14))))))+IF(P45="",0,IF(P45="2:2",Dados!$E$8,IF(P45="2:4",Dados!$E$9,IF(P45="2:8",Dados!$E$10,IF(P45="2:16",Dados!$E$11,IF(P45="2:32",Dados!$E$12))))))+IF(P45="",0,IF(P45="1:2",Dados!$E$13,IF(P45="1:4",Dados!$E$16,IF(P45="1:8",Dados!$E$15,IF(P45="1:16",Dados!$E$18,IF(P45="1:32",Dados!$E$14))))))</f>
        <v>21.5396</v>
      </c>
      <c r="AE45" s="47">
        <f>((T45)/1000)*[1]Dados!$E$3+(1)*[1]Dados!$E$4+IF(X45="",0,IF(X45="1:2",[1]Dados!$E$13,IF(X45="1:4",[1]Dados!$E$16,IF(X45="1:8",[1]Dados!$E$15,IF(X45="1:16",[1]Dados!$E$18,IF(X45="1:32",[1]Dados!$E$14))))))+S45*[1]Dados!$E$6</f>
        <v>0.7</v>
      </c>
      <c r="AF45" s="47">
        <f>((U45)/1000)*Dados!$E$3+(1)*Dados!$E$4+R45*Dados!$E$7</f>
        <v>0.46799999999999997</v>
      </c>
      <c r="AG45" s="46">
        <f t="shared" si="14"/>
        <v>22.4756</v>
      </c>
    </row>
    <row r="46" spans="1:33" hidden="1" x14ac:dyDescent="0.25">
      <c r="A46" s="30" t="s">
        <v>149</v>
      </c>
      <c r="B46" s="48">
        <v>16</v>
      </c>
      <c r="C46" s="31" t="s">
        <v>50</v>
      </c>
      <c r="D46" s="32" t="s">
        <v>51</v>
      </c>
      <c r="E46" s="33">
        <f t="shared" si="15"/>
        <v>100</v>
      </c>
      <c r="F46" s="34">
        <f t="shared" si="17"/>
        <v>2</v>
      </c>
      <c r="G46" s="34">
        <v>2</v>
      </c>
      <c r="H46" s="34">
        <f t="shared" si="9"/>
        <v>0</v>
      </c>
      <c r="I46" s="35"/>
      <c r="J46" s="36">
        <v>0</v>
      </c>
      <c r="K46" s="36">
        <f t="shared" si="16"/>
        <v>1950</v>
      </c>
      <c r="L46" s="49">
        <v>560</v>
      </c>
      <c r="M46" s="38">
        <f>Aux!C42</f>
        <v>-6</v>
      </c>
      <c r="N46" s="36">
        <v>0</v>
      </c>
      <c r="O46" s="39" t="s">
        <v>52</v>
      </c>
      <c r="P46" s="39" t="s">
        <v>52</v>
      </c>
      <c r="Q46" s="36">
        <v>0</v>
      </c>
      <c r="R46" s="40">
        <f t="shared" si="10"/>
        <v>1</v>
      </c>
      <c r="S46" s="40">
        <f t="shared" si="11"/>
        <v>2</v>
      </c>
      <c r="T46" s="38"/>
      <c r="U46" s="40">
        <f t="shared" si="12"/>
        <v>50</v>
      </c>
      <c r="V46" s="40">
        <f t="shared" si="13"/>
        <v>4</v>
      </c>
      <c r="W46" s="39"/>
      <c r="X46" s="41"/>
      <c r="Y46" s="42">
        <f>((E46+K46+L46+T46+U46)/1000)*Dados!$E$3+J46*Dados!$E$7+(F46+M46+V46)*Dados!$E$4+(N46)*Dados!$E$5+(G46+Q46+S46)*Dados!$E$6+(R46)*Dados!$E$7+IF(I46="",0,IF(I46="2:2",Dados!$E$8,IF(I46="2:4",Dados!$E$9,IF(I46="2:8",Dados!$E$10,IF(I46="2:16",Dados!$E$11,IF(I46="2:32",Dados!$E$12))))))+IF(O46="",0,IF(O46="2:2",Dados!$E$8,IF(O46="2:4",Dados!$E$9,IF(O46="2:8",Dados!$E$10,IF(O46="2:16",Dados!$E$11,IF(O46="2:32",Dados!$E$12))))))+IF(O46="",0,IF(O46="1:2",Dados!$E$13,IF(O46="1:4",Dados!$E$16,IF(O46="1:8",Dados!$E$15,IF(O46="1:16",Dados!$E$18,IF(O46="1:32",Dados!$E$14))))))+IF(P46="",0,IF(P46="2:2",Dados!$E$8,IF(P46="2:4",Dados!$E$9,IF(P46="2:8",Dados!$E$10,IF(P46="2:16",Dados!$E$11,IF(P46="2:32",Dados!$E$12))))))+IF(P46="",0,IF(P46="1:2",Dados!$E$13,IF(P46="1:4",Dados!$E$16,IF(P46="1:8",Dados!$E$15,IF(P46="1:16",Dados!$E$18,IF(P46="1:32",Dados!$E$14))))))+IF(W46="",0,IF(W46="1:2",Dados!$E$13,IF(W46="1:4",Dados!$E$16,IF(W46="1:8",Dados!$E$15,IF(W46="1:16",Dados!$E$18,IF(W46="1:32",Dados!$E$14))))))+(H46)*Dados!$E$17+IF(C46="SIM",1,0)+IF(X46="",0,IF(X46="1:2",Dados!$E$13,IF(X46="1:4",Dados!$E$16,IF(X46="1:8",Dados!$E$15,IF(X46="1:16",Dados!$E$18,IF(X46="1:32",Dados!$E$14))))))</f>
        <v>23.5076</v>
      </c>
      <c r="Z46" s="43">
        <f>Y46-((1*Dados!$E$6) + (1*Dados!$E$8))</f>
        <v>19.5076</v>
      </c>
      <c r="AA46" s="44">
        <f t="shared" si="18"/>
        <v>64</v>
      </c>
      <c r="AB46" s="45">
        <f>IF(D46="Novas Estações",2*Dados!$E$6+(H46)*Dados!$E$17,IF(D46="Ampliação Sala Existêntes",2*Dados!$E$6+(H46)*Dados!$E$17,IF(D46="Modelo obsoleto",4*Dados!$E$6+(H46)*Dados!$E$17,IF(I46="",2*Dados!$E$6+(H46)*Dados!$E$17,0))))</f>
        <v>0.6</v>
      </c>
      <c r="AC46" s="46">
        <f>((E46)/1000)*Dados!$E$3+(F46)*Dados!$E$4+(G46+J46)*Dados!$E$6+IF(I46="",0,IF(I46="2:2",Dados!$E$8,IF(I46="2:4",Dados!$E$9,IF(I46="2:8",Dados!$E$10,IF(I46="2:16",Dados!$E$11,IF(I46="2:32",Dados!$E$12))))))-AB46+H46*Dados!$E$17</f>
        <v>0.23599999999999999</v>
      </c>
      <c r="AD46" s="46">
        <f>((K46+L46)/1000)*Dados!$E$3+(M46+2)*Dados!$E$4+N46*Dados!$E$5+(Q46)*Dados!$E$6+IF(O46="",0,IF(O46="2:2",Dados!$E$8,IF(O46="2:4",Dados!$E$9,IF(O46="2:8",Dados!$E$10,IF(O46="2:16",Dados!$E$11,IF(O46="2:32",Dados!$E$12))))))+IF(O46="",0,IF(O46="1:2",Dados!$E$13,IF(O46="1:4",Dados!$E$16,IF(O46="1:8",Dados!$E$15,IF(O46="1:16",Dados!$E$18,IF(O46="1:32",Dados!$E$14))))))+IF(C46="SIM",1,0)+IF(W46="",0,IF(W46="1:2",Dados!$E$13,IF(W46="1:4",Dados!$E$16,IF(W46="1:8",Dados!$E$15,IF(W46="1:16",Dados!$E$18,IF(W46="1:32",Dados!$E$14))))))+IF(P46="",0,IF(P46="2:2",Dados!$E$8,IF(P46="2:4",Dados!$E$9,IF(P46="2:8",Dados!$E$10,IF(P46="2:16",Dados!$E$11,IF(P46="2:32",Dados!$E$12))))))+IF(P46="",0,IF(P46="1:2",Dados!$E$13,IF(P46="1:4",Dados!$E$16,IF(P46="1:8",Dados!$E$15,IF(P46="1:16",Dados!$E$18,IF(P46="1:32",Dados!$E$14))))))</f>
        <v>21.503599999999999</v>
      </c>
      <c r="AE46" s="47">
        <f>((T46)/1000)*[1]Dados!$E$3+(1)*[1]Dados!$E$4+IF(X46="",0,IF(X46="1:2",[1]Dados!$E$13,IF(X46="1:4",[1]Dados!$E$16,IF(X46="1:8",[1]Dados!$E$15,IF(X46="1:16",[1]Dados!$E$18,IF(X46="1:32",[1]Dados!$E$14))))))+S46*[1]Dados!$E$6</f>
        <v>0.7</v>
      </c>
      <c r="AF46" s="47">
        <f>((U46)/1000)*Dados!$E$3+(1)*Dados!$E$4+R46*Dados!$E$7</f>
        <v>0.46799999999999997</v>
      </c>
      <c r="AG46" s="46">
        <f t="shared" si="14"/>
        <v>22.439599999999999</v>
      </c>
    </row>
    <row r="47" spans="1:33" hidden="1" x14ac:dyDescent="0.25">
      <c r="A47" s="30" t="s">
        <v>150</v>
      </c>
      <c r="B47" s="48">
        <v>16</v>
      </c>
      <c r="C47" s="31" t="s">
        <v>50</v>
      </c>
      <c r="D47" s="32" t="s">
        <v>51</v>
      </c>
      <c r="E47" s="33">
        <f t="shared" si="15"/>
        <v>100</v>
      </c>
      <c r="F47" s="34">
        <f t="shared" si="17"/>
        <v>2</v>
      </c>
      <c r="G47" s="34">
        <v>2</v>
      </c>
      <c r="H47" s="34">
        <f t="shared" si="9"/>
        <v>0</v>
      </c>
      <c r="I47" s="35"/>
      <c r="J47" s="36">
        <v>0</v>
      </c>
      <c r="K47" s="36">
        <f t="shared" si="16"/>
        <v>1950</v>
      </c>
      <c r="L47" s="49">
        <v>660</v>
      </c>
      <c r="M47" s="38">
        <f>Aux!C43</f>
        <v>-6</v>
      </c>
      <c r="N47" s="36">
        <v>0</v>
      </c>
      <c r="O47" s="39" t="s">
        <v>52</v>
      </c>
      <c r="P47" s="39" t="s">
        <v>52</v>
      </c>
      <c r="Q47" s="36">
        <v>0</v>
      </c>
      <c r="R47" s="40">
        <f t="shared" si="10"/>
        <v>1</v>
      </c>
      <c r="S47" s="40">
        <f t="shared" si="11"/>
        <v>2</v>
      </c>
      <c r="T47" s="38"/>
      <c r="U47" s="40">
        <f t="shared" si="12"/>
        <v>50</v>
      </c>
      <c r="V47" s="40">
        <f t="shared" si="13"/>
        <v>4</v>
      </c>
      <c r="W47" s="39"/>
      <c r="X47" s="41"/>
      <c r="Y47" s="42">
        <f>((E47+K47+L47+T47+U47)/1000)*Dados!$E$3+J47*Dados!$E$7+(F47+M47+V47)*Dados!$E$4+(N47)*Dados!$E$5+(G47+Q47+S47)*Dados!$E$6+(R47)*Dados!$E$7+IF(I47="",0,IF(I47="2:2",Dados!$E$8,IF(I47="2:4",Dados!$E$9,IF(I47="2:8",Dados!$E$10,IF(I47="2:16",Dados!$E$11,IF(I47="2:32",Dados!$E$12))))))+IF(O47="",0,IF(O47="2:2",Dados!$E$8,IF(O47="2:4",Dados!$E$9,IF(O47="2:8",Dados!$E$10,IF(O47="2:16",Dados!$E$11,IF(O47="2:32",Dados!$E$12))))))+IF(O47="",0,IF(O47="1:2",Dados!$E$13,IF(O47="1:4",Dados!$E$16,IF(O47="1:8",Dados!$E$15,IF(O47="1:16",Dados!$E$18,IF(O47="1:32",Dados!$E$14))))))+IF(P47="",0,IF(P47="2:2",Dados!$E$8,IF(P47="2:4",Dados!$E$9,IF(P47="2:8",Dados!$E$10,IF(P47="2:16",Dados!$E$11,IF(P47="2:32",Dados!$E$12))))))+IF(P47="",0,IF(P47="1:2",Dados!$E$13,IF(P47="1:4",Dados!$E$16,IF(P47="1:8",Dados!$E$15,IF(P47="1:16",Dados!$E$18,IF(P47="1:32",Dados!$E$14))))))+IF(W47="",0,IF(W47="1:2",Dados!$E$13,IF(W47="1:4",Dados!$E$16,IF(W47="1:8",Dados!$E$15,IF(W47="1:16",Dados!$E$18,IF(W47="1:32",Dados!$E$14))))))+(H47)*Dados!$E$17+IF(C47="SIM",1,0)+IF(X47="",0,IF(X47="1:2",Dados!$E$13,IF(X47="1:4",Dados!$E$16,IF(X47="1:8",Dados!$E$15,IF(X47="1:16",Dados!$E$18,IF(X47="1:32",Dados!$E$14))))))</f>
        <v>23.543599999999998</v>
      </c>
      <c r="Z47" s="43">
        <f>Y47-((1*Dados!$E$6) + (1*Dados!$E$8))</f>
        <v>19.543599999999998</v>
      </c>
      <c r="AA47" s="44">
        <f t="shared" si="18"/>
        <v>64</v>
      </c>
      <c r="AB47" s="45">
        <f>IF(D47="Novas Estações",2*Dados!$E$6+(H47)*Dados!$E$17,IF(D47="Ampliação Sala Existêntes",2*Dados!$E$6+(H47)*Dados!$E$17,IF(D47="Modelo obsoleto",4*Dados!$E$6+(H47)*Dados!$E$17,IF(I47="",2*Dados!$E$6+(H47)*Dados!$E$17,0))))</f>
        <v>0.6</v>
      </c>
      <c r="AC47" s="46">
        <f>((E47)/1000)*Dados!$E$3+(F47)*Dados!$E$4+(G47+J47)*Dados!$E$6+IF(I47="",0,IF(I47="2:2",Dados!$E$8,IF(I47="2:4",Dados!$E$9,IF(I47="2:8",Dados!$E$10,IF(I47="2:16",Dados!$E$11,IF(I47="2:32",Dados!$E$12))))))-AB47+H47*Dados!$E$17</f>
        <v>0.23599999999999999</v>
      </c>
      <c r="AD47" s="46">
        <f>((K47+L47)/1000)*Dados!$E$3+(M47+2)*Dados!$E$4+N47*Dados!$E$5+(Q47)*Dados!$E$6+IF(O47="",0,IF(O47="2:2",Dados!$E$8,IF(O47="2:4",Dados!$E$9,IF(O47="2:8",Dados!$E$10,IF(O47="2:16",Dados!$E$11,IF(O47="2:32",Dados!$E$12))))))+IF(O47="",0,IF(O47="1:2",Dados!$E$13,IF(O47="1:4",Dados!$E$16,IF(O47="1:8",Dados!$E$15,IF(O47="1:16",Dados!$E$18,IF(O47="1:32",Dados!$E$14))))))+IF(C47="SIM",1,0)+IF(W47="",0,IF(W47="1:2",Dados!$E$13,IF(W47="1:4",Dados!$E$16,IF(W47="1:8",Dados!$E$15,IF(W47="1:16",Dados!$E$18,IF(W47="1:32",Dados!$E$14))))))+IF(P47="",0,IF(P47="2:2",Dados!$E$8,IF(P47="2:4",Dados!$E$9,IF(P47="2:8",Dados!$E$10,IF(P47="2:16",Dados!$E$11,IF(P47="2:32",Dados!$E$12))))))+IF(P47="",0,IF(P47="1:2",Dados!$E$13,IF(P47="1:4",Dados!$E$16,IF(P47="1:8",Dados!$E$15,IF(P47="1:16",Dados!$E$18,IF(P47="1:32",Dados!$E$14))))))</f>
        <v>21.5396</v>
      </c>
      <c r="AE47" s="47">
        <f>((T47)/1000)*[1]Dados!$E$3+(1)*[1]Dados!$E$4+IF(X47="",0,IF(X47="1:2",[1]Dados!$E$13,IF(X47="1:4",[1]Dados!$E$16,IF(X47="1:8",[1]Dados!$E$15,IF(X47="1:16",[1]Dados!$E$18,IF(X47="1:32",[1]Dados!$E$14))))))+S47*[1]Dados!$E$6</f>
        <v>0.7</v>
      </c>
      <c r="AF47" s="47">
        <f>((U47)/1000)*Dados!$E$3+(1)*Dados!$E$4+R47*Dados!$E$7</f>
        <v>0.46799999999999997</v>
      </c>
      <c r="AG47" s="46">
        <f t="shared" si="14"/>
        <v>22.4756</v>
      </c>
    </row>
    <row r="48" spans="1:33" hidden="1" x14ac:dyDescent="0.25">
      <c r="A48" s="30" t="s">
        <v>151</v>
      </c>
      <c r="B48" s="48">
        <v>16</v>
      </c>
      <c r="C48" s="31" t="s">
        <v>50</v>
      </c>
      <c r="D48" s="32" t="s">
        <v>51</v>
      </c>
      <c r="E48" s="33">
        <f t="shared" si="15"/>
        <v>100</v>
      </c>
      <c r="F48" s="34">
        <f t="shared" si="17"/>
        <v>2</v>
      </c>
      <c r="G48" s="34">
        <v>2</v>
      </c>
      <c r="H48" s="34">
        <f t="shared" si="9"/>
        <v>0</v>
      </c>
      <c r="I48" s="35"/>
      <c r="J48" s="36">
        <v>0</v>
      </c>
      <c r="K48" s="36">
        <f t="shared" si="16"/>
        <v>1950</v>
      </c>
      <c r="L48" s="49">
        <v>760</v>
      </c>
      <c r="M48" s="38">
        <f>Aux!C44</f>
        <v>-6</v>
      </c>
      <c r="N48" s="36">
        <v>0</v>
      </c>
      <c r="O48" s="39" t="s">
        <v>52</v>
      </c>
      <c r="P48" s="39" t="s">
        <v>52</v>
      </c>
      <c r="Q48" s="36">
        <v>0</v>
      </c>
      <c r="R48" s="40">
        <f t="shared" si="10"/>
        <v>1</v>
      </c>
      <c r="S48" s="40">
        <f t="shared" si="11"/>
        <v>2</v>
      </c>
      <c r="T48" s="38"/>
      <c r="U48" s="40">
        <f t="shared" si="12"/>
        <v>50</v>
      </c>
      <c r="V48" s="40">
        <f t="shared" si="13"/>
        <v>4</v>
      </c>
      <c r="W48" s="39"/>
      <c r="X48" s="41"/>
      <c r="Y48" s="42">
        <f>((E48+K48+L48+T48+U48)/1000)*Dados!$E$3+J48*Dados!$E$7+(F48+M48+V48)*Dados!$E$4+(N48)*Dados!$E$5+(G48+Q48+S48)*Dados!$E$6+(R48)*Dados!$E$7+IF(I48="",0,IF(I48="2:2",Dados!$E$8,IF(I48="2:4",Dados!$E$9,IF(I48="2:8",Dados!$E$10,IF(I48="2:16",Dados!$E$11,IF(I48="2:32",Dados!$E$12))))))+IF(O48="",0,IF(O48="2:2",Dados!$E$8,IF(O48="2:4",Dados!$E$9,IF(O48="2:8",Dados!$E$10,IF(O48="2:16",Dados!$E$11,IF(O48="2:32",Dados!$E$12))))))+IF(O48="",0,IF(O48="1:2",Dados!$E$13,IF(O48="1:4",Dados!$E$16,IF(O48="1:8",Dados!$E$15,IF(O48="1:16",Dados!$E$18,IF(O48="1:32",Dados!$E$14))))))+IF(P48="",0,IF(P48="2:2",Dados!$E$8,IF(P48="2:4",Dados!$E$9,IF(P48="2:8",Dados!$E$10,IF(P48="2:16",Dados!$E$11,IF(P48="2:32",Dados!$E$12))))))+IF(P48="",0,IF(P48="1:2",Dados!$E$13,IF(P48="1:4",Dados!$E$16,IF(P48="1:8",Dados!$E$15,IF(P48="1:16",Dados!$E$18,IF(P48="1:32",Dados!$E$14))))))+IF(W48="",0,IF(W48="1:2",Dados!$E$13,IF(W48="1:4",Dados!$E$16,IF(W48="1:8",Dados!$E$15,IF(W48="1:16",Dados!$E$18,IF(W48="1:32",Dados!$E$14))))))+(H48)*Dados!$E$17+IF(C48="SIM",1,0)+IF(X48="",0,IF(X48="1:2",Dados!$E$13,IF(X48="1:4",Dados!$E$16,IF(X48="1:8",Dados!$E$15,IF(X48="1:16",Dados!$E$18,IF(X48="1:32",Dados!$E$14))))))</f>
        <v>23.579599999999999</v>
      </c>
      <c r="Z48" s="43">
        <f>Y48-((1*Dados!$E$6) + (1*Dados!$E$8))</f>
        <v>19.579599999999999</v>
      </c>
      <c r="AA48" s="44">
        <f t="shared" si="18"/>
        <v>64</v>
      </c>
      <c r="AB48" s="45">
        <f>IF(D48="Novas Estações",2*Dados!$E$6+(H48)*Dados!$E$17,IF(D48="Ampliação Sala Existêntes",2*Dados!$E$6+(H48)*Dados!$E$17,IF(D48="Modelo obsoleto",4*Dados!$E$6+(H48)*Dados!$E$17,IF(I48="",2*Dados!$E$6+(H48)*Dados!$E$17,0))))</f>
        <v>0.6</v>
      </c>
      <c r="AC48" s="46">
        <f>((E48)/1000)*Dados!$E$3+(F48)*Dados!$E$4+(G48+J48)*Dados!$E$6+IF(I48="",0,IF(I48="2:2",Dados!$E$8,IF(I48="2:4",Dados!$E$9,IF(I48="2:8",Dados!$E$10,IF(I48="2:16",Dados!$E$11,IF(I48="2:32",Dados!$E$12))))))-AB48+H48*Dados!$E$17</f>
        <v>0.23599999999999999</v>
      </c>
      <c r="AD48" s="46">
        <f>((K48+L48)/1000)*Dados!$E$3+(M48+2)*Dados!$E$4+N48*Dados!$E$5+(Q48)*Dados!$E$6+IF(O48="",0,IF(O48="2:2",Dados!$E$8,IF(O48="2:4",Dados!$E$9,IF(O48="2:8",Dados!$E$10,IF(O48="2:16",Dados!$E$11,IF(O48="2:32",Dados!$E$12))))))+IF(O48="",0,IF(O48="1:2",Dados!$E$13,IF(O48="1:4",Dados!$E$16,IF(O48="1:8",Dados!$E$15,IF(O48="1:16",Dados!$E$18,IF(O48="1:32",Dados!$E$14))))))+IF(C48="SIM",1,0)+IF(W48="",0,IF(W48="1:2",Dados!$E$13,IF(W48="1:4",Dados!$E$16,IF(W48="1:8",Dados!$E$15,IF(W48="1:16",Dados!$E$18,IF(W48="1:32",Dados!$E$14))))))+IF(P48="",0,IF(P48="2:2",Dados!$E$8,IF(P48="2:4",Dados!$E$9,IF(P48="2:8",Dados!$E$10,IF(P48="2:16",Dados!$E$11,IF(P48="2:32",Dados!$E$12))))))+IF(P48="",0,IF(P48="1:2",Dados!$E$13,IF(P48="1:4",Dados!$E$16,IF(P48="1:8",Dados!$E$15,IF(P48="1:16",Dados!$E$18,IF(P48="1:32",Dados!$E$14))))))</f>
        <v>21.575600000000001</v>
      </c>
      <c r="AE48" s="47">
        <f>((T48)/1000)*[1]Dados!$E$3+(1)*[1]Dados!$E$4+IF(X48="",0,IF(X48="1:2",[1]Dados!$E$13,IF(X48="1:4",[1]Dados!$E$16,IF(X48="1:8",[1]Dados!$E$15,IF(X48="1:16",[1]Dados!$E$18,IF(X48="1:32",[1]Dados!$E$14))))))+S48*[1]Dados!$E$6</f>
        <v>0.7</v>
      </c>
      <c r="AF48" s="47">
        <f>((U48)/1000)*Dados!$E$3+(1)*Dados!$E$4+R48*Dados!$E$7</f>
        <v>0.46799999999999997</v>
      </c>
      <c r="AG48" s="46">
        <f t="shared" si="14"/>
        <v>22.511600000000001</v>
      </c>
    </row>
    <row r="49" spans="1:33" hidden="1" x14ac:dyDescent="0.25">
      <c r="A49" s="30" t="s">
        <v>122</v>
      </c>
      <c r="B49" s="48"/>
      <c r="C49" s="31" t="s">
        <v>50</v>
      </c>
      <c r="D49" s="32" t="s">
        <v>51</v>
      </c>
      <c r="E49" s="33">
        <f t="shared" si="15"/>
        <v>100</v>
      </c>
      <c r="F49" s="34">
        <f t="shared" si="17"/>
        <v>2</v>
      </c>
      <c r="G49" s="34">
        <v>2</v>
      </c>
      <c r="H49" s="34">
        <f t="shared" si="9"/>
        <v>0</v>
      </c>
      <c r="I49" s="35"/>
      <c r="J49" s="36">
        <v>0</v>
      </c>
      <c r="K49" s="36">
        <f t="shared" si="16"/>
        <v>1950</v>
      </c>
      <c r="L49" s="49"/>
      <c r="M49" s="38">
        <f>Aux!C45</f>
        <v>-4</v>
      </c>
      <c r="N49" s="36">
        <v>0</v>
      </c>
      <c r="O49" s="39" t="s">
        <v>52</v>
      </c>
      <c r="P49" s="39" t="s">
        <v>52</v>
      </c>
      <c r="Q49" s="36">
        <v>0</v>
      </c>
      <c r="R49" s="40">
        <f t="shared" si="10"/>
        <v>1</v>
      </c>
      <c r="S49" s="40">
        <f t="shared" si="11"/>
        <v>2</v>
      </c>
      <c r="T49" s="38"/>
      <c r="U49" s="40">
        <f t="shared" si="12"/>
        <v>150</v>
      </c>
      <c r="V49" s="40">
        <f t="shared" si="13"/>
        <v>2</v>
      </c>
      <c r="W49" s="39"/>
      <c r="X49" s="41"/>
      <c r="Y49" s="42">
        <f>((E49+K49+L49+T49+U49)/1000)*Dados!$E$3+J49*Dados!$E$7+(F49+M49+V49)*Dados!$E$4+(N49)*Dados!$E$5+(G49+Q49+S49)*Dados!$E$6+(R49)*Dados!$E$7+IF(I49="",0,IF(I49="2:2",Dados!$E$8,IF(I49="2:4",Dados!$E$9,IF(I49="2:8",Dados!$E$10,IF(I49="2:16",Dados!$E$11,IF(I49="2:32",Dados!$E$12))))))+IF(O49="",0,IF(O49="2:2",Dados!$E$8,IF(O49="2:4",Dados!$E$9,IF(O49="2:8",Dados!$E$10,IF(O49="2:16",Dados!$E$11,IF(O49="2:32",Dados!$E$12))))))+IF(O49="",0,IF(O49="1:2",Dados!$E$13,IF(O49="1:4",Dados!$E$16,IF(O49="1:8",Dados!$E$15,IF(O49="1:16",Dados!$E$18,IF(O49="1:32",Dados!$E$14))))))+IF(P49="",0,IF(P49="2:2",Dados!$E$8,IF(P49="2:4",Dados!$E$9,IF(P49="2:8",Dados!$E$10,IF(P49="2:16",Dados!$E$11,IF(P49="2:32",Dados!$E$12))))))+IF(P49="",0,IF(P49="1:2",Dados!$E$13,IF(P49="1:4",Dados!$E$16,IF(P49="1:8",Dados!$E$15,IF(P49="1:16",Dados!$E$18,IF(P49="1:32",Dados!$E$14))))))+IF(W49="",0,IF(W49="1:2",Dados!$E$13,IF(W49="1:4",Dados!$E$16,IF(W49="1:8",Dados!$E$15,IF(W49="1:16",Dados!$E$18,IF(W49="1:32",Dados!$E$14))))))+(H49)*Dados!$E$17+IF(C49="SIM",1,0)+IF(X49="",0,IF(X49="1:2",Dados!$E$13,IF(X49="1:4",Dados!$E$16,IF(X49="1:8",Dados!$E$15,IF(X49="1:16",Dados!$E$18,IF(X49="1:32",Dados!$E$14))))))</f>
        <v>23.341999999999999</v>
      </c>
      <c r="Z49" s="43">
        <f>Y49-((1*Dados!$E$6) + (1*Dados!$E$8))</f>
        <v>19.341999999999999</v>
      </c>
      <c r="AA49" s="44">
        <f t="shared" si="18"/>
        <v>64</v>
      </c>
      <c r="AB49" s="45">
        <f>IF(D49="Novas Estações",2*Dados!$E$6+(H49)*Dados!$E$17,IF(D49="Ampliação Sala Existêntes",2*Dados!$E$6+(H49)*Dados!$E$17,IF(D49="Modelo obsoleto",4*Dados!$E$6+(H49)*Dados!$E$17,IF(I49="",2*Dados!$E$6+(H49)*Dados!$E$17,0))))</f>
        <v>0.6</v>
      </c>
      <c r="AC49" s="46">
        <f>((E49)/1000)*Dados!$E$3+(F49)*Dados!$E$4+(G49+J49)*Dados!$E$6+IF(I49="",0,IF(I49="2:2",Dados!$E$8,IF(I49="2:4",Dados!$E$9,IF(I49="2:8",Dados!$E$10,IF(I49="2:16",Dados!$E$11,IF(I49="2:32",Dados!$E$12))))))-AB49+H49*Dados!$E$17</f>
        <v>0.23599999999999999</v>
      </c>
      <c r="AD49" s="46">
        <f>((K49+L49)/1000)*Dados!$E$3+(M49+2)*Dados!$E$4+N49*Dados!$E$5+(Q49)*Dados!$E$6+IF(O49="",0,IF(O49="2:2",Dados!$E$8,IF(O49="2:4",Dados!$E$9,IF(O49="2:8",Dados!$E$10,IF(O49="2:16",Dados!$E$11,IF(O49="2:32",Dados!$E$12))))))+IF(O49="",0,IF(O49="1:2",Dados!$E$13,IF(O49="1:4",Dados!$E$16,IF(O49="1:8",Dados!$E$15,IF(O49="1:16",Dados!$E$18,IF(O49="1:32",Dados!$E$14))))))+IF(C49="SIM",1,0)+IF(W49="",0,IF(W49="1:2",Dados!$E$13,IF(W49="1:4",Dados!$E$16,IF(W49="1:8",Dados!$E$15,IF(W49="1:16",Dados!$E$18,IF(W49="1:32",Dados!$E$14))))))+IF(P49="",0,IF(P49="2:2",Dados!$E$8,IF(P49="2:4",Dados!$E$9,IF(P49="2:8",Dados!$E$10,IF(P49="2:16",Dados!$E$11,IF(P49="2:32",Dados!$E$12))))))+IF(P49="",0,IF(P49="1:2",Dados!$E$13,IF(P49="1:4",Dados!$E$16,IF(P49="1:8",Dados!$E$15,IF(P49="1:16",Dados!$E$18,IF(P49="1:32",Dados!$E$14))))))</f>
        <v>21.502000000000002</v>
      </c>
      <c r="AE49" s="47">
        <f>((T49)/1000)*[1]Dados!$E$3+(1)*[1]Dados!$E$4+IF(X49="",0,IF(X49="1:2",[1]Dados!$E$13,IF(X49="1:4",[1]Dados!$E$16,IF(X49="1:8",[1]Dados!$E$15,IF(X49="1:16",[1]Dados!$E$18,IF(X49="1:32",[1]Dados!$E$14))))))+S49*[1]Dados!$E$6</f>
        <v>0.7</v>
      </c>
      <c r="AF49" s="47">
        <f>((U49)/1000)*Dados!$E$3+(1)*Dados!$E$4+R49*Dados!$E$7</f>
        <v>0.504</v>
      </c>
      <c r="AG49" s="46">
        <f t="shared" si="14"/>
        <v>22.438000000000002</v>
      </c>
    </row>
    <row r="50" spans="1:33" hidden="1" x14ac:dyDescent="0.25">
      <c r="A50" s="30" t="s">
        <v>123</v>
      </c>
      <c r="B50" s="48"/>
      <c r="C50" s="31" t="s">
        <v>50</v>
      </c>
      <c r="D50" s="32" t="s">
        <v>51</v>
      </c>
      <c r="E50" s="33">
        <f t="shared" si="15"/>
        <v>100</v>
      </c>
      <c r="F50" s="34">
        <f t="shared" si="17"/>
        <v>2</v>
      </c>
      <c r="G50" s="34">
        <v>2</v>
      </c>
      <c r="H50" s="34">
        <f t="shared" si="9"/>
        <v>0</v>
      </c>
      <c r="I50" s="35"/>
      <c r="J50" s="36">
        <v>0</v>
      </c>
      <c r="K50" s="36">
        <f t="shared" si="16"/>
        <v>1950</v>
      </c>
      <c r="L50" s="49"/>
      <c r="M50" s="38">
        <f>Aux!C46</f>
        <v>-4</v>
      </c>
      <c r="N50" s="36">
        <v>0</v>
      </c>
      <c r="O50" s="39"/>
      <c r="P50" s="39"/>
      <c r="Q50" s="36">
        <v>0</v>
      </c>
      <c r="R50" s="40">
        <f t="shared" si="10"/>
        <v>1</v>
      </c>
      <c r="S50" s="40">
        <f t="shared" si="11"/>
        <v>2</v>
      </c>
      <c r="T50" s="38"/>
      <c r="U50" s="40">
        <f t="shared" si="12"/>
        <v>150</v>
      </c>
      <c r="V50" s="40">
        <f t="shared" si="13"/>
        <v>2</v>
      </c>
      <c r="W50" s="39"/>
      <c r="X50" s="41"/>
      <c r="Y50" s="42">
        <f>((E50+K50+L50+T50+U50)/1000)*Dados!$E$3+J50*Dados!$E$7+(F50+M50+V50)*Dados!$E$4+(N50)*Dados!$E$5+(G50+Q50+S50)*Dados!$E$6+(R50)*Dados!$E$7+IF(I50="",0,IF(I50="2:2",Dados!$E$8,IF(I50="2:4",Dados!$E$9,IF(I50="2:8",Dados!$E$10,IF(I50="2:16",Dados!$E$11,IF(I50="2:32",Dados!$E$12))))))+IF(O50="",0,IF(O50="2:2",Dados!$E$8,IF(O50="2:4",Dados!$E$9,IF(O50="2:8",Dados!$E$10,IF(O50="2:16",Dados!$E$11,IF(O50="2:32",Dados!$E$12))))))+IF(O50="",0,IF(O50="1:2",Dados!$E$13,IF(O50="1:4",Dados!$E$16,IF(O50="1:8",Dados!$E$15,IF(O50="1:16",Dados!$E$18,IF(O50="1:32",Dados!$E$14))))))+IF(P50="",0,IF(P50="2:2",Dados!$E$8,IF(P50="2:4",Dados!$E$9,IF(P50="2:8",Dados!$E$10,IF(P50="2:16",Dados!$E$11,IF(P50="2:32",Dados!$E$12))))))+IF(P50="",0,IF(P50="1:2",Dados!$E$13,IF(P50="1:4",Dados!$E$16,IF(P50="1:8",Dados!$E$15,IF(P50="1:16",Dados!$E$18,IF(P50="1:32",Dados!$E$14))))))+IF(W50="",0,IF(W50="1:2",Dados!$E$13,IF(W50="1:4",Dados!$E$16,IF(W50="1:8",Dados!$E$15,IF(W50="1:16",Dados!$E$18,IF(W50="1:32",Dados!$E$14))))))+(H50)*Dados!$E$17+IF(C50="SIM",1,0)+IF(X50="",0,IF(X50="1:2",Dados!$E$13,IF(X50="1:4",Dados!$E$16,IF(X50="1:8",Dados!$E$15,IF(X50="1:16",Dados!$E$18,IF(X50="1:32",Dados!$E$14))))))</f>
        <v>2.3420000000000001</v>
      </c>
      <c r="Z50" s="43">
        <f>Y50-((1*Dados!$E$6) + (1*Dados!$E$8))</f>
        <v>-1.6579999999999999</v>
      </c>
      <c r="AA50" s="44">
        <f t="shared" si="18"/>
        <v>1</v>
      </c>
      <c r="AB50" s="45">
        <f>IF(D50="Novas Estações",2*Dados!$E$6+(H50)*Dados!$E$17,IF(D50="Ampliação Sala Existêntes",2*Dados!$E$6+(H50)*Dados!$E$17,IF(D50="Modelo obsoleto",4*Dados!$E$6+(H50)*Dados!$E$17,IF(I50="",2*Dados!$E$6+(H50)*Dados!$E$17,0))))</f>
        <v>0.6</v>
      </c>
      <c r="AC50" s="46">
        <f>((E50)/1000)*Dados!$E$3+(F50)*Dados!$E$4+(G50+J50)*Dados!$E$6+IF(I50="",0,IF(I50="2:2",Dados!$E$8,IF(I50="2:4",Dados!$E$9,IF(I50="2:8",Dados!$E$10,IF(I50="2:16",Dados!$E$11,IF(I50="2:32",Dados!$E$12))))))-AB50+H50*Dados!$E$17</f>
        <v>0.23599999999999999</v>
      </c>
      <c r="AD50" s="46">
        <f>((K50+L50)/1000)*Dados!$E$3+(M50+2)*Dados!$E$4+N50*Dados!$E$5+(Q50)*Dados!$E$6+IF(O50="",0,IF(O50="2:2",Dados!$E$8,IF(O50="2:4",Dados!$E$9,IF(O50="2:8",Dados!$E$10,IF(O50="2:16",Dados!$E$11,IF(O50="2:32",Dados!$E$12))))))+IF(O50="",0,IF(O50="1:2",Dados!$E$13,IF(O50="1:4",Dados!$E$16,IF(O50="1:8",Dados!$E$15,IF(O50="1:16",Dados!$E$18,IF(O50="1:32",Dados!$E$14))))))+IF(C50="SIM",1,0)+IF(W50="",0,IF(W50="1:2",Dados!$E$13,IF(W50="1:4",Dados!$E$16,IF(W50="1:8",Dados!$E$15,IF(W50="1:16",Dados!$E$18,IF(W50="1:32",Dados!$E$14))))))+IF(P50="",0,IF(P50="2:2",Dados!$E$8,IF(P50="2:4",Dados!$E$9,IF(P50="2:8",Dados!$E$10,IF(P50="2:16",Dados!$E$11,IF(P50="2:32",Dados!$E$12))))))+IF(P50="",0,IF(P50="1:2",Dados!$E$13,IF(P50="1:4",Dados!$E$16,IF(P50="1:8",Dados!$E$15,IF(P50="1:16",Dados!$E$18,IF(P50="1:32",Dados!$E$14))))))</f>
        <v>0.502</v>
      </c>
      <c r="AE50" s="47">
        <f>((T50)/1000)*[1]Dados!$E$3+(1)*[1]Dados!$E$4+IF(X50="",0,IF(X50="1:2",[1]Dados!$E$13,IF(X50="1:4",[1]Dados!$E$16,IF(X50="1:8",[1]Dados!$E$15,IF(X50="1:16",[1]Dados!$E$18,IF(X50="1:32",[1]Dados!$E$14))))))+S50*[1]Dados!$E$6</f>
        <v>0.7</v>
      </c>
      <c r="AF50" s="47">
        <f>((U50)/1000)*Dados!$E$3+(1)*Dados!$E$4+R50*Dados!$E$7</f>
        <v>0.504</v>
      </c>
      <c r="AG50" s="46">
        <f t="shared" si="14"/>
        <v>1.4379999999999999</v>
      </c>
    </row>
    <row r="51" spans="1:33" hidden="1" x14ac:dyDescent="0.25">
      <c r="A51" s="30" t="s">
        <v>124</v>
      </c>
      <c r="B51" s="48"/>
      <c r="C51" s="31" t="s">
        <v>50</v>
      </c>
      <c r="D51" s="32" t="s">
        <v>51</v>
      </c>
      <c r="E51" s="33">
        <f t="shared" si="15"/>
        <v>100</v>
      </c>
      <c r="F51" s="34">
        <f t="shared" si="17"/>
        <v>2</v>
      </c>
      <c r="G51" s="34">
        <v>2</v>
      </c>
      <c r="H51" s="34">
        <f t="shared" si="9"/>
        <v>0</v>
      </c>
      <c r="I51" s="35"/>
      <c r="J51" s="36">
        <v>0</v>
      </c>
      <c r="K51" s="36">
        <f t="shared" si="16"/>
        <v>1950</v>
      </c>
      <c r="L51" s="49"/>
      <c r="M51" s="38">
        <f>Aux!C47</f>
        <v>-4</v>
      </c>
      <c r="N51" s="36">
        <v>0</v>
      </c>
      <c r="O51" s="39"/>
      <c r="P51" s="39"/>
      <c r="Q51" s="36">
        <v>0</v>
      </c>
      <c r="R51" s="40">
        <f t="shared" si="10"/>
        <v>1</v>
      </c>
      <c r="S51" s="40">
        <f t="shared" si="11"/>
        <v>2</v>
      </c>
      <c r="T51" s="38"/>
      <c r="U51" s="40">
        <f t="shared" si="12"/>
        <v>150</v>
      </c>
      <c r="V51" s="40">
        <f t="shared" si="13"/>
        <v>2</v>
      </c>
      <c r="W51" s="39"/>
      <c r="X51" s="41"/>
      <c r="Y51" s="42">
        <f>((E51+K51+L51+T51+U51)/1000)*Dados!$E$3+J51*Dados!$E$7+(F51+M51+V51)*Dados!$E$4+(N51)*Dados!$E$5+(G51+Q51+S51)*Dados!$E$6+(R51)*Dados!$E$7+IF(I51="",0,IF(I51="2:2",Dados!$E$8,IF(I51="2:4",Dados!$E$9,IF(I51="2:8",Dados!$E$10,IF(I51="2:16",Dados!$E$11,IF(I51="2:32",Dados!$E$12))))))+IF(O51="",0,IF(O51="2:2",Dados!$E$8,IF(O51="2:4",Dados!$E$9,IF(O51="2:8",Dados!$E$10,IF(O51="2:16",Dados!$E$11,IF(O51="2:32",Dados!$E$12))))))+IF(O51="",0,IF(O51="1:2",Dados!$E$13,IF(O51="1:4",Dados!$E$16,IF(O51="1:8",Dados!$E$15,IF(O51="1:16",Dados!$E$18,IF(O51="1:32",Dados!$E$14))))))+IF(P51="",0,IF(P51="2:2",Dados!$E$8,IF(P51="2:4",Dados!$E$9,IF(P51="2:8",Dados!$E$10,IF(P51="2:16",Dados!$E$11,IF(P51="2:32",Dados!$E$12))))))+IF(P51="",0,IF(P51="1:2",Dados!$E$13,IF(P51="1:4",Dados!$E$16,IF(P51="1:8",Dados!$E$15,IF(P51="1:16",Dados!$E$18,IF(P51="1:32",Dados!$E$14))))))+IF(W51="",0,IF(W51="1:2",Dados!$E$13,IF(W51="1:4",Dados!$E$16,IF(W51="1:8",Dados!$E$15,IF(W51="1:16",Dados!$E$18,IF(W51="1:32",Dados!$E$14))))))+(H51)*Dados!$E$17+IF(C51="SIM",1,0)+IF(X51="",0,IF(X51="1:2",Dados!$E$13,IF(X51="1:4",Dados!$E$16,IF(X51="1:8",Dados!$E$15,IF(X51="1:16",Dados!$E$18,IF(X51="1:32",Dados!$E$14))))))</f>
        <v>2.3420000000000001</v>
      </c>
      <c r="Z51" s="43">
        <f>Y51-((1*Dados!$E$6) + (1*Dados!$E$8))</f>
        <v>-1.6579999999999999</v>
      </c>
      <c r="AA51" s="44">
        <f t="shared" si="18"/>
        <v>1</v>
      </c>
      <c r="AB51" s="45">
        <f>IF(D51="Novas Estações",2*Dados!$E$6+(H51)*Dados!$E$17,IF(D51="Ampliação Sala Existêntes",2*Dados!$E$6+(H51)*Dados!$E$17,IF(D51="Modelo obsoleto",4*Dados!$E$6+(H51)*Dados!$E$17,IF(I51="",2*Dados!$E$6+(H51)*Dados!$E$17,0))))</f>
        <v>0.6</v>
      </c>
      <c r="AC51" s="46">
        <f>((E51)/1000)*Dados!$E$3+(F51)*Dados!$E$4+(G51+J51)*Dados!$E$6+IF(I51="",0,IF(I51="2:2",Dados!$E$8,IF(I51="2:4",Dados!$E$9,IF(I51="2:8",Dados!$E$10,IF(I51="2:16",Dados!$E$11,IF(I51="2:32",Dados!$E$12))))))-AB51+H51*Dados!$E$17</f>
        <v>0.23599999999999999</v>
      </c>
      <c r="AD51" s="46">
        <f>((K51+L51)/1000)*Dados!$E$3+(M51+2)*Dados!$E$4+N51*Dados!$E$5+(Q51)*Dados!$E$6+IF(O51="",0,IF(O51="2:2",Dados!$E$8,IF(O51="2:4",Dados!$E$9,IF(O51="2:8",Dados!$E$10,IF(O51="2:16",Dados!$E$11,IF(O51="2:32",Dados!$E$12))))))+IF(O51="",0,IF(O51="1:2",Dados!$E$13,IF(O51="1:4",Dados!$E$16,IF(O51="1:8",Dados!$E$15,IF(O51="1:16",Dados!$E$18,IF(O51="1:32",Dados!$E$14))))))+IF(C51="SIM",1,0)+IF(W51="",0,IF(W51="1:2",Dados!$E$13,IF(W51="1:4",Dados!$E$16,IF(W51="1:8",Dados!$E$15,IF(W51="1:16",Dados!$E$18,IF(W51="1:32",Dados!$E$14))))))+IF(P51="",0,IF(P51="2:2",Dados!$E$8,IF(P51="2:4",Dados!$E$9,IF(P51="2:8",Dados!$E$10,IF(P51="2:16",Dados!$E$11,IF(P51="2:32",Dados!$E$12))))))+IF(P51="",0,IF(P51="1:2",Dados!$E$13,IF(P51="1:4",Dados!$E$16,IF(P51="1:8",Dados!$E$15,IF(P51="1:16",Dados!$E$18,IF(P51="1:32",Dados!$E$14))))))</f>
        <v>0.502</v>
      </c>
      <c r="AE51" s="47">
        <f>((T51)/1000)*[1]Dados!$E$3+(1)*[1]Dados!$E$4+IF(X51="",0,IF(X51="1:2",[1]Dados!$E$13,IF(X51="1:4",[1]Dados!$E$16,IF(X51="1:8",[1]Dados!$E$15,IF(X51="1:16",[1]Dados!$E$18,IF(X51="1:32",[1]Dados!$E$14))))))+S51*[1]Dados!$E$6</f>
        <v>0.7</v>
      </c>
      <c r="AF51" s="47">
        <f>((U51)/1000)*Dados!$E$3+(1)*Dados!$E$4+R51*Dados!$E$7</f>
        <v>0.504</v>
      </c>
      <c r="AG51" s="46">
        <f t="shared" si="14"/>
        <v>1.4379999999999999</v>
      </c>
    </row>
    <row r="52" spans="1:33" hidden="1" x14ac:dyDescent="0.25">
      <c r="A52" s="30" t="s">
        <v>125</v>
      </c>
      <c r="B52" s="48"/>
      <c r="C52" s="31" t="s">
        <v>50</v>
      </c>
      <c r="D52" s="32" t="s">
        <v>51</v>
      </c>
      <c r="E52" s="33">
        <f t="shared" si="15"/>
        <v>100</v>
      </c>
      <c r="F52" s="34">
        <f t="shared" si="17"/>
        <v>2</v>
      </c>
      <c r="G52" s="34">
        <v>2</v>
      </c>
      <c r="H52" s="34">
        <f t="shared" si="9"/>
        <v>0</v>
      </c>
      <c r="I52" s="35"/>
      <c r="J52" s="36">
        <v>0</v>
      </c>
      <c r="K52" s="36">
        <f t="shared" si="16"/>
        <v>1950</v>
      </c>
      <c r="L52" s="49"/>
      <c r="M52" s="38">
        <f>Aux!C48</f>
        <v>-4</v>
      </c>
      <c r="N52" s="36">
        <v>0</v>
      </c>
      <c r="O52" s="39"/>
      <c r="P52" s="39"/>
      <c r="Q52" s="36">
        <v>0</v>
      </c>
      <c r="R52" s="40">
        <f t="shared" si="10"/>
        <v>1</v>
      </c>
      <c r="S52" s="40">
        <f t="shared" si="11"/>
        <v>2</v>
      </c>
      <c r="T52" s="38"/>
      <c r="U52" s="40">
        <f t="shared" si="12"/>
        <v>150</v>
      </c>
      <c r="V52" s="40">
        <f t="shared" si="13"/>
        <v>2</v>
      </c>
      <c r="W52" s="39"/>
      <c r="X52" s="41"/>
      <c r="Y52" s="42">
        <f>((E52+K52+L52+T52+U52)/1000)*Dados!$E$3+J52*Dados!$E$7+(F52+M52+V52)*Dados!$E$4+(N52)*Dados!$E$5+(G52+Q52+S52)*Dados!$E$6+(R52)*Dados!$E$7+IF(I52="",0,IF(I52="2:2",Dados!$E$8,IF(I52="2:4",Dados!$E$9,IF(I52="2:8",Dados!$E$10,IF(I52="2:16",Dados!$E$11,IF(I52="2:32",Dados!$E$12))))))+IF(O52="",0,IF(O52="2:2",Dados!$E$8,IF(O52="2:4",Dados!$E$9,IF(O52="2:8",Dados!$E$10,IF(O52="2:16",Dados!$E$11,IF(O52="2:32",Dados!$E$12))))))+IF(O52="",0,IF(O52="1:2",Dados!$E$13,IF(O52="1:4",Dados!$E$16,IF(O52="1:8",Dados!$E$15,IF(O52="1:16",Dados!$E$18,IF(O52="1:32",Dados!$E$14))))))+IF(P52="",0,IF(P52="2:2",Dados!$E$8,IF(P52="2:4",Dados!$E$9,IF(P52="2:8",Dados!$E$10,IF(P52="2:16",Dados!$E$11,IF(P52="2:32",Dados!$E$12))))))+IF(P52="",0,IF(P52="1:2",Dados!$E$13,IF(P52="1:4",Dados!$E$16,IF(P52="1:8",Dados!$E$15,IF(P52="1:16",Dados!$E$18,IF(P52="1:32",Dados!$E$14))))))+IF(W52="",0,IF(W52="1:2",Dados!$E$13,IF(W52="1:4",Dados!$E$16,IF(W52="1:8",Dados!$E$15,IF(W52="1:16",Dados!$E$18,IF(W52="1:32",Dados!$E$14))))))+(H52)*Dados!$E$17+IF(C52="SIM",1,0)+IF(X52="",0,IF(X52="1:2",Dados!$E$13,IF(X52="1:4",Dados!$E$16,IF(X52="1:8",Dados!$E$15,IF(X52="1:16",Dados!$E$18,IF(X52="1:32",Dados!$E$14))))))</f>
        <v>2.3420000000000001</v>
      </c>
      <c r="Z52" s="43">
        <f>Y52-((1*Dados!$E$6) + (1*Dados!$E$8))</f>
        <v>-1.6579999999999999</v>
      </c>
      <c r="AA52" s="44">
        <f t="shared" si="18"/>
        <v>1</v>
      </c>
      <c r="AB52" s="45">
        <f>IF(D52="Novas Estações",2*Dados!$E$6+(H52)*Dados!$E$17,IF(D52="Ampliação Sala Existêntes",2*Dados!$E$6+(H52)*Dados!$E$17,IF(D52="Modelo obsoleto",4*Dados!$E$6+(H52)*Dados!$E$17,IF(I52="",2*Dados!$E$6+(H52)*Dados!$E$17,0))))</f>
        <v>0.6</v>
      </c>
      <c r="AC52" s="46">
        <f>((E52)/1000)*Dados!$E$3+(F52)*Dados!$E$4+(G52+J52)*Dados!$E$6+IF(I52="",0,IF(I52="2:2",Dados!$E$8,IF(I52="2:4",Dados!$E$9,IF(I52="2:8",Dados!$E$10,IF(I52="2:16",Dados!$E$11,IF(I52="2:32",Dados!$E$12))))))-AB52+H52*Dados!$E$17</f>
        <v>0.23599999999999999</v>
      </c>
      <c r="AD52" s="46">
        <f>((K52+L52)/1000)*Dados!$E$3+(M52+2)*Dados!$E$4+N52*Dados!$E$5+(Q52)*Dados!$E$6+IF(O52="",0,IF(O52="2:2",Dados!$E$8,IF(O52="2:4",Dados!$E$9,IF(O52="2:8",Dados!$E$10,IF(O52="2:16",Dados!$E$11,IF(O52="2:32",Dados!$E$12))))))+IF(O52="",0,IF(O52="1:2",Dados!$E$13,IF(O52="1:4",Dados!$E$16,IF(O52="1:8",Dados!$E$15,IF(O52="1:16",Dados!$E$18,IF(O52="1:32",Dados!$E$14))))))+IF(C52="SIM",1,0)+IF(W52="",0,IF(W52="1:2",Dados!$E$13,IF(W52="1:4",Dados!$E$16,IF(W52="1:8",Dados!$E$15,IF(W52="1:16",Dados!$E$18,IF(W52="1:32",Dados!$E$14))))))+IF(P52="",0,IF(P52="2:2",Dados!$E$8,IF(P52="2:4",Dados!$E$9,IF(P52="2:8",Dados!$E$10,IF(P52="2:16",Dados!$E$11,IF(P52="2:32",Dados!$E$12))))))+IF(P52="",0,IF(P52="1:2",Dados!$E$13,IF(P52="1:4",Dados!$E$16,IF(P52="1:8",Dados!$E$15,IF(P52="1:16",Dados!$E$18,IF(P52="1:32",Dados!$E$14))))))</f>
        <v>0.502</v>
      </c>
      <c r="AE52" s="47">
        <f>((T52)/1000)*[1]Dados!$E$3+(1)*[1]Dados!$E$4+IF(X52="",0,IF(X52="1:2",[1]Dados!$E$13,IF(X52="1:4",[1]Dados!$E$16,IF(X52="1:8",[1]Dados!$E$15,IF(X52="1:16",[1]Dados!$E$18,IF(X52="1:32",[1]Dados!$E$14))))))+S52*[1]Dados!$E$6</f>
        <v>0.7</v>
      </c>
      <c r="AF52" s="47">
        <f>((U52)/1000)*Dados!$E$3+(1)*Dados!$E$4+R52*Dados!$E$7</f>
        <v>0.504</v>
      </c>
      <c r="AG52" s="46">
        <f t="shared" si="14"/>
        <v>1.4379999999999999</v>
      </c>
    </row>
    <row r="53" spans="1:33" hidden="1" x14ac:dyDescent="0.25">
      <c r="A53" s="30" t="s">
        <v>126</v>
      </c>
      <c r="B53" s="48"/>
      <c r="C53" s="31" t="s">
        <v>50</v>
      </c>
      <c r="D53" s="32" t="s">
        <v>51</v>
      </c>
      <c r="E53" s="33">
        <f t="shared" si="15"/>
        <v>100</v>
      </c>
      <c r="F53" s="34">
        <f t="shared" si="17"/>
        <v>2</v>
      </c>
      <c r="G53" s="34">
        <v>2</v>
      </c>
      <c r="H53" s="34">
        <f t="shared" si="9"/>
        <v>0</v>
      </c>
      <c r="I53" s="35"/>
      <c r="J53" s="36">
        <v>0</v>
      </c>
      <c r="K53" s="36">
        <f t="shared" si="16"/>
        <v>1950</v>
      </c>
      <c r="L53" s="49"/>
      <c r="M53" s="38">
        <f>Aux!C49</f>
        <v>-4</v>
      </c>
      <c r="N53" s="36">
        <v>0</v>
      </c>
      <c r="O53" s="39"/>
      <c r="P53" s="39"/>
      <c r="Q53" s="36">
        <v>0</v>
      </c>
      <c r="R53" s="40">
        <f t="shared" si="10"/>
        <v>1</v>
      </c>
      <c r="S53" s="40">
        <f t="shared" si="11"/>
        <v>2</v>
      </c>
      <c r="T53" s="38"/>
      <c r="U53" s="40">
        <f t="shared" si="12"/>
        <v>150</v>
      </c>
      <c r="V53" s="40">
        <f t="shared" si="13"/>
        <v>2</v>
      </c>
      <c r="W53" s="39"/>
      <c r="X53" s="41"/>
      <c r="Y53" s="42">
        <f>((E53+K53+L53+T53+U53)/1000)*Dados!$E$3+J53*Dados!$E$7+(F53+M53+V53)*Dados!$E$4+(N53)*Dados!$E$5+(G53+Q53+S53)*Dados!$E$6+(R53)*Dados!$E$7+IF(I53="",0,IF(I53="2:2",Dados!$E$8,IF(I53="2:4",Dados!$E$9,IF(I53="2:8",Dados!$E$10,IF(I53="2:16",Dados!$E$11,IF(I53="2:32",Dados!$E$12))))))+IF(O53="",0,IF(O53="2:2",Dados!$E$8,IF(O53="2:4",Dados!$E$9,IF(O53="2:8",Dados!$E$10,IF(O53="2:16",Dados!$E$11,IF(O53="2:32",Dados!$E$12))))))+IF(O53="",0,IF(O53="1:2",Dados!$E$13,IF(O53="1:4",Dados!$E$16,IF(O53="1:8",Dados!$E$15,IF(O53="1:16",Dados!$E$18,IF(O53="1:32",Dados!$E$14))))))+IF(P53="",0,IF(P53="2:2",Dados!$E$8,IF(P53="2:4",Dados!$E$9,IF(P53="2:8",Dados!$E$10,IF(P53="2:16",Dados!$E$11,IF(P53="2:32",Dados!$E$12))))))+IF(P53="",0,IF(P53="1:2",Dados!$E$13,IF(P53="1:4",Dados!$E$16,IF(P53="1:8",Dados!$E$15,IF(P53="1:16",Dados!$E$18,IF(P53="1:32",Dados!$E$14))))))+IF(W53="",0,IF(W53="1:2",Dados!$E$13,IF(W53="1:4",Dados!$E$16,IF(W53="1:8",Dados!$E$15,IF(W53="1:16",Dados!$E$18,IF(W53="1:32",Dados!$E$14))))))+(H53)*Dados!$E$17+IF(C53="SIM",1,0)+IF(X53="",0,IF(X53="1:2",Dados!$E$13,IF(X53="1:4",Dados!$E$16,IF(X53="1:8",Dados!$E$15,IF(X53="1:16",Dados!$E$18,IF(X53="1:32",Dados!$E$14))))))</f>
        <v>2.3420000000000001</v>
      </c>
      <c r="Z53" s="43">
        <f>Y53-((1*Dados!$E$6) + (1*Dados!$E$8))</f>
        <v>-1.6579999999999999</v>
      </c>
      <c r="AA53" s="44">
        <f t="shared" si="18"/>
        <v>1</v>
      </c>
      <c r="AB53" s="45">
        <f>IF(D53="Novas Estações",2*Dados!$E$6+(H53)*Dados!$E$17,IF(D53="Ampliação Sala Existêntes",2*Dados!$E$6+(H53)*Dados!$E$17,IF(D53="Modelo obsoleto",4*Dados!$E$6+(H53)*Dados!$E$17,IF(I53="",2*Dados!$E$6+(H53)*Dados!$E$17,0))))</f>
        <v>0.6</v>
      </c>
      <c r="AC53" s="46">
        <f>((E53)/1000)*Dados!$E$3+(F53)*Dados!$E$4+(G53+J53)*Dados!$E$6+IF(I53="",0,IF(I53="2:2",Dados!$E$8,IF(I53="2:4",Dados!$E$9,IF(I53="2:8",Dados!$E$10,IF(I53="2:16",Dados!$E$11,IF(I53="2:32",Dados!$E$12))))))-AB53+H53*Dados!$E$17</f>
        <v>0.23599999999999999</v>
      </c>
      <c r="AD53" s="46">
        <f>((K53+L53)/1000)*Dados!$E$3+(M53+2)*Dados!$E$4+N53*Dados!$E$5+(Q53)*Dados!$E$6+IF(O53="",0,IF(O53="2:2",Dados!$E$8,IF(O53="2:4",Dados!$E$9,IF(O53="2:8",Dados!$E$10,IF(O53="2:16",Dados!$E$11,IF(O53="2:32",Dados!$E$12))))))+IF(O53="",0,IF(O53="1:2",Dados!$E$13,IF(O53="1:4",Dados!$E$16,IF(O53="1:8",Dados!$E$15,IF(O53="1:16",Dados!$E$18,IF(O53="1:32",Dados!$E$14))))))+IF(C53="SIM",1,0)+IF(W53="",0,IF(W53="1:2",Dados!$E$13,IF(W53="1:4",Dados!$E$16,IF(W53="1:8",Dados!$E$15,IF(W53="1:16",Dados!$E$18,IF(W53="1:32",Dados!$E$14))))))+IF(P53="",0,IF(P53="2:2",Dados!$E$8,IF(P53="2:4",Dados!$E$9,IF(P53="2:8",Dados!$E$10,IF(P53="2:16",Dados!$E$11,IF(P53="2:32",Dados!$E$12))))))+IF(P53="",0,IF(P53="1:2",Dados!$E$13,IF(P53="1:4",Dados!$E$16,IF(P53="1:8",Dados!$E$15,IF(P53="1:16",Dados!$E$18,IF(P53="1:32",Dados!$E$14))))))</f>
        <v>0.502</v>
      </c>
      <c r="AE53" s="47">
        <f>((T53)/1000)*[1]Dados!$E$3+(1)*[1]Dados!$E$4+IF(X53="",0,IF(X53="1:2",[1]Dados!$E$13,IF(X53="1:4",[1]Dados!$E$16,IF(X53="1:8",[1]Dados!$E$15,IF(X53="1:16",[1]Dados!$E$18,IF(X53="1:32",[1]Dados!$E$14))))))+S53*[1]Dados!$E$6</f>
        <v>0.7</v>
      </c>
      <c r="AF53" s="47">
        <f>((U53)/1000)*Dados!$E$3+(1)*Dados!$E$4+R53*Dados!$E$7</f>
        <v>0.504</v>
      </c>
      <c r="AG53" s="46">
        <f t="shared" si="14"/>
        <v>1.4379999999999999</v>
      </c>
    </row>
    <row r="54" spans="1:33" hidden="1" x14ac:dyDescent="0.25">
      <c r="A54" s="30" t="s">
        <v>127</v>
      </c>
      <c r="B54" s="48"/>
      <c r="C54" s="31" t="s">
        <v>50</v>
      </c>
      <c r="D54" s="32" t="s">
        <v>51</v>
      </c>
      <c r="E54" s="33">
        <f t="shared" si="15"/>
        <v>100</v>
      </c>
      <c r="F54" s="34">
        <f t="shared" si="17"/>
        <v>2</v>
      </c>
      <c r="G54" s="34">
        <v>2</v>
      </c>
      <c r="H54" s="34">
        <f t="shared" si="9"/>
        <v>0</v>
      </c>
      <c r="I54" s="35"/>
      <c r="J54" s="36">
        <v>0</v>
      </c>
      <c r="K54" s="36">
        <f t="shared" si="16"/>
        <v>1950</v>
      </c>
      <c r="L54" s="49"/>
      <c r="M54" s="38">
        <f>Aux!C50</f>
        <v>-4</v>
      </c>
      <c r="N54" s="36">
        <v>0</v>
      </c>
      <c r="O54" s="39"/>
      <c r="P54" s="39"/>
      <c r="Q54" s="36">
        <v>0</v>
      </c>
      <c r="R54" s="40">
        <f t="shared" si="10"/>
        <v>1</v>
      </c>
      <c r="S54" s="40">
        <f t="shared" si="11"/>
        <v>2</v>
      </c>
      <c r="T54" s="38"/>
      <c r="U54" s="40">
        <f t="shared" si="12"/>
        <v>150</v>
      </c>
      <c r="V54" s="40">
        <f t="shared" si="13"/>
        <v>2</v>
      </c>
      <c r="W54" s="39"/>
      <c r="X54" s="41"/>
      <c r="Y54" s="42">
        <f>((E54+K54+L54+T54+U54)/1000)*Dados!$E$3+J54*Dados!$E$7+(F54+M54+V54)*Dados!$E$4+(N54)*Dados!$E$5+(G54+Q54+S54)*Dados!$E$6+(R54)*Dados!$E$7+IF(I54="",0,IF(I54="2:2",Dados!$E$8,IF(I54="2:4",Dados!$E$9,IF(I54="2:8",Dados!$E$10,IF(I54="2:16",Dados!$E$11,IF(I54="2:32",Dados!$E$12))))))+IF(O54="",0,IF(O54="2:2",Dados!$E$8,IF(O54="2:4",Dados!$E$9,IF(O54="2:8",Dados!$E$10,IF(O54="2:16",Dados!$E$11,IF(O54="2:32",Dados!$E$12))))))+IF(O54="",0,IF(O54="1:2",Dados!$E$13,IF(O54="1:4",Dados!$E$16,IF(O54="1:8",Dados!$E$15,IF(O54="1:16",Dados!$E$18,IF(O54="1:32",Dados!$E$14))))))+IF(P54="",0,IF(P54="2:2",Dados!$E$8,IF(P54="2:4",Dados!$E$9,IF(P54="2:8",Dados!$E$10,IF(P54="2:16",Dados!$E$11,IF(P54="2:32",Dados!$E$12))))))+IF(P54="",0,IF(P54="1:2",Dados!$E$13,IF(P54="1:4",Dados!$E$16,IF(P54="1:8",Dados!$E$15,IF(P54="1:16",Dados!$E$18,IF(P54="1:32",Dados!$E$14))))))+IF(W54="",0,IF(W54="1:2",Dados!$E$13,IF(W54="1:4",Dados!$E$16,IF(W54="1:8",Dados!$E$15,IF(W54="1:16",Dados!$E$18,IF(W54="1:32",Dados!$E$14))))))+(H54)*Dados!$E$17+IF(C54="SIM",1,0)+IF(X54="",0,IF(X54="1:2",Dados!$E$13,IF(X54="1:4",Dados!$E$16,IF(X54="1:8",Dados!$E$15,IF(X54="1:16",Dados!$E$18,IF(X54="1:32",Dados!$E$14))))))</f>
        <v>2.3420000000000001</v>
      </c>
      <c r="Z54" s="43">
        <f>Y54-((1*Dados!$E$6) + (1*Dados!$E$8))</f>
        <v>-1.6579999999999999</v>
      </c>
      <c r="AA54" s="44">
        <f t="shared" si="18"/>
        <v>1</v>
      </c>
      <c r="AB54" s="45">
        <f>IF(D54="Novas Estações",2*Dados!$E$6+(H54)*Dados!$E$17,IF(D54="Ampliação Sala Existêntes",2*Dados!$E$6+(H54)*Dados!$E$17,IF(D54="Modelo obsoleto",4*Dados!$E$6+(H54)*Dados!$E$17,IF(I54="",2*Dados!$E$6+(H54)*Dados!$E$17,0))))</f>
        <v>0.6</v>
      </c>
      <c r="AC54" s="46">
        <f>((E54)/1000)*Dados!$E$3+(F54)*Dados!$E$4+(G54+J54)*Dados!$E$6+IF(I54="",0,IF(I54="2:2",Dados!$E$8,IF(I54="2:4",Dados!$E$9,IF(I54="2:8",Dados!$E$10,IF(I54="2:16",Dados!$E$11,IF(I54="2:32",Dados!$E$12))))))-AB54+H54*Dados!$E$17</f>
        <v>0.23599999999999999</v>
      </c>
      <c r="AD54" s="46">
        <f>((K54+L54)/1000)*Dados!$E$3+(M54+2)*Dados!$E$4+N54*Dados!$E$5+(Q54)*Dados!$E$6+IF(O54="",0,IF(O54="2:2",Dados!$E$8,IF(O54="2:4",Dados!$E$9,IF(O54="2:8",Dados!$E$10,IF(O54="2:16",Dados!$E$11,IF(O54="2:32",Dados!$E$12))))))+IF(O54="",0,IF(O54="1:2",Dados!$E$13,IF(O54="1:4",Dados!$E$16,IF(O54="1:8",Dados!$E$15,IF(O54="1:16",Dados!$E$18,IF(O54="1:32",Dados!$E$14))))))+IF(C54="SIM",1,0)+IF(W54="",0,IF(W54="1:2",Dados!$E$13,IF(W54="1:4",Dados!$E$16,IF(W54="1:8",Dados!$E$15,IF(W54="1:16",Dados!$E$18,IF(W54="1:32",Dados!$E$14))))))+IF(P54="",0,IF(P54="2:2",Dados!$E$8,IF(P54="2:4",Dados!$E$9,IF(P54="2:8",Dados!$E$10,IF(P54="2:16",Dados!$E$11,IF(P54="2:32",Dados!$E$12))))))+IF(P54="",0,IF(P54="1:2",Dados!$E$13,IF(P54="1:4",Dados!$E$16,IF(P54="1:8",Dados!$E$15,IF(P54="1:16",Dados!$E$18,IF(P54="1:32",Dados!$E$14))))))</f>
        <v>0.502</v>
      </c>
      <c r="AE54" s="47">
        <f>((T54)/1000)*[1]Dados!$E$3+(1)*[1]Dados!$E$4+IF(X54="",0,IF(X54="1:2",[1]Dados!$E$13,IF(X54="1:4",[1]Dados!$E$16,IF(X54="1:8",[1]Dados!$E$15,IF(X54="1:16",[1]Dados!$E$18,IF(X54="1:32",[1]Dados!$E$14))))))+S54*[1]Dados!$E$6</f>
        <v>0.7</v>
      </c>
      <c r="AF54" s="47">
        <f>((U54)/1000)*Dados!$E$3+(1)*Dados!$E$4+R54*Dados!$E$7</f>
        <v>0.504</v>
      </c>
      <c r="AG54" s="46">
        <f t="shared" si="14"/>
        <v>1.4379999999999999</v>
      </c>
    </row>
    <row r="55" spans="1:33" hidden="1" x14ac:dyDescent="0.25">
      <c r="A55" s="30" t="s">
        <v>128</v>
      </c>
      <c r="B55" s="48"/>
      <c r="C55" s="31" t="s">
        <v>50</v>
      </c>
      <c r="D55" s="32" t="s">
        <v>51</v>
      </c>
      <c r="E55" s="33">
        <f t="shared" si="15"/>
        <v>100</v>
      </c>
      <c r="F55" s="34">
        <f t="shared" si="17"/>
        <v>2</v>
      </c>
      <c r="G55" s="34">
        <v>2</v>
      </c>
      <c r="H55" s="34">
        <f t="shared" si="9"/>
        <v>0</v>
      </c>
      <c r="I55" s="35"/>
      <c r="J55" s="36">
        <v>0</v>
      </c>
      <c r="K55" s="36">
        <f t="shared" si="16"/>
        <v>1950</v>
      </c>
      <c r="L55" s="49"/>
      <c r="M55" s="38">
        <f>Aux!C51</f>
        <v>-4</v>
      </c>
      <c r="N55" s="36">
        <v>0</v>
      </c>
      <c r="O55" s="39"/>
      <c r="P55" s="39"/>
      <c r="Q55" s="36">
        <v>0</v>
      </c>
      <c r="R55" s="40">
        <f t="shared" si="10"/>
        <v>1</v>
      </c>
      <c r="S55" s="40">
        <f t="shared" si="11"/>
        <v>2</v>
      </c>
      <c r="T55" s="38"/>
      <c r="U55" s="40">
        <f t="shared" si="12"/>
        <v>150</v>
      </c>
      <c r="V55" s="40">
        <f t="shared" si="13"/>
        <v>2</v>
      </c>
      <c r="W55" s="39"/>
      <c r="X55" s="41"/>
      <c r="Y55" s="42">
        <f>((E55+K55+L55+T55+U55)/1000)*Dados!$E$3+J55*Dados!$E$7+(F55+M55+V55)*Dados!$E$4+(N55)*Dados!$E$5+(G55+Q55+S55)*Dados!$E$6+(R55)*Dados!$E$7+IF(I55="",0,IF(I55="2:2",Dados!$E$8,IF(I55="2:4",Dados!$E$9,IF(I55="2:8",Dados!$E$10,IF(I55="2:16",Dados!$E$11,IF(I55="2:32",Dados!$E$12))))))+IF(O55="",0,IF(O55="2:2",Dados!$E$8,IF(O55="2:4",Dados!$E$9,IF(O55="2:8",Dados!$E$10,IF(O55="2:16",Dados!$E$11,IF(O55="2:32",Dados!$E$12))))))+IF(O55="",0,IF(O55="1:2",Dados!$E$13,IF(O55="1:4",Dados!$E$16,IF(O55="1:8",Dados!$E$15,IF(O55="1:16",Dados!$E$18,IF(O55="1:32",Dados!$E$14))))))+IF(P55="",0,IF(P55="2:2",Dados!$E$8,IF(P55="2:4",Dados!$E$9,IF(P55="2:8",Dados!$E$10,IF(P55="2:16",Dados!$E$11,IF(P55="2:32",Dados!$E$12))))))+IF(P55="",0,IF(P55="1:2",Dados!$E$13,IF(P55="1:4",Dados!$E$16,IF(P55="1:8",Dados!$E$15,IF(P55="1:16",Dados!$E$18,IF(P55="1:32",Dados!$E$14))))))+IF(W55="",0,IF(W55="1:2",Dados!$E$13,IF(W55="1:4",Dados!$E$16,IF(W55="1:8",Dados!$E$15,IF(W55="1:16",Dados!$E$18,IF(W55="1:32",Dados!$E$14))))))+(H55)*Dados!$E$17+IF(C55="SIM",1,0)+IF(X55="",0,IF(X55="1:2",Dados!$E$13,IF(X55="1:4",Dados!$E$16,IF(X55="1:8",Dados!$E$15,IF(X55="1:16",Dados!$E$18,IF(X55="1:32",Dados!$E$14))))))</f>
        <v>2.3420000000000001</v>
      </c>
      <c r="Z55" s="43">
        <f>Y55-((1*Dados!$E$6) + (1*Dados!$E$8))</f>
        <v>-1.6579999999999999</v>
      </c>
      <c r="AA55" s="44">
        <f t="shared" si="18"/>
        <v>1</v>
      </c>
      <c r="AB55" s="45">
        <f>IF(D55="Novas Estações",2*Dados!$E$6+(H55)*Dados!$E$17,IF(D55="Ampliação Sala Existêntes",2*Dados!$E$6+(H55)*Dados!$E$17,IF(D55="Modelo obsoleto",4*Dados!$E$6+(H55)*Dados!$E$17,IF(I55="",2*Dados!$E$6+(H55)*Dados!$E$17,0))))</f>
        <v>0.6</v>
      </c>
      <c r="AC55" s="46">
        <f>((E55)/1000)*Dados!$E$3+(F55)*Dados!$E$4+(G55+J55)*Dados!$E$6+IF(I55="",0,IF(I55="2:2",Dados!$E$8,IF(I55="2:4",Dados!$E$9,IF(I55="2:8",Dados!$E$10,IF(I55="2:16",Dados!$E$11,IF(I55="2:32",Dados!$E$12))))))-AB55+H55*Dados!$E$17</f>
        <v>0.23599999999999999</v>
      </c>
      <c r="AD55" s="46">
        <f>((K55+L55)/1000)*Dados!$E$3+(M55+2)*Dados!$E$4+N55*Dados!$E$5+(Q55)*Dados!$E$6+IF(O55="",0,IF(O55="2:2",Dados!$E$8,IF(O55="2:4",Dados!$E$9,IF(O55="2:8",Dados!$E$10,IF(O55="2:16",Dados!$E$11,IF(O55="2:32",Dados!$E$12))))))+IF(O55="",0,IF(O55="1:2",Dados!$E$13,IF(O55="1:4",Dados!$E$16,IF(O55="1:8",Dados!$E$15,IF(O55="1:16",Dados!$E$18,IF(O55="1:32",Dados!$E$14))))))+IF(C55="SIM",1,0)+IF(W55="",0,IF(W55="1:2",Dados!$E$13,IF(W55="1:4",Dados!$E$16,IF(W55="1:8",Dados!$E$15,IF(W55="1:16",Dados!$E$18,IF(W55="1:32",Dados!$E$14))))))+IF(P55="",0,IF(P55="2:2",Dados!$E$8,IF(P55="2:4",Dados!$E$9,IF(P55="2:8",Dados!$E$10,IF(P55="2:16",Dados!$E$11,IF(P55="2:32",Dados!$E$12))))))+IF(P55="",0,IF(P55="1:2",Dados!$E$13,IF(P55="1:4",Dados!$E$16,IF(P55="1:8",Dados!$E$15,IF(P55="1:16",Dados!$E$18,IF(P55="1:32",Dados!$E$14))))))</f>
        <v>0.502</v>
      </c>
      <c r="AE55" s="47">
        <f>((T55)/1000)*[1]Dados!$E$3+(1)*[1]Dados!$E$4+IF(X55="",0,IF(X55="1:2",[1]Dados!$E$13,IF(X55="1:4",[1]Dados!$E$16,IF(X55="1:8",[1]Dados!$E$15,IF(X55="1:16",[1]Dados!$E$18,IF(X55="1:32",[1]Dados!$E$14))))))+S55*[1]Dados!$E$6</f>
        <v>0.7</v>
      </c>
      <c r="AF55" s="47">
        <f>((U55)/1000)*Dados!$E$3+(1)*Dados!$E$4+R55*Dados!$E$7</f>
        <v>0.504</v>
      </c>
      <c r="AG55" s="46">
        <f t="shared" si="14"/>
        <v>1.4379999999999999</v>
      </c>
    </row>
    <row r="56" spans="1:33" hidden="1" x14ac:dyDescent="0.25">
      <c r="A56" s="30" t="s">
        <v>129</v>
      </c>
      <c r="B56" s="48"/>
      <c r="C56" s="31" t="s">
        <v>50</v>
      </c>
      <c r="D56" s="32" t="s">
        <v>51</v>
      </c>
      <c r="E56" s="33">
        <f t="shared" si="15"/>
        <v>100</v>
      </c>
      <c r="F56" s="34">
        <f t="shared" si="17"/>
        <v>2</v>
      </c>
      <c r="G56" s="34">
        <v>2</v>
      </c>
      <c r="H56" s="34">
        <f t="shared" si="9"/>
        <v>0</v>
      </c>
      <c r="I56" s="35"/>
      <c r="J56" s="36">
        <v>0</v>
      </c>
      <c r="K56" s="36">
        <f t="shared" si="16"/>
        <v>1950</v>
      </c>
      <c r="L56" s="49"/>
      <c r="M56" s="38">
        <f>Aux!C52</f>
        <v>-4</v>
      </c>
      <c r="N56" s="36">
        <v>0</v>
      </c>
      <c r="O56" s="39"/>
      <c r="P56" s="39"/>
      <c r="Q56" s="36">
        <v>0</v>
      </c>
      <c r="R56" s="40">
        <f t="shared" si="10"/>
        <v>1</v>
      </c>
      <c r="S56" s="40">
        <f t="shared" si="11"/>
        <v>2</v>
      </c>
      <c r="T56" s="38"/>
      <c r="U56" s="40">
        <f t="shared" si="12"/>
        <v>150</v>
      </c>
      <c r="V56" s="40">
        <f t="shared" si="13"/>
        <v>2</v>
      </c>
      <c r="W56" s="39"/>
      <c r="X56" s="41"/>
      <c r="Y56" s="42">
        <f>((E56+K56+L56+T56+U56)/1000)*Dados!$E$3+J56*Dados!$E$7+(F56+M56+V56)*Dados!$E$4+(N56)*Dados!$E$5+(G56+Q56+S56)*Dados!$E$6+(R56)*Dados!$E$7+IF(I56="",0,IF(I56="2:2",Dados!$E$8,IF(I56="2:4",Dados!$E$9,IF(I56="2:8",Dados!$E$10,IF(I56="2:16",Dados!$E$11,IF(I56="2:32",Dados!$E$12))))))+IF(O56="",0,IF(O56="2:2",Dados!$E$8,IF(O56="2:4",Dados!$E$9,IF(O56="2:8",Dados!$E$10,IF(O56="2:16",Dados!$E$11,IF(O56="2:32",Dados!$E$12))))))+IF(O56="",0,IF(O56="1:2",Dados!$E$13,IF(O56="1:4",Dados!$E$16,IF(O56="1:8",Dados!$E$15,IF(O56="1:16",Dados!$E$18,IF(O56="1:32",Dados!$E$14))))))+IF(P56="",0,IF(P56="2:2",Dados!$E$8,IF(P56="2:4",Dados!$E$9,IF(P56="2:8",Dados!$E$10,IF(P56="2:16",Dados!$E$11,IF(P56="2:32",Dados!$E$12))))))+IF(P56="",0,IF(P56="1:2",Dados!$E$13,IF(P56="1:4",Dados!$E$16,IF(P56="1:8",Dados!$E$15,IF(P56="1:16",Dados!$E$18,IF(P56="1:32",Dados!$E$14))))))+IF(W56="",0,IF(W56="1:2",Dados!$E$13,IF(W56="1:4",Dados!$E$16,IF(W56="1:8",Dados!$E$15,IF(W56="1:16",Dados!$E$18,IF(W56="1:32",Dados!$E$14))))))+(H56)*Dados!$E$17+IF(C56="SIM",1,0)+IF(X56="",0,IF(X56="1:2",Dados!$E$13,IF(X56="1:4",Dados!$E$16,IF(X56="1:8",Dados!$E$15,IF(X56="1:16",Dados!$E$18,IF(X56="1:32",Dados!$E$14))))))</f>
        <v>2.3420000000000001</v>
      </c>
      <c r="Z56" s="43">
        <f>Y56-((1*Dados!$E$6) + (1*Dados!$E$8))</f>
        <v>-1.6579999999999999</v>
      </c>
      <c r="AA56" s="44">
        <f t="shared" si="18"/>
        <v>1</v>
      </c>
      <c r="AB56" s="45">
        <f>IF(D56="Novas Estações",2*Dados!$E$6+(H56)*Dados!$E$17,IF(D56="Ampliação Sala Existêntes",2*Dados!$E$6+(H56)*Dados!$E$17,IF(D56="Modelo obsoleto",4*Dados!$E$6+(H56)*Dados!$E$17,IF(I56="",2*Dados!$E$6+(H56)*Dados!$E$17,0))))</f>
        <v>0.6</v>
      </c>
      <c r="AC56" s="46">
        <f>((E56)/1000)*Dados!$E$3+(F56)*Dados!$E$4+(G56+J56)*Dados!$E$6+IF(I56="",0,IF(I56="2:2",Dados!$E$8,IF(I56="2:4",Dados!$E$9,IF(I56="2:8",Dados!$E$10,IF(I56="2:16",Dados!$E$11,IF(I56="2:32",Dados!$E$12))))))-AB56+H56*Dados!$E$17</f>
        <v>0.23599999999999999</v>
      </c>
      <c r="AD56" s="46">
        <f>((K56+L56)/1000)*Dados!$E$3+(M56+2)*Dados!$E$4+N56*Dados!$E$5+(Q56)*Dados!$E$6+IF(O56="",0,IF(O56="2:2",Dados!$E$8,IF(O56="2:4",Dados!$E$9,IF(O56="2:8",Dados!$E$10,IF(O56="2:16",Dados!$E$11,IF(O56="2:32",Dados!$E$12))))))+IF(O56="",0,IF(O56="1:2",Dados!$E$13,IF(O56="1:4",Dados!$E$16,IF(O56="1:8",Dados!$E$15,IF(O56="1:16",Dados!$E$18,IF(O56="1:32",Dados!$E$14))))))+IF(C56="SIM",1,0)+IF(W56="",0,IF(W56="1:2",Dados!$E$13,IF(W56="1:4",Dados!$E$16,IF(W56="1:8",Dados!$E$15,IF(W56="1:16",Dados!$E$18,IF(W56="1:32",Dados!$E$14))))))+IF(P56="",0,IF(P56="2:2",Dados!$E$8,IF(P56="2:4",Dados!$E$9,IF(P56="2:8",Dados!$E$10,IF(P56="2:16",Dados!$E$11,IF(P56="2:32",Dados!$E$12))))))+IF(P56="",0,IF(P56="1:2",Dados!$E$13,IF(P56="1:4",Dados!$E$16,IF(P56="1:8",Dados!$E$15,IF(P56="1:16",Dados!$E$18,IF(P56="1:32",Dados!$E$14))))))</f>
        <v>0.502</v>
      </c>
      <c r="AE56" s="47">
        <f>((T56)/1000)*[1]Dados!$E$3+(1)*[1]Dados!$E$4+IF(X56="",0,IF(X56="1:2",[1]Dados!$E$13,IF(X56="1:4",[1]Dados!$E$16,IF(X56="1:8",[1]Dados!$E$15,IF(X56="1:16",[1]Dados!$E$18,IF(X56="1:32",[1]Dados!$E$14))))))+S56*[1]Dados!$E$6</f>
        <v>0.7</v>
      </c>
      <c r="AF56" s="47">
        <f>((U56)/1000)*Dados!$E$3+(1)*Dados!$E$4+R56*Dados!$E$7</f>
        <v>0.504</v>
      </c>
      <c r="AG56" s="46">
        <f t="shared" si="14"/>
        <v>1.4379999999999999</v>
      </c>
    </row>
    <row r="57" spans="1:33" hidden="1" x14ac:dyDescent="0.25">
      <c r="A57" s="30" t="s">
        <v>130</v>
      </c>
      <c r="B57" s="48"/>
      <c r="C57" s="31" t="s">
        <v>50</v>
      </c>
      <c r="D57" s="32" t="s">
        <v>51</v>
      </c>
      <c r="E57" s="33">
        <f t="shared" si="15"/>
        <v>100</v>
      </c>
      <c r="F57" s="34">
        <f t="shared" si="17"/>
        <v>2</v>
      </c>
      <c r="G57" s="34">
        <v>2</v>
      </c>
      <c r="H57" s="34">
        <f t="shared" si="9"/>
        <v>0</v>
      </c>
      <c r="I57" s="35"/>
      <c r="J57" s="36">
        <v>0</v>
      </c>
      <c r="K57" s="36">
        <f t="shared" si="16"/>
        <v>1950</v>
      </c>
      <c r="L57" s="49"/>
      <c r="M57" s="38">
        <f>Aux!C53</f>
        <v>-4</v>
      </c>
      <c r="N57" s="36">
        <v>0</v>
      </c>
      <c r="O57" s="39"/>
      <c r="P57" s="39"/>
      <c r="Q57" s="36">
        <v>0</v>
      </c>
      <c r="R57" s="40">
        <f t="shared" si="10"/>
        <v>1</v>
      </c>
      <c r="S57" s="40">
        <f t="shared" si="11"/>
        <v>2</v>
      </c>
      <c r="T57" s="38"/>
      <c r="U57" s="40">
        <f t="shared" si="12"/>
        <v>150</v>
      </c>
      <c r="V57" s="40">
        <f t="shared" si="13"/>
        <v>2</v>
      </c>
      <c r="W57" s="39"/>
      <c r="X57" s="41"/>
      <c r="Y57" s="42">
        <f>((E57+K57+L57+T57+U57)/1000)*Dados!$E$3+J57*Dados!$E$7+(F57+M57+V57)*Dados!$E$4+(N57)*Dados!$E$5+(G57+Q57+S57)*Dados!$E$6+(R57)*Dados!$E$7+IF(I57="",0,IF(I57="2:2",Dados!$E$8,IF(I57="2:4",Dados!$E$9,IF(I57="2:8",Dados!$E$10,IF(I57="2:16",Dados!$E$11,IF(I57="2:32",Dados!$E$12))))))+IF(O57="",0,IF(O57="2:2",Dados!$E$8,IF(O57="2:4",Dados!$E$9,IF(O57="2:8",Dados!$E$10,IF(O57="2:16",Dados!$E$11,IF(O57="2:32",Dados!$E$12))))))+IF(O57="",0,IF(O57="1:2",Dados!$E$13,IF(O57="1:4",Dados!$E$16,IF(O57="1:8",Dados!$E$15,IF(O57="1:16",Dados!$E$18,IF(O57="1:32",Dados!$E$14))))))+IF(P57="",0,IF(P57="2:2",Dados!$E$8,IF(P57="2:4",Dados!$E$9,IF(P57="2:8",Dados!$E$10,IF(P57="2:16",Dados!$E$11,IF(P57="2:32",Dados!$E$12))))))+IF(P57="",0,IF(P57="1:2",Dados!$E$13,IF(P57="1:4",Dados!$E$16,IF(P57="1:8",Dados!$E$15,IF(P57="1:16",Dados!$E$18,IF(P57="1:32",Dados!$E$14))))))+IF(W57="",0,IF(W57="1:2",Dados!$E$13,IF(W57="1:4",Dados!$E$16,IF(W57="1:8",Dados!$E$15,IF(W57="1:16",Dados!$E$18,IF(W57="1:32",Dados!$E$14))))))+(H57)*Dados!$E$17+IF(C57="SIM",1,0)+IF(X57="",0,IF(X57="1:2",Dados!$E$13,IF(X57="1:4",Dados!$E$16,IF(X57="1:8",Dados!$E$15,IF(X57="1:16",Dados!$E$18,IF(X57="1:32",Dados!$E$14))))))</f>
        <v>2.3420000000000001</v>
      </c>
      <c r="Z57" s="43">
        <f>Y57-((1*Dados!$E$6) + (1*Dados!$E$8))</f>
        <v>-1.6579999999999999</v>
      </c>
      <c r="AA57" s="44">
        <f t="shared" si="18"/>
        <v>1</v>
      </c>
      <c r="AB57" s="45">
        <f>IF(D57="Novas Estações",2*Dados!$E$6+(H57)*Dados!$E$17,IF(D57="Ampliação Sala Existêntes",2*Dados!$E$6+(H57)*Dados!$E$17,IF(D57="Modelo obsoleto",4*Dados!$E$6+(H57)*Dados!$E$17,IF(I57="",2*Dados!$E$6+(H57)*Dados!$E$17,0))))</f>
        <v>0.6</v>
      </c>
      <c r="AC57" s="46">
        <f>((E57)/1000)*Dados!$E$3+(F57)*Dados!$E$4+(G57+J57)*Dados!$E$6+IF(I57="",0,IF(I57="2:2",Dados!$E$8,IF(I57="2:4",Dados!$E$9,IF(I57="2:8",Dados!$E$10,IF(I57="2:16",Dados!$E$11,IF(I57="2:32",Dados!$E$12))))))-AB57+H57*Dados!$E$17</f>
        <v>0.23599999999999999</v>
      </c>
      <c r="AD57" s="46">
        <f>((K57+L57)/1000)*Dados!$E$3+(M57+2)*Dados!$E$4+N57*Dados!$E$5+(Q57)*Dados!$E$6+IF(O57="",0,IF(O57="2:2",Dados!$E$8,IF(O57="2:4",Dados!$E$9,IF(O57="2:8",Dados!$E$10,IF(O57="2:16",Dados!$E$11,IF(O57="2:32",Dados!$E$12))))))+IF(O57="",0,IF(O57="1:2",Dados!$E$13,IF(O57="1:4",Dados!$E$16,IF(O57="1:8",Dados!$E$15,IF(O57="1:16",Dados!$E$18,IF(O57="1:32",Dados!$E$14))))))+IF(C57="SIM",1,0)+IF(W57="",0,IF(W57="1:2",Dados!$E$13,IF(W57="1:4",Dados!$E$16,IF(W57="1:8",Dados!$E$15,IF(W57="1:16",Dados!$E$18,IF(W57="1:32",Dados!$E$14))))))+IF(P57="",0,IF(P57="2:2",Dados!$E$8,IF(P57="2:4",Dados!$E$9,IF(P57="2:8",Dados!$E$10,IF(P57="2:16",Dados!$E$11,IF(P57="2:32",Dados!$E$12))))))+IF(P57="",0,IF(P57="1:2",Dados!$E$13,IF(P57="1:4",Dados!$E$16,IF(P57="1:8",Dados!$E$15,IF(P57="1:16",Dados!$E$18,IF(P57="1:32",Dados!$E$14))))))</f>
        <v>0.502</v>
      </c>
      <c r="AE57" s="47">
        <f>((T57)/1000)*[1]Dados!$E$3+(1)*[1]Dados!$E$4+IF(X57="",0,IF(X57="1:2",[1]Dados!$E$13,IF(X57="1:4",[1]Dados!$E$16,IF(X57="1:8",[1]Dados!$E$15,IF(X57="1:16",[1]Dados!$E$18,IF(X57="1:32",[1]Dados!$E$14))))))+S57*[1]Dados!$E$6</f>
        <v>0.7</v>
      </c>
      <c r="AF57" s="47">
        <f>((U57)/1000)*Dados!$E$3+(1)*Dados!$E$4+R57*Dados!$E$7</f>
        <v>0.504</v>
      </c>
      <c r="AG57" s="46">
        <f t="shared" si="14"/>
        <v>1.4379999999999999</v>
      </c>
    </row>
    <row r="58" spans="1:33" hidden="1" x14ac:dyDescent="0.25">
      <c r="A58" s="30" t="s">
        <v>131</v>
      </c>
      <c r="B58" s="48"/>
      <c r="C58" s="31" t="s">
        <v>50</v>
      </c>
      <c r="D58" s="32" t="s">
        <v>51</v>
      </c>
      <c r="E58" s="33">
        <f t="shared" si="15"/>
        <v>100</v>
      </c>
      <c r="F58" s="34">
        <f t="shared" si="17"/>
        <v>2</v>
      </c>
      <c r="G58" s="34">
        <v>2</v>
      </c>
      <c r="H58" s="34">
        <f t="shared" si="9"/>
        <v>0</v>
      </c>
      <c r="I58" s="35"/>
      <c r="J58" s="36">
        <v>0</v>
      </c>
      <c r="K58" s="36">
        <f t="shared" si="16"/>
        <v>1950</v>
      </c>
      <c r="L58" s="49"/>
      <c r="M58" s="38">
        <f>Aux!C54</f>
        <v>-4</v>
      </c>
      <c r="N58" s="36">
        <v>0</v>
      </c>
      <c r="O58" s="39"/>
      <c r="P58" s="39"/>
      <c r="Q58" s="36">
        <v>0</v>
      </c>
      <c r="R58" s="40">
        <f t="shared" si="10"/>
        <v>1</v>
      </c>
      <c r="S58" s="40">
        <f t="shared" si="11"/>
        <v>2</v>
      </c>
      <c r="T58" s="38"/>
      <c r="U58" s="40">
        <f t="shared" si="12"/>
        <v>150</v>
      </c>
      <c r="V58" s="40">
        <f t="shared" si="13"/>
        <v>2</v>
      </c>
      <c r="W58" s="39"/>
      <c r="X58" s="41"/>
      <c r="Y58" s="42">
        <f>((E58+K58+L58+T58+U58)/1000)*Dados!$E$3+J58*Dados!$E$7+(F58+M58+V58)*Dados!$E$4+(N58)*Dados!$E$5+(G58+Q58+S58)*Dados!$E$6+(R58)*Dados!$E$7+IF(I58="",0,IF(I58="2:2",Dados!$E$8,IF(I58="2:4",Dados!$E$9,IF(I58="2:8",Dados!$E$10,IF(I58="2:16",Dados!$E$11,IF(I58="2:32",Dados!$E$12))))))+IF(O58="",0,IF(O58="2:2",Dados!$E$8,IF(O58="2:4",Dados!$E$9,IF(O58="2:8",Dados!$E$10,IF(O58="2:16",Dados!$E$11,IF(O58="2:32",Dados!$E$12))))))+IF(O58="",0,IF(O58="1:2",Dados!$E$13,IF(O58="1:4",Dados!$E$16,IF(O58="1:8",Dados!$E$15,IF(O58="1:16",Dados!$E$18,IF(O58="1:32",Dados!$E$14))))))+IF(P58="",0,IF(P58="2:2",Dados!$E$8,IF(P58="2:4",Dados!$E$9,IF(P58="2:8",Dados!$E$10,IF(P58="2:16",Dados!$E$11,IF(P58="2:32",Dados!$E$12))))))+IF(P58="",0,IF(P58="1:2",Dados!$E$13,IF(P58="1:4",Dados!$E$16,IF(P58="1:8",Dados!$E$15,IF(P58="1:16",Dados!$E$18,IF(P58="1:32",Dados!$E$14))))))+IF(W58="",0,IF(W58="1:2",Dados!$E$13,IF(W58="1:4",Dados!$E$16,IF(W58="1:8",Dados!$E$15,IF(W58="1:16",Dados!$E$18,IF(W58="1:32",Dados!$E$14))))))+(H58)*Dados!$E$17+IF(C58="SIM",1,0)+IF(X58="",0,IF(X58="1:2",Dados!$E$13,IF(X58="1:4",Dados!$E$16,IF(X58="1:8",Dados!$E$15,IF(X58="1:16",Dados!$E$18,IF(X58="1:32",Dados!$E$14))))))</f>
        <v>2.3420000000000001</v>
      </c>
      <c r="Z58" s="43">
        <f>Y58-((1*Dados!$E$6) + (1*Dados!$E$8))</f>
        <v>-1.6579999999999999</v>
      </c>
      <c r="AA58" s="44">
        <f t="shared" si="18"/>
        <v>1</v>
      </c>
      <c r="AB58" s="45">
        <f>IF(D58="Novas Estações",2*Dados!$E$6+(H58)*Dados!$E$17,IF(D58="Ampliação Sala Existêntes",2*Dados!$E$6+(H58)*Dados!$E$17,IF(D58="Modelo obsoleto",4*Dados!$E$6+(H58)*Dados!$E$17,IF(I58="",2*Dados!$E$6+(H58)*Dados!$E$17,0))))</f>
        <v>0.6</v>
      </c>
      <c r="AC58" s="46">
        <f>((E58)/1000)*Dados!$E$3+(F58)*Dados!$E$4+(G58+J58)*Dados!$E$6+IF(I58="",0,IF(I58="2:2",Dados!$E$8,IF(I58="2:4",Dados!$E$9,IF(I58="2:8",Dados!$E$10,IF(I58="2:16",Dados!$E$11,IF(I58="2:32",Dados!$E$12))))))-AB58+H58*Dados!$E$17</f>
        <v>0.23599999999999999</v>
      </c>
      <c r="AD58" s="46">
        <f>((K58+L58)/1000)*Dados!$E$3+(M58+2)*Dados!$E$4+N58*Dados!$E$5+(Q58)*Dados!$E$6+IF(O58="",0,IF(O58="2:2",Dados!$E$8,IF(O58="2:4",Dados!$E$9,IF(O58="2:8",Dados!$E$10,IF(O58="2:16",Dados!$E$11,IF(O58="2:32",Dados!$E$12))))))+IF(O58="",0,IF(O58="1:2",Dados!$E$13,IF(O58="1:4",Dados!$E$16,IF(O58="1:8",Dados!$E$15,IF(O58="1:16",Dados!$E$18,IF(O58="1:32",Dados!$E$14))))))+IF(C58="SIM",1,0)+IF(W58="",0,IF(W58="1:2",Dados!$E$13,IF(W58="1:4",Dados!$E$16,IF(W58="1:8",Dados!$E$15,IF(W58="1:16",Dados!$E$18,IF(W58="1:32",Dados!$E$14))))))+IF(P58="",0,IF(P58="2:2",Dados!$E$8,IF(P58="2:4",Dados!$E$9,IF(P58="2:8",Dados!$E$10,IF(P58="2:16",Dados!$E$11,IF(P58="2:32",Dados!$E$12))))))+IF(P58="",0,IF(P58="1:2",Dados!$E$13,IF(P58="1:4",Dados!$E$16,IF(P58="1:8",Dados!$E$15,IF(P58="1:16",Dados!$E$18,IF(P58="1:32",Dados!$E$14))))))</f>
        <v>0.502</v>
      </c>
      <c r="AE58" s="47">
        <f>((T58)/1000)*[1]Dados!$E$3+(1)*[1]Dados!$E$4+IF(X58="",0,IF(X58="1:2",[1]Dados!$E$13,IF(X58="1:4",[1]Dados!$E$16,IF(X58="1:8",[1]Dados!$E$15,IF(X58="1:16",[1]Dados!$E$18,IF(X58="1:32",[1]Dados!$E$14))))))+S58*[1]Dados!$E$6</f>
        <v>0.7</v>
      </c>
      <c r="AF58" s="47">
        <f>((U58)/1000)*Dados!$E$3+(1)*Dados!$E$4+R58*Dados!$E$7</f>
        <v>0.504</v>
      </c>
      <c r="AG58" s="46">
        <f t="shared" si="14"/>
        <v>1.4379999999999999</v>
      </c>
    </row>
    <row r="59" spans="1:33" hidden="1" x14ac:dyDescent="0.25">
      <c r="A59" s="30" t="s">
        <v>132</v>
      </c>
      <c r="B59" s="48"/>
      <c r="C59" s="31" t="s">
        <v>50</v>
      </c>
      <c r="D59" s="32" t="s">
        <v>51</v>
      </c>
      <c r="E59" s="33">
        <f t="shared" si="15"/>
        <v>100</v>
      </c>
      <c r="F59" s="34">
        <f t="shared" si="17"/>
        <v>2</v>
      </c>
      <c r="G59" s="34">
        <v>2</v>
      </c>
      <c r="H59" s="34">
        <f t="shared" si="9"/>
        <v>0</v>
      </c>
      <c r="I59" s="35"/>
      <c r="J59" s="36">
        <v>0</v>
      </c>
      <c r="K59" s="36">
        <f t="shared" si="16"/>
        <v>1950</v>
      </c>
      <c r="L59" s="49"/>
      <c r="M59" s="38">
        <f>Aux!C55</f>
        <v>-4</v>
      </c>
      <c r="N59" s="36">
        <v>0</v>
      </c>
      <c r="O59" s="39"/>
      <c r="P59" s="39"/>
      <c r="Q59" s="36">
        <v>0</v>
      </c>
      <c r="R59" s="40">
        <f t="shared" si="10"/>
        <v>1</v>
      </c>
      <c r="S59" s="40">
        <f t="shared" si="11"/>
        <v>2</v>
      </c>
      <c r="T59" s="38"/>
      <c r="U59" s="40">
        <f t="shared" si="12"/>
        <v>150</v>
      </c>
      <c r="V59" s="40">
        <f t="shared" si="13"/>
        <v>2</v>
      </c>
      <c r="W59" s="39"/>
      <c r="X59" s="41"/>
      <c r="Y59" s="42">
        <f>((E59+K59+L59+T59+U59)/1000)*Dados!$E$3+J59*Dados!$E$7+(F59+M59+V59)*Dados!$E$4+(N59)*Dados!$E$5+(G59+Q59+S59)*Dados!$E$6+(R59)*Dados!$E$7+IF(I59="",0,IF(I59="2:2",Dados!$E$8,IF(I59="2:4",Dados!$E$9,IF(I59="2:8",Dados!$E$10,IF(I59="2:16",Dados!$E$11,IF(I59="2:32",Dados!$E$12))))))+IF(O59="",0,IF(O59="2:2",Dados!$E$8,IF(O59="2:4",Dados!$E$9,IF(O59="2:8",Dados!$E$10,IF(O59="2:16",Dados!$E$11,IF(O59="2:32",Dados!$E$12))))))+IF(O59="",0,IF(O59="1:2",Dados!$E$13,IF(O59="1:4",Dados!$E$16,IF(O59="1:8",Dados!$E$15,IF(O59="1:16",Dados!$E$18,IF(O59="1:32",Dados!$E$14))))))+IF(P59="",0,IF(P59="2:2",Dados!$E$8,IF(P59="2:4",Dados!$E$9,IF(P59="2:8",Dados!$E$10,IF(P59="2:16",Dados!$E$11,IF(P59="2:32",Dados!$E$12))))))+IF(P59="",0,IF(P59="1:2",Dados!$E$13,IF(P59="1:4",Dados!$E$16,IF(P59="1:8",Dados!$E$15,IF(P59="1:16",Dados!$E$18,IF(P59="1:32",Dados!$E$14))))))+IF(W59="",0,IF(W59="1:2",Dados!$E$13,IF(W59="1:4",Dados!$E$16,IF(W59="1:8",Dados!$E$15,IF(W59="1:16",Dados!$E$18,IF(W59="1:32",Dados!$E$14))))))+(H59)*Dados!$E$17+IF(C59="SIM",1,0)+IF(X59="",0,IF(X59="1:2",Dados!$E$13,IF(X59="1:4",Dados!$E$16,IF(X59="1:8",Dados!$E$15,IF(X59="1:16",Dados!$E$18,IF(X59="1:32",Dados!$E$14))))))</f>
        <v>2.3420000000000001</v>
      </c>
      <c r="Z59" s="43">
        <f>Y59-((1*Dados!$E$6) + (1*Dados!$E$8))</f>
        <v>-1.6579999999999999</v>
      </c>
      <c r="AA59" s="44">
        <f t="shared" si="18"/>
        <v>1</v>
      </c>
      <c r="AB59" s="45">
        <f>IF(D59="Novas Estações",2*Dados!$E$6+(H59)*Dados!$E$17,IF(D59="Ampliação Sala Existêntes",2*Dados!$E$6+(H59)*Dados!$E$17,IF(D59="Modelo obsoleto",4*Dados!$E$6+(H59)*Dados!$E$17,IF(I59="",2*Dados!$E$6+(H59)*Dados!$E$17,0))))</f>
        <v>0.6</v>
      </c>
      <c r="AC59" s="46">
        <f>((E59)/1000)*Dados!$E$3+(F59)*Dados!$E$4+(G59+J59)*Dados!$E$6+IF(I59="",0,IF(I59="2:2",Dados!$E$8,IF(I59="2:4",Dados!$E$9,IF(I59="2:8",Dados!$E$10,IF(I59="2:16",Dados!$E$11,IF(I59="2:32",Dados!$E$12))))))-AB59+H59*Dados!$E$17</f>
        <v>0.23599999999999999</v>
      </c>
      <c r="AD59" s="46">
        <f>((K59+L59)/1000)*Dados!$E$3+(M59+2)*Dados!$E$4+N59*Dados!$E$5+(Q59)*Dados!$E$6+IF(O59="",0,IF(O59="2:2",Dados!$E$8,IF(O59="2:4",Dados!$E$9,IF(O59="2:8",Dados!$E$10,IF(O59="2:16",Dados!$E$11,IF(O59="2:32",Dados!$E$12))))))+IF(O59="",0,IF(O59="1:2",Dados!$E$13,IF(O59="1:4",Dados!$E$16,IF(O59="1:8",Dados!$E$15,IF(O59="1:16",Dados!$E$18,IF(O59="1:32",Dados!$E$14))))))+IF(C59="SIM",1,0)+IF(W59="",0,IF(W59="1:2",Dados!$E$13,IF(W59="1:4",Dados!$E$16,IF(W59="1:8",Dados!$E$15,IF(W59="1:16",Dados!$E$18,IF(W59="1:32",Dados!$E$14))))))+IF(P59="",0,IF(P59="2:2",Dados!$E$8,IF(P59="2:4",Dados!$E$9,IF(P59="2:8",Dados!$E$10,IF(P59="2:16",Dados!$E$11,IF(P59="2:32",Dados!$E$12))))))+IF(P59="",0,IF(P59="1:2",Dados!$E$13,IF(P59="1:4",Dados!$E$16,IF(P59="1:8",Dados!$E$15,IF(P59="1:16",Dados!$E$18,IF(P59="1:32",Dados!$E$14))))))</f>
        <v>0.502</v>
      </c>
      <c r="AE59" s="47">
        <f>((T59)/1000)*[1]Dados!$E$3+(1)*[1]Dados!$E$4+IF(X59="",0,IF(X59="1:2",[1]Dados!$E$13,IF(X59="1:4",[1]Dados!$E$16,IF(X59="1:8",[1]Dados!$E$15,IF(X59="1:16",[1]Dados!$E$18,IF(X59="1:32",[1]Dados!$E$14))))))+S59*[1]Dados!$E$6</f>
        <v>0.7</v>
      </c>
      <c r="AF59" s="47">
        <f>((U59)/1000)*Dados!$E$3+(1)*Dados!$E$4+R59*Dados!$E$7</f>
        <v>0.504</v>
      </c>
      <c r="AG59" s="46">
        <f t="shared" si="14"/>
        <v>1.4379999999999999</v>
      </c>
    </row>
    <row r="60" spans="1:33" hidden="1" x14ac:dyDescent="0.25">
      <c r="A60" s="30" t="s">
        <v>133</v>
      </c>
      <c r="B60" s="48"/>
      <c r="C60" s="31" t="s">
        <v>50</v>
      </c>
      <c r="D60" s="32" t="s">
        <v>51</v>
      </c>
      <c r="E60" s="33">
        <f t="shared" si="15"/>
        <v>100</v>
      </c>
      <c r="F60" s="34">
        <f t="shared" si="17"/>
        <v>2</v>
      </c>
      <c r="G60" s="34">
        <v>2</v>
      </c>
      <c r="H60" s="34">
        <f t="shared" si="9"/>
        <v>0</v>
      </c>
      <c r="I60" s="35"/>
      <c r="J60" s="36">
        <v>0</v>
      </c>
      <c r="K60" s="36">
        <f t="shared" si="16"/>
        <v>1950</v>
      </c>
      <c r="L60" s="49"/>
      <c r="M60" s="38">
        <f>Aux!C56</f>
        <v>-4</v>
      </c>
      <c r="N60" s="36">
        <v>0</v>
      </c>
      <c r="O60" s="39"/>
      <c r="P60" s="39"/>
      <c r="Q60" s="36">
        <v>0</v>
      </c>
      <c r="R60" s="40">
        <f t="shared" si="10"/>
        <v>1</v>
      </c>
      <c r="S60" s="40">
        <f t="shared" si="11"/>
        <v>2</v>
      </c>
      <c r="T60" s="38"/>
      <c r="U60" s="40">
        <f t="shared" si="12"/>
        <v>150</v>
      </c>
      <c r="V60" s="40">
        <f t="shared" si="13"/>
        <v>2</v>
      </c>
      <c r="W60" s="39"/>
      <c r="X60" s="41"/>
      <c r="Y60" s="42">
        <f>((E60+K60+L60+T60+U60)/1000)*Dados!$E$3+J60*Dados!$E$7+(F60+M60+V60)*Dados!$E$4+(N60)*Dados!$E$5+(G60+Q60+S60)*Dados!$E$6+(R60)*Dados!$E$7+IF(I60="",0,IF(I60="2:2",Dados!$E$8,IF(I60="2:4",Dados!$E$9,IF(I60="2:8",Dados!$E$10,IF(I60="2:16",Dados!$E$11,IF(I60="2:32",Dados!$E$12))))))+IF(O60="",0,IF(O60="2:2",Dados!$E$8,IF(O60="2:4",Dados!$E$9,IF(O60="2:8",Dados!$E$10,IF(O60="2:16",Dados!$E$11,IF(O60="2:32",Dados!$E$12))))))+IF(O60="",0,IF(O60="1:2",Dados!$E$13,IF(O60="1:4",Dados!$E$16,IF(O60="1:8",Dados!$E$15,IF(O60="1:16",Dados!$E$18,IF(O60="1:32",Dados!$E$14))))))+IF(P60="",0,IF(P60="2:2",Dados!$E$8,IF(P60="2:4",Dados!$E$9,IF(P60="2:8",Dados!$E$10,IF(P60="2:16",Dados!$E$11,IF(P60="2:32",Dados!$E$12))))))+IF(P60="",0,IF(P60="1:2",Dados!$E$13,IF(P60="1:4",Dados!$E$16,IF(P60="1:8",Dados!$E$15,IF(P60="1:16",Dados!$E$18,IF(P60="1:32",Dados!$E$14))))))+IF(W60="",0,IF(W60="1:2",Dados!$E$13,IF(W60="1:4",Dados!$E$16,IF(W60="1:8",Dados!$E$15,IF(W60="1:16",Dados!$E$18,IF(W60="1:32",Dados!$E$14))))))+(H60)*Dados!$E$17+IF(C60="SIM",1,0)+IF(X60="",0,IF(X60="1:2",Dados!$E$13,IF(X60="1:4",Dados!$E$16,IF(X60="1:8",Dados!$E$15,IF(X60="1:16",Dados!$E$18,IF(X60="1:32",Dados!$E$14))))))</f>
        <v>2.3420000000000001</v>
      </c>
      <c r="Z60" s="43">
        <f>Y60-((1*Dados!$E$6) + (1*Dados!$E$8))</f>
        <v>-1.6579999999999999</v>
      </c>
      <c r="AA60" s="44">
        <f t="shared" si="18"/>
        <v>1</v>
      </c>
      <c r="AB60" s="45">
        <f>IF(D60="Novas Estações",2*Dados!$E$6+(H60)*Dados!$E$17,IF(D60="Ampliação Sala Existêntes",2*Dados!$E$6+(H60)*Dados!$E$17,IF(D60="Modelo obsoleto",4*Dados!$E$6+(H60)*Dados!$E$17,IF(I60="",2*Dados!$E$6+(H60)*Dados!$E$17,0))))</f>
        <v>0.6</v>
      </c>
      <c r="AC60" s="46">
        <f>((E60)/1000)*Dados!$E$3+(F60)*Dados!$E$4+(G60+J60)*Dados!$E$6+IF(I60="",0,IF(I60="2:2",Dados!$E$8,IF(I60="2:4",Dados!$E$9,IF(I60="2:8",Dados!$E$10,IF(I60="2:16",Dados!$E$11,IF(I60="2:32",Dados!$E$12))))))-AB60+H60*Dados!$E$17</f>
        <v>0.23599999999999999</v>
      </c>
      <c r="AD60" s="46">
        <f>((K60+L60)/1000)*Dados!$E$3+(M60+2)*Dados!$E$4+N60*Dados!$E$5+(Q60)*Dados!$E$6+IF(O60="",0,IF(O60="2:2",Dados!$E$8,IF(O60="2:4",Dados!$E$9,IF(O60="2:8",Dados!$E$10,IF(O60="2:16",Dados!$E$11,IF(O60="2:32",Dados!$E$12))))))+IF(O60="",0,IF(O60="1:2",Dados!$E$13,IF(O60="1:4",Dados!$E$16,IF(O60="1:8",Dados!$E$15,IF(O60="1:16",Dados!$E$18,IF(O60="1:32",Dados!$E$14))))))+IF(C60="SIM",1,0)+IF(W60="",0,IF(W60="1:2",Dados!$E$13,IF(W60="1:4",Dados!$E$16,IF(W60="1:8",Dados!$E$15,IF(W60="1:16",Dados!$E$18,IF(W60="1:32",Dados!$E$14))))))+IF(P60="",0,IF(P60="2:2",Dados!$E$8,IF(P60="2:4",Dados!$E$9,IF(P60="2:8",Dados!$E$10,IF(P60="2:16",Dados!$E$11,IF(P60="2:32",Dados!$E$12))))))+IF(P60="",0,IF(P60="1:2",Dados!$E$13,IF(P60="1:4",Dados!$E$16,IF(P60="1:8",Dados!$E$15,IF(P60="1:16",Dados!$E$18,IF(P60="1:32",Dados!$E$14))))))</f>
        <v>0.502</v>
      </c>
      <c r="AE60" s="47">
        <f>((T60)/1000)*[1]Dados!$E$3+(1)*[1]Dados!$E$4+IF(X60="",0,IF(X60="1:2",[1]Dados!$E$13,IF(X60="1:4",[1]Dados!$E$16,IF(X60="1:8",[1]Dados!$E$15,IF(X60="1:16",[1]Dados!$E$18,IF(X60="1:32",[1]Dados!$E$14))))))+S60*[1]Dados!$E$6</f>
        <v>0.7</v>
      </c>
      <c r="AF60" s="47">
        <f>((U60)/1000)*Dados!$E$3+(1)*Dados!$E$4+R60*Dados!$E$7</f>
        <v>0.504</v>
      </c>
      <c r="AG60" s="46">
        <f t="shared" si="14"/>
        <v>1.4379999999999999</v>
      </c>
    </row>
    <row r="61" spans="1:33" hidden="1" x14ac:dyDescent="0.25">
      <c r="A61" s="30" t="s">
        <v>134</v>
      </c>
      <c r="B61" s="48"/>
      <c r="C61" s="31" t="s">
        <v>50</v>
      </c>
      <c r="D61" s="32" t="s">
        <v>51</v>
      </c>
      <c r="E61" s="50">
        <f t="shared" si="15"/>
        <v>100</v>
      </c>
      <c r="F61" s="34">
        <f t="shared" si="17"/>
        <v>2</v>
      </c>
      <c r="G61" s="34">
        <v>2</v>
      </c>
      <c r="H61" s="34">
        <f t="shared" si="9"/>
        <v>0</v>
      </c>
      <c r="I61" s="35"/>
      <c r="J61" s="36">
        <v>0</v>
      </c>
      <c r="K61" s="36">
        <f t="shared" si="16"/>
        <v>1950</v>
      </c>
      <c r="L61" s="49"/>
      <c r="M61" s="38">
        <f>Aux!C57</f>
        <v>-4</v>
      </c>
      <c r="N61" s="36">
        <v>0</v>
      </c>
      <c r="O61" s="39"/>
      <c r="P61" s="39"/>
      <c r="Q61" s="36">
        <v>0</v>
      </c>
      <c r="R61" s="40">
        <f t="shared" si="10"/>
        <v>1</v>
      </c>
      <c r="S61" s="40">
        <f t="shared" si="11"/>
        <v>2</v>
      </c>
      <c r="T61" s="38"/>
      <c r="U61" s="40">
        <f t="shared" si="12"/>
        <v>150</v>
      </c>
      <c r="V61" s="40">
        <f t="shared" si="13"/>
        <v>2</v>
      </c>
      <c r="W61" s="39"/>
      <c r="X61" s="41"/>
      <c r="Y61" s="42">
        <f>((E61+K61+L61+T61+U61)/1000)*Dados!$E$3+J61*Dados!$E$7+(F61+M61+V61)*Dados!$E$4+(N61)*Dados!$E$5+(G61+Q61+S61)*Dados!$E$6+(R61)*Dados!$E$7+IF(I61="",0,IF(I61="2:2",Dados!$E$8,IF(I61="2:4",Dados!$E$9,IF(I61="2:8",Dados!$E$10,IF(I61="2:16",Dados!$E$11,IF(I61="2:32",Dados!$E$12))))))+IF(O61="",0,IF(O61="2:2",Dados!$E$8,IF(O61="2:4",Dados!$E$9,IF(O61="2:8",Dados!$E$10,IF(O61="2:16",Dados!$E$11,IF(O61="2:32",Dados!$E$12))))))+IF(O61="",0,IF(O61="1:2",Dados!$E$13,IF(O61="1:4",Dados!$E$16,IF(O61="1:8",Dados!$E$15,IF(O61="1:16",Dados!$E$18,IF(O61="1:32",Dados!$E$14))))))+IF(P61="",0,IF(P61="2:2",Dados!$E$8,IF(P61="2:4",Dados!$E$9,IF(P61="2:8",Dados!$E$10,IF(P61="2:16",Dados!$E$11,IF(P61="2:32",Dados!$E$12))))))+IF(P61="",0,IF(P61="1:2",Dados!$E$13,IF(P61="1:4",Dados!$E$16,IF(P61="1:8",Dados!$E$15,IF(P61="1:16",Dados!$E$18,IF(P61="1:32",Dados!$E$14))))))+IF(W61="",0,IF(W61="1:2",Dados!$E$13,IF(W61="1:4",Dados!$E$16,IF(W61="1:8",Dados!$E$15,IF(W61="1:16",Dados!$E$18,IF(W61="1:32",Dados!$E$14))))))+(H61)*Dados!$E$17+IF(C61="SIM",1,0)+IF(X61="",0,IF(X61="1:2",Dados!$E$13,IF(X61="1:4",Dados!$E$16,IF(X61="1:8",Dados!$E$15,IF(X61="1:16",Dados!$E$18,IF(X61="1:32",Dados!$E$14))))))</f>
        <v>2.3420000000000001</v>
      </c>
      <c r="Z61" s="43">
        <f>Y61-((1*Dados!$E$6) + (1*Dados!$E$8))</f>
        <v>-1.6579999999999999</v>
      </c>
      <c r="AA61" s="44">
        <f t="shared" si="18"/>
        <v>1</v>
      </c>
      <c r="AB61" s="45">
        <f>IF(D61="Novas Estações",2*Dados!$E$6+(H61)*Dados!$E$17,IF(D61="Ampliação Sala Existêntes",2*Dados!$E$6+(H61)*Dados!$E$17,IF(D61="Modelo obsoleto",4*Dados!$E$6+(H61)*Dados!$E$17,IF(I61="",2*Dados!$E$6+(H61)*Dados!$E$17,0))))</f>
        <v>0.6</v>
      </c>
      <c r="AC61" s="46">
        <f>((E61)/1000)*Dados!$E$3+(F61)*Dados!$E$4+(G61+J61)*Dados!$E$6+IF(I61="",0,IF(I61="2:2",Dados!$E$8,IF(I61="2:4",Dados!$E$9,IF(I61="2:8",Dados!$E$10,IF(I61="2:16",Dados!$E$11,IF(I61="2:32",Dados!$E$12))))))-AB61+H61*Dados!$E$17</f>
        <v>0.23599999999999999</v>
      </c>
      <c r="AD61" s="46">
        <f>((K61+L61)/1000)*Dados!$E$3+(M61+2)*Dados!$E$4+N61*Dados!$E$5+(Q61)*Dados!$E$6+IF(O61="",0,IF(O61="2:2",Dados!$E$8,IF(O61="2:4",Dados!$E$9,IF(O61="2:8",Dados!$E$10,IF(O61="2:16",Dados!$E$11,IF(O61="2:32",Dados!$E$12))))))+IF(O61="",0,IF(O61="1:2",Dados!$E$13,IF(O61="1:4",Dados!$E$16,IF(O61="1:8",Dados!$E$15,IF(O61="1:16",Dados!$E$18,IF(O61="1:32",Dados!$E$14))))))+IF(C61="SIM",1,0)+IF(W61="",0,IF(W61="1:2",Dados!$E$13,IF(W61="1:4",Dados!$E$16,IF(W61="1:8",Dados!$E$15,IF(W61="1:16",Dados!$E$18,IF(W61="1:32",Dados!$E$14))))))+IF(P61="",0,IF(P61="2:2",Dados!$E$8,IF(P61="2:4",Dados!$E$9,IF(P61="2:8",Dados!$E$10,IF(P61="2:16",Dados!$E$11,IF(P61="2:32",Dados!$E$12))))))+IF(P61="",0,IF(P61="1:2",Dados!$E$13,IF(P61="1:4",Dados!$E$16,IF(P61="1:8",Dados!$E$15,IF(P61="1:16",Dados!$E$18,IF(P61="1:32",Dados!$E$14))))))</f>
        <v>0.502</v>
      </c>
      <c r="AE61" s="47">
        <f>((T61)/1000)*[1]Dados!$E$3+(1)*[1]Dados!$E$4+IF(X61="",0,IF(X61="1:2",[1]Dados!$E$13,IF(X61="1:4",[1]Dados!$E$16,IF(X61="1:8",[1]Dados!$E$15,IF(X61="1:16",[1]Dados!$E$18,IF(X61="1:32",[1]Dados!$E$14))))))+S61*[1]Dados!$E$6</f>
        <v>0.7</v>
      </c>
      <c r="AF61" s="47">
        <f>((U61)/1000)*Dados!$E$3+(1)*Dados!$E$4+R61*Dados!$E$7</f>
        <v>0.504</v>
      </c>
      <c r="AG61" s="46">
        <f t="shared" si="14"/>
        <v>1.4379999999999999</v>
      </c>
    </row>
    <row r="62" spans="1:33" hidden="1" x14ac:dyDescent="0.25">
      <c r="A62" s="30" t="s">
        <v>135</v>
      </c>
      <c r="B62" s="48"/>
      <c r="C62" s="31" t="s">
        <v>50</v>
      </c>
      <c r="D62" s="32" t="s">
        <v>51</v>
      </c>
      <c r="E62" s="50">
        <f t="shared" si="15"/>
        <v>100</v>
      </c>
      <c r="F62" s="34">
        <f t="shared" si="17"/>
        <v>2</v>
      </c>
      <c r="G62" s="34">
        <v>2</v>
      </c>
      <c r="H62" s="34">
        <f t="shared" si="9"/>
        <v>0</v>
      </c>
      <c r="I62" s="35"/>
      <c r="J62" s="36">
        <v>0</v>
      </c>
      <c r="K62" s="36">
        <f t="shared" si="16"/>
        <v>1950</v>
      </c>
      <c r="L62" s="49"/>
      <c r="M62" s="38">
        <f>Aux!C58</f>
        <v>-4</v>
      </c>
      <c r="N62" s="36">
        <v>0</v>
      </c>
      <c r="O62" s="39"/>
      <c r="P62" s="39"/>
      <c r="Q62" s="36">
        <v>0</v>
      </c>
      <c r="R62" s="40">
        <f t="shared" si="10"/>
        <v>1</v>
      </c>
      <c r="S62" s="40">
        <f t="shared" si="11"/>
        <v>2</v>
      </c>
      <c r="T62" s="38"/>
      <c r="U62" s="40">
        <f t="shared" si="12"/>
        <v>150</v>
      </c>
      <c r="V62" s="40">
        <f t="shared" si="13"/>
        <v>2</v>
      </c>
      <c r="W62" s="39"/>
      <c r="X62" s="41"/>
      <c r="Y62" s="42">
        <f>((E62+K62+L62+T62+U62)/1000)*Dados!$E$3+J62*Dados!$E$7+(F62+M62+V62)*Dados!$E$4+(N62)*Dados!$E$5+(G62+Q62+S62)*Dados!$E$6+(R62)*Dados!$E$7+IF(I62="",0,IF(I62="2:2",Dados!$E$8,IF(I62="2:4",Dados!$E$9,IF(I62="2:8",Dados!$E$10,IF(I62="2:16",Dados!$E$11,IF(I62="2:32",Dados!$E$12))))))+IF(O62="",0,IF(O62="2:2",Dados!$E$8,IF(O62="2:4",Dados!$E$9,IF(O62="2:8",Dados!$E$10,IF(O62="2:16",Dados!$E$11,IF(O62="2:32",Dados!$E$12))))))+IF(O62="",0,IF(O62="1:2",Dados!$E$13,IF(O62="1:4",Dados!$E$16,IF(O62="1:8",Dados!$E$15,IF(O62="1:16",Dados!$E$18,IF(O62="1:32",Dados!$E$14))))))+IF(P62="",0,IF(P62="2:2",Dados!$E$8,IF(P62="2:4",Dados!$E$9,IF(P62="2:8",Dados!$E$10,IF(P62="2:16",Dados!$E$11,IF(P62="2:32",Dados!$E$12))))))+IF(P62="",0,IF(P62="1:2",Dados!$E$13,IF(P62="1:4",Dados!$E$16,IF(P62="1:8",Dados!$E$15,IF(P62="1:16",Dados!$E$18,IF(P62="1:32",Dados!$E$14))))))+IF(W62="",0,IF(W62="1:2",Dados!$E$13,IF(W62="1:4",Dados!$E$16,IF(W62="1:8",Dados!$E$15,IF(W62="1:16",Dados!$E$18,IF(W62="1:32",Dados!$E$14))))))+(H62)*Dados!$E$17+IF(C62="SIM",1,0)+IF(X62="",0,IF(X62="1:2",Dados!$E$13,IF(X62="1:4",Dados!$E$16,IF(X62="1:8",Dados!$E$15,IF(X62="1:16",Dados!$E$18,IF(X62="1:32",Dados!$E$14))))))</f>
        <v>2.3420000000000001</v>
      </c>
      <c r="Z62" s="43">
        <f>Y62-((1*Dados!$E$6) + (1*Dados!$E$8))</f>
        <v>-1.6579999999999999</v>
      </c>
      <c r="AA62" s="44">
        <f t="shared" si="18"/>
        <v>1</v>
      </c>
      <c r="AB62" s="45">
        <f>IF(D62="Novas Estações",2*Dados!$E$6+(H62)*Dados!$E$17,IF(D62="Ampliação Sala Existêntes",2*Dados!$E$6+(H62)*Dados!$E$17,IF(D62="Modelo obsoleto",4*Dados!$E$6+(H62)*Dados!$E$17,IF(I62="",2*Dados!$E$6+(H62)*Dados!$E$17,0))))</f>
        <v>0.6</v>
      </c>
      <c r="AC62" s="46">
        <f>((E62)/1000)*Dados!$E$3+(F62)*Dados!$E$4+(G62+J62)*Dados!$E$6+IF(I62="",0,IF(I62="2:2",Dados!$E$8,IF(I62="2:4",Dados!$E$9,IF(I62="2:8",Dados!$E$10,IF(I62="2:16",Dados!$E$11,IF(I62="2:32",Dados!$E$12))))))-AB62+H62*Dados!$E$17</f>
        <v>0.23599999999999999</v>
      </c>
      <c r="AD62" s="46">
        <f>((K62+L62)/1000)*Dados!$E$3+(M62+2)*Dados!$E$4+N62*Dados!$E$5+(Q62)*Dados!$E$6+IF(O62="",0,IF(O62="2:2",Dados!$E$8,IF(O62="2:4",Dados!$E$9,IF(O62="2:8",Dados!$E$10,IF(O62="2:16",Dados!$E$11,IF(O62="2:32",Dados!$E$12))))))+IF(O62="",0,IF(O62="1:2",Dados!$E$13,IF(O62="1:4",Dados!$E$16,IF(O62="1:8",Dados!$E$15,IF(O62="1:16",Dados!$E$18,IF(O62="1:32",Dados!$E$14))))))+IF(C62="SIM",1,0)+IF(W62="",0,IF(W62="1:2",Dados!$E$13,IF(W62="1:4",Dados!$E$16,IF(W62="1:8",Dados!$E$15,IF(W62="1:16",Dados!$E$18,IF(W62="1:32",Dados!$E$14))))))+IF(P62="",0,IF(P62="2:2",Dados!$E$8,IF(P62="2:4",Dados!$E$9,IF(P62="2:8",Dados!$E$10,IF(P62="2:16",Dados!$E$11,IF(P62="2:32",Dados!$E$12))))))+IF(P62="",0,IF(P62="1:2",Dados!$E$13,IF(P62="1:4",Dados!$E$16,IF(P62="1:8",Dados!$E$15,IF(P62="1:16",Dados!$E$18,IF(P62="1:32",Dados!$E$14))))))</f>
        <v>0.502</v>
      </c>
      <c r="AE62" s="47">
        <f>((T62)/1000)*[1]Dados!$E$3+(1)*[1]Dados!$E$4+IF(X62="",0,IF(X62="1:2",[1]Dados!$E$13,IF(X62="1:4",[1]Dados!$E$16,IF(X62="1:8",[1]Dados!$E$15,IF(X62="1:16",[1]Dados!$E$18,IF(X62="1:32",[1]Dados!$E$14))))))+S62*[1]Dados!$E$6</f>
        <v>0.7</v>
      </c>
      <c r="AF62" s="47">
        <f>((U62)/1000)*Dados!$E$3+(1)*Dados!$E$4+R62*Dados!$E$7</f>
        <v>0.504</v>
      </c>
      <c r="AG62" s="46">
        <f t="shared" si="14"/>
        <v>1.4379999999999999</v>
      </c>
    </row>
    <row r="63" spans="1:33" hidden="1" x14ac:dyDescent="0.25">
      <c r="A63" s="30" t="s">
        <v>136</v>
      </c>
      <c r="B63" s="48"/>
      <c r="C63" s="31" t="s">
        <v>50</v>
      </c>
      <c r="D63" s="32" t="s">
        <v>51</v>
      </c>
      <c r="E63" s="50">
        <f t="shared" si="15"/>
        <v>100</v>
      </c>
      <c r="F63" s="34">
        <f t="shared" si="17"/>
        <v>2</v>
      </c>
      <c r="G63" s="34">
        <v>2</v>
      </c>
      <c r="H63" s="34">
        <f t="shared" si="9"/>
        <v>0</v>
      </c>
      <c r="I63" s="35"/>
      <c r="J63" s="36">
        <v>0</v>
      </c>
      <c r="K63" s="36">
        <f t="shared" si="16"/>
        <v>1950</v>
      </c>
      <c r="L63" s="49"/>
      <c r="M63" s="38">
        <f>Aux!C59</f>
        <v>-4</v>
      </c>
      <c r="N63" s="36">
        <v>0</v>
      </c>
      <c r="O63" s="39"/>
      <c r="P63" s="39"/>
      <c r="Q63" s="36">
        <v>0</v>
      </c>
      <c r="R63" s="40">
        <f t="shared" si="10"/>
        <v>1</v>
      </c>
      <c r="S63" s="40">
        <f t="shared" si="11"/>
        <v>2</v>
      </c>
      <c r="T63" s="38"/>
      <c r="U63" s="40">
        <f t="shared" si="12"/>
        <v>150</v>
      </c>
      <c r="V63" s="40">
        <f t="shared" si="13"/>
        <v>2</v>
      </c>
      <c r="W63" s="39"/>
      <c r="X63" s="41"/>
      <c r="Y63" s="42">
        <f>((E63+K63+L63+T63+U63)/1000)*Dados!$E$3+J63*Dados!$E$7+(F63+M63+V63)*Dados!$E$4+(N63)*Dados!$E$5+(G63+Q63+S63)*Dados!$E$6+(R63)*Dados!$E$7+IF(I63="",0,IF(I63="2:2",Dados!$E$8,IF(I63="2:4",Dados!$E$9,IF(I63="2:8",Dados!$E$10,IF(I63="2:16",Dados!$E$11,IF(I63="2:32",Dados!$E$12))))))+IF(O63="",0,IF(O63="2:2",Dados!$E$8,IF(O63="2:4",Dados!$E$9,IF(O63="2:8",Dados!$E$10,IF(O63="2:16",Dados!$E$11,IF(O63="2:32",Dados!$E$12))))))+IF(O63="",0,IF(O63="1:2",Dados!$E$13,IF(O63="1:4",Dados!$E$16,IF(O63="1:8",Dados!$E$15,IF(O63="1:16",Dados!$E$18,IF(O63="1:32",Dados!$E$14))))))+IF(P63="",0,IF(P63="2:2",Dados!$E$8,IF(P63="2:4",Dados!$E$9,IF(P63="2:8",Dados!$E$10,IF(P63="2:16",Dados!$E$11,IF(P63="2:32",Dados!$E$12))))))+IF(P63="",0,IF(P63="1:2",Dados!$E$13,IF(P63="1:4",Dados!$E$16,IF(P63="1:8",Dados!$E$15,IF(P63="1:16",Dados!$E$18,IF(P63="1:32",Dados!$E$14))))))+IF(W63="",0,IF(W63="1:2",Dados!$E$13,IF(W63="1:4",Dados!$E$16,IF(W63="1:8",Dados!$E$15,IF(W63="1:16",Dados!$E$18,IF(W63="1:32",Dados!$E$14))))))+(H63)*Dados!$E$17+IF(C63="SIM",1,0)+IF(X63="",0,IF(X63="1:2",Dados!$E$13,IF(X63="1:4",Dados!$E$16,IF(X63="1:8",Dados!$E$15,IF(X63="1:16",Dados!$E$18,IF(X63="1:32",Dados!$E$14))))))</f>
        <v>2.3420000000000001</v>
      </c>
      <c r="Z63" s="43">
        <f>Y63-((1*Dados!$E$6) + (1*Dados!$E$8))</f>
        <v>-1.6579999999999999</v>
      </c>
      <c r="AA63" s="44">
        <f t="shared" si="18"/>
        <v>1</v>
      </c>
      <c r="AB63" s="45">
        <f>IF(D63="Novas Estações",2*Dados!$E$6+(H63)*Dados!$E$17,IF(D63="Ampliação Sala Existêntes",2*Dados!$E$6+(H63)*Dados!$E$17,IF(D63="Modelo obsoleto",4*Dados!$E$6+(H63)*Dados!$E$17,IF(I63="",2*Dados!$E$6+(H63)*Dados!$E$17,0))))</f>
        <v>0.6</v>
      </c>
      <c r="AC63" s="46">
        <f>((E63)/1000)*Dados!$E$3+(F63)*Dados!$E$4+(G63+J63)*Dados!$E$6+IF(I63="",0,IF(I63="2:2",Dados!$E$8,IF(I63="2:4",Dados!$E$9,IF(I63="2:8",Dados!$E$10,IF(I63="2:16",Dados!$E$11,IF(I63="2:32",Dados!$E$12))))))-AB63+H63*Dados!$E$17</f>
        <v>0.23599999999999999</v>
      </c>
      <c r="AD63" s="46">
        <f>((K63+L63)/1000)*Dados!$E$3+(M63+2)*Dados!$E$4+N63*Dados!$E$5+(Q63)*Dados!$E$6+IF(O63="",0,IF(O63="2:2",Dados!$E$8,IF(O63="2:4",Dados!$E$9,IF(O63="2:8",Dados!$E$10,IF(O63="2:16",Dados!$E$11,IF(O63="2:32",Dados!$E$12))))))+IF(O63="",0,IF(O63="1:2",Dados!$E$13,IF(O63="1:4",Dados!$E$16,IF(O63="1:8",Dados!$E$15,IF(O63="1:16",Dados!$E$18,IF(O63="1:32",Dados!$E$14))))))+IF(C63="SIM",1,0)+IF(W63="",0,IF(W63="1:2",Dados!$E$13,IF(W63="1:4",Dados!$E$16,IF(W63="1:8",Dados!$E$15,IF(W63="1:16",Dados!$E$18,IF(W63="1:32",Dados!$E$14))))))+IF(P63="",0,IF(P63="2:2",Dados!$E$8,IF(P63="2:4",Dados!$E$9,IF(P63="2:8",Dados!$E$10,IF(P63="2:16",Dados!$E$11,IF(P63="2:32",Dados!$E$12))))))+IF(P63="",0,IF(P63="1:2",Dados!$E$13,IF(P63="1:4",Dados!$E$16,IF(P63="1:8",Dados!$E$15,IF(P63="1:16",Dados!$E$18,IF(P63="1:32",Dados!$E$14))))))</f>
        <v>0.502</v>
      </c>
      <c r="AE63" s="47">
        <f>((T63)/1000)*[1]Dados!$E$3+(1)*[1]Dados!$E$4+IF(X63="",0,IF(X63="1:2",[1]Dados!$E$13,IF(X63="1:4",[1]Dados!$E$16,IF(X63="1:8",[1]Dados!$E$15,IF(X63="1:16",[1]Dados!$E$18,IF(X63="1:32",[1]Dados!$E$14))))))+S63*[1]Dados!$E$6</f>
        <v>0.7</v>
      </c>
      <c r="AF63" s="47">
        <f>((U63)/1000)*Dados!$E$3+(1)*Dados!$E$4+R63*Dados!$E$7</f>
        <v>0.504</v>
      </c>
      <c r="AG63" s="46">
        <f t="shared" si="14"/>
        <v>1.4379999999999999</v>
      </c>
    </row>
    <row r="64" spans="1:33" hidden="1" x14ac:dyDescent="0.25">
      <c r="A64" s="30" t="s">
        <v>137</v>
      </c>
      <c r="B64" s="48"/>
      <c r="C64" s="31" t="s">
        <v>50</v>
      </c>
      <c r="D64" s="32" t="s">
        <v>51</v>
      </c>
      <c r="E64" s="50">
        <f t="shared" si="15"/>
        <v>100</v>
      </c>
      <c r="F64" s="34">
        <f t="shared" si="17"/>
        <v>2</v>
      </c>
      <c r="G64" s="34">
        <v>2</v>
      </c>
      <c r="H64" s="34">
        <f t="shared" si="9"/>
        <v>0</v>
      </c>
      <c r="I64" s="35"/>
      <c r="J64" s="36">
        <v>0</v>
      </c>
      <c r="K64" s="36">
        <f t="shared" si="16"/>
        <v>1950</v>
      </c>
      <c r="L64" s="49"/>
      <c r="M64" s="38">
        <f>Aux!C60</f>
        <v>-4</v>
      </c>
      <c r="N64" s="36">
        <v>0</v>
      </c>
      <c r="O64" s="39"/>
      <c r="P64" s="39"/>
      <c r="Q64" s="36">
        <v>0</v>
      </c>
      <c r="R64" s="40">
        <f t="shared" si="10"/>
        <v>1</v>
      </c>
      <c r="S64" s="40">
        <f t="shared" si="11"/>
        <v>2</v>
      </c>
      <c r="T64" s="38"/>
      <c r="U64" s="40">
        <f t="shared" si="12"/>
        <v>150</v>
      </c>
      <c r="V64" s="40">
        <f t="shared" si="13"/>
        <v>2</v>
      </c>
      <c r="W64" s="39"/>
      <c r="X64" s="41"/>
      <c r="Y64" s="42">
        <f>((E64+K64+L64+T64+U64)/1000)*Dados!$E$3+J64*Dados!$E$7+(F64+M64+V64)*Dados!$E$4+(N64)*Dados!$E$5+(G64+Q64+S64)*Dados!$E$6+(R64)*Dados!$E$7+IF(I64="",0,IF(I64="2:2",Dados!$E$8,IF(I64="2:4",Dados!$E$9,IF(I64="2:8",Dados!$E$10,IF(I64="2:16",Dados!$E$11,IF(I64="2:32",Dados!$E$12))))))+IF(O64="",0,IF(O64="2:2",Dados!$E$8,IF(O64="2:4",Dados!$E$9,IF(O64="2:8",Dados!$E$10,IF(O64="2:16",Dados!$E$11,IF(O64="2:32",Dados!$E$12))))))+IF(O64="",0,IF(O64="1:2",Dados!$E$13,IF(O64="1:4",Dados!$E$16,IF(O64="1:8",Dados!$E$15,IF(O64="1:16",Dados!$E$18,IF(O64="1:32",Dados!$E$14))))))+IF(P64="",0,IF(P64="2:2",Dados!$E$8,IF(P64="2:4",Dados!$E$9,IF(P64="2:8",Dados!$E$10,IF(P64="2:16",Dados!$E$11,IF(P64="2:32",Dados!$E$12))))))+IF(P64="",0,IF(P64="1:2",Dados!$E$13,IF(P64="1:4",Dados!$E$16,IF(P64="1:8",Dados!$E$15,IF(P64="1:16",Dados!$E$18,IF(P64="1:32",Dados!$E$14))))))+IF(W64="",0,IF(W64="1:2",Dados!$E$13,IF(W64="1:4",Dados!$E$16,IF(W64="1:8",Dados!$E$15,IF(W64="1:16",Dados!$E$18,IF(W64="1:32",Dados!$E$14))))))+(H64)*Dados!$E$17+IF(C64="SIM",1,0)+IF(X64="",0,IF(X64="1:2",Dados!$E$13,IF(X64="1:4",Dados!$E$16,IF(X64="1:8",Dados!$E$15,IF(X64="1:16",Dados!$E$18,IF(X64="1:32",Dados!$E$14))))))</f>
        <v>2.3420000000000001</v>
      </c>
      <c r="Z64" s="43">
        <f>Y64-((1*Dados!$E$6) + (1*Dados!$E$8))</f>
        <v>-1.6579999999999999</v>
      </c>
      <c r="AA64" s="44">
        <f t="shared" si="18"/>
        <v>1</v>
      </c>
      <c r="AB64" s="45">
        <f>IF(D64="Novas Estações",2*Dados!$E$6+(H64)*Dados!$E$17,IF(D64="Ampliação Sala Existêntes",2*Dados!$E$6+(H64)*Dados!$E$17,IF(D64="Modelo obsoleto",4*Dados!$E$6+(H64)*Dados!$E$17,IF(I64="",2*Dados!$E$6+(H64)*Dados!$E$17,0))))</f>
        <v>0.6</v>
      </c>
      <c r="AC64" s="46">
        <f>((E64)/1000)*Dados!$E$3+(F64)*Dados!$E$4+(G64+J64)*Dados!$E$6+IF(I64="",0,IF(I64="2:2",Dados!$E$8,IF(I64="2:4",Dados!$E$9,IF(I64="2:8",Dados!$E$10,IF(I64="2:16",Dados!$E$11,IF(I64="2:32",Dados!$E$12))))))-AB64+H64*Dados!$E$17</f>
        <v>0.23599999999999999</v>
      </c>
      <c r="AD64" s="46">
        <f>((K64+L64)/1000)*Dados!$E$3+(M64+2)*Dados!$E$4+N64*Dados!$E$5+(Q64)*Dados!$E$6+IF(O64="",0,IF(O64="2:2",Dados!$E$8,IF(O64="2:4",Dados!$E$9,IF(O64="2:8",Dados!$E$10,IF(O64="2:16",Dados!$E$11,IF(O64="2:32",Dados!$E$12))))))+IF(O64="",0,IF(O64="1:2",Dados!$E$13,IF(O64="1:4",Dados!$E$16,IF(O64="1:8",Dados!$E$15,IF(O64="1:16",Dados!$E$18,IF(O64="1:32",Dados!$E$14))))))+IF(C64="SIM",1,0)+IF(W64="",0,IF(W64="1:2",Dados!$E$13,IF(W64="1:4",Dados!$E$16,IF(W64="1:8",Dados!$E$15,IF(W64="1:16",Dados!$E$18,IF(W64="1:32",Dados!$E$14))))))+IF(P64="",0,IF(P64="2:2",Dados!$E$8,IF(P64="2:4",Dados!$E$9,IF(P64="2:8",Dados!$E$10,IF(P64="2:16",Dados!$E$11,IF(P64="2:32",Dados!$E$12))))))+IF(P64="",0,IF(P64="1:2",Dados!$E$13,IF(P64="1:4",Dados!$E$16,IF(P64="1:8",Dados!$E$15,IF(P64="1:16",Dados!$E$18,IF(P64="1:32",Dados!$E$14))))))</f>
        <v>0.502</v>
      </c>
      <c r="AE64" s="47">
        <f>((T64)/1000)*[1]Dados!$E$3+(1)*[1]Dados!$E$4+IF(X64="",0,IF(X64="1:2",[1]Dados!$E$13,IF(X64="1:4",[1]Dados!$E$16,IF(X64="1:8",[1]Dados!$E$15,IF(X64="1:16",[1]Dados!$E$18,IF(X64="1:32",[1]Dados!$E$14))))))+S64*[1]Dados!$E$6</f>
        <v>0.7</v>
      </c>
      <c r="AF64" s="47">
        <f>((U64)/1000)*Dados!$E$3+(1)*Dados!$E$4+R64*Dados!$E$7</f>
        <v>0.504</v>
      </c>
      <c r="AG64" s="46">
        <f t="shared" si="14"/>
        <v>1.4379999999999999</v>
      </c>
    </row>
    <row r="65" spans="1:33" hidden="1" x14ac:dyDescent="0.25">
      <c r="A65" s="30" t="s">
        <v>138</v>
      </c>
      <c r="B65" s="48"/>
      <c r="C65" s="31" t="s">
        <v>50</v>
      </c>
      <c r="D65" s="32" t="s">
        <v>51</v>
      </c>
      <c r="E65" s="50">
        <f t="shared" si="15"/>
        <v>100</v>
      </c>
      <c r="F65" s="34">
        <f t="shared" si="17"/>
        <v>2</v>
      </c>
      <c r="G65" s="34">
        <v>2</v>
      </c>
      <c r="H65" s="34">
        <f t="shared" si="9"/>
        <v>0</v>
      </c>
      <c r="I65" s="35"/>
      <c r="J65" s="36">
        <v>0</v>
      </c>
      <c r="K65" s="36">
        <f t="shared" si="16"/>
        <v>1950</v>
      </c>
      <c r="L65" s="49"/>
      <c r="M65" s="38">
        <f>Aux!C61</f>
        <v>-4</v>
      </c>
      <c r="N65" s="36">
        <v>0</v>
      </c>
      <c r="O65" s="39"/>
      <c r="P65" s="39"/>
      <c r="Q65" s="36">
        <v>0</v>
      </c>
      <c r="R65" s="40">
        <f t="shared" si="10"/>
        <v>1</v>
      </c>
      <c r="S65" s="40">
        <f t="shared" si="11"/>
        <v>2</v>
      </c>
      <c r="T65" s="38"/>
      <c r="U65" s="40">
        <f t="shared" si="12"/>
        <v>150</v>
      </c>
      <c r="V65" s="40">
        <f t="shared" si="13"/>
        <v>2</v>
      </c>
      <c r="W65" s="39"/>
      <c r="X65" s="41"/>
      <c r="Y65" s="42">
        <f>((E65+K65+L65+T65+U65)/1000)*Dados!$E$3+J65*Dados!$E$7+(F65+M65+V65)*Dados!$E$4+(N65)*Dados!$E$5+(G65+Q65+S65)*Dados!$E$6+(R65)*Dados!$E$7+IF(I65="",0,IF(I65="2:2",Dados!$E$8,IF(I65="2:4",Dados!$E$9,IF(I65="2:8",Dados!$E$10,IF(I65="2:16",Dados!$E$11,IF(I65="2:32",Dados!$E$12))))))+IF(O65="",0,IF(O65="2:2",Dados!$E$8,IF(O65="2:4",Dados!$E$9,IF(O65="2:8",Dados!$E$10,IF(O65="2:16",Dados!$E$11,IF(O65="2:32",Dados!$E$12))))))+IF(O65="",0,IF(O65="1:2",Dados!$E$13,IF(O65="1:4",Dados!$E$16,IF(O65="1:8",Dados!$E$15,IF(O65="1:16",Dados!$E$18,IF(O65="1:32",Dados!$E$14))))))+IF(P65="",0,IF(P65="2:2",Dados!$E$8,IF(P65="2:4",Dados!$E$9,IF(P65="2:8",Dados!$E$10,IF(P65="2:16",Dados!$E$11,IF(P65="2:32",Dados!$E$12))))))+IF(P65="",0,IF(P65="1:2",Dados!$E$13,IF(P65="1:4",Dados!$E$16,IF(P65="1:8",Dados!$E$15,IF(P65="1:16",Dados!$E$18,IF(P65="1:32",Dados!$E$14))))))+IF(W65="",0,IF(W65="1:2",Dados!$E$13,IF(W65="1:4",Dados!$E$16,IF(W65="1:8",Dados!$E$15,IF(W65="1:16",Dados!$E$18,IF(W65="1:32",Dados!$E$14))))))+(H65)*Dados!$E$17+IF(C65="SIM",1,0)+IF(X65="",0,IF(X65="1:2",Dados!$E$13,IF(X65="1:4",Dados!$E$16,IF(X65="1:8",Dados!$E$15,IF(X65="1:16",Dados!$E$18,IF(X65="1:32",Dados!$E$14))))))</f>
        <v>2.3420000000000001</v>
      </c>
      <c r="Z65" s="43">
        <f>Y65-((1*Dados!$E$6) + (1*Dados!$E$8))</f>
        <v>-1.6579999999999999</v>
      </c>
      <c r="AA65" s="44">
        <f t="shared" si="18"/>
        <v>1</v>
      </c>
      <c r="AB65" s="45">
        <f>IF(D65="Novas Estações",2*Dados!$E$6+(H65)*Dados!$E$17,IF(D65="Ampliação Sala Existêntes",2*Dados!$E$6+(H65)*Dados!$E$17,IF(D65="Modelo obsoleto",4*Dados!$E$6+(H65)*Dados!$E$17,IF(I65="",2*Dados!$E$6+(H65)*Dados!$E$17,0))))</f>
        <v>0.6</v>
      </c>
      <c r="AC65" s="46">
        <f>((E65)/1000)*Dados!$E$3+(F65)*Dados!$E$4+(G65+J65)*Dados!$E$6+IF(I65="",0,IF(I65="2:2",Dados!$E$8,IF(I65="2:4",Dados!$E$9,IF(I65="2:8",Dados!$E$10,IF(I65="2:16",Dados!$E$11,IF(I65="2:32",Dados!$E$12))))))-AB65+H65*Dados!$E$17</f>
        <v>0.23599999999999999</v>
      </c>
      <c r="AD65" s="46">
        <f>((K65+L65)/1000)*Dados!$E$3+(M65+2)*Dados!$E$4+N65*Dados!$E$5+(Q65)*Dados!$E$6+IF(O65="",0,IF(O65="2:2",Dados!$E$8,IF(O65="2:4",Dados!$E$9,IF(O65="2:8",Dados!$E$10,IF(O65="2:16",Dados!$E$11,IF(O65="2:32",Dados!$E$12))))))+IF(O65="",0,IF(O65="1:2",Dados!$E$13,IF(O65="1:4",Dados!$E$16,IF(O65="1:8",Dados!$E$15,IF(O65="1:16",Dados!$E$18,IF(O65="1:32",Dados!$E$14))))))+IF(C65="SIM",1,0)+IF(W65="",0,IF(W65="1:2",Dados!$E$13,IF(W65="1:4",Dados!$E$16,IF(W65="1:8",Dados!$E$15,IF(W65="1:16",Dados!$E$18,IF(W65="1:32",Dados!$E$14))))))+IF(P65="",0,IF(P65="2:2",Dados!$E$8,IF(P65="2:4",Dados!$E$9,IF(P65="2:8",Dados!$E$10,IF(P65="2:16",Dados!$E$11,IF(P65="2:32",Dados!$E$12))))))+IF(P65="",0,IF(P65="1:2",Dados!$E$13,IF(P65="1:4",Dados!$E$16,IF(P65="1:8",Dados!$E$15,IF(P65="1:16",Dados!$E$18,IF(P65="1:32",Dados!$E$14))))))</f>
        <v>0.502</v>
      </c>
      <c r="AE65" s="47">
        <f>((T65)/1000)*[1]Dados!$E$3+(1)*[1]Dados!$E$4+IF(X65="",0,IF(X65="1:2",[1]Dados!$E$13,IF(X65="1:4",[1]Dados!$E$16,IF(X65="1:8",[1]Dados!$E$15,IF(X65="1:16",[1]Dados!$E$18,IF(X65="1:32",[1]Dados!$E$14))))))+S65*[1]Dados!$E$6</f>
        <v>0.7</v>
      </c>
      <c r="AF65" s="47">
        <f>((U65)/1000)*Dados!$E$3+(1)*Dados!$E$4+R65*Dados!$E$7</f>
        <v>0.504</v>
      </c>
      <c r="AG65" s="46">
        <f t="shared" si="14"/>
        <v>1.4379999999999999</v>
      </c>
    </row>
    <row r="66" spans="1:33" hidden="1" x14ac:dyDescent="0.25">
      <c r="A66" s="30" t="s">
        <v>139</v>
      </c>
      <c r="B66" s="48"/>
      <c r="C66" s="31" t="s">
        <v>50</v>
      </c>
      <c r="D66" s="32" t="s">
        <v>51</v>
      </c>
      <c r="E66" s="50">
        <f t="shared" si="15"/>
        <v>100</v>
      </c>
      <c r="F66" s="34">
        <f t="shared" si="17"/>
        <v>2</v>
      </c>
      <c r="G66" s="34">
        <v>2</v>
      </c>
      <c r="H66" s="34">
        <f t="shared" si="9"/>
        <v>0</v>
      </c>
      <c r="I66" s="35"/>
      <c r="J66" s="36">
        <v>0</v>
      </c>
      <c r="K66" s="36">
        <f t="shared" si="16"/>
        <v>1950</v>
      </c>
      <c r="L66" s="49"/>
      <c r="M66" s="38">
        <f>Aux!C62</f>
        <v>-4</v>
      </c>
      <c r="N66" s="36">
        <v>0</v>
      </c>
      <c r="O66" s="39"/>
      <c r="P66" s="39"/>
      <c r="Q66" s="36">
        <v>0</v>
      </c>
      <c r="R66" s="40">
        <f t="shared" si="10"/>
        <v>1</v>
      </c>
      <c r="S66" s="40">
        <f t="shared" si="11"/>
        <v>2</v>
      </c>
      <c r="T66" s="38"/>
      <c r="U66" s="40">
        <f t="shared" si="12"/>
        <v>150</v>
      </c>
      <c r="V66" s="40">
        <f t="shared" si="13"/>
        <v>2</v>
      </c>
      <c r="W66" s="39"/>
      <c r="X66" s="41"/>
      <c r="Y66" s="42">
        <f>((E66+K66+L66+T66+U66)/1000)*Dados!$E$3+J66*Dados!$E$7+(F66+M66+V66)*Dados!$E$4+(N66)*Dados!$E$5+(G66+Q66+S66)*Dados!$E$6+(R66)*Dados!$E$7+IF(I66="",0,IF(I66="2:2",Dados!$E$8,IF(I66="2:4",Dados!$E$9,IF(I66="2:8",Dados!$E$10,IF(I66="2:16",Dados!$E$11,IF(I66="2:32",Dados!$E$12))))))+IF(O66="",0,IF(O66="2:2",Dados!$E$8,IF(O66="2:4",Dados!$E$9,IF(O66="2:8",Dados!$E$10,IF(O66="2:16",Dados!$E$11,IF(O66="2:32",Dados!$E$12))))))+IF(O66="",0,IF(O66="1:2",Dados!$E$13,IF(O66="1:4",Dados!$E$16,IF(O66="1:8",Dados!$E$15,IF(O66="1:16",Dados!$E$18,IF(O66="1:32",Dados!$E$14))))))+IF(P66="",0,IF(P66="2:2",Dados!$E$8,IF(P66="2:4",Dados!$E$9,IF(P66="2:8",Dados!$E$10,IF(P66="2:16",Dados!$E$11,IF(P66="2:32",Dados!$E$12))))))+IF(P66="",0,IF(P66="1:2",Dados!$E$13,IF(P66="1:4",Dados!$E$16,IF(P66="1:8",Dados!$E$15,IF(P66="1:16",Dados!$E$18,IF(P66="1:32",Dados!$E$14))))))+IF(W66="",0,IF(W66="1:2",Dados!$E$13,IF(W66="1:4",Dados!$E$16,IF(W66="1:8",Dados!$E$15,IF(W66="1:16",Dados!$E$18,IF(W66="1:32",Dados!$E$14))))))+(H66)*Dados!$E$17+IF(C66="SIM",1,0)+IF(X66="",0,IF(X66="1:2",Dados!$E$13,IF(X66="1:4",Dados!$E$16,IF(X66="1:8",Dados!$E$15,IF(X66="1:16",Dados!$E$18,IF(X66="1:32",Dados!$E$14))))))</f>
        <v>2.3420000000000001</v>
      </c>
      <c r="Z66" s="43">
        <f>Y66-((1*Dados!$E$6) + (1*Dados!$E$8))</f>
        <v>-1.6579999999999999</v>
      </c>
      <c r="AA66" s="44">
        <f t="shared" si="18"/>
        <v>1</v>
      </c>
      <c r="AB66" s="45">
        <f>IF(D66="Novas Estações",2*Dados!$E$6+(H66)*Dados!$E$17,IF(D66="Ampliação Sala Existêntes",2*Dados!$E$6+(H66)*Dados!$E$17,IF(D66="Modelo obsoleto",4*Dados!$E$6+(H66)*Dados!$E$17,IF(I66="",2*Dados!$E$6+(H66)*Dados!$E$17,0))))</f>
        <v>0.6</v>
      </c>
      <c r="AC66" s="46">
        <f>((E66)/1000)*Dados!$E$3+(F66)*Dados!$E$4+(G66+J66)*Dados!$E$6+IF(I66="",0,IF(I66="2:2",Dados!$E$8,IF(I66="2:4",Dados!$E$9,IF(I66="2:8",Dados!$E$10,IF(I66="2:16",Dados!$E$11,IF(I66="2:32",Dados!$E$12))))))-AB66+H66*Dados!$E$17</f>
        <v>0.23599999999999999</v>
      </c>
      <c r="AD66" s="46">
        <f>((K66+L66)/1000)*Dados!$E$3+(M66+2)*Dados!$E$4+N66*Dados!$E$5+(Q66)*Dados!$E$6+IF(O66="",0,IF(O66="2:2",Dados!$E$8,IF(O66="2:4",Dados!$E$9,IF(O66="2:8",Dados!$E$10,IF(O66="2:16",Dados!$E$11,IF(O66="2:32",Dados!$E$12))))))+IF(O66="",0,IF(O66="1:2",Dados!$E$13,IF(O66="1:4",Dados!$E$16,IF(O66="1:8",Dados!$E$15,IF(O66="1:16",Dados!$E$18,IF(O66="1:32",Dados!$E$14))))))+IF(C66="SIM",1,0)+IF(W66="",0,IF(W66="1:2",Dados!$E$13,IF(W66="1:4",Dados!$E$16,IF(W66="1:8",Dados!$E$15,IF(W66="1:16",Dados!$E$18,IF(W66="1:32",Dados!$E$14))))))+IF(P66="",0,IF(P66="2:2",Dados!$E$8,IF(P66="2:4",Dados!$E$9,IF(P66="2:8",Dados!$E$10,IF(P66="2:16",Dados!$E$11,IF(P66="2:32",Dados!$E$12))))))+IF(P66="",0,IF(P66="1:2",Dados!$E$13,IF(P66="1:4",Dados!$E$16,IF(P66="1:8",Dados!$E$15,IF(P66="1:16",Dados!$E$18,IF(P66="1:32",Dados!$E$14))))))</f>
        <v>0.502</v>
      </c>
      <c r="AE66" s="47">
        <f>((T66)/1000)*[1]Dados!$E$3+(1)*[1]Dados!$E$4+IF(X66="",0,IF(X66="1:2",[1]Dados!$E$13,IF(X66="1:4",[1]Dados!$E$16,IF(X66="1:8",[1]Dados!$E$15,IF(X66="1:16",[1]Dados!$E$18,IF(X66="1:32",[1]Dados!$E$14))))))+S66*[1]Dados!$E$6</f>
        <v>0.7</v>
      </c>
      <c r="AF66" s="47">
        <f>((U66)/1000)*Dados!$E$3+(1)*Dados!$E$4+R66*Dados!$E$7</f>
        <v>0.504</v>
      </c>
      <c r="AG66" s="46">
        <f t="shared" si="14"/>
        <v>1.4379999999999999</v>
      </c>
    </row>
    <row r="67" spans="1:33" hidden="1" x14ac:dyDescent="0.25">
      <c r="A67" s="30" t="s">
        <v>140</v>
      </c>
      <c r="B67" s="48"/>
      <c r="C67" s="31" t="s">
        <v>50</v>
      </c>
      <c r="D67" s="32" t="s">
        <v>51</v>
      </c>
      <c r="E67" s="50">
        <f t="shared" si="15"/>
        <v>100</v>
      </c>
      <c r="F67" s="34">
        <f t="shared" si="17"/>
        <v>2</v>
      </c>
      <c r="G67" s="34">
        <v>2</v>
      </c>
      <c r="H67" s="34">
        <f t="shared" si="9"/>
        <v>0</v>
      </c>
      <c r="I67" s="35"/>
      <c r="J67" s="36">
        <v>0</v>
      </c>
      <c r="K67" s="36">
        <f t="shared" si="16"/>
        <v>1950</v>
      </c>
      <c r="L67" s="49"/>
      <c r="M67" s="38">
        <f>Aux!C63</f>
        <v>-4</v>
      </c>
      <c r="N67" s="36">
        <v>0</v>
      </c>
      <c r="O67" s="39"/>
      <c r="P67" s="39"/>
      <c r="Q67" s="36">
        <v>0</v>
      </c>
      <c r="R67" s="40">
        <f t="shared" si="10"/>
        <v>1</v>
      </c>
      <c r="S67" s="40">
        <f t="shared" si="11"/>
        <v>2</v>
      </c>
      <c r="T67" s="38"/>
      <c r="U67" s="40">
        <f t="shared" si="12"/>
        <v>150</v>
      </c>
      <c r="V67" s="40">
        <f t="shared" si="13"/>
        <v>2</v>
      </c>
      <c r="W67" s="39"/>
      <c r="X67" s="41"/>
      <c r="Y67" s="42">
        <f>((E67+K67+L67+T67+U67)/1000)*Dados!$E$3+J67*Dados!$E$7+(F67+M67+V67)*Dados!$E$4+(N67)*Dados!$E$5+(G67+Q67+S67)*Dados!$E$6+(R67)*Dados!$E$7+IF(I67="",0,IF(I67="2:2",Dados!$E$8,IF(I67="2:4",Dados!$E$9,IF(I67="2:8",Dados!$E$10,IF(I67="2:16",Dados!$E$11,IF(I67="2:32",Dados!$E$12))))))+IF(O67="",0,IF(O67="2:2",Dados!$E$8,IF(O67="2:4",Dados!$E$9,IF(O67="2:8",Dados!$E$10,IF(O67="2:16",Dados!$E$11,IF(O67="2:32",Dados!$E$12))))))+IF(O67="",0,IF(O67="1:2",Dados!$E$13,IF(O67="1:4",Dados!$E$16,IF(O67="1:8",Dados!$E$15,IF(O67="1:16",Dados!$E$18,IF(O67="1:32",Dados!$E$14))))))+IF(P67="",0,IF(P67="2:2",Dados!$E$8,IF(P67="2:4",Dados!$E$9,IF(P67="2:8",Dados!$E$10,IF(P67="2:16",Dados!$E$11,IF(P67="2:32",Dados!$E$12))))))+IF(P67="",0,IF(P67="1:2",Dados!$E$13,IF(P67="1:4",Dados!$E$16,IF(P67="1:8",Dados!$E$15,IF(P67="1:16",Dados!$E$18,IF(P67="1:32",Dados!$E$14))))))+IF(W67="",0,IF(W67="1:2",Dados!$E$13,IF(W67="1:4",Dados!$E$16,IF(W67="1:8",Dados!$E$15,IF(W67="1:16",Dados!$E$18,IF(W67="1:32",Dados!$E$14))))))+(H67)*Dados!$E$17+IF(C67="SIM",1,0)+IF(X67="",0,IF(X67="1:2",Dados!$E$13,IF(X67="1:4",Dados!$E$16,IF(X67="1:8",Dados!$E$15,IF(X67="1:16",Dados!$E$18,IF(X67="1:32",Dados!$E$14))))))</f>
        <v>2.3420000000000001</v>
      </c>
      <c r="Z67" s="43">
        <f>Y67-((1*Dados!$E$6) + (1*Dados!$E$8))</f>
        <v>-1.6579999999999999</v>
      </c>
      <c r="AA67" s="44">
        <f t="shared" si="18"/>
        <v>1</v>
      </c>
      <c r="AB67" s="45">
        <f>IF(D67="Novas Estações",2*Dados!$E$6+(H67)*Dados!$E$17,IF(D67="Ampliação Sala Existêntes",2*Dados!$E$6+(H67)*Dados!$E$17,IF(D67="Modelo obsoleto",4*Dados!$E$6+(H67)*Dados!$E$17,IF(I67="",2*Dados!$E$6+(H67)*Dados!$E$17,0))))</f>
        <v>0.6</v>
      </c>
      <c r="AC67" s="46">
        <f>((E67)/1000)*Dados!$E$3+(F67)*Dados!$E$4+(G67+J67)*Dados!$E$6+IF(I67="",0,IF(I67="2:2",Dados!$E$8,IF(I67="2:4",Dados!$E$9,IF(I67="2:8",Dados!$E$10,IF(I67="2:16",Dados!$E$11,IF(I67="2:32",Dados!$E$12))))))-AB67+H67*Dados!$E$17</f>
        <v>0.23599999999999999</v>
      </c>
      <c r="AD67" s="46">
        <f>((K67+L67)/1000)*Dados!$E$3+(M67+2)*Dados!$E$4+N67*Dados!$E$5+(Q67)*Dados!$E$6+IF(O67="",0,IF(O67="2:2",Dados!$E$8,IF(O67="2:4",Dados!$E$9,IF(O67="2:8",Dados!$E$10,IF(O67="2:16",Dados!$E$11,IF(O67="2:32",Dados!$E$12))))))+IF(O67="",0,IF(O67="1:2",Dados!$E$13,IF(O67="1:4",Dados!$E$16,IF(O67="1:8",Dados!$E$15,IF(O67="1:16",Dados!$E$18,IF(O67="1:32",Dados!$E$14))))))+IF(C67="SIM",1,0)+IF(W67="",0,IF(W67="1:2",Dados!$E$13,IF(W67="1:4",Dados!$E$16,IF(W67="1:8",Dados!$E$15,IF(W67="1:16",Dados!$E$18,IF(W67="1:32",Dados!$E$14))))))+IF(P67="",0,IF(P67="2:2",Dados!$E$8,IF(P67="2:4",Dados!$E$9,IF(P67="2:8",Dados!$E$10,IF(P67="2:16",Dados!$E$11,IF(P67="2:32",Dados!$E$12))))))+IF(P67="",0,IF(P67="1:2",Dados!$E$13,IF(P67="1:4",Dados!$E$16,IF(P67="1:8",Dados!$E$15,IF(P67="1:16",Dados!$E$18,IF(P67="1:32",Dados!$E$14))))))</f>
        <v>0.502</v>
      </c>
      <c r="AE67" s="47">
        <f>((T67)/1000)*[1]Dados!$E$3+(1)*[1]Dados!$E$4+IF(X67="",0,IF(X67="1:2",[1]Dados!$E$13,IF(X67="1:4",[1]Dados!$E$16,IF(X67="1:8",[1]Dados!$E$15,IF(X67="1:16",[1]Dados!$E$18,IF(X67="1:32",[1]Dados!$E$14))))))+S67*[1]Dados!$E$6</f>
        <v>0.7</v>
      </c>
      <c r="AF67" s="47">
        <f>((U67)/1000)*Dados!$E$3+(1)*Dados!$E$4+R67*Dados!$E$7</f>
        <v>0.504</v>
      </c>
      <c r="AG67" s="46">
        <f t="shared" si="14"/>
        <v>1.4379999999999999</v>
      </c>
    </row>
    <row r="68" spans="1:33" hidden="1" x14ac:dyDescent="0.25">
      <c r="A68" s="30" t="s">
        <v>141</v>
      </c>
      <c r="B68" s="48"/>
      <c r="C68" s="31" t="s">
        <v>50</v>
      </c>
      <c r="D68" s="32" t="s">
        <v>51</v>
      </c>
      <c r="E68" s="50">
        <f t="shared" si="15"/>
        <v>100</v>
      </c>
      <c r="F68" s="34">
        <f t="shared" si="17"/>
        <v>2</v>
      </c>
      <c r="G68" s="34">
        <v>2</v>
      </c>
      <c r="H68" s="34">
        <f t="shared" si="9"/>
        <v>0</v>
      </c>
      <c r="I68" s="35"/>
      <c r="J68" s="36">
        <v>0</v>
      </c>
      <c r="K68" s="36">
        <f t="shared" si="16"/>
        <v>1950</v>
      </c>
      <c r="L68" s="49"/>
      <c r="M68" s="38">
        <f>Aux!C64</f>
        <v>-4</v>
      </c>
      <c r="N68" s="36">
        <v>0</v>
      </c>
      <c r="O68" s="39"/>
      <c r="P68" s="39"/>
      <c r="Q68" s="36">
        <v>0</v>
      </c>
      <c r="R68" s="40">
        <f t="shared" si="10"/>
        <v>1</v>
      </c>
      <c r="S68" s="40">
        <f t="shared" si="11"/>
        <v>2</v>
      </c>
      <c r="T68" s="38"/>
      <c r="U68" s="40">
        <f t="shared" si="12"/>
        <v>150</v>
      </c>
      <c r="V68" s="40">
        <f t="shared" si="13"/>
        <v>2</v>
      </c>
      <c r="W68" s="39"/>
      <c r="X68" s="41"/>
      <c r="Y68" s="42">
        <f>((E68+K68+L68+T68+U68)/1000)*Dados!$E$3+J68*Dados!$E$7+(F68+M68+V68)*Dados!$E$4+(N68)*Dados!$E$5+(G68+Q68+S68)*Dados!$E$6+(R68)*Dados!$E$7+IF(I68="",0,IF(I68="2:2",Dados!$E$8,IF(I68="2:4",Dados!$E$9,IF(I68="2:8",Dados!$E$10,IF(I68="2:16",Dados!$E$11,IF(I68="2:32",Dados!$E$12))))))+IF(O68="",0,IF(O68="2:2",Dados!$E$8,IF(O68="2:4",Dados!$E$9,IF(O68="2:8",Dados!$E$10,IF(O68="2:16",Dados!$E$11,IF(O68="2:32",Dados!$E$12))))))+IF(O68="",0,IF(O68="1:2",Dados!$E$13,IF(O68="1:4",Dados!$E$16,IF(O68="1:8",Dados!$E$15,IF(O68="1:16",Dados!$E$18,IF(O68="1:32",Dados!$E$14))))))+IF(P68="",0,IF(P68="2:2",Dados!$E$8,IF(P68="2:4",Dados!$E$9,IF(P68="2:8",Dados!$E$10,IF(P68="2:16",Dados!$E$11,IF(P68="2:32",Dados!$E$12))))))+IF(P68="",0,IF(P68="1:2",Dados!$E$13,IF(P68="1:4",Dados!$E$16,IF(P68="1:8",Dados!$E$15,IF(P68="1:16",Dados!$E$18,IF(P68="1:32",Dados!$E$14))))))+IF(W68="",0,IF(W68="1:2",Dados!$E$13,IF(W68="1:4",Dados!$E$16,IF(W68="1:8",Dados!$E$15,IF(W68="1:16",Dados!$E$18,IF(W68="1:32",Dados!$E$14))))))+(H68)*Dados!$E$17+IF(C68="SIM",1,0)+IF(X68="",0,IF(X68="1:2",Dados!$E$13,IF(X68="1:4",Dados!$E$16,IF(X68="1:8",Dados!$E$15,IF(X68="1:16",Dados!$E$18,IF(X68="1:32",Dados!$E$14))))))</f>
        <v>2.3420000000000001</v>
      </c>
      <c r="Z68" s="43">
        <f>Y68-((1*Dados!$E$6) + (1*Dados!$E$8))</f>
        <v>-1.6579999999999999</v>
      </c>
      <c r="AA68" s="44">
        <f t="shared" si="18"/>
        <v>1</v>
      </c>
      <c r="AB68" s="45">
        <f>IF(D68="Novas Estações",2*Dados!$E$6+(H68)*Dados!$E$17,IF(D68="Ampliação Sala Existêntes",2*Dados!$E$6+(H68)*Dados!$E$17,IF(D68="Modelo obsoleto",4*Dados!$E$6+(H68)*Dados!$E$17,IF(I68="",2*Dados!$E$6+(H68)*Dados!$E$17,0))))</f>
        <v>0.6</v>
      </c>
      <c r="AC68" s="46">
        <f>((E68)/1000)*Dados!$E$3+(F68)*Dados!$E$4+(G68+J68)*Dados!$E$6+IF(I68="",0,IF(I68="2:2",Dados!$E$8,IF(I68="2:4",Dados!$E$9,IF(I68="2:8",Dados!$E$10,IF(I68="2:16",Dados!$E$11,IF(I68="2:32",Dados!$E$12))))))-AB68+H68*Dados!$E$17</f>
        <v>0.23599999999999999</v>
      </c>
      <c r="AD68" s="46">
        <f>((K68+L68)/1000)*Dados!$E$3+(M68+2)*Dados!$E$4+N68*Dados!$E$5+(Q68)*Dados!$E$6+IF(O68="",0,IF(O68="2:2",Dados!$E$8,IF(O68="2:4",Dados!$E$9,IF(O68="2:8",Dados!$E$10,IF(O68="2:16",Dados!$E$11,IF(O68="2:32",Dados!$E$12))))))+IF(O68="",0,IF(O68="1:2",Dados!$E$13,IF(O68="1:4",Dados!$E$16,IF(O68="1:8",Dados!$E$15,IF(O68="1:16",Dados!$E$18,IF(O68="1:32",Dados!$E$14))))))+IF(C68="SIM",1,0)+IF(W68="",0,IF(W68="1:2",Dados!$E$13,IF(W68="1:4",Dados!$E$16,IF(W68="1:8",Dados!$E$15,IF(W68="1:16",Dados!$E$18,IF(W68="1:32",Dados!$E$14))))))+IF(P68="",0,IF(P68="2:2",Dados!$E$8,IF(P68="2:4",Dados!$E$9,IF(P68="2:8",Dados!$E$10,IF(P68="2:16",Dados!$E$11,IF(P68="2:32",Dados!$E$12))))))+IF(P68="",0,IF(P68="1:2",Dados!$E$13,IF(P68="1:4",Dados!$E$16,IF(P68="1:8",Dados!$E$15,IF(P68="1:16",Dados!$E$18,IF(P68="1:32",Dados!$E$14))))))</f>
        <v>0.502</v>
      </c>
      <c r="AE68" s="47">
        <f>((T68)/1000)*[1]Dados!$E$3+(1)*[1]Dados!$E$4+IF(X68="",0,IF(X68="1:2",[1]Dados!$E$13,IF(X68="1:4",[1]Dados!$E$16,IF(X68="1:8",[1]Dados!$E$15,IF(X68="1:16",[1]Dados!$E$18,IF(X68="1:32",[1]Dados!$E$14))))))+S68*[1]Dados!$E$6</f>
        <v>0.7</v>
      </c>
      <c r="AF68" s="47">
        <f>((U68)/1000)*Dados!$E$3+(1)*Dados!$E$4+R68*Dados!$E$7</f>
        <v>0.504</v>
      </c>
      <c r="AG68" s="46">
        <f t="shared" si="14"/>
        <v>1.4379999999999999</v>
      </c>
    </row>
    <row r="69" spans="1:33" hidden="1" x14ac:dyDescent="0.25">
      <c r="A69" s="30" t="s">
        <v>142</v>
      </c>
      <c r="B69" s="48"/>
      <c r="C69" s="31" t="s">
        <v>50</v>
      </c>
      <c r="D69" s="32" t="s">
        <v>51</v>
      </c>
      <c r="E69" s="50">
        <f t="shared" si="15"/>
        <v>100</v>
      </c>
      <c r="F69" s="34">
        <f t="shared" si="17"/>
        <v>2</v>
      </c>
      <c r="G69" s="34">
        <v>2</v>
      </c>
      <c r="H69" s="34">
        <f t="shared" si="9"/>
        <v>0</v>
      </c>
      <c r="I69" s="35"/>
      <c r="J69" s="36">
        <v>0</v>
      </c>
      <c r="K69" s="36">
        <f t="shared" si="16"/>
        <v>1950</v>
      </c>
      <c r="L69" s="49"/>
      <c r="M69" s="38">
        <f>Aux!C65</f>
        <v>-4</v>
      </c>
      <c r="N69" s="36">
        <v>0</v>
      </c>
      <c r="O69" s="39"/>
      <c r="P69" s="39"/>
      <c r="Q69" s="36">
        <v>0</v>
      </c>
      <c r="R69" s="40">
        <f t="shared" si="10"/>
        <v>1</v>
      </c>
      <c r="S69" s="40">
        <f t="shared" si="11"/>
        <v>2</v>
      </c>
      <c r="T69" s="38"/>
      <c r="U69" s="40">
        <f t="shared" si="12"/>
        <v>150</v>
      </c>
      <c r="V69" s="40">
        <f t="shared" si="13"/>
        <v>2</v>
      </c>
      <c r="W69" s="39"/>
      <c r="X69" s="41"/>
      <c r="Y69" s="42">
        <f>((E69+K69+L69+T69+U69)/1000)*Dados!$E$3+J69*Dados!$E$7+(F69+M69+V69)*Dados!$E$4+(N69)*Dados!$E$5+(G69+Q69+S69)*Dados!$E$6+(R69)*Dados!$E$7+IF(I69="",0,IF(I69="2:2",Dados!$E$8,IF(I69="2:4",Dados!$E$9,IF(I69="2:8",Dados!$E$10,IF(I69="2:16",Dados!$E$11,IF(I69="2:32",Dados!$E$12))))))+IF(O69="",0,IF(O69="2:2",Dados!$E$8,IF(O69="2:4",Dados!$E$9,IF(O69="2:8",Dados!$E$10,IF(O69="2:16",Dados!$E$11,IF(O69="2:32",Dados!$E$12))))))+IF(O69="",0,IF(O69="1:2",Dados!$E$13,IF(O69="1:4",Dados!$E$16,IF(O69="1:8",Dados!$E$15,IF(O69="1:16",Dados!$E$18,IF(O69="1:32",Dados!$E$14))))))+IF(P69="",0,IF(P69="2:2",Dados!$E$8,IF(P69="2:4",Dados!$E$9,IF(P69="2:8",Dados!$E$10,IF(P69="2:16",Dados!$E$11,IF(P69="2:32",Dados!$E$12))))))+IF(P69="",0,IF(P69="1:2",Dados!$E$13,IF(P69="1:4",Dados!$E$16,IF(P69="1:8",Dados!$E$15,IF(P69="1:16",Dados!$E$18,IF(P69="1:32",Dados!$E$14))))))+IF(W69="",0,IF(W69="1:2",Dados!$E$13,IF(W69="1:4",Dados!$E$16,IF(W69="1:8",Dados!$E$15,IF(W69="1:16",Dados!$E$18,IF(W69="1:32",Dados!$E$14))))))+(H69)*Dados!$E$17+IF(C69="SIM",1,0)+IF(X69="",0,IF(X69="1:2",Dados!$E$13,IF(X69="1:4",Dados!$E$16,IF(X69="1:8",Dados!$E$15,IF(X69="1:16",Dados!$E$18,IF(X69="1:32",Dados!$E$14))))))</f>
        <v>2.3420000000000001</v>
      </c>
      <c r="Z69" s="43">
        <f>Y69-((1*Dados!$E$6) + (1*Dados!$E$8))</f>
        <v>-1.6579999999999999</v>
      </c>
      <c r="AA69" s="44">
        <f t="shared" si="18"/>
        <v>1</v>
      </c>
      <c r="AB69" s="45">
        <f>IF(D69="Novas Estações",2*Dados!$E$6+(H69)*Dados!$E$17,IF(D69="Ampliação Sala Existêntes",2*Dados!$E$6+(H69)*Dados!$E$17,IF(D69="Modelo obsoleto",4*Dados!$E$6+(H69)*Dados!$E$17,IF(I69="",2*Dados!$E$6+(H69)*Dados!$E$17,0))))</f>
        <v>0.6</v>
      </c>
      <c r="AC69" s="46">
        <f>((E69)/1000)*Dados!$E$3+(F69)*Dados!$E$4+(G69+J69)*Dados!$E$6+IF(I69="",0,IF(I69="2:2",Dados!$E$8,IF(I69="2:4",Dados!$E$9,IF(I69="2:8",Dados!$E$10,IF(I69="2:16",Dados!$E$11,IF(I69="2:32",Dados!$E$12))))))-AB69+H69*Dados!$E$17</f>
        <v>0.23599999999999999</v>
      </c>
      <c r="AD69" s="46">
        <f>((K69+L69)/1000)*Dados!$E$3+(M69+2)*Dados!$E$4+N69*Dados!$E$5+(Q69)*Dados!$E$6+IF(O69="",0,IF(O69="2:2",Dados!$E$8,IF(O69="2:4",Dados!$E$9,IF(O69="2:8",Dados!$E$10,IF(O69="2:16",Dados!$E$11,IF(O69="2:32",Dados!$E$12))))))+IF(O69="",0,IF(O69="1:2",Dados!$E$13,IF(O69="1:4",Dados!$E$16,IF(O69="1:8",Dados!$E$15,IF(O69="1:16",Dados!$E$18,IF(O69="1:32",Dados!$E$14))))))+IF(C69="SIM",1,0)+IF(W69="",0,IF(W69="1:2",Dados!$E$13,IF(W69="1:4",Dados!$E$16,IF(W69="1:8",Dados!$E$15,IF(W69="1:16",Dados!$E$18,IF(W69="1:32",Dados!$E$14))))))+IF(P69="",0,IF(P69="2:2",Dados!$E$8,IF(P69="2:4",Dados!$E$9,IF(P69="2:8",Dados!$E$10,IF(P69="2:16",Dados!$E$11,IF(P69="2:32",Dados!$E$12))))))+IF(P69="",0,IF(P69="1:2",Dados!$E$13,IF(P69="1:4",Dados!$E$16,IF(P69="1:8",Dados!$E$15,IF(P69="1:16",Dados!$E$18,IF(P69="1:32",Dados!$E$14))))))</f>
        <v>0.502</v>
      </c>
      <c r="AE69" s="47">
        <f>((T69)/1000)*[1]Dados!$E$3+(1)*[1]Dados!$E$4+IF(X69="",0,IF(X69="1:2",[1]Dados!$E$13,IF(X69="1:4",[1]Dados!$E$16,IF(X69="1:8",[1]Dados!$E$15,IF(X69="1:16",[1]Dados!$E$18,IF(X69="1:32",[1]Dados!$E$14))))))+S69*[1]Dados!$E$6</f>
        <v>0.7</v>
      </c>
      <c r="AF69" s="47">
        <f>((U69)/1000)*Dados!$E$3+(1)*Dados!$E$4+R69*Dados!$E$7</f>
        <v>0.504</v>
      </c>
      <c r="AG69" s="46">
        <f t="shared" si="14"/>
        <v>1.4379999999999999</v>
      </c>
    </row>
    <row r="70" spans="1:33" s="12" customFormat="1" hidden="1" x14ac:dyDescent="0.25">
      <c r="A70" s="30" t="s">
        <v>143</v>
      </c>
      <c r="B70" s="51"/>
      <c r="C70" s="52"/>
      <c r="D70" s="32"/>
      <c r="E70" s="53"/>
      <c r="F70" s="53"/>
      <c r="G70" s="53"/>
      <c r="H70" s="51"/>
      <c r="I70" s="51"/>
      <c r="J70" s="53"/>
      <c r="K70" s="53"/>
      <c r="L70" s="53"/>
      <c r="M70" s="53"/>
      <c r="N70" s="54"/>
      <c r="O70" s="55"/>
      <c r="P70" s="56"/>
      <c r="Q70" s="53"/>
      <c r="R70" s="53"/>
      <c r="S70" s="53"/>
      <c r="T70" s="53"/>
      <c r="U70" s="51"/>
      <c r="V70" s="51"/>
      <c r="W70" s="57"/>
      <c r="AB70" s="58"/>
    </row>
    <row r="71" spans="1:33" x14ac:dyDescent="0.25">
      <c r="A71" s="51"/>
      <c r="B71" s="51"/>
      <c r="C71" s="59"/>
      <c r="D71" s="22"/>
      <c r="E71" s="51"/>
      <c r="F71" s="51"/>
      <c r="G71" s="51"/>
      <c r="H71" s="51"/>
      <c r="I71" s="51"/>
      <c r="J71" s="51"/>
      <c r="K71" s="51"/>
      <c r="L71" s="51"/>
      <c r="M71" s="51"/>
      <c r="N71" s="51"/>
      <c r="O71" s="51"/>
      <c r="P71" s="60"/>
      <c r="Q71" s="51"/>
      <c r="R71" s="51"/>
      <c r="S71" s="51"/>
      <c r="T71" s="51"/>
      <c r="U71" s="51"/>
      <c r="V71" s="51"/>
      <c r="W71" s="60"/>
      <c r="AD71" s="13" t="s">
        <v>49</v>
      </c>
    </row>
    <row r="72" spans="1:33" x14ac:dyDescent="0.25">
      <c r="A72" s="51"/>
      <c r="B72" s="51"/>
      <c r="C72" s="59"/>
      <c r="D72" s="22"/>
      <c r="E72" s="51"/>
      <c r="F72" s="51"/>
      <c r="G72" s="51"/>
      <c r="H72" s="51"/>
      <c r="I72" s="51"/>
      <c r="J72" s="51"/>
      <c r="K72" s="51"/>
      <c r="L72" s="51"/>
      <c r="M72" s="51"/>
      <c r="N72" s="51"/>
      <c r="O72" s="51"/>
      <c r="P72" s="60"/>
      <c r="Q72" s="51"/>
      <c r="R72" s="51"/>
      <c r="S72" s="51"/>
      <c r="T72" s="51"/>
      <c r="U72" s="51"/>
      <c r="V72" s="51"/>
      <c r="W72" s="60"/>
      <c r="AD72" s="13" t="s">
        <v>53</v>
      </c>
    </row>
    <row r="73" spans="1:33" x14ac:dyDescent="0.25">
      <c r="A73" s="51"/>
      <c r="B73" s="51"/>
      <c r="C73" s="59"/>
      <c r="D73" s="22"/>
      <c r="E73" s="51"/>
      <c r="F73" s="51"/>
      <c r="G73" s="51"/>
      <c r="H73" s="51"/>
      <c r="I73" s="51"/>
      <c r="J73" s="51"/>
      <c r="K73" s="51"/>
      <c r="L73" s="51"/>
      <c r="M73" s="51"/>
      <c r="N73" s="51"/>
      <c r="O73" s="51"/>
      <c r="P73" s="60"/>
      <c r="Q73" s="51"/>
      <c r="R73" s="51"/>
      <c r="S73" s="51"/>
      <c r="T73" s="51"/>
      <c r="U73" s="51"/>
      <c r="V73" s="51"/>
      <c r="W73" s="60"/>
      <c r="AD73" s="13" t="s">
        <v>54</v>
      </c>
    </row>
    <row r="74" spans="1:33" x14ac:dyDescent="0.25">
      <c r="A74" s="51"/>
      <c r="B74" s="51"/>
      <c r="C74" s="59"/>
      <c r="D74" s="22"/>
      <c r="E74" s="51"/>
      <c r="F74" s="51"/>
      <c r="G74" s="51"/>
      <c r="H74" s="51"/>
      <c r="I74" s="51"/>
      <c r="J74" s="51"/>
      <c r="K74" s="51"/>
      <c r="L74" s="51"/>
      <c r="M74" s="51"/>
      <c r="N74" s="51"/>
      <c r="O74" s="51"/>
      <c r="P74" s="60"/>
      <c r="Q74" s="51"/>
      <c r="R74" s="51"/>
      <c r="S74" s="51"/>
      <c r="T74" s="51"/>
      <c r="U74" s="51"/>
      <c r="V74" s="51"/>
      <c r="W74" s="60"/>
      <c r="AD74" s="13" t="s">
        <v>55</v>
      </c>
    </row>
    <row r="75" spans="1:33" x14ac:dyDescent="0.25">
      <c r="A75" s="51"/>
      <c r="B75" s="51"/>
      <c r="C75" s="59"/>
      <c r="D75" s="22"/>
      <c r="E75" s="51"/>
      <c r="F75" s="51"/>
      <c r="G75" s="51"/>
      <c r="H75" s="51"/>
      <c r="I75" s="51"/>
      <c r="J75" s="51"/>
      <c r="K75" s="51"/>
      <c r="L75" s="51"/>
      <c r="M75" s="51"/>
      <c r="N75" s="51"/>
      <c r="O75" s="51"/>
      <c r="P75" s="60"/>
      <c r="Q75" s="51"/>
      <c r="R75" s="51"/>
      <c r="S75" s="51"/>
      <c r="T75" s="51"/>
      <c r="U75" s="51"/>
      <c r="V75" s="51"/>
      <c r="W75" s="60"/>
      <c r="AD75" s="13" t="s">
        <v>56</v>
      </c>
    </row>
    <row r="76" spans="1:33" x14ac:dyDescent="0.25">
      <c r="A76" s="51"/>
      <c r="B76" s="51"/>
      <c r="C76" s="59"/>
      <c r="D76" s="22"/>
      <c r="E76" s="51"/>
      <c r="F76" s="51"/>
      <c r="G76" s="51"/>
      <c r="H76" s="51"/>
      <c r="I76" s="51"/>
      <c r="J76" s="51"/>
      <c r="K76" s="51"/>
      <c r="L76" s="51"/>
      <c r="M76" s="51"/>
      <c r="N76" s="51"/>
      <c r="O76" s="51"/>
      <c r="P76" s="60"/>
      <c r="Q76" s="51"/>
      <c r="R76" s="51"/>
      <c r="S76" s="51"/>
      <c r="T76" s="51"/>
      <c r="U76" s="51"/>
      <c r="V76" s="51"/>
      <c r="W76" s="60"/>
    </row>
    <row r="77" spans="1:33" x14ac:dyDescent="0.25">
      <c r="A77" s="51"/>
      <c r="B77" s="51"/>
      <c r="C77" s="59"/>
      <c r="D77" s="22"/>
      <c r="E77" s="51"/>
      <c r="F77" s="51"/>
      <c r="G77" s="51"/>
      <c r="H77" s="51"/>
      <c r="I77" s="51"/>
      <c r="J77" s="51"/>
      <c r="K77" s="51"/>
      <c r="L77" s="51"/>
      <c r="M77" s="51"/>
      <c r="N77" s="51"/>
      <c r="O77" s="51"/>
      <c r="P77" s="60"/>
      <c r="Q77" s="51"/>
      <c r="R77" s="51"/>
      <c r="S77" s="51"/>
      <c r="T77" s="51"/>
      <c r="U77" s="51"/>
      <c r="V77" s="51"/>
      <c r="W77" s="60"/>
    </row>
    <row r="78" spans="1:33" x14ac:dyDescent="0.25">
      <c r="A78" s="51"/>
      <c r="B78" s="51"/>
      <c r="C78" s="59"/>
      <c r="D78" s="22"/>
      <c r="E78" s="51"/>
      <c r="F78" s="51"/>
      <c r="G78" s="51"/>
      <c r="H78" s="51"/>
      <c r="I78" s="51"/>
      <c r="J78" s="51"/>
      <c r="K78" s="51"/>
      <c r="L78" s="51"/>
      <c r="M78" s="51"/>
      <c r="N78" s="51"/>
      <c r="O78" s="51"/>
      <c r="P78" s="60"/>
      <c r="Q78" s="51"/>
      <c r="R78" s="51"/>
      <c r="S78" s="51"/>
      <c r="T78" s="51"/>
      <c r="U78" s="51"/>
      <c r="V78" s="51"/>
      <c r="W78" s="60"/>
    </row>
    <row r="79" spans="1:33" x14ac:dyDescent="0.25">
      <c r="A79" s="51"/>
      <c r="B79" s="51"/>
      <c r="C79" s="59"/>
      <c r="D79" s="22"/>
      <c r="E79" s="51"/>
      <c r="F79" s="51"/>
      <c r="G79" s="51"/>
      <c r="H79" s="51"/>
      <c r="I79" s="51"/>
      <c r="J79" s="51"/>
      <c r="K79" s="51"/>
      <c r="L79" s="51"/>
      <c r="M79" s="51"/>
      <c r="N79" s="51"/>
      <c r="O79" s="51"/>
      <c r="P79" s="60"/>
      <c r="Q79" s="51"/>
      <c r="R79" s="51"/>
      <c r="S79" s="51"/>
      <c r="T79" s="51"/>
      <c r="U79" s="51"/>
      <c r="V79" s="51"/>
      <c r="W79" s="60"/>
    </row>
    <row r="80" spans="1:33" x14ac:dyDescent="0.25">
      <c r="A80" s="51"/>
      <c r="B80" s="51"/>
      <c r="C80" s="59"/>
      <c r="D80" s="22"/>
      <c r="E80" s="51"/>
      <c r="F80" s="51"/>
      <c r="G80" s="51"/>
      <c r="H80" s="51"/>
      <c r="I80" s="51"/>
      <c r="J80" s="51"/>
      <c r="K80" s="51"/>
      <c r="L80" s="51"/>
      <c r="M80" s="51"/>
      <c r="N80" s="51"/>
      <c r="O80" s="51"/>
      <c r="P80" s="60"/>
      <c r="Q80" s="51"/>
      <c r="R80" s="51"/>
      <c r="S80" s="51"/>
      <c r="T80" s="51"/>
      <c r="U80" s="51"/>
      <c r="V80" s="51"/>
      <c r="W80" s="60"/>
    </row>
    <row r="81" spans="1:23" x14ac:dyDescent="0.25">
      <c r="A81" s="51"/>
      <c r="B81" s="51"/>
      <c r="C81" s="59"/>
      <c r="D81" s="22"/>
      <c r="E81" s="51"/>
      <c r="F81" s="51"/>
      <c r="G81" s="51"/>
      <c r="H81" s="51"/>
      <c r="I81" s="51"/>
      <c r="J81" s="51"/>
      <c r="K81" s="51"/>
      <c r="L81" s="51"/>
      <c r="M81" s="51"/>
      <c r="N81" s="51"/>
      <c r="O81" s="51"/>
      <c r="P81" s="60"/>
      <c r="Q81" s="51"/>
      <c r="R81" s="51"/>
      <c r="S81" s="51"/>
      <c r="T81" s="51"/>
      <c r="U81" s="51"/>
      <c r="V81" s="51"/>
      <c r="W81" s="60"/>
    </row>
    <row r="82" spans="1:23" x14ac:dyDescent="0.25">
      <c r="A82" s="51"/>
      <c r="B82" s="51"/>
      <c r="C82" s="59"/>
      <c r="D82" s="22"/>
      <c r="E82" s="51"/>
      <c r="F82" s="51"/>
      <c r="G82" s="51"/>
      <c r="H82" s="51"/>
      <c r="I82" s="51"/>
      <c r="J82" s="51"/>
      <c r="K82" s="51"/>
      <c r="L82" s="51"/>
      <c r="M82" s="51"/>
      <c r="N82" s="51"/>
      <c r="O82" s="51"/>
      <c r="P82" s="60"/>
      <c r="Q82" s="51"/>
      <c r="R82" s="51"/>
      <c r="S82" s="51"/>
      <c r="T82" s="51"/>
      <c r="U82" s="51"/>
      <c r="V82" s="51"/>
      <c r="W82" s="60"/>
    </row>
    <row r="83" spans="1:23" x14ac:dyDescent="0.25">
      <c r="A83" s="51"/>
      <c r="B83" s="51"/>
      <c r="C83" s="59"/>
      <c r="D83" s="22"/>
      <c r="E83" s="51"/>
      <c r="F83" s="51"/>
      <c r="G83" s="51"/>
      <c r="H83" s="51"/>
      <c r="I83" s="51"/>
      <c r="J83" s="51"/>
      <c r="K83" s="51"/>
      <c r="L83" s="51"/>
      <c r="M83" s="51"/>
      <c r="N83" s="51"/>
      <c r="O83" s="51"/>
      <c r="P83" s="60"/>
      <c r="Q83" s="51"/>
      <c r="R83" s="51"/>
      <c r="S83" s="51"/>
      <c r="T83" s="51"/>
      <c r="U83" s="51"/>
      <c r="V83" s="51"/>
      <c r="W83" s="60"/>
    </row>
    <row r="84" spans="1:23" x14ac:dyDescent="0.25">
      <c r="A84" s="51"/>
      <c r="B84" s="51"/>
      <c r="C84" s="59"/>
      <c r="D84" s="22"/>
      <c r="E84" s="51"/>
      <c r="F84" s="51"/>
      <c r="G84" s="51"/>
      <c r="H84" s="51"/>
      <c r="I84" s="51"/>
      <c r="J84" s="51"/>
      <c r="K84" s="51"/>
      <c r="L84" s="51"/>
      <c r="M84" s="51"/>
      <c r="N84" s="51"/>
      <c r="O84" s="51"/>
      <c r="P84" s="60"/>
      <c r="Q84" s="51"/>
      <c r="R84" s="51"/>
      <c r="S84" s="51"/>
      <c r="T84" s="51"/>
      <c r="U84" s="51"/>
      <c r="V84" s="51"/>
      <c r="W84" s="60"/>
    </row>
    <row r="85" spans="1:23" x14ac:dyDescent="0.25">
      <c r="A85" s="51"/>
      <c r="B85" s="51"/>
      <c r="C85" s="59"/>
      <c r="D85" s="22"/>
      <c r="E85" s="51"/>
      <c r="F85" s="51"/>
      <c r="G85" s="51"/>
      <c r="H85" s="51"/>
      <c r="I85" s="51"/>
      <c r="J85" s="51"/>
      <c r="K85" s="51"/>
      <c r="L85" s="51"/>
      <c r="M85" s="51"/>
      <c r="N85" s="51"/>
      <c r="O85" s="51"/>
      <c r="P85" s="60"/>
      <c r="Q85" s="51"/>
      <c r="R85" s="51"/>
      <c r="S85" s="51"/>
      <c r="T85" s="51"/>
      <c r="U85" s="51"/>
      <c r="V85" s="51"/>
      <c r="W85" s="60"/>
    </row>
    <row r="86" spans="1:23" x14ac:dyDescent="0.25">
      <c r="A86" s="51"/>
      <c r="B86" s="51"/>
      <c r="C86" s="59"/>
      <c r="D86" s="22"/>
      <c r="E86" s="51"/>
      <c r="F86" s="51"/>
      <c r="G86" s="51"/>
      <c r="H86" s="51"/>
      <c r="I86" s="51"/>
      <c r="J86" s="51"/>
      <c r="K86" s="51"/>
      <c r="L86" s="51"/>
      <c r="M86" s="51"/>
      <c r="N86" s="51"/>
      <c r="O86" s="51"/>
      <c r="P86" s="60"/>
      <c r="Q86" s="51"/>
      <c r="R86" s="51"/>
      <c r="S86" s="51"/>
      <c r="T86" s="51"/>
      <c r="U86" s="51"/>
      <c r="V86" s="51"/>
      <c r="W86" s="60"/>
    </row>
    <row r="87" spans="1:23" x14ac:dyDescent="0.25">
      <c r="A87" s="61"/>
      <c r="B87" s="51"/>
      <c r="C87" s="59"/>
      <c r="D87" s="22"/>
      <c r="E87" s="51"/>
      <c r="F87" s="51"/>
      <c r="G87" s="51"/>
      <c r="H87" s="51"/>
      <c r="I87" s="51"/>
      <c r="J87" s="51"/>
      <c r="K87" s="51"/>
      <c r="L87" s="51"/>
      <c r="M87" s="51"/>
      <c r="N87" s="51"/>
      <c r="O87" s="51"/>
      <c r="P87" s="60"/>
      <c r="Q87" s="51"/>
      <c r="R87" s="51"/>
      <c r="S87" s="51"/>
      <c r="T87" s="51"/>
      <c r="U87" s="51"/>
      <c r="V87" s="51"/>
      <c r="W87" s="60"/>
    </row>
    <row r="88" spans="1:23" x14ac:dyDescent="0.25">
      <c r="A88" s="61"/>
      <c r="B88" s="51"/>
      <c r="C88" s="59"/>
      <c r="D88" s="22"/>
      <c r="E88" s="51"/>
      <c r="F88" s="51"/>
      <c r="G88" s="51"/>
      <c r="H88" s="51"/>
      <c r="I88" s="51"/>
      <c r="J88" s="51"/>
      <c r="K88" s="51"/>
      <c r="L88" s="51"/>
      <c r="M88" s="51"/>
      <c r="N88" s="51"/>
      <c r="O88" s="51"/>
      <c r="P88" s="60"/>
      <c r="Q88" s="51"/>
      <c r="R88" s="51"/>
      <c r="S88" s="51"/>
      <c r="T88" s="51"/>
      <c r="U88" s="51"/>
      <c r="V88" s="51"/>
      <c r="W88" s="60"/>
    </row>
    <row r="89" spans="1:23" x14ac:dyDescent="0.25">
      <c r="A89" s="61"/>
      <c r="B89" s="51"/>
      <c r="C89" s="59"/>
      <c r="D89" s="22"/>
      <c r="E89" s="51"/>
      <c r="F89" s="51"/>
      <c r="G89" s="51"/>
      <c r="H89" s="51"/>
      <c r="I89" s="51"/>
      <c r="J89" s="51"/>
      <c r="K89" s="51"/>
      <c r="L89" s="51"/>
      <c r="M89" s="51"/>
      <c r="N89" s="51"/>
      <c r="O89" s="51"/>
      <c r="P89" s="60"/>
      <c r="Q89" s="51"/>
      <c r="R89" s="51"/>
      <c r="S89" s="51"/>
      <c r="T89" s="51"/>
      <c r="U89" s="51"/>
      <c r="V89" s="51"/>
      <c r="W89" s="60"/>
    </row>
    <row r="90" spans="1:23" x14ac:dyDescent="0.25">
      <c r="A90" s="61"/>
      <c r="B90" s="51"/>
      <c r="C90" s="59"/>
      <c r="D90" s="22"/>
      <c r="E90" s="51"/>
      <c r="F90" s="51"/>
      <c r="G90" s="51"/>
      <c r="H90" s="51"/>
      <c r="I90" s="51"/>
      <c r="J90" s="51"/>
      <c r="K90" s="51"/>
      <c r="L90" s="51"/>
      <c r="M90" s="51"/>
      <c r="N90" s="51"/>
      <c r="O90" s="51"/>
      <c r="P90" s="60"/>
      <c r="Q90" s="51"/>
      <c r="R90" s="51"/>
      <c r="S90" s="51"/>
      <c r="T90" s="51"/>
      <c r="U90" s="51"/>
      <c r="V90" s="51"/>
      <c r="W90" s="60"/>
    </row>
    <row r="91" spans="1:23" x14ac:dyDescent="0.25">
      <c r="A91" s="61"/>
      <c r="B91" s="51"/>
      <c r="C91" s="59"/>
      <c r="D91" s="22"/>
      <c r="E91" s="51"/>
      <c r="F91" s="51"/>
      <c r="G91" s="51"/>
      <c r="H91" s="51"/>
      <c r="I91" s="51"/>
      <c r="J91" s="51"/>
      <c r="K91" s="51"/>
      <c r="L91" s="51"/>
      <c r="M91" s="51"/>
      <c r="N91" s="51"/>
      <c r="O91" s="51"/>
      <c r="P91" s="60"/>
      <c r="Q91" s="51"/>
      <c r="R91" s="51"/>
      <c r="S91" s="51"/>
      <c r="T91" s="51"/>
      <c r="U91" s="51"/>
      <c r="V91" s="51"/>
      <c r="W91" s="60"/>
    </row>
    <row r="92" spans="1:23" x14ac:dyDescent="0.25">
      <c r="A92" s="61"/>
      <c r="B92" s="51"/>
      <c r="C92" s="59"/>
      <c r="D92" s="22"/>
      <c r="E92" s="51"/>
      <c r="F92" s="51"/>
      <c r="G92" s="51"/>
      <c r="H92" s="51"/>
      <c r="I92" s="51"/>
      <c r="J92" s="51"/>
      <c r="K92" s="51"/>
      <c r="M92" s="51"/>
      <c r="N92" s="51"/>
      <c r="O92" s="51"/>
      <c r="P92" s="60"/>
      <c r="Q92" s="51"/>
      <c r="R92" s="51"/>
      <c r="S92" s="51"/>
      <c r="T92" s="51"/>
      <c r="U92" s="51"/>
      <c r="V92" s="51"/>
      <c r="W92" s="60"/>
    </row>
    <row r="93" spans="1:23" x14ac:dyDescent="0.25">
      <c r="A93" s="61"/>
      <c r="B93" s="51"/>
      <c r="C93" s="59"/>
      <c r="D93" s="22"/>
      <c r="E93" s="51"/>
      <c r="F93" s="51"/>
      <c r="G93" s="51"/>
      <c r="H93" s="51"/>
      <c r="I93" s="51"/>
      <c r="J93" s="51"/>
      <c r="K93" s="51"/>
      <c r="L93" s="51"/>
      <c r="N93" s="51"/>
      <c r="O93" s="51"/>
      <c r="P93" s="60"/>
      <c r="Q93" s="51"/>
      <c r="R93" s="51"/>
      <c r="S93" s="51"/>
      <c r="T93" s="51"/>
      <c r="U93" s="51"/>
      <c r="V93" s="51"/>
      <c r="W93" s="60"/>
    </row>
    <row r="94" spans="1:23" ht="16.5" customHeight="1" x14ac:dyDescent="0.25">
      <c r="A94" s="61"/>
      <c r="B94" s="51"/>
      <c r="C94" s="59"/>
      <c r="D94" s="22"/>
      <c r="E94" s="51"/>
      <c r="F94" s="51"/>
      <c r="G94" s="51"/>
      <c r="H94" s="51"/>
      <c r="I94" s="51"/>
      <c r="J94" s="51"/>
      <c r="K94" s="51"/>
      <c r="L94" s="51"/>
      <c r="M94" s="51"/>
      <c r="N94" s="51"/>
      <c r="O94" s="51"/>
      <c r="P94" s="60"/>
      <c r="Q94" s="51"/>
      <c r="R94" s="51"/>
      <c r="S94" s="51"/>
      <c r="T94" s="51"/>
      <c r="U94" s="51"/>
      <c r="V94" s="51"/>
      <c r="W94" s="60"/>
    </row>
    <row r="95" spans="1:23" x14ac:dyDescent="0.25">
      <c r="A95" s="61"/>
      <c r="B95" s="51"/>
      <c r="C95" s="59"/>
      <c r="D95" s="22"/>
      <c r="E95" s="51"/>
      <c r="F95" s="51"/>
      <c r="G95" s="51"/>
      <c r="H95" s="51"/>
      <c r="I95" s="51"/>
      <c r="J95" s="51"/>
      <c r="K95" s="51"/>
      <c r="L95" s="51"/>
      <c r="M95" s="51"/>
      <c r="N95" s="51"/>
      <c r="O95" s="51"/>
      <c r="P95" s="60"/>
      <c r="Q95" s="51"/>
      <c r="R95" s="51"/>
      <c r="S95" s="51"/>
      <c r="T95" s="51"/>
      <c r="U95" s="51"/>
      <c r="V95" s="51"/>
      <c r="W95" s="60"/>
    </row>
    <row r="96" spans="1:23" x14ac:dyDescent="0.25">
      <c r="A96" s="61"/>
      <c r="B96" s="51"/>
      <c r="C96" s="59"/>
      <c r="D96" s="22"/>
      <c r="E96" s="51"/>
      <c r="F96" s="51"/>
      <c r="G96" s="51"/>
      <c r="H96" s="51"/>
      <c r="I96" s="51"/>
      <c r="J96" s="51"/>
      <c r="K96" s="51"/>
      <c r="L96" s="51"/>
      <c r="M96" s="51"/>
      <c r="N96" s="51"/>
      <c r="O96" s="51"/>
      <c r="P96" s="60"/>
      <c r="Q96" s="51"/>
      <c r="R96" s="51"/>
      <c r="S96" s="51"/>
      <c r="T96" s="51"/>
      <c r="U96" s="51"/>
      <c r="V96" s="51"/>
      <c r="W96" s="60"/>
    </row>
    <row r="97" spans="1:23" x14ac:dyDescent="0.25">
      <c r="A97" s="61"/>
      <c r="B97" s="51"/>
      <c r="C97" s="59"/>
      <c r="D97" s="22"/>
      <c r="E97" s="51"/>
      <c r="F97" s="51"/>
      <c r="G97" s="51"/>
      <c r="H97" s="51"/>
      <c r="I97" s="51"/>
      <c r="J97" s="51"/>
      <c r="K97" s="51"/>
      <c r="L97" s="51"/>
      <c r="M97" s="51"/>
      <c r="N97" s="51"/>
      <c r="O97" s="51"/>
      <c r="P97" s="60"/>
      <c r="Q97" s="51"/>
      <c r="R97" s="51"/>
      <c r="S97" s="51"/>
      <c r="T97" s="51"/>
      <c r="U97" s="51"/>
      <c r="V97" s="51"/>
      <c r="W97" s="60"/>
    </row>
    <row r="98" spans="1:23" x14ac:dyDescent="0.25">
      <c r="A98" s="61"/>
      <c r="B98" s="51"/>
      <c r="C98" s="59"/>
      <c r="D98" s="22"/>
      <c r="E98" s="51"/>
      <c r="F98" s="51"/>
      <c r="G98" s="51"/>
      <c r="H98" s="51"/>
      <c r="I98" s="51"/>
      <c r="J98" s="51"/>
      <c r="K98" s="51"/>
      <c r="L98" s="51"/>
      <c r="M98" s="62"/>
      <c r="N98" s="51"/>
      <c r="O98" s="51"/>
      <c r="P98" s="60"/>
      <c r="Q98" s="51"/>
      <c r="R98" s="51"/>
      <c r="S98" s="51"/>
      <c r="T98" s="51"/>
      <c r="U98" s="51"/>
      <c r="V98" s="51"/>
      <c r="W98" s="60"/>
    </row>
    <row r="99" spans="1:23" x14ac:dyDescent="0.25">
      <c r="A99" s="61"/>
      <c r="B99" s="51"/>
      <c r="C99" s="59"/>
      <c r="D99" s="22"/>
      <c r="E99" s="51"/>
      <c r="F99" s="51"/>
      <c r="G99" s="51"/>
      <c r="H99" s="51"/>
      <c r="I99" s="51"/>
      <c r="J99" s="51"/>
      <c r="K99" s="51"/>
      <c r="L99" s="51"/>
      <c r="M99" s="62" t="s">
        <v>61</v>
      </c>
      <c r="N99" s="51"/>
      <c r="O99" s="51"/>
      <c r="P99" s="60"/>
      <c r="Q99" s="51"/>
      <c r="R99" s="51"/>
      <c r="S99" s="51"/>
      <c r="T99" s="51"/>
      <c r="U99" s="51"/>
      <c r="V99" s="51"/>
      <c r="W99" s="60"/>
    </row>
    <row r="100" spans="1:23" x14ac:dyDescent="0.25">
      <c r="A100" s="61"/>
      <c r="B100" s="51"/>
      <c r="C100" s="59"/>
      <c r="D100" s="22"/>
      <c r="E100" s="51"/>
      <c r="F100" s="51"/>
      <c r="G100" s="51"/>
      <c r="H100" s="51"/>
      <c r="I100" s="51"/>
      <c r="J100" s="51"/>
      <c r="K100" s="51"/>
      <c r="M100" s="51"/>
      <c r="N100" s="51"/>
      <c r="O100" s="51"/>
      <c r="P100" s="60"/>
      <c r="Q100" s="51"/>
      <c r="R100" s="51"/>
      <c r="S100" s="51"/>
      <c r="T100" s="51"/>
      <c r="U100" s="51"/>
      <c r="V100" s="51"/>
      <c r="W100" s="60"/>
    </row>
    <row r="101" spans="1:23" x14ac:dyDescent="0.25">
      <c r="A101" s="61"/>
      <c r="B101" s="51"/>
      <c r="C101" s="59"/>
      <c r="D101" s="22"/>
      <c r="E101" s="51"/>
      <c r="F101" s="51"/>
      <c r="G101" s="51"/>
      <c r="H101" s="51"/>
      <c r="I101" s="51"/>
      <c r="J101" s="51"/>
      <c r="K101" s="51"/>
      <c r="L101" s="51"/>
      <c r="M101" s="51"/>
      <c r="N101" s="51"/>
      <c r="O101" s="51"/>
      <c r="P101" s="60"/>
      <c r="Q101" s="51"/>
      <c r="R101" s="51"/>
      <c r="S101" s="51"/>
      <c r="T101" s="51"/>
      <c r="U101" s="51"/>
      <c r="V101" s="51"/>
      <c r="W101" s="60"/>
    </row>
    <row r="102" spans="1:23" x14ac:dyDescent="0.25">
      <c r="A102" s="61"/>
      <c r="B102" s="51"/>
      <c r="C102" s="59"/>
      <c r="D102" s="22"/>
      <c r="E102" s="51"/>
      <c r="F102" s="51"/>
      <c r="G102" s="51"/>
      <c r="H102" s="51"/>
      <c r="I102" s="51"/>
      <c r="J102" s="51"/>
      <c r="K102" s="51"/>
      <c r="L102" s="51"/>
      <c r="M102" s="51"/>
      <c r="N102" s="51"/>
      <c r="O102" s="51"/>
      <c r="P102" s="60"/>
      <c r="Q102" s="51"/>
      <c r="R102" s="51"/>
      <c r="S102" s="51"/>
      <c r="T102" s="51"/>
      <c r="U102" s="51"/>
      <c r="V102" s="51"/>
      <c r="W102" s="60"/>
    </row>
    <row r="103" spans="1:23" x14ac:dyDescent="0.25">
      <c r="A103" s="61"/>
      <c r="B103" s="51"/>
      <c r="C103" s="59"/>
      <c r="D103" s="22"/>
      <c r="E103" s="51"/>
      <c r="F103" s="51"/>
      <c r="G103" s="51"/>
      <c r="H103" s="51"/>
      <c r="I103" s="51"/>
      <c r="J103" s="51"/>
      <c r="K103" s="51"/>
      <c r="L103" s="51"/>
      <c r="M103" s="51"/>
      <c r="N103" s="51"/>
      <c r="O103" s="51"/>
      <c r="P103" s="60"/>
      <c r="Q103" s="51"/>
      <c r="R103" s="51"/>
      <c r="S103" s="51"/>
      <c r="T103" s="51"/>
      <c r="U103" s="51"/>
      <c r="V103" s="51"/>
      <c r="W103" s="60"/>
    </row>
    <row r="104" spans="1:23" x14ac:dyDescent="0.25">
      <c r="A104" s="61"/>
      <c r="B104" s="51"/>
      <c r="C104" s="59"/>
      <c r="D104" s="22"/>
      <c r="E104" s="51"/>
      <c r="F104" s="51"/>
      <c r="G104" s="51"/>
      <c r="H104" s="51"/>
      <c r="I104" s="51"/>
      <c r="J104" s="51"/>
      <c r="K104" s="51"/>
      <c r="L104" s="51"/>
      <c r="M104" s="51"/>
      <c r="N104" s="51"/>
      <c r="O104" s="51"/>
      <c r="P104" s="60"/>
      <c r="Q104" s="51"/>
      <c r="R104" s="51"/>
      <c r="S104" s="51"/>
      <c r="T104" s="51"/>
      <c r="U104" s="51"/>
      <c r="V104" s="51"/>
      <c r="W104" s="60"/>
    </row>
    <row r="105" spans="1:23" x14ac:dyDescent="0.25">
      <c r="A105" s="61"/>
      <c r="B105" s="51"/>
      <c r="C105" s="59"/>
      <c r="D105" s="22"/>
      <c r="E105" s="51"/>
      <c r="F105" s="51"/>
      <c r="G105" s="51"/>
      <c r="H105" s="51"/>
      <c r="I105" s="51"/>
      <c r="J105" s="51"/>
      <c r="K105" s="51"/>
      <c r="L105" s="51"/>
      <c r="M105" s="51"/>
      <c r="N105" s="51"/>
      <c r="O105" s="51"/>
      <c r="P105" s="60"/>
      <c r="Q105" s="51"/>
      <c r="R105" s="51"/>
      <c r="S105" s="51"/>
      <c r="T105" s="51"/>
      <c r="U105" s="51"/>
      <c r="V105" s="51"/>
      <c r="W105" s="60"/>
    </row>
    <row r="106" spans="1:23" x14ac:dyDescent="0.25">
      <c r="A106" s="61"/>
      <c r="B106" s="51"/>
      <c r="C106" s="59"/>
      <c r="D106" s="22"/>
      <c r="E106" s="51"/>
      <c r="F106" s="51"/>
      <c r="G106" s="51"/>
      <c r="H106" s="51"/>
      <c r="I106" s="51"/>
      <c r="J106" s="51"/>
      <c r="K106" s="51"/>
      <c r="L106" s="51"/>
      <c r="M106" s="51"/>
      <c r="N106" s="51"/>
      <c r="O106" s="51"/>
      <c r="P106" s="60"/>
      <c r="Q106" s="51"/>
      <c r="R106" s="51"/>
      <c r="S106" s="51"/>
      <c r="T106" s="51"/>
      <c r="U106" s="51"/>
      <c r="V106" s="51"/>
      <c r="W106" s="60"/>
    </row>
    <row r="107" spans="1:23" x14ac:dyDescent="0.25">
      <c r="A107" s="61"/>
      <c r="B107" s="51"/>
      <c r="C107" s="59"/>
      <c r="D107" s="22"/>
      <c r="E107" s="51"/>
      <c r="F107" s="51"/>
      <c r="G107" s="51"/>
      <c r="H107" s="51"/>
      <c r="I107" s="51"/>
      <c r="J107" s="51"/>
      <c r="K107" s="51"/>
      <c r="L107" s="51"/>
      <c r="M107" s="51"/>
      <c r="N107" s="51"/>
      <c r="O107" s="51"/>
      <c r="P107" s="60"/>
      <c r="Q107" s="51"/>
      <c r="R107" s="51"/>
      <c r="S107" s="51"/>
      <c r="T107" s="51"/>
      <c r="U107" s="51"/>
      <c r="V107" s="51"/>
      <c r="W107" s="60"/>
    </row>
    <row r="108" spans="1:23" x14ac:dyDescent="0.25">
      <c r="A108" s="61"/>
      <c r="B108" s="51"/>
      <c r="C108" s="59"/>
      <c r="D108" s="22"/>
      <c r="E108" s="51"/>
      <c r="F108" s="51"/>
      <c r="G108" s="51"/>
      <c r="H108" s="51"/>
      <c r="I108" s="51"/>
      <c r="J108" s="51"/>
      <c r="K108" s="51"/>
      <c r="L108" s="51"/>
      <c r="M108" s="51"/>
      <c r="N108" s="51"/>
      <c r="O108" s="51"/>
      <c r="P108" s="60"/>
      <c r="Q108" s="51"/>
      <c r="R108" s="51"/>
      <c r="S108" s="51"/>
      <c r="T108" s="51"/>
      <c r="U108" s="51"/>
      <c r="V108" s="51"/>
      <c r="W108" s="60"/>
    </row>
    <row r="109" spans="1:23" x14ac:dyDescent="0.25">
      <c r="A109" s="61"/>
      <c r="B109" s="51"/>
      <c r="C109" s="59"/>
      <c r="D109" s="22"/>
      <c r="E109" s="51"/>
      <c r="F109" s="51"/>
      <c r="G109" s="51"/>
      <c r="H109" s="51"/>
      <c r="I109" s="51"/>
      <c r="J109" s="51"/>
      <c r="K109" s="51"/>
      <c r="L109" s="51"/>
      <c r="M109" s="51"/>
      <c r="N109" s="51"/>
      <c r="O109" s="51"/>
      <c r="P109" s="60"/>
      <c r="Q109" s="51"/>
      <c r="R109" s="51"/>
      <c r="S109" s="51"/>
      <c r="T109" s="51"/>
      <c r="U109" s="51"/>
      <c r="V109" s="51"/>
      <c r="W109" s="60"/>
    </row>
    <row r="110" spans="1:23" x14ac:dyDescent="0.25">
      <c r="A110" s="61"/>
      <c r="B110" s="51"/>
      <c r="C110" s="59"/>
      <c r="D110" s="22"/>
      <c r="E110" s="51"/>
      <c r="F110" s="51"/>
      <c r="G110" s="51"/>
      <c r="H110" s="51"/>
      <c r="I110" s="51"/>
      <c r="J110" s="51"/>
      <c r="K110" s="51"/>
      <c r="M110" s="51"/>
      <c r="N110" s="51"/>
      <c r="O110" s="51"/>
      <c r="P110" s="60"/>
      <c r="Q110" s="51"/>
      <c r="R110" s="51"/>
      <c r="S110" s="51"/>
      <c r="T110" s="51"/>
      <c r="U110" s="51"/>
      <c r="V110" s="51"/>
      <c r="W110" s="60"/>
    </row>
    <row r="111" spans="1:23" x14ac:dyDescent="0.25">
      <c r="A111" s="61"/>
      <c r="B111" s="51"/>
      <c r="C111" s="59"/>
      <c r="D111" s="22"/>
      <c r="E111" s="51"/>
      <c r="F111" s="51"/>
      <c r="G111" s="51"/>
      <c r="H111" s="51"/>
      <c r="I111" s="51"/>
      <c r="J111" s="51"/>
      <c r="K111" s="51"/>
      <c r="L111" s="51"/>
      <c r="M111" s="51"/>
      <c r="N111" s="51"/>
      <c r="O111" s="51"/>
      <c r="P111" s="60"/>
      <c r="Q111" s="51"/>
      <c r="R111" s="51"/>
      <c r="S111" s="51"/>
      <c r="T111" s="51"/>
      <c r="U111" s="51"/>
      <c r="V111" s="51"/>
      <c r="W111" s="60"/>
    </row>
    <row r="112" spans="1:23" x14ac:dyDescent="0.25">
      <c r="A112" s="61"/>
      <c r="B112" s="51"/>
      <c r="C112" s="59"/>
      <c r="D112" s="22"/>
      <c r="E112" s="51"/>
      <c r="F112" s="51"/>
      <c r="G112" s="51"/>
      <c r="H112" s="51"/>
      <c r="I112" s="51"/>
      <c r="J112" s="51"/>
      <c r="K112" s="51"/>
      <c r="L112" s="51"/>
      <c r="M112" s="51"/>
      <c r="N112" s="51"/>
      <c r="O112" s="51"/>
      <c r="P112" s="60"/>
      <c r="Q112" s="51"/>
      <c r="R112" s="51"/>
      <c r="S112" s="51"/>
      <c r="T112" s="51"/>
      <c r="U112" s="51"/>
      <c r="V112" s="51"/>
      <c r="W112" s="60"/>
    </row>
    <row r="113" spans="1:23" x14ac:dyDescent="0.25">
      <c r="A113" s="61"/>
      <c r="B113" s="51"/>
      <c r="C113" s="59"/>
      <c r="D113" s="22"/>
      <c r="E113" s="51"/>
      <c r="F113" s="51"/>
      <c r="G113" s="51"/>
      <c r="H113" s="51"/>
      <c r="I113" s="51"/>
      <c r="J113" s="51"/>
      <c r="K113" s="51"/>
      <c r="L113" s="51"/>
      <c r="M113" s="51"/>
      <c r="N113" s="51"/>
      <c r="O113" s="51"/>
      <c r="P113" s="60"/>
      <c r="Q113" s="51"/>
      <c r="R113" s="51"/>
      <c r="S113" s="51"/>
      <c r="T113" s="51"/>
      <c r="U113" s="51"/>
      <c r="V113" s="51"/>
      <c r="W113" s="60"/>
    </row>
    <row r="114" spans="1:23" x14ac:dyDescent="0.25">
      <c r="A114" s="61"/>
      <c r="B114" s="51"/>
      <c r="C114" s="59"/>
      <c r="D114" s="22"/>
      <c r="E114" s="51"/>
      <c r="F114" s="51"/>
      <c r="G114" s="51"/>
      <c r="H114" s="51"/>
      <c r="I114" s="51"/>
      <c r="J114" s="51"/>
      <c r="K114" s="51"/>
      <c r="L114" s="51"/>
      <c r="M114" s="51"/>
      <c r="N114" s="51"/>
      <c r="O114" s="51"/>
      <c r="P114" s="60"/>
      <c r="Q114" s="51"/>
      <c r="R114" s="51"/>
      <c r="S114" s="51"/>
      <c r="T114" s="51"/>
      <c r="U114" s="51"/>
      <c r="V114" s="51"/>
      <c r="W114" s="60"/>
    </row>
    <row r="115" spans="1:23" x14ac:dyDescent="0.25">
      <c r="A115" s="61"/>
      <c r="B115" s="51"/>
      <c r="C115" s="59"/>
      <c r="D115" s="22"/>
      <c r="E115" s="51"/>
      <c r="F115" s="51"/>
      <c r="G115" s="51"/>
      <c r="H115" s="51"/>
      <c r="I115" s="51"/>
      <c r="J115" s="51"/>
      <c r="K115" s="51"/>
      <c r="L115" s="51"/>
      <c r="M115" s="51"/>
      <c r="N115" s="51"/>
      <c r="O115" s="51"/>
      <c r="P115" s="60"/>
      <c r="Q115" s="51"/>
      <c r="R115" s="51"/>
      <c r="S115" s="51"/>
      <c r="T115" s="51"/>
      <c r="U115" s="51"/>
      <c r="V115" s="51"/>
      <c r="W115" s="60"/>
    </row>
    <row r="116" spans="1:23" x14ac:dyDescent="0.25">
      <c r="A116" s="61"/>
      <c r="B116" s="51"/>
      <c r="C116" s="59"/>
      <c r="D116" s="22"/>
      <c r="E116" s="51"/>
      <c r="F116" s="51"/>
      <c r="G116" s="51"/>
      <c r="H116" s="51"/>
      <c r="I116" s="51"/>
      <c r="J116" s="51"/>
      <c r="K116" s="51"/>
      <c r="L116" s="51"/>
      <c r="M116" s="51"/>
      <c r="N116" s="51"/>
      <c r="O116" s="51"/>
      <c r="P116" s="60"/>
      <c r="Q116" s="51"/>
      <c r="R116" s="51"/>
      <c r="S116" s="51"/>
      <c r="T116" s="51"/>
      <c r="U116" s="51"/>
      <c r="V116" s="51"/>
      <c r="W116" s="60"/>
    </row>
    <row r="117" spans="1:23" x14ac:dyDescent="0.25">
      <c r="A117" s="61"/>
      <c r="B117" s="51"/>
      <c r="C117" s="59"/>
      <c r="D117" s="22"/>
      <c r="E117" s="51"/>
      <c r="F117" s="51"/>
      <c r="G117" s="51"/>
      <c r="H117" s="51"/>
      <c r="I117" s="51"/>
      <c r="J117" s="51"/>
      <c r="K117" s="51"/>
      <c r="L117" s="51"/>
      <c r="M117" s="51"/>
      <c r="N117" s="51"/>
      <c r="O117" s="51"/>
      <c r="P117" s="60"/>
      <c r="Q117" s="51"/>
      <c r="R117" s="51"/>
      <c r="S117" s="51"/>
      <c r="T117" s="51"/>
      <c r="U117" s="51"/>
      <c r="V117" s="51"/>
      <c r="W117" s="60"/>
    </row>
    <row r="118" spans="1:23" x14ac:dyDescent="0.25">
      <c r="A118" s="61"/>
      <c r="B118" s="51"/>
      <c r="C118" s="59"/>
      <c r="D118" s="22"/>
      <c r="E118" s="51"/>
      <c r="F118" s="51"/>
      <c r="G118" s="51"/>
      <c r="H118" s="51"/>
      <c r="I118" s="51"/>
      <c r="J118" s="51"/>
      <c r="K118" s="51"/>
      <c r="L118" s="51"/>
      <c r="M118" s="51"/>
      <c r="N118" s="51"/>
      <c r="O118" s="51"/>
      <c r="P118" s="60"/>
      <c r="Q118" s="51"/>
      <c r="R118" s="51"/>
      <c r="S118" s="51"/>
      <c r="T118" s="51"/>
      <c r="U118" s="51"/>
      <c r="V118" s="51"/>
      <c r="W118" s="60"/>
    </row>
    <row r="119" spans="1:23" x14ac:dyDescent="0.25">
      <c r="A119" s="61"/>
      <c r="B119" s="51"/>
      <c r="C119" s="59"/>
      <c r="D119" s="22"/>
      <c r="E119" s="51"/>
      <c r="F119" s="51"/>
      <c r="G119" s="51"/>
      <c r="H119" s="51"/>
      <c r="I119" s="51"/>
      <c r="J119" s="51"/>
      <c r="K119" s="51"/>
      <c r="L119" s="51"/>
      <c r="M119" s="51"/>
      <c r="N119" s="51"/>
      <c r="O119" s="51"/>
      <c r="P119" s="60"/>
      <c r="Q119" s="51"/>
      <c r="R119" s="51"/>
      <c r="S119" s="51"/>
      <c r="T119" s="51"/>
      <c r="U119" s="51"/>
      <c r="V119" s="51"/>
      <c r="W119" s="60"/>
    </row>
    <row r="120" spans="1:23" x14ac:dyDescent="0.25">
      <c r="A120" s="61"/>
      <c r="B120" s="51"/>
      <c r="C120" s="59"/>
      <c r="D120" s="22"/>
      <c r="E120" s="51"/>
      <c r="F120" s="51"/>
      <c r="G120" s="51"/>
      <c r="H120" s="51"/>
      <c r="I120" s="51"/>
      <c r="J120" s="51"/>
      <c r="K120" s="51"/>
      <c r="L120" s="51"/>
      <c r="M120" s="51"/>
      <c r="N120" s="51"/>
      <c r="O120" s="51"/>
      <c r="P120" s="60"/>
      <c r="Q120" s="51"/>
      <c r="R120" s="51"/>
      <c r="S120" s="51"/>
      <c r="T120" s="51"/>
      <c r="U120" s="51"/>
      <c r="V120" s="51"/>
      <c r="W120" s="60"/>
    </row>
    <row r="121" spans="1:23" x14ac:dyDescent="0.25">
      <c r="A121" s="61"/>
      <c r="B121" s="51"/>
      <c r="C121" s="59"/>
      <c r="D121" s="22"/>
      <c r="E121" s="51"/>
      <c r="F121" s="51"/>
      <c r="G121" s="51"/>
      <c r="H121" s="51"/>
      <c r="I121" s="51"/>
      <c r="J121" s="51"/>
      <c r="K121" s="51"/>
      <c r="L121" s="51"/>
      <c r="M121" s="51"/>
      <c r="N121" s="51"/>
      <c r="O121" s="51"/>
      <c r="P121" s="60"/>
      <c r="Q121" s="51"/>
      <c r="R121" s="51"/>
      <c r="S121" s="51"/>
      <c r="T121" s="51"/>
      <c r="U121" s="51"/>
      <c r="V121" s="51"/>
      <c r="W121" s="60"/>
    </row>
    <row r="122" spans="1:23" x14ac:dyDescent="0.25">
      <c r="A122" s="61"/>
      <c r="B122" s="51"/>
      <c r="C122" s="59"/>
      <c r="D122" s="22"/>
      <c r="E122" s="51"/>
      <c r="F122" s="51"/>
      <c r="G122" s="51"/>
      <c r="H122" s="51"/>
      <c r="I122" s="51"/>
      <c r="J122" s="51"/>
      <c r="K122" s="51"/>
      <c r="L122" s="51"/>
      <c r="M122" s="51"/>
      <c r="N122" s="51"/>
      <c r="O122" s="51"/>
      <c r="P122" s="60"/>
      <c r="Q122" s="51"/>
      <c r="R122" s="51"/>
      <c r="S122" s="51"/>
      <c r="T122" s="51"/>
      <c r="U122" s="51"/>
      <c r="V122" s="51"/>
      <c r="W122" s="60"/>
    </row>
    <row r="123" spans="1:23" x14ac:dyDescent="0.25">
      <c r="A123" s="61"/>
      <c r="B123" s="51"/>
      <c r="C123" s="59"/>
      <c r="D123" s="22"/>
      <c r="E123" s="51"/>
      <c r="F123" s="51"/>
      <c r="G123" s="51"/>
      <c r="H123" s="51"/>
      <c r="I123" s="51"/>
      <c r="J123" s="51"/>
      <c r="K123" s="51"/>
      <c r="L123" s="51"/>
      <c r="M123" s="51"/>
      <c r="N123" s="51"/>
      <c r="O123" s="51"/>
      <c r="P123" s="60"/>
      <c r="Q123" s="51"/>
      <c r="R123" s="51"/>
      <c r="S123" s="51"/>
      <c r="T123" s="51"/>
      <c r="U123" s="51"/>
      <c r="V123" s="51"/>
      <c r="W123" s="60"/>
    </row>
    <row r="124" spans="1:23" x14ac:dyDescent="0.25">
      <c r="A124" s="61"/>
      <c r="B124" s="51"/>
      <c r="C124" s="59"/>
      <c r="D124" s="22"/>
      <c r="E124" s="51"/>
      <c r="F124" s="51"/>
      <c r="G124" s="51"/>
      <c r="H124" s="51"/>
      <c r="I124" s="51"/>
      <c r="J124" s="51"/>
      <c r="K124" s="51"/>
      <c r="L124" s="51"/>
      <c r="M124" s="51"/>
      <c r="N124" s="51"/>
      <c r="O124" s="51"/>
      <c r="P124" s="60"/>
      <c r="Q124" s="51"/>
      <c r="R124" s="51"/>
      <c r="S124" s="51"/>
      <c r="T124" s="51"/>
      <c r="U124" s="51"/>
      <c r="V124" s="51"/>
      <c r="W124" s="60"/>
    </row>
    <row r="125" spans="1:23" x14ac:dyDescent="0.25">
      <c r="A125" s="61"/>
      <c r="B125" s="51"/>
      <c r="C125" s="59"/>
      <c r="D125" s="22"/>
      <c r="E125" s="51"/>
      <c r="F125" s="51"/>
      <c r="G125" s="51"/>
      <c r="H125" s="51"/>
      <c r="I125" s="51"/>
      <c r="J125" s="51"/>
      <c r="K125" s="51"/>
      <c r="L125" s="51"/>
      <c r="M125" s="51"/>
      <c r="N125" s="51"/>
      <c r="O125" s="51"/>
      <c r="P125" s="60"/>
      <c r="Q125" s="51"/>
      <c r="R125" s="51"/>
      <c r="S125" s="51"/>
      <c r="T125" s="51"/>
      <c r="U125" s="51"/>
      <c r="V125" s="51"/>
      <c r="W125" s="60"/>
    </row>
    <row r="126" spans="1:23" x14ac:dyDescent="0.25">
      <c r="A126" s="61"/>
      <c r="B126" s="51"/>
      <c r="C126" s="59"/>
      <c r="D126" s="22"/>
      <c r="E126" s="51"/>
      <c r="F126" s="51"/>
      <c r="G126" s="51"/>
      <c r="H126" s="51"/>
      <c r="I126" s="51"/>
      <c r="J126" s="51"/>
      <c r="K126" s="51"/>
      <c r="L126" s="51"/>
      <c r="M126" s="51"/>
      <c r="N126" s="51"/>
      <c r="O126" s="51"/>
      <c r="P126" s="60"/>
      <c r="Q126" s="51"/>
      <c r="R126" s="51"/>
      <c r="S126" s="51"/>
      <c r="T126" s="51"/>
      <c r="U126" s="51"/>
      <c r="V126" s="51"/>
      <c r="W126" s="60"/>
    </row>
    <row r="127" spans="1:23" x14ac:dyDescent="0.25">
      <c r="A127" s="61"/>
      <c r="B127" s="51"/>
      <c r="C127" s="59"/>
      <c r="D127" s="22"/>
      <c r="E127" s="51"/>
      <c r="F127" s="51"/>
      <c r="G127" s="51"/>
      <c r="H127" s="51"/>
      <c r="I127" s="51"/>
      <c r="J127" s="51"/>
      <c r="K127" s="51"/>
      <c r="L127" s="51"/>
      <c r="M127" s="51"/>
      <c r="N127" s="51"/>
      <c r="O127" s="51"/>
      <c r="P127" s="60"/>
      <c r="Q127" s="51"/>
      <c r="R127" s="51"/>
      <c r="S127" s="51"/>
      <c r="T127" s="51"/>
      <c r="U127" s="51"/>
      <c r="V127" s="51"/>
      <c r="W127" s="60"/>
    </row>
    <row r="128" spans="1:23" x14ac:dyDescent="0.25">
      <c r="A128" s="61"/>
      <c r="B128" s="51"/>
      <c r="C128" s="59"/>
      <c r="D128" s="22"/>
      <c r="E128" s="51"/>
      <c r="F128" s="51"/>
      <c r="G128" s="51"/>
      <c r="H128" s="51"/>
      <c r="I128" s="51"/>
      <c r="J128" s="51"/>
      <c r="K128" s="51"/>
      <c r="L128" s="51"/>
      <c r="M128" s="51"/>
      <c r="N128" s="51"/>
      <c r="O128" s="51"/>
      <c r="P128" s="60"/>
      <c r="Q128" s="51"/>
      <c r="R128" s="51"/>
      <c r="S128" s="51"/>
      <c r="T128" s="51"/>
      <c r="U128" s="51"/>
      <c r="V128" s="51"/>
      <c r="W128" s="60"/>
    </row>
    <row r="129" spans="1:23" x14ac:dyDescent="0.25">
      <c r="A129" s="61"/>
      <c r="B129" s="51"/>
      <c r="C129" s="59"/>
      <c r="D129" s="22"/>
      <c r="E129" s="51"/>
      <c r="F129" s="51"/>
      <c r="G129" s="51"/>
      <c r="H129" s="51"/>
      <c r="I129" s="51"/>
      <c r="J129" s="51"/>
      <c r="K129" s="51"/>
      <c r="L129" s="51"/>
      <c r="M129" s="51"/>
      <c r="N129" s="51"/>
      <c r="O129" s="51"/>
      <c r="P129" s="60"/>
      <c r="Q129" s="51"/>
      <c r="R129" s="51"/>
      <c r="S129" s="51"/>
      <c r="T129" s="51"/>
      <c r="U129" s="51"/>
      <c r="V129" s="51"/>
      <c r="W129" s="60"/>
    </row>
    <row r="130" spans="1:23" x14ac:dyDescent="0.25">
      <c r="A130" s="61"/>
      <c r="B130" s="51"/>
      <c r="C130" s="59"/>
      <c r="D130" s="22"/>
      <c r="E130" s="51"/>
      <c r="F130" s="51"/>
      <c r="G130" s="51"/>
      <c r="H130" s="51"/>
      <c r="I130" s="51"/>
      <c r="J130" s="51"/>
      <c r="K130" s="51"/>
      <c r="L130" s="51"/>
      <c r="M130" s="51"/>
      <c r="N130" s="51"/>
      <c r="O130" s="51"/>
      <c r="P130" s="60"/>
      <c r="Q130" s="51"/>
      <c r="R130" s="51"/>
      <c r="S130" s="51"/>
      <c r="T130" s="51"/>
      <c r="U130" s="51"/>
      <c r="V130" s="51"/>
      <c r="W130" s="60"/>
    </row>
    <row r="131" spans="1:23" x14ac:dyDescent="0.25">
      <c r="A131" s="61"/>
      <c r="B131" s="51"/>
      <c r="C131" s="59"/>
      <c r="D131" s="22"/>
      <c r="E131" s="51"/>
      <c r="F131" s="51"/>
      <c r="G131" s="51"/>
      <c r="H131" s="51"/>
      <c r="I131" s="51"/>
      <c r="J131" s="51"/>
      <c r="K131" s="51"/>
      <c r="L131" s="51"/>
      <c r="M131" s="51"/>
      <c r="N131" s="51"/>
      <c r="O131" s="51"/>
      <c r="P131" s="60"/>
      <c r="Q131" s="51"/>
      <c r="R131" s="51"/>
      <c r="S131" s="51"/>
      <c r="T131" s="51"/>
      <c r="U131" s="51"/>
      <c r="V131" s="51"/>
      <c r="W131" s="60"/>
    </row>
    <row r="132" spans="1:23" x14ac:dyDescent="0.25">
      <c r="A132" s="61"/>
      <c r="B132" s="51"/>
      <c r="C132" s="59"/>
      <c r="D132" s="22"/>
      <c r="E132" s="51"/>
      <c r="F132" s="51"/>
      <c r="G132" s="51"/>
      <c r="H132" s="51"/>
      <c r="I132" s="51"/>
      <c r="J132" s="51"/>
      <c r="K132" s="51"/>
      <c r="L132" s="51"/>
      <c r="M132" s="51"/>
      <c r="N132" s="51"/>
      <c r="O132" s="51"/>
      <c r="P132" s="60"/>
      <c r="Q132" s="51"/>
      <c r="R132" s="51"/>
      <c r="S132" s="51"/>
      <c r="T132" s="51"/>
      <c r="U132" s="51"/>
      <c r="V132" s="51"/>
      <c r="W132" s="60"/>
    </row>
    <row r="133" spans="1:23" x14ac:dyDescent="0.25">
      <c r="A133" s="61"/>
      <c r="B133" s="51"/>
      <c r="C133" s="59"/>
      <c r="D133" s="22"/>
      <c r="E133" s="51"/>
      <c r="F133" s="51"/>
      <c r="G133" s="51"/>
      <c r="H133" s="51"/>
      <c r="I133" s="51"/>
      <c r="J133" s="51"/>
      <c r="K133" s="51"/>
      <c r="L133" s="51"/>
      <c r="M133" s="51"/>
      <c r="N133" s="51"/>
      <c r="O133" s="51"/>
      <c r="P133" s="60"/>
      <c r="Q133" s="51"/>
      <c r="R133" s="51"/>
      <c r="S133" s="51"/>
      <c r="T133" s="51"/>
      <c r="U133" s="51"/>
      <c r="V133" s="51"/>
      <c r="W133" s="60"/>
    </row>
    <row r="134" spans="1:23" x14ac:dyDescent="0.25">
      <c r="A134" s="61"/>
      <c r="B134" s="51"/>
      <c r="C134" s="59"/>
      <c r="D134" s="51"/>
      <c r="E134" s="51"/>
      <c r="F134" s="51"/>
      <c r="G134" s="51"/>
      <c r="H134" s="51"/>
      <c r="I134" s="51"/>
      <c r="J134" s="51"/>
      <c r="K134" s="51"/>
      <c r="L134" s="51"/>
      <c r="M134" s="51"/>
      <c r="N134" s="51"/>
      <c r="O134" s="51"/>
      <c r="P134" s="60"/>
      <c r="Q134" s="51"/>
      <c r="R134" s="51"/>
      <c r="S134" s="51"/>
      <c r="T134" s="51"/>
      <c r="U134" s="51"/>
      <c r="V134" s="51"/>
      <c r="W134" s="60"/>
    </row>
    <row r="135" spans="1:23" x14ac:dyDescent="0.25">
      <c r="A135" s="61"/>
      <c r="B135" s="51"/>
      <c r="C135" s="59"/>
      <c r="D135" s="51"/>
      <c r="E135" s="51"/>
      <c r="F135" s="51"/>
      <c r="G135" s="51"/>
      <c r="H135" s="51"/>
      <c r="I135" s="51"/>
      <c r="J135" s="51"/>
      <c r="K135" s="51"/>
      <c r="L135" s="51"/>
      <c r="M135" s="51"/>
      <c r="N135" s="51"/>
      <c r="O135" s="51"/>
      <c r="P135" s="60"/>
      <c r="Q135" s="51"/>
      <c r="R135" s="51"/>
      <c r="S135" s="51"/>
      <c r="T135" s="51"/>
      <c r="U135" s="51"/>
      <c r="V135" s="51"/>
      <c r="W135" s="60"/>
    </row>
    <row r="136" spans="1:23" x14ac:dyDescent="0.25">
      <c r="A136" s="61"/>
      <c r="B136" s="51"/>
      <c r="C136" s="59"/>
      <c r="D136" s="51"/>
      <c r="E136" s="51"/>
      <c r="F136" s="51"/>
      <c r="G136" s="51"/>
      <c r="H136" s="51"/>
      <c r="I136" s="51"/>
      <c r="J136" s="51"/>
      <c r="K136" s="51"/>
      <c r="L136" s="51"/>
      <c r="M136" s="51"/>
      <c r="N136" s="51"/>
      <c r="O136" s="51"/>
      <c r="P136" s="60"/>
      <c r="Q136" s="51"/>
      <c r="R136" s="51"/>
      <c r="S136" s="51"/>
      <c r="T136" s="51"/>
      <c r="U136" s="51"/>
      <c r="V136" s="51"/>
      <c r="W136" s="60"/>
    </row>
    <row r="137" spans="1:23" x14ac:dyDescent="0.25">
      <c r="A137" s="61"/>
      <c r="B137" s="51"/>
      <c r="C137" s="59"/>
      <c r="D137" s="51"/>
      <c r="E137" s="51"/>
      <c r="F137" s="51"/>
      <c r="G137" s="51"/>
      <c r="H137" s="51"/>
      <c r="I137" s="51"/>
      <c r="J137" s="51"/>
      <c r="K137" s="51"/>
      <c r="L137" s="51"/>
      <c r="M137" s="51"/>
      <c r="N137" s="51"/>
      <c r="O137" s="51"/>
      <c r="P137" s="60"/>
      <c r="Q137" s="51"/>
      <c r="R137" s="51"/>
      <c r="S137" s="51"/>
      <c r="T137" s="51"/>
      <c r="U137" s="51"/>
      <c r="V137" s="51"/>
      <c r="W137" s="60"/>
    </row>
    <row r="138" spans="1:23" x14ac:dyDescent="0.25">
      <c r="A138" s="61"/>
      <c r="B138" s="51"/>
      <c r="C138" s="59"/>
      <c r="D138" s="51"/>
      <c r="E138" s="51"/>
      <c r="F138" s="51"/>
      <c r="G138" s="51"/>
      <c r="H138" s="51"/>
      <c r="I138" s="51"/>
      <c r="J138" s="51"/>
      <c r="K138" s="51"/>
      <c r="L138" s="51"/>
      <c r="M138" s="51"/>
      <c r="N138" s="51"/>
      <c r="O138" s="51"/>
      <c r="P138" s="60"/>
      <c r="Q138" s="51"/>
      <c r="R138" s="51"/>
      <c r="S138" s="51"/>
      <c r="T138" s="51"/>
      <c r="U138" s="51"/>
      <c r="V138" s="51"/>
      <c r="W138" s="60"/>
    </row>
    <row r="139" spans="1:23" x14ac:dyDescent="0.25">
      <c r="A139" s="61"/>
      <c r="B139" s="51"/>
      <c r="C139" s="59"/>
      <c r="D139" s="22"/>
      <c r="E139" s="51"/>
      <c r="F139" s="51"/>
      <c r="G139" s="51"/>
      <c r="H139" s="51"/>
      <c r="I139" s="51"/>
      <c r="J139" s="51"/>
      <c r="K139" s="51"/>
      <c r="L139" s="51"/>
      <c r="M139" s="51"/>
      <c r="N139" s="51"/>
      <c r="O139" s="51"/>
      <c r="P139" s="60"/>
      <c r="Q139" s="51"/>
      <c r="R139" s="51"/>
      <c r="S139" s="51"/>
      <c r="T139" s="51"/>
      <c r="U139" s="51"/>
      <c r="V139" s="51"/>
      <c r="W139" s="60"/>
    </row>
    <row r="140" spans="1:23" x14ac:dyDescent="0.25">
      <c r="A140" s="61"/>
      <c r="B140" s="51"/>
      <c r="C140" s="59"/>
      <c r="D140" s="63"/>
      <c r="E140" s="64"/>
      <c r="F140" s="64"/>
      <c r="G140" s="64"/>
      <c r="H140" s="64"/>
      <c r="I140" s="64"/>
      <c r="J140" s="64"/>
      <c r="K140" s="64"/>
      <c r="L140" s="64"/>
      <c r="M140" s="64"/>
      <c r="N140" s="64"/>
      <c r="O140" s="64"/>
      <c r="P140" s="64"/>
      <c r="Q140" s="65"/>
      <c r="R140" s="64"/>
      <c r="S140" s="64"/>
      <c r="T140" s="64"/>
      <c r="U140" s="64"/>
      <c r="V140" s="64"/>
      <c r="W140" s="66"/>
    </row>
    <row r="141" spans="1:23" x14ac:dyDescent="0.25">
      <c r="A141" s="61"/>
      <c r="B141" s="51"/>
      <c r="C141" s="51"/>
      <c r="D141" s="51"/>
      <c r="E141" s="51"/>
      <c r="F141" s="51"/>
      <c r="G141" s="51"/>
      <c r="H141" s="51"/>
      <c r="I141" s="51"/>
      <c r="J141" s="51"/>
      <c r="K141" s="51"/>
      <c r="L141" s="51"/>
      <c r="M141" s="51"/>
      <c r="N141" s="51"/>
      <c r="O141" s="51"/>
      <c r="P141" s="51"/>
      <c r="Q141" s="51"/>
      <c r="R141" s="51"/>
      <c r="S141" s="51"/>
      <c r="T141" s="51"/>
      <c r="U141" s="51"/>
      <c r="V141" s="51"/>
      <c r="W141" s="51"/>
    </row>
    <row r="142" spans="1:23" x14ac:dyDescent="0.25">
      <c r="U142" s="51"/>
      <c r="V142" s="51"/>
    </row>
    <row r="143" spans="1:23" x14ac:dyDescent="0.25">
      <c r="U143" s="51"/>
      <c r="V143" s="51"/>
    </row>
    <row r="144" spans="1:23" x14ac:dyDescent="0.25">
      <c r="U144" s="51"/>
      <c r="V144" s="51"/>
    </row>
    <row r="145" spans="16:22" x14ac:dyDescent="0.25">
      <c r="U145" s="51"/>
      <c r="V145" s="51"/>
    </row>
    <row r="146" spans="16:22" x14ac:dyDescent="0.25">
      <c r="U146" s="51"/>
      <c r="V146" s="51"/>
    </row>
    <row r="147" spans="16:22" x14ac:dyDescent="0.25">
      <c r="U147" s="51"/>
      <c r="V147" s="51"/>
    </row>
    <row r="148" spans="16:22" x14ac:dyDescent="0.25">
      <c r="U148" s="51"/>
      <c r="V148" s="51"/>
    </row>
    <row r="149" spans="16:22" x14ac:dyDescent="0.25">
      <c r="U149" s="51"/>
      <c r="V149" s="51"/>
    </row>
    <row r="150" spans="16:22" x14ac:dyDescent="0.25">
      <c r="P150" s="67"/>
      <c r="U150" s="51"/>
      <c r="V150" s="51"/>
    </row>
  </sheetData>
  <mergeCells count="23">
    <mergeCell ref="AG3:AG5"/>
    <mergeCell ref="H4:H5"/>
    <mergeCell ref="I4:I5"/>
    <mergeCell ref="K4:L4"/>
    <mergeCell ref="M4:N4"/>
    <mergeCell ref="O4:O5"/>
    <mergeCell ref="P4:P5"/>
    <mergeCell ref="R4:S4"/>
    <mergeCell ref="T4:U4"/>
    <mergeCell ref="W4:W5"/>
    <mergeCell ref="X4:X5"/>
    <mergeCell ref="AB4:AC4"/>
    <mergeCell ref="AD4:AE4"/>
    <mergeCell ref="K3:Q3"/>
    <mergeCell ref="R3:X3"/>
    <mergeCell ref="Y3:Z3"/>
    <mergeCell ref="AA3:AA5"/>
    <mergeCell ref="AB3:AF3"/>
    <mergeCell ref="A3:A5"/>
    <mergeCell ref="B3:B5"/>
    <mergeCell ref="C3:C5"/>
    <mergeCell ref="D3:D5"/>
    <mergeCell ref="E3:J3"/>
  </mergeCells>
  <conditionalFormatting sqref="AB9:AF9 AC8:AF8 AB11:AF11 AB13:AF13 AB15:AF15 AB17:AF17 AB19:AF19 AB21:AF21 AB23:AF23 AB25:AF25 AB27:AF27 AB29:AF29 AB31:AF31 AB33:AF33 AB35:AF35 AB37:AF37 AB39:AF39 AB41:AF41 AB43:AF43 AB45:AF45 AB47:AF47 AB49:AF49 AB51:AF51 AB53:AF53 AB55:AF55 AB57:AF57 AB59:AF59 AB61:AF61 AB63:AF63 AB65:AF65 AB67:AF67 AB69:AF69 AD7:AD69 AC10:AF10 AC12:AF12 AC14:AF14 AC16:AF16 AC18:AF18 AC20:AF20 AC22:AF22 AC24:AF24 AC26:AF26 AC28:AF28 AC30:AF30 AC32:AF32 AC34:AF34 AC36:AF36 AC38:AF38 AC40:AF40 AC42:AF42 AC44:AF44 AC46:AF46 AC48:AF48 AC50:AF50 AC52:AF52 AC54:AF54 AC56:AF56 AC58:AF58 AC60:AF60 AC62:AF62 AC64:AF64 AC66:AF66 AC68:AF68">
    <cfRule type="expression" dxfId="34" priority="2">
      <formula>#REF!&gt;1</formula>
    </cfRule>
    <cfRule type="expression" dxfId="33" priority="3">
      <formula>#REF!&lt;1</formula>
    </cfRule>
  </conditionalFormatting>
  <conditionalFormatting sqref="Z9:AF9 Z7:AA8 AC7:AF8 Y6:Z69 Z11:AF11 Z13:AF13 Z15:AF15 Z17:AF17 Z19:AF19 Z21:AF21 Z23:AF23 Z25:AF25 Z27:AF27 Z29:AF29 Z31:AF31 Z33:AF33 Z35:AF35 Z37:AF37 Z39:AF39 Z41:AF41 Z43:AF43 Z45:AF45 Z47:AF47 Z49:AF49 Z51:AF51 Z53:AF53 Z55:AF55 Z57:AF57 Z59:AF59 Z61:AF61 Z63:AF63 Z65:AF65 Z67:AF67 Z69:AF69 Z10:AA10 Z12:AA12 Z14:AA14 Z16:AA16 Z18:AA18 Z20:AA20 Z22:AA22 Z24:AA24 Z26:AA26 Z28:AA28 Z30:AA30 Z32:AA32 Z34:AA34 Z36:AA36 Z38:AA38 Z40:AA40 Z42:AA42 Z44:AA44 Z46:AA46 Z48:AA48 Z50:AA50 Z52:AA52 Z54:AA54 Z56:AA56 Z58:AA58 Z60:AA60 Z62:AA62 Z64:AA64 Z66:AA66 Z68:AA68 AC10:AF10 AC12:AF12 AC14:AF14 AC16:AF16 AC18:AF18 AC20:AF20 AC22:AF22 AC24:AF24 AC26:AF26 AC28:AF28 AC30:AF30 AC32:AF32 AC34:AF34 AC36:AF36 AC38:AF38 AC40:AF40 AC42:AF42 AC44:AF44 AC46:AF46 AC48:AF48 AC50:AF50 AC52:AF52 AC54:AF54 AC56:AF56 AC58:AF58 AC60:AF60 AC62:AF62 AC64:AF64 AC66:AF66 AC68:AF68 AF6:AF69">
    <cfRule type="cellIs" dxfId="32" priority="4" operator="greaterThanOrEqual">
      <formula>28</formula>
    </cfRule>
    <cfRule type="cellIs" dxfId="31" priority="5" operator="lessThan">
      <formula>28</formula>
    </cfRule>
  </conditionalFormatting>
  <conditionalFormatting sqref="AC7">
    <cfRule type="cellIs" dxfId="30" priority="6" operator="greaterThanOrEqual">
      <formula>28</formula>
    </cfRule>
    <cfRule type="cellIs" dxfId="29" priority="7" operator="lessThan">
      <formula>28</formula>
    </cfRule>
  </conditionalFormatting>
  <conditionalFormatting sqref="Y6:Z9 Y7:AA69">
    <cfRule type="cellIs" dxfId="28" priority="8" operator="between">
      <formula>-5</formula>
      <formula>0.1</formula>
    </cfRule>
    <cfRule type="cellIs" dxfId="27" priority="9" operator="lessThan">
      <formula>20</formula>
    </cfRule>
    <cfRule type="cellIs" dxfId="26" priority="10" operator="between">
      <formula>20.01</formula>
      <formula>28</formula>
    </cfRule>
  </conditionalFormatting>
  <conditionalFormatting sqref="AA6:AA69">
    <cfRule type="cellIs" dxfId="25" priority="11" operator="greaterThan">
      <formula>64</formula>
    </cfRule>
    <cfRule type="cellIs" dxfId="24" priority="12" operator="lessThan">
      <formula>4</formula>
    </cfRule>
    <cfRule type="cellIs" dxfId="23" priority="13" operator="between">
      <formula>4</formula>
      <formula>32</formula>
    </cfRule>
    <cfRule type="cellIs" dxfId="22" priority="14" operator="lessThanOrEqual">
      <formula>64</formula>
    </cfRule>
  </conditionalFormatting>
  <conditionalFormatting sqref="AA7:AA69">
    <cfRule type="cellIs" dxfId="21" priority="15" operator="between">
      <formula>4</formula>
      <formula>32</formula>
    </cfRule>
  </conditionalFormatting>
  <conditionalFormatting sqref="AD6:AD69">
    <cfRule type="expression" dxfId="20" priority="16">
      <formula>#REF!&gt;1</formula>
    </cfRule>
    <cfRule type="expression" dxfId="19" priority="17">
      <formula>#REF!&lt;1</formula>
    </cfRule>
  </conditionalFormatting>
  <conditionalFormatting sqref="AD6:AD69">
    <cfRule type="cellIs" dxfId="18" priority="18" operator="greaterThanOrEqual">
      <formula>28</formula>
    </cfRule>
    <cfRule type="cellIs" dxfId="17" priority="19" operator="lessThan">
      <formula>28</formula>
    </cfRule>
  </conditionalFormatting>
  <conditionalFormatting sqref="AC6:AC69">
    <cfRule type="cellIs" dxfId="16" priority="20" operator="greaterThanOrEqual">
      <formula>28</formula>
    </cfRule>
    <cfRule type="cellIs" dxfId="15" priority="21" operator="lessThan">
      <formula>28</formula>
    </cfRule>
  </conditionalFormatting>
  <conditionalFormatting sqref="AB6:AB69">
    <cfRule type="cellIs" dxfId="14" priority="22" operator="greaterThanOrEqual">
      <formula>28</formula>
    </cfRule>
    <cfRule type="cellIs" dxfId="13" priority="23" operator="lessThan">
      <formula>28</formula>
    </cfRule>
  </conditionalFormatting>
  <conditionalFormatting sqref="AE6:AE69">
    <cfRule type="cellIs" dxfId="12" priority="24" operator="greaterThanOrEqual">
      <formula>28</formula>
    </cfRule>
    <cfRule type="cellIs" dxfId="11" priority="25" operator="lessThan">
      <formula>28</formula>
    </cfRule>
  </conditionalFormatting>
  <conditionalFormatting sqref="AB7">
    <cfRule type="cellIs" dxfId="10" priority="26" operator="greaterThanOrEqual">
      <formula>28</formula>
    </cfRule>
    <cfRule type="cellIs" dxfId="9" priority="27" operator="lessThan">
      <formula>28</formula>
    </cfRule>
  </conditionalFormatting>
  <conditionalFormatting sqref="AB8 AB10 AB12 AB14 AB16 AB18 AB20 AB22 AB24 AB26 AB28 AB30 AB32 AB34 AB36 AB38 AB40 AB42 AB44 AB46 AB48 AB50 AB52 AB54 AB56 AB58 AB60 AB62 AB64 AB66 AB68">
    <cfRule type="cellIs" dxfId="8" priority="28" operator="greaterThanOrEqual">
      <formula>28</formula>
    </cfRule>
    <cfRule type="cellIs" dxfId="7" priority="29" operator="lessThan">
      <formula>28</formula>
    </cfRule>
  </conditionalFormatting>
  <conditionalFormatting sqref="AG6:AG69">
    <cfRule type="expression" dxfId="6" priority="30">
      <formula>#REF!&gt;1</formula>
    </cfRule>
    <cfRule type="expression" dxfId="5" priority="31">
      <formula>#REF!&lt;1</formula>
    </cfRule>
  </conditionalFormatting>
  <conditionalFormatting sqref="AG6:AG69">
    <cfRule type="cellIs" dxfId="4" priority="32" operator="greaterThanOrEqual">
      <formula>28</formula>
    </cfRule>
    <cfRule type="cellIs" dxfId="3" priority="33" operator="lessThan">
      <formula>28</formula>
    </cfRule>
  </conditionalFormatting>
  <conditionalFormatting sqref="B7:B47">
    <cfRule type="expression" dxfId="2" priority="34">
      <formula>LEN(TRIM(#REF!))=0</formula>
    </cfRule>
  </conditionalFormatting>
  <conditionalFormatting sqref="B48:B69">
    <cfRule type="expression" dxfId="1" priority="35">
      <formula>LEN(TRIM(#REF!))=0</formula>
    </cfRule>
  </conditionalFormatting>
  <conditionalFormatting sqref="B6:B41">
    <cfRule type="expression" dxfId="0" priority="36">
      <formula>LEN(TRIM(#REF!))=0</formula>
    </cfRule>
  </conditionalFormatting>
  <dataValidations count="3">
    <dataValidation type="list" allowBlank="1" showInputMessage="1" showErrorMessage="1" sqref="W6:X7 X8:X69 W10:X23 W25:X69">
      <formula1>$AI$10:$AI$14</formula1>
      <formula2>0</formula2>
    </dataValidation>
    <dataValidation type="list" allowBlank="1" showInputMessage="1" showErrorMessage="1" sqref="I6:I69">
      <formula1>$AI$5:$AI$9</formula1>
      <formula2>0</formula2>
    </dataValidation>
    <dataValidation type="list" allowBlank="1" showInputMessage="1" showErrorMessage="1" sqref="W8:W9 W24 O6:P69">
      <formula1>$AI$5:$AI$14</formula1>
      <formula2>0</formula2>
    </dataValidation>
  </dataValidations>
  <pageMargins left="0.70866141732283472" right="0.70866141732283472" top="0.74803149606299213" bottom="0.94488188976377963" header="0.51181102362204722" footer="0.31496062992125984"/>
  <pageSetup paperSize="8" scale="37" firstPageNumber="0" orientation="landscape" horizontalDpi="300" verticalDpi="300" r:id="rId1"/>
  <headerFooter>
    <oddFooter>&amp;LUF: RJ
Localidade: Rio de Janeiro
Responsável: FELIPE ZOTELLI
Data: 19/08/2020&amp;CEstação: FRE
Cabo: F-3
Célula: 49&amp;RArquivo: Orçamento de Potência
Elemento: &amp;A    
 Versão: 1
Página: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26"/>
  <sheetViews>
    <sheetView showGridLines="0" zoomScale="85" zoomScaleNormal="85" workbookViewId="0">
      <selection activeCell="H31" sqref="H31"/>
    </sheetView>
  </sheetViews>
  <sheetFormatPr defaultRowHeight="15" x14ac:dyDescent="0.25"/>
  <cols>
    <col min="1" max="1" width="3.5703125" style="12"/>
    <col min="2" max="2" width="19.5703125" style="12"/>
    <col min="3" max="4" width="3.5703125" style="12"/>
    <col min="5" max="7" width="6.140625" style="12"/>
    <col min="8" max="8" width="19.7109375" style="12"/>
    <col min="9" max="9" width="6.140625" style="12"/>
    <col min="10" max="10" width="11.28515625" style="12"/>
    <col min="11" max="12" width="3.5703125" style="12"/>
    <col min="13" max="13" width="6.140625" style="12"/>
    <col min="14" max="14" width="19" style="12"/>
    <col min="15" max="15" width="6.140625" style="12"/>
    <col min="16" max="16" width="3.5703125" style="12"/>
    <col min="17" max="17" width="0" style="12" hidden="1"/>
    <col min="18" max="1025" width="6.140625" style="12"/>
  </cols>
  <sheetData>
    <row r="1" spans="2:17" ht="14.25" customHeight="1" x14ac:dyDescent="0.25"/>
    <row r="2" spans="2:17" x14ac:dyDescent="0.25">
      <c r="B2" s="100" t="s">
        <v>62</v>
      </c>
      <c r="C2" s="100"/>
      <c r="D2" s="100"/>
      <c r="E2" s="100"/>
      <c r="F2" s="100"/>
      <c r="H2" s="68" t="s">
        <v>63</v>
      </c>
      <c r="I2" s="69"/>
      <c r="J2" s="70"/>
      <c r="K2" s="71">
        <v>20</v>
      </c>
      <c r="L2" s="72" t="s">
        <v>64</v>
      </c>
    </row>
    <row r="3" spans="2:17" x14ac:dyDescent="0.25">
      <c r="B3" s="101" t="s">
        <v>65</v>
      </c>
      <c r="C3" s="101"/>
      <c r="D3" s="101"/>
      <c r="E3" s="73">
        <v>0.36</v>
      </c>
      <c r="F3" s="74" t="s">
        <v>66</v>
      </c>
      <c r="H3" s="75"/>
      <c r="I3" s="75"/>
      <c r="J3" s="76"/>
      <c r="K3" s="76"/>
      <c r="L3" s="76"/>
    </row>
    <row r="4" spans="2:17" x14ac:dyDescent="0.25">
      <c r="B4" s="101" t="s">
        <v>67</v>
      </c>
      <c r="C4" s="101"/>
      <c r="D4" s="101"/>
      <c r="E4" s="73">
        <v>0.1</v>
      </c>
      <c r="F4" s="74" t="s">
        <v>64</v>
      </c>
      <c r="H4" s="75"/>
      <c r="I4" s="75"/>
      <c r="J4" s="76"/>
      <c r="K4" s="76"/>
      <c r="L4" s="76"/>
    </row>
    <row r="5" spans="2:17" x14ac:dyDescent="0.25">
      <c r="B5" s="101" t="s">
        <v>68</v>
      </c>
      <c r="C5" s="101"/>
      <c r="D5" s="101"/>
      <c r="E5" s="73">
        <v>0.3</v>
      </c>
      <c r="F5" s="74" t="s">
        <v>64</v>
      </c>
      <c r="H5" s="68" t="s">
        <v>69</v>
      </c>
      <c r="I5" s="69"/>
      <c r="J5" s="70"/>
      <c r="K5" s="71">
        <v>28</v>
      </c>
      <c r="L5" s="72" t="s">
        <v>64</v>
      </c>
      <c r="Q5" s="12" t="s">
        <v>70</v>
      </c>
    </row>
    <row r="6" spans="2:17" x14ac:dyDescent="0.25">
      <c r="B6" s="101" t="s">
        <v>71</v>
      </c>
      <c r="C6" s="101"/>
      <c r="D6" s="101"/>
      <c r="E6" s="73">
        <v>0.3</v>
      </c>
      <c r="F6" s="74" t="s">
        <v>64</v>
      </c>
      <c r="Q6" s="12" t="s">
        <v>50</v>
      </c>
    </row>
    <row r="7" spans="2:17" x14ac:dyDescent="0.25">
      <c r="B7" s="101" t="s">
        <v>72</v>
      </c>
      <c r="C7" s="101"/>
      <c r="D7" s="101"/>
      <c r="E7" s="73">
        <v>0.35</v>
      </c>
      <c r="F7" s="74" t="s">
        <v>64</v>
      </c>
    </row>
    <row r="8" spans="2:17" x14ac:dyDescent="0.25">
      <c r="B8" s="101" t="s">
        <v>73</v>
      </c>
      <c r="C8" s="101"/>
      <c r="D8" s="101"/>
      <c r="E8" s="73">
        <v>3.7</v>
      </c>
      <c r="F8" s="74" t="s">
        <v>64</v>
      </c>
    </row>
    <row r="9" spans="2:17" x14ac:dyDescent="0.25">
      <c r="B9" s="101" t="s">
        <v>74</v>
      </c>
      <c r="C9" s="101"/>
      <c r="D9" s="101"/>
      <c r="E9" s="73">
        <v>7.3</v>
      </c>
      <c r="F9" s="74" t="s">
        <v>64</v>
      </c>
    </row>
    <row r="10" spans="2:17" x14ac:dyDescent="0.25">
      <c r="B10" s="101" t="s">
        <v>75</v>
      </c>
      <c r="C10" s="101"/>
      <c r="D10" s="101"/>
      <c r="E10" s="73">
        <v>10.8</v>
      </c>
      <c r="F10" s="74" t="s">
        <v>64</v>
      </c>
    </row>
    <row r="11" spans="2:17" x14ac:dyDescent="0.25">
      <c r="B11" s="101" t="s">
        <v>76</v>
      </c>
      <c r="C11" s="101"/>
      <c r="D11" s="101"/>
      <c r="E11" s="73">
        <v>14.1</v>
      </c>
      <c r="F11" s="74" t="s">
        <v>64</v>
      </c>
      <c r="G11" s="77"/>
    </row>
    <row r="12" spans="2:17" x14ac:dyDescent="0.25">
      <c r="B12" s="101" t="s">
        <v>77</v>
      </c>
      <c r="C12" s="101"/>
      <c r="D12" s="101"/>
      <c r="E12" s="73">
        <v>17.7</v>
      </c>
      <c r="F12" s="74" t="s">
        <v>64</v>
      </c>
    </row>
    <row r="13" spans="2:17" x14ac:dyDescent="0.25">
      <c r="B13" s="101" t="s">
        <v>78</v>
      </c>
      <c r="C13" s="101"/>
      <c r="D13" s="101"/>
      <c r="E13" s="73">
        <v>3.7</v>
      </c>
      <c r="F13" s="74" t="s">
        <v>64</v>
      </c>
    </row>
    <row r="14" spans="2:17" x14ac:dyDescent="0.25">
      <c r="B14" s="101" t="s">
        <v>79</v>
      </c>
      <c r="C14" s="101"/>
      <c r="D14" s="101"/>
      <c r="E14" s="73">
        <v>17.100000000000001</v>
      </c>
      <c r="F14" s="74" t="s">
        <v>64</v>
      </c>
    </row>
    <row r="15" spans="2:17" x14ac:dyDescent="0.25">
      <c r="B15" s="101" t="s">
        <v>80</v>
      </c>
      <c r="C15" s="101"/>
      <c r="D15" s="101"/>
      <c r="E15" s="73">
        <v>10.5</v>
      </c>
      <c r="F15" s="74" t="s">
        <v>64</v>
      </c>
      <c r="G15" s="77"/>
    </row>
    <row r="16" spans="2:17" x14ac:dyDescent="0.25">
      <c r="B16" s="101" t="s">
        <v>81</v>
      </c>
      <c r="C16" s="101"/>
      <c r="D16" s="101"/>
      <c r="E16" s="73">
        <v>7.1</v>
      </c>
      <c r="F16" s="74" t="s">
        <v>64</v>
      </c>
    </row>
    <row r="17" spans="2:6" x14ac:dyDescent="0.25">
      <c r="B17" s="101" t="s">
        <v>82</v>
      </c>
      <c r="C17" s="101"/>
      <c r="D17" s="101"/>
      <c r="E17" s="73">
        <v>0.8</v>
      </c>
      <c r="F17" s="74" t="s">
        <v>64</v>
      </c>
    </row>
    <row r="18" spans="2:6" x14ac:dyDescent="0.25">
      <c r="B18" s="101" t="s">
        <v>83</v>
      </c>
      <c r="C18" s="101"/>
      <c r="D18" s="101"/>
      <c r="E18" s="73">
        <v>13.7</v>
      </c>
      <c r="F18" s="74" t="s">
        <v>64</v>
      </c>
    </row>
    <row r="19" spans="2:6" x14ac:dyDescent="0.25">
      <c r="B19" s="101" t="s">
        <v>84</v>
      </c>
      <c r="C19" s="101"/>
      <c r="D19" s="101"/>
      <c r="E19" s="73">
        <v>1</v>
      </c>
      <c r="F19" s="74" t="s">
        <v>64</v>
      </c>
    </row>
    <row r="20" spans="2:6" x14ac:dyDescent="0.25">
      <c r="B20" s="101" t="s">
        <v>85</v>
      </c>
      <c r="C20" s="101"/>
      <c r="D20" s="101"/>
      <c r="E20" s="73">
        <v>2</v>
      </c>
      <c r="F20" s="74" t="s">
        <v>64</v>
      </c>
    </row>
    <row r="24" spans="2:6" x14ac:dyDescent="0.25">
      <c r="B24" s="12" t="s">
        <v>51</v>
      </c>
    </row>
    <row r="25" spans="2:6" x14ac:dyDescent="0.25">
      <c r="B25" s="12" t="s">
        <v>86</v>
      </c>
    </row>
    <row r="26" spans="2:6" x14ac:dyDescent="0.25">
      <c r="B26" s="12" t="s">
        <v>87</v>
      </c>
    </row>
  </sheetData>
  <mergeCells count="19">
    <mergeCell ref="B17:D17"/>
    <mergeCell ref="B18:D18"/>
    <mergeCell ref="B19:D19"/>
    <mergeCell ref="B20:D20"/>
    <mergeCell ref="B12:D12"/>
    <mergeCell ref="B13:D13"/>
    <mergeCell ref="B14:D14"/>
    <mergeCell ref="B15:D15"/>
    <mergeCell ref="B16:D16"/>
    <mergeCell ref="B7:D7"/>
    <mergeCell ref="B8:D8"/>
    <mergeCell ref="B9:D9"/>
    <mergeCell ref="B10:D10"/>
    <mergeCell ref="B11:D11"/>
    <mergeCell ref="B2:F2"/>
    <mergeCell ref="B3:D3"/>
    <mergeCell ref="B4:D4"/>
    <mergeCell ref="B5:D5"/>
    <mergeCell ref="B6:D6"/>
  </mergeCells>
  <pageMargins left="0.70833333333333304" right="0.70833333333333304" top="0.74791666666666701" bottom="0.74861111111111101" header="0.51180555555555496" footer="0.31527777777777799"/>
  <pageSetup paperSize="9" firstPageNumber="0" orientation="portrait" horizontalDpi="300" verticalDpi="300"/>
  <headerFooter>
    <oddFooter>&amp;LUF: RJ Localidade: Rio de Janeiro Responsável: Rafael LourençoData: &amp;D &amp;CEstação: CinevideoCabo: 1Célula: 1&amp;RArquivo: Orçamento de PotênciaElemento: &amp;A     Versão: 1Página: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Template/>
  <TotalTime>97</TotalTime>
  <Application>Microsoft Excel</Application>
  <DocSecurity>0</DocSecurity>
  <ScaleCrop>false</ScaleCrop>
  <HeadingPairs>
    <vt:vector size="4" baseType="variant">
      <vt:variant>
        <vt:lpstr>Planilhas</vt:lpstr>
      </vt:variant>
      <vt:variant>
        <vt:i4>3</vt:i4>
      </vt:variant>
      <vt:variant>
        <vt:lpstr>Intervalos nomeados</vt:lpstr>
      </vt:variant>
      <vt:variant>
        <vt:i4>19</vt:i4>
      </vt:variant>
    </vt:vector>
  </HeadingPairs>
  <TitlesOfParts>
    <vt:vector size="22" baseType="lpstr">
      <vt:lpstr>Aux</vt:lpstr>
      <vt:lpstr>Oi Reuso</vt:lpstr>
      <vt:lpstr>Dados</vt:lpstr>
      <vt:lpstr>'Oi Reuso'!Area_de_impressao</vt:lpstr>
      <vt:lpstr>'Oi Reuso'!cdoe</vt:lpstr>
      <vt:lpstr>'Oi Reuso'!cdoi</vt:lpstr>
      <vt:lpstr>'Oi Reuso'!ceo</vt:lpstr>
      <vt:lpstr>'Oi Reuso'!ceos</vt:lpstr>
      <vt:lpstr>'Oi Reuso'!oi</vt:lpstr>
      <vt:lpstr>'Oi Reuso'!Print_Area_0</vt:lpstr>
      <vt:lpstr>'Oi Reuso'!Print_Area_0_0</vt:lpstr>
      <vt:lpstr>'Oi Reuso'!Print_Area_0_0_0</vt:lpstr>
      <vt:lpstr>'Oi Reuso'!Print_Area_0_0_0_0</vt:lpstr>
      <vt:lpstr>'Oi Reuso'!Print_Area_0_0_0_0_0</vt:lpstr>
      <vt:lpstr>'Oi Reuso'!Print_Area_0_0_0_0_0_0</vt:lpstr>
      <vt:lpstr>'Oi Reuso'!Print_Area_0_0_0_0_0_0_0</vt:lpstr>
      <vt:lpstr>'Oi Reuso'!Print_Area_0_0_0_0_0_0_0_0</vt:lpstr>
      <vt:lpstr>'Oi Reuso'!Print_Area_0_0_0_0_0_0_0_0_0</vt:lpstr>
      <vt:lpstr>'Oi Reuso'!Print_Area_0_0_0_0_0_0_0_0_0_0</vt:lpstr>
      <vt:lpstr>'Oi Reuso'!Print_Area_0_0_0_0_0_0_0_0_0_0_0</vt:lpstr>
      <vt:lpstr>'Oi Reuso'!Print_Area_0_0_0_0_0_0_0_0_0_0_0_0</vt:lpstr>
      <vt:lpstr>'Oi Reuso'!Print_Area_0_0_0_0_0_0_0_0_0_0_0_0_0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wagne</dc:creator>
  <dc:description/>
  <cp:lastModifiedBy>Jose Americo Junior</cp:lastModifiedBy>
  <cp:revision>27</cp:revision>
  <cp:lastPrinted>2018-04-20T17:11:27Z</cp:lastPrinted>
  <dcterms:created xsi:type="dcterms:W3CDTF">2013-07-08T19:53:21Z</dcterms:created>
  <dcterms:modified xsi:type="dcterms:W3CDTF">2021-05-06T21:16:34Z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0x0101005437B82627927C4AAA52C1FC74343BB4</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