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ciebo\WS2223\BWL_Praktikum\"/>
    </mc:Choice>
  </mc:AlternateContent>
  <xr:revisionPtr revIDLastSave="0" documentId="13_ncr:1_{9B9AC456-3C10-458E-A820-3B999896ED91}" xr6:coauthVersionLast="47" xr6:coauthVersionMax="47" xr10:uidLastSave="{00000000-0000-0000-0000-000000000000}"/>
  <bookViews>
    <workbookView xWindow="3120" yWindow="3120" windowWidth="28800" windowHeight="15345" activeTab="3" xr2:uid="{8D590F19-81DB-43F7-BDDB-9E40D2768C2A}"/>
  </bookViews>
  <sheets>
    <sheet name="Tool1" sheetId="1" r:id="rId1"/>
    <sheet name="Tool2" sheetId="2" r:id="rId2"/>
    <sheet name="Tool3" sheetId="3" r:id="rId3"/>
    <sheet name="Tool4" sheetId="4" r:id="rId4"/>
  </sheets>
  <definedNames>
    <definedName name="_xlnm.Print_Area" localSheetId="0">Tool1!$A$1:$Q$27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D4" i="2"/>
  <c r="C4" i="2"/>
  <c r="H2" i="4"/>
  <c r="I2" i="4" s="1"/>
  <c r="K2" i="4"/>
  <c r="M2" i="4" s="1"/>
  <c r="G3" i="4"/>
  <c r="H3" i="4"/>
  <c r="I3" i="4"/>
  <c r="J3" i="4"/>
  <c r="K3" i="4"/>
  <c r="L3" i="4" s="1"/>
  <c r="D8" i="4"/>
  <c r="E8" i="4"/>
  <c r="F8" i="4"/>
  <c r="G8" i="4"/>
  <c r="H8" i="4"/>
  <c r="I8" i="4"/>
  <c r="J8" i="4"/>
  <c r="K8" i="4"/>
  <c r="L8" i="4" s="1"/>
  <c r="M8" i="4"/>
  <c r="D9" i="4"/>
  <c r="K9" i="4" s="1"/>
  <c r="E9" i="4"/>
  <c r="F9" i="4" s="1"/>
  <c r="G9" i="4"/>
  <c r="H9" i="4"/>
  <c r="J9" i="4"/>
  <c r="D10" i="4"/>
  <c r="E10" i="4"/>
  <c r="F10" i="4"/>
  <c r="G10" i="4"/>
  <c r="K10" i="4" s="1"/>
  <c r="H10" i="4"/>
  <c r="J10" i="4"/>
  <c r="D11" i="4"/>
  <c r="E11" i="4"/>
  <c r="F11" i="4"/>
  <c r="G11" i="4"/>
  <c r="H11" i="4"/>
  <c r="I11" i="4"/>
  <c r="J11" i="4"/>
  <c r="K11" i="4"/>
  <c r="L11" i="4" s="1"/>
  <c r="D12" i="4"/>
  <c r="E12" i="4"/>
  <c r="F12" i="4"/>
  <c r="G12" i="4"/>
  <c r="H12" i="4"/>
  <c r="I12" i="4"/>
  <c r="J12" i="4"/>
  <c r="K12" i="4"/>
  <c r="L12" i="4" s="1"/>
  <c r="M12" i="4"/>
  <c r="D13" i="4"/>
  <c r="K13" i="4" s="1"/>
  <c r="E13" i="4"/>
  <c r="G13" i="4"/>
  <c r="I13" i="4" s="1"/>
  <c r="H13" i="4"/>
  <c r="J13" i="4"/>
  <c r="D14" i="4"/>
  <c r="E14" i="4"/>
  <c r="F14" i="4"/>
  <c r="G14" i="4"/>
  <c r="K14" i="4" s="1"/>
  <c r="H14" i="4"/>
  <c r="J14" i="4"/>
  <c r="D15" i="4"/>
  <c r="E15" i="4"/>
  <c r="F15" i="4"/>
  <c r="G15" i="4"/>
  <c r="H15" i="4"/>
  <c r="J15" i="4"/>
  <c r="K15" i="4"/>
  <c r="L15" i="4" s="1"/>
  <c r="D16" i="4"/>
  <c r="E16" i="4"/>
  <c r="F16" i="4"/>
  <c r="G16" i="4"/>
  <c r="H16" i="4"/>
  <c r="I16" i="4"/>
  <c r="J16" i="4"/>
  <c r="K16" i="4"/>
  <c r="L16" i="4" s="1"/>
  <c r="D17" i="4"/>
  <c r="K17" i="4" s="1"/>
  <c r="E17" i="4"/>
  <c r="F17" i="4"/>
  <c r="G17" i="4"/>
  <c r="H17" i="4"/>
  <c r="J17" i="4"/>
  <c r="D18" i="4"/>
  <c r="E18" i="4"/>
  <c r="F18" i="4" s="1"/>
  <c r="G18" i="4"/>
  <c r="K18" i="4" s="1"/>
  <c r="H18" i="4"/>
  <c r="J18" i="4"/>
  <c r="D19" i="4"/>
  <c r="E19" i="4"/>
  <c r="F19" i="4"/>
  <c r="G19" i="4"/>
  <c r="H19" i="4"/>
  <c r="J19" i="4"/>
  <c r="K19" i="4"/>
  <c r="L19" i="4" s="1"/>
  <c r="D20" i="4"/>
  <c r="E20" i="4"/>
  <c r="F20" i="4"/>
  <c r="G20" i="4"/>
  <c r="H20" i="4"/>
  <c r="I20" i="4"/>
  <c r="J20" i="4"/>
  <c r="K20" i="4"/>
  <c r="L20" i="4" s="1"/>
  <c r="D21" i="4"/>
  <c r="K21" i="4" s="1"/>
  <c r="E21" i="4"/>
  <c r="F21" i="4"/>
  <c r="G21" i="4"/>
  <c r="H21" i="4"/>
  <c r="J21" i="4"/>
  <c r="D22" i="4"/>
  <c r="E22" i="4"/>
  <c r="F22" i="4"/>
  <c r="G22" i="4"/>
  <c r="K22" i="4" s="1"/>
  <c r="H22" i="4"/>
  <c r="J22" i="4"/>
  <c r="D23" i="4"/>
  <c r="E23" i="4"/>
  <c r="F23" i="4"/>
  <c r="G23" i="4"/>
  <c r="H23" i="4"/>
  <c r="J23" i="4"/>
  <c r="K23" i="4"/>
  <c r="L23" i="4" s="1"/>
  <c r="D24" i="4"/>
  <c r="E24" i="4"/>
  <c r="F24" i="4"/>
  <c r="G24" i="4"/>
  <c r="H24" i="4"/>
  <c r="J24" i="4"/>
  <c r="K24" i="4"/>
  <c r="L24" i="4" s="1"/>
  <c r="D25" i="4"/>
  <c r="K25" i="4" s="1"/>
  <c r="E25" i="4"/>
  <c r="F25" i="4" s="1"/>
  <c r="G25" i="4"/>
  <c r="H25" i="4"/>
  <c r="J25" i="4"/>
  <c r="D26" i="4"/>
  <c r="E26" i="4"/>
  <c r="F26" i="4"/>
  <c r="G26" i="4"/>
  <c r="K26" i="4" s="1"/>
  <c r="H26" i="4"/>
  <c r="J26" i="4"/>
  <c r="D27" i="4"/>
  <c r="E27" i="4"/>
  <c r="F27" i="4"/>
  <c r="G27" i="4"/>
  <c r="H27" i="4"/>
  <c r="J27" i="4"/>
  <c r="K27" i="4"/>
  <c r="L27" i="4" s="1"/>
  <c r="D28" i="4"/>
  <c r="E28" i="4"/>
  <c r="F28" i="4"/>
  <c r="G28" i="4"/>
  <c r="H28" i="4"/>
  <c r="J28" i="4"/>
  <c r="K28" i="4"/>
  <c r="L28" i="4" s="1"/>
  <c r="D29" i="4"/>
  <c r="K29" i="4" s="1"/>
  <c r="E29" i="4"/>
  <c r="F29" i="4"/>
  <c r="G29" i="4"/>
  <c r="H29" i="4"/>
  <c r="J29" i="4"/>
  <c r="N8" i="4" l="1"/>
  <c r="O8" i="4" s="1"/>
  <c r="F13" i="4"/>
  <c r="L2" i="4"/>
  <c r="N2" i="4" s="1"/>
  <c r="N12" i="4"/>
  <c r="O12" i="4" s="1"/>
  <c r="I17" i="4"/>
  <c r="I27" i="4"/>
  <c r="I24" i="4"/>
  <c r="I19" i="4"/>
  <c r="I21" i="4"/>
  <c r="I25" i="4"/>
  <c r="I15" i="4"/>
  <c r="I29" i="4"/>
  <c r="I9" i="4"/>
  <c r="I28" i="4"/>
  <c r="I23" i="4"/>
  <c r="L13" i="4"/>
  <c r="M13" i="4"/>
  <c r="L10" i="4"/>
  <c r="M10" i="4"/>
  <c r="L25" i="4"/>
  <c r="M25" i="4"/>
  <c r="L22" i="4"/>
  <c r="M22" i="4"/>
  <c r="N22" i="4" s="1"/>
  <c r="O22" i="4" s="1"/>
  <c r="L17" i="4"/>
  <c r="M17" i="4"/>
  <c r="L26" i="4"/>
  <c r="M26" i="4"/>
  <c r="L18" i="4"/>
  <c r="N18" i="4" s="1"/>
  <c r="O18" i="4" s="1"/>
  <c r="M18" i="4"/>
  <c r="L14" i="4"/>
  <c r="M14" i="4"/>
  <c r="L21" i="4"/>
  <c r="M21" i="4"/>
  <c r="L9" i="4"/>
  <c r="M9" i="4"/>
  <c r="L29" i="4"/>
  <c r="M29" i="4"/>
  <c r="J2" i="4"/>
  <c r="M27" i="4"/>
  <c r="N27" i="4" s="1"/>
  <c r="O27" i="4" s="1"/>
  <c r="M23" i="4"/>
  <c r="N23" i="4" s="1"/>
  <c r="O23" i="4" s="1"/>
  <c r="I18" i="4"/>
  <c r="M15" i="4"/>
  <c r="N15" i="4" s="1"/>
  <c r="O15" i="4" s="1"/>
  <c r="I14" i="4"/>
  <c r="M11" i="4"/>
  <c r="N11" i="4" s="1"/>
  <c r="O11" i="4" s="1"/>
  <c r="I10" i="4"/>
  <c r="M3" i="4"/>
  <c r="N3" i="4" s="1"/>
  <c r="I26" i="4"/>
  <c r="I22" i="4"/>
  <c r="M19" i="4"/>
  <c r="N19" i="4" s="1"/>
  <c r="O19" i="4" s="1"/>
  <c r="M20" i="4"/>
  <c r="N20" i="4" s="1"/>
  <c r="O20" i="4" s="1"/>
  <c r="M16" i="4"/>
  <c r="N16" i="4" s="1"/>
  <c r="O16" i="4" s="1"/>
  <c r="M28" i="4"/>
  <c r="N28" i="4" s="1"/>
  <c r="O28" i="4" s="1"/>
  <c r="M24" i="4"/>
  <c r="N24" i="4" s="1"/>
  <c r="O24" i="4" s="1"/>
  <c r="F2" i="3"/>
  <c r="F3" i="3"/>
  <c r="C4" i="3"/>
  <c r="F4" i="3"/>
  <c r="C5" i="3"/>
  <c r="C9" i="3" s="1"/>
  <c r="F5" i="3"/>
  <c r="F6" i="3"/>
  <c r="F7" i="3"/>
  <c r="C8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N14" i="4" l="1"/>
  <c r="O14" i="4" s="1"/>
  <c r="N17" i="4"/>
  <c r="O17" i="4" s="1"/>
  <c r="N21" i="4"/>
  <c r="O21" i="4" s="1"/>
  <c r="N25" i="4"/>
  <c r="O25" i="4" s="1"/>
  <c r="N10" i="4"/>
  <c r="O10" i="4" s="1"/>
  <c r="N9" i="4"/>
  <c r="O9" i="4" s="1"/>
  <c r="N26" i="4"/>
  <c r="O26" i="4" s="1"/>
  <c r="N29" i="4"/>
  <c r="O29" i="4" s="1"/>
  <c r="N13" i="4"/>
  <c r="O13" i="4" s="1"/>
  <c r="O3" i="4"/>
  <c r="O2" i="4"/>
  <c r="C10" i="3"/>
  <c r="C11" i="3" s="1"/>
  <c r="C12" i="3" s="1"/>
  <c r="C5" i="2"/>
  <c r="D5" i="2"/>
  <c r="E4" i="2"/>
  <c r="E5" i="2" s="1"/>
  <c r="C8" i="1"/>
  <c r="E8" i="1" s="1"/>
  <c r="C13" i="1"/>
  <c r="E13" i="1" s="1"/>
  <c r="C27" i="1"/>
  <c r="E27" i="1" s="1"/>
  <c r="C10" i="1"/>
  <c r="E10" i="1" s="1"/>
  <c r="C11" i="1"/>
  <c r="E11" i="1" s="1"/>
  <c r="C12" i="1"/>
  <c r="E12" i="1" s="1"/>
  <c r="C14" i="1"/>
  <c r="E14" i="1" s="1"/>
  <c r="C15" i="1"/>
  <c r="E15" i="1" s="1"/>
  <c r="C16" i="1"/>
  <c r="E16" i="1" s="1"/>
  <c r="C17" i="1"/>
  <c r="D17" i="1" s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D25" i="1" s="1"/>
  <c r="C26" i="1"/>
  <c r="E26" i="1" s="1"/>
  <c r="C9" i="1"/>
  <c r="E9" i="1" s="1"/>
  <c r="D4" i="1"/>
  <c r="D3" i="1"/>
  <c r="D13" i="3" l="1"/>
  <c r="D15" i="3" s="1"/>
  <c r="D16" i="3" s="1"/>
  <c r="C13" i="3"/>
  <c r="C15" i="3" s="1"/>
  <c r="C16" i="3" s="1"/>
  <c r="E8" i="2"/>
  <c r="D8" i="2"/>
  <c r="C8" i="2"/>
  <c r="D7" i="2"/>
  <c r="C7" i="2"/>
  <c r="E7" i="2" s="1"/>
  <c r="C6" i="2"/>
  <c r="E25" i="1"/>
  <c r="F25" i="1" s="1"/>
  <c r="D24" i="1"/>
  <c r="F24" i="1" s="1"/>
  <c r="D23" i="1"/>
  <c r="F23" i="1" s="1"/>
  <c r="D22" i="1"/>
  <c r="D21" i="1"/>
  <c r="F21" i="1" s="1"/>
  <c r="D20" i="1"/>
  <c r="F20" i="1" s="1"/>
  <c r="D19" i="1"/>
  <c r="F19" i="1" s="1"/>
  <c r="D18" i="1"/>
  <c r="F18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9" i="1"/>
  <c r="F9" i="1" s="1"/>
  <c r="D10" i="1"/>
  <c r="F10" i="1" s="1"/>
  <c r="D26" i="1"/>
  <c r="F26" i="1" s="1"/>
  <c r="E17" i="1"/>
  <c r="F17" i="1" s="1"/>
  <c r="D27" i="1"/>
  <c r="F27" i="1" s="1"/>
  <c r="D8" i="1"/>
  <c r="F8" i="1" s="1"/>
  <c r="C17" i="3" l="1"/>
  <c r="D6" i="2"/>
  <c r="E6" i="2"/>
</calcChain>
</file>

<file path=xl/sharedStrings.xml><?xml version="1.0" encoding="utf-8"?>
<sst xmlns="http://schemas.openxmlformats.org/spreadsheetml/2006/main" count="93" uniqueCount="89">
  <si>
    <t>1) Erlebte Veränderung von Preis u. Pot. Absatz</t>
  </si>
  <si>
    <t>Stützpunkt</t>
  </si>
  <si>
    <t>Preis</t>
  </si>
  <si>
    <t>Pot. Absatz</t>
  </si>
  <si>
    <t>Pot. Umsatz</t>
  </si>
  <si>
    <t>Periode 0</t>
  </si>
  <si>
    <t>Periode 1</t>
  </si>
  <si>
    <t>2) Preis</t>
  </si>
  <si>
    <t>3) Pot. Absatz</t>
  </si>
  <si>
    <t>4) Pot. Umsatz</t>
  </si>
  <si>
    <t>5) Variable Kosten in Periode 0</t>
  </si>
  <si>
    <t>Umsatz</t>
  </si>
  <si>
    <t>Variable Kosten</t>
  </si>
  <si>
    <t>Deckungsbeitrag I</t>
  </si>
  <si>
    <t>pro Einheit</t>
  </si>
  <si>
    <t>6) Pot. Variable Kosten</t>
  </si>
  <si>
    <t>7) Pot. Deckungsbeitrag</t>
  </si>
  <si>
    <t>8) Periode 0</t>
  </si>
  <si>
    <t>6) Strategie d) Max. Kurzfr. Kredit</t>
  </si>
  <si>
    <t>5) Stategie c) Mittl. Kurzfr. Kredit</t>
  </si>
  <si>
    <t>4) Strategie b) Min. Kurzfr. Kredit</t>
  </si>
  <si>
    <t>3) Strategie a) kein Kurzfr. Kredit</t>
  </si>
  <si>
    <t>Plan-Kreditbedarf [€]</t>
  </si>
  <si>
    <t>2) Worst Case-Szenario:
Max. Kreditbedarf [€]</t>
  </si>
  <si>
    <t>1) Most Likely-Szenario:
Mittl. Kredit [€]</t>
  </si>
  <si>
    <t>2) Best Case-Szenario:
Min. Kreditbedarf [€]</t>
  </si>
  <si>
    <t>Unsicherheit Kreditbedarf [± %]</t>
  </si>
  <si>
    <t>Kurzfristiger Kredit Zusatz [%]</t>
  </si>
  <si>
    <t>Überziehungskredit Zinssatz [%]</t>
  </si>
  <si>
    <t>Ersparnis (-) Alt. 2 ggü. Alt. 1 [€/a]</t>
  </si>
  <si>
    <t>6) Ersparnis</t>
  </si>
  <si>
    <t>Personalkosten gesamt für Zielmenge [€/a]</t>
  </si>
  <si>
    <t>Zusatzkosten für Zusatzmenge [€/a]</t>
  </si>
  <si>
    <t>7) Zielwertsuche für Grenzkosten Zeitarbeiter</t>
  </si>
  <si>
    <t>Externe Aufwendungen pro Zeitarbeiter* [€/MA/a]</t>
  </si>
  <si>
    <t>Zusätzliche Festangestellte / Zeitarbeiter [MA]</t>
  </si>
  <si>
    <t>5) Alternativ Festangestellte vs. Zeitarbeiter</t>
  </si>
  <si>
    <t>Personalbedarf für Zusatzmenge [MA]</t>
  </si>
  <si>
    <t>Zusatzmenge [Stk/a]</t>
  </si>
  <si>
    <t>4) Zusatzmenge</t>
  </si>
  <si>
    <t>Kapazität "mindeste" Festangestellte [Stk/a]</t>
  </si>
  <si>
    <t>Personalaufwand "mindeste" Festangestellte [€/a]</t>
  </si>
  <si>
    <t>Personalaufwand pro Festangestellter [€/MA/a]</t>
  </si>
  <si>
    <t>Personalnebenkosten* [%]</t>
  </si>
  <si>
    <r>
      <t>Lohn Festangestellte* [</t>
    </r>
    <r>
      <rPr>
        <b/>
        <sz val="11"/>
        <color theme="1"/>
        <rFont val="Calibri"/>
        <family val="2"/>
      </rPr>
      <t>€</t>
    </r>
    <r>
      <rPr>
        <b/>
        <sz val="11"/>
        <color theme="1"/>
        <rFont val="Calibri"/>
        <family val="2"/>
        <scheme val="minor"/>
      </rPr>
      <t>/MA/a]</t>
    </r>
  </si>
  <si>
    <t>3) Ergebnis der "mindesten" Festangestellten</t>
  </si>
  <si>
    <t>&lt;-----</t>
  </si>
  <si>
    <t>Anzahl "mindeste" Festangestellte [MA]</t>
  </si>
  <si>
    <t>2) "mindeste" Festangestellte</t>
  </si>
  <si>
    <t>Personalbedarf für Fertigungsmenge [MA]</t>
  </si>
  <si>
    <t>Kapazität pro Mitarbeiter* [Stk/MA/a]</t>
  </si>
  <si>
    <t>Fertigungsmenge [Stk/a]</t>
  </si>
  <si>
    <t>1) Personalbedarf</t>
  </si>
  <si>
    <t>Anzahl Festangestellte
(Stufen in 0,5 MA)</t>
  </si>
  <si>
    <t>Kapazität pro Jahr [Stk/a]</t>
  </si>
  <si>
    <t>Alternative 2:
Passgenauer Zeitarbeiter</t>
  </si>
  <si>
    <t>Alternative 1: 
nur Festangestellte</t>
  </si>
  <si>
    <t>* Datenbasis ist Periode 0</t>
  </si>
  <si>
    <t>Arbeitsschritte</t>
  </si>
  <si>
    <t>Überziehungszins [%]</t>
  </si>
  <si>
    <t>Lagerkosten [€/Stk]</t>
  </si>
  <si>
    <t>10) Ersparnis
(+) ggü.
Szenario 1</t>
  </si>
  <si>
    <t>9) Gesamt-kosten
[€]</t>
  </si>
  <si>
    <t>8) Finanzierungs-möglichkeiten
[€]</t>
  </si>
  <si>
    <t>7) 
Lager-kosten
[€]</t>
  </si>
  <si>
    <t>6)
Rest-bestand
[Stk]</t>
  </si>
  <si>
    <t>5) Kosten Fertigungsmenge
[€]</t>
  </si>
  <si>
    <t>Ausgaben
Einkauf [€]</t>
  </si>
  <si>
    <t>Staffelpreis
[€/Stk]</t>
  </si>
  <si>
    <t>4) Bestellmenge
[Stk]</t>
  </si>
  <si>
    <t>3) Ausgaben
Einkauf [€]</t>
  </si>
  <si>
    <t>2) Staffelpreis
[€/Stk]</t>
  </si>
  <si>
    <t>1) Bestellmenge
[Stk]</t>
  </si>
  <si>
    <t>Fertigungs-menge
[Stk]</t>
  </si>
  <si>
    <t>Textil 
[€/Stk]</t>
  </si>
  <si>
    <t>ab xxx Stück</t>
  </si>
  <si>
    <t>Szenario Staffel 2: ab 35.000 Stk.</t>
  </si>
  <si>
    <t>Szenario Staffel 1: ab 0 Stk.</t>
  </si>
  <si>
    <t>Staffelpreise</t>
  </si>
  <si>
    <t>Szenario Staffel</t>
  </si>
  <si>
    <t>Fertigungsmenge passend</t>
  </si>
  <si>
    <t>13)
Ersparnis
(+)</t>
  </si>
  <si>
    <t>Gesamt-
kosten
[€]</t>
  </si>
  <si>
    <t>Finanzierungs-kosten
[€]</t>
  </si>
  <si>
    <t>Lager-kosten
[€]</t>
  </si>
  <si>
    <t>Rest-bestand
[Stk]</t>
  </si>
  <si>
    <t>Kosten
Fertigungs-menge
[€]</t>
  </si>
  <si>
    <t>12) Bestellmenge
[Stk]</t>
  </si>
  <si>
    <t>11) Szenarien: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</si>
</sst>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\ &quot;€&quot;"/>
    <numFmt numFmtId="165" formatCode="0.0000"/>
    <numFmt numFmtId="166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Segoe UI"/>
      <family val="2"/>
    </font>
    <font>
      <b/>
      <sz val="12"/>
      <color theme="1"/>
      <name val="Segoe UI"/>
      <family val="2"/>
    </font>
    <font>
      <sz val="12"/>
      <color rgb="FF9C0006"/>
      <name val="Segoe UI"/>
      <family val="2"/>
    </font>
    <font>
      <sz val="12"/>
      <color rgb="FF9C5700"/>
      <name val="Segoe UI"/>
      <family val="2"/>
    </font>
    <font>
      <sz val="12"/>
      <color rgb="FF006100"/>
      <name val="Segoe U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</borders>
  <cellStyleXfs count="4">
    <xf numFmtId="0" fontId="0" fillId="0" borderId="0"/>
    <xf numFmtId="0" fontId="2" fillId="6" borderId="0" applyNumberFormat="0" applyBorder="0" applyAlignment="0" applyProtection="0"/>
    <xf numFmtId="0" fontId="3" fillId="7" borderId="0" applyNumberFormat="0" applyBorder="0" applyAlignment="0" applyProtection="0"/>
    <xf numFmtId="0" fontId="4" fillId="8" borderId="0" applyNumberFormat="0" applyBorder="0" applyAlignment="0" applyProtection="0"/>
  </cellStyleXfs>
  <cellXfs count="101">
    <xf numFmtId="0" fontId="0" fillId="0" borderId="0" xfId="0"/>
    <xf numFmtId="2" fontId="1" fillId="0" borderId="4" xfId="0" applyNumberFormat="1" applyFont="1" applyBorder="1"/>
    <xf numFmtId="2" fontId="1" fillId="0" borderId="0" xfId="0" applyNumberFormat="1" applyFont="1"/>
    <xf numFmtId="2" fontId="0" fillId="0" borderId="4" xfId="0" applyNumberFormat="1" applyBorder="1"/>
    <xf numFmtId="2" fontId="0" fillId="4" borderId="0" xfId="0" applyNumberFormat="1" applyFill="1"/>
    <xf numFmtId="2" fontId="0" fillId="0" borderId="5" xfId="0" applyNumberFormat="1" applyBorder="1"/>
    <xf numFmtId="2" fontId="0" fillId="4" borderId="4" xfId="0" applyNumberFormat="1" applyFill="1" applyBorder="1"/>
    <xf numFmtId="2" fontId="0" fillId="0" borderId="0" xfId="0" applyNumberFormat="1"/>
    <xf numFmtId="2" fontId="0" fillId="4" borderId="6" xfId="0" applyNumberFormat="1" applyFill="1" applyBorder="1"/>
    <xf numFmtId="2" fontId="0" fillId="4" borderId="7" xfId="0" applyNumberFormat="1" applyFill="1" applyBorder="1"/>
    <xf numFmtId="2" fontId="0" fillId="0" borderId="7" xfId="0" applyNumberFormat="1" applyBorder="1"/>
    <xf numFmtId="2" fontId="0" fillId="0" borderId="6" xfId="0" applyNumberFormat="1" applyBorder="1"/>
    <xf numFmtId="2" fontId="0" fillId="0" borderId="8" xfId="0" applyNumberFormat="1" applyBorder="1"/>
    <xf numFmtId="2" fontId="1" fillId="2" borderId="0" xfId="0" applyNumberFormat="1" applyFont="1" applyFill="1"/>
    <xf numFmtId="2" fontId="1" fillId="3" borderId="0" xfId="0" applyNumberFormat="1" applyFont="1" applyFill="1"/>
    <xf numFmtId="2" fontId="1" fillId="5" borderId="0" xfId="0" applyNumberFormat="1" applyFont="1" applyFill="1"/>
    <xf numFmtId="2" fontId="1" fillId="4" borderId="0" xfId="0" applyNumberFormat="1" applyFont="1" applyFill="1"/>
    <xf numFmtId="164" fontId="7" fillId="0" borderId="0" xfId="0" applyNumberFormat="1" applyFont="1"/>
    <xf numFmtId="0" fontId="8" fillId="0" borderId="0" xfId="0" applyFont="1"/>
    <xf numFmtId="164" fontId="7" fillId="0" borderId="8" xfId="0" applyNumberFormat="1" applyFont="1" applyBorder="1"/>
    <xf numFmtId="164" fontId="7" fillId="0" borderId="7" xfId="0" applyNumberFormat="1" applyFont="1" applyBorder="1"/>
    <xf numFmtId="164" fontId="7" fillId="4" borderId="8" xfId="0" applyNumberFormat="1" applyFont="1" applyFill="1" applyBorder="1"/>
    <xf numFmtId="0" fontId="7" fillId="0" borderId="7" xfId="0" applyFont="1" applyBorder="1"/>
    <xf numFmtId="0" fontId="9" fillId="7" borderId="3" xfId="2" applyFont="1" applyBorder="1" applyAlignment="1">
      <alignment horizontal="center" wrapText="1"/>
    </xf>
    <xf numFmtId="0" fontId="10" fillId="8" borderId="2" xfId="3" applyFont="1" applyBorder="1" applyAlignment="1">
      <alignment horizontal="center" wrapText="1"/>
    </xf>
    <xf numFmtId="0" fontId="11" fillId="6" borderId="1" xfId="1" applyFont="1" applyBorder="1" applyAlignment="1">
      <alignment horizontal="center" wrapText="1"/>
    </xf>
    <xf numFmtId="9" fontId="7" fillId="4" borderId="0" xfId="0" applyNumberFormat="1" applyFont="1" applyFill="1"/>
    <xf numFmtId="0" fontId="7" fillId="0" borderId="0" xfId="0" applyFont="1"/>
    <xf numFmtId="9" fontId="7" fillId="4" borderId="5" xfId="0" applyNumberFormat="1" applyFon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4" borderId="5" xfId="0" applyFill="1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2" xfId="0" applyBorder="1"/>
    <xf numFmtId="0" fontId="0" fillId="0" borderId="1" xfId="0" applyBorder="1"/>
    <xf numFmtId="0" fontId="1" fillId="0" borderId="12" xfId="0" applyFont="1" applyBorder="1"/>
    <xf numFmtId="0" fontId="0" fillId="0" borderId="13" xfId="0" applyBorder="1"/>
    <xf numFmtId="164" fontId="1" fillId="10" borderId="14" xfId="0" applyNumberFormat="1" applyFont="1" applyFill="1" applyBorder="1"/>
    <xf numFmtId="0" fontId="1" fillId="0" borderId="8" xfId="0" applyFont="1" applyBorder="1"/>
    <xf numFmtId="164" fontId="1" fillId="0" borderId="15" xfId="0" applyNumberFormat="1" applyFont="1" applyBorder="1"/>
    <xf numFmtId="0" fontId="1" fillId="0" borderId="5" xfId="0" applyFont="1" applyBorder="1"/>
    <xf numFmtId="164" fontId="0" fillId="4" borderId="15" xfId="0" applyNumberFormat="1" applyFill="1" applyBorder="1"/>
    <xf numFmtId="0" fontId="0" fillId="0" borderId="15" xfId="0" applyBorder="1"/>
    <xf numFmtId="165" fontId="0" fillId="0" borderId="1" xfId="0" applyNumberFormat="1" applyBorder="1"/>
    <xf numFmtId="0" fontId="0" fillId="0" borderId="16" xfId="0" applyBorder="1"/>
    <xf numFmtId="0" fontId="1" fillId="0" borderId="3" xfId="0" applyFont="1" applyBorder="1"/>
    <xf numFmtId="9" fontId="0" fillId="4" borderId="0" xfId="0" applyNumberFormat="1" applyFill="1" applyAlignment="1">
      <alignment horizontal="center"/>
    </xf>
    <xf numFmtId="0" fontId="0" fillId="0" borderId="13" xfId="0" applyBorder="1" applyAlignment="1">
      <alignment horizontal="center"/>
    </xf>
    <xf numFmtId="0" fontId="1" fillId="0" borderId="3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0" fontId="1" fillId="0" borderId="13" xfId="0" applyFont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13" fillId="0" borderId="12" xfId="0" applyFont="1" applyBorder="1" applyAlignment="1">
      <alignment horizontal="right"/>
    </xf>
    <xf numFmtId="0" fontId="1" fillId="0" borderId="13" xfId="0" applyFont="1" applyBorder="1"/>
    <xf numFmtId="164" fontId="0" fillId="0" borderId="0" xfId="0" applyNumberFormat="1"/>
    <xf numFmtId="164" fontId="0" fillId="0" borderId="18" xfId="0" applyNumberFormat="1" applyBorder="1"/>
    <xf numFmtId="0" fontId="0" fillId="0" borderId="19" xfId="0" applyBorder="1"/>
    <xf numFmtId="164" fontId="0" fillId="11" borderId="0" xfId="0" applyNumberFormat="1" applyFill="1"/>
    <xf numFmtId="0" fontId="0" fillId="11" borderId="0" xfId="0" applyFill="1"/>
    <xf numFmtId="0" fontId="0" fillId="4" borderId="0" xfId="0" applyFill="1"/>
    <xf numFmtId="0" fontId="5" fillId="0" borderId="0" xfId="0" applyFont="1"/>
    <xf numFmtId="164" fontId="5" fillId="0" borderId="0" xfId="0" applyNumberFormat="1" applyFont="1"/>
    <xf numFmtId="164" fontId="5" fillId="0" borderId="18" xfId="0" applyNumberFormat="1" applyFont="1" applyBorder="1"/>
    <xf numFmtId="0" fontId="5" fillId="0" borderId="19" xfId="0" applyFont="1" applyBorder="1"/>
    <xf numFmtId="0" fontId="5" fillId="4" borderId="0" xfId="0" applyFont="1" applyFill="1"/>
    <xf numFmtId="164" fontId="0" fillId="4" borderId="0" xfId="0" applyNumberFormat="1" applyFill="1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" fillId="0" borderId="18" xfId="0" applyFont="1" applyBorder="1" applyAlignment="1">
      <alignment horizontal="center" vertical="top" wrapText="1"/>
    </xf>
    <xf numFmtId="0" fontId="1" fillId="0" borderId="19" xfId="0" applyFont="1" applyBorder="1" applyAlignment="1">
      <alignment horizontal="center" vertical="top" wrapText="1"/>
    </xf>
    <xf numFmtId="0" fontId="1" fillId="0" borderId="0" xfId="0" applyFont="1"/>
    <xf numFmtId="0" fontId="1" fillId="0" borderId="0" xfId="0" applyFont="1" applyAlignment="1">
      <alignment horizontal="right"/>
    </xf>
    <xf numFmtId="2" fontId="1" fillId="0" borderId="1" xfId="0" applyNumberFormat="1" applyFont="1" applyBorder="1" applyAlignment="1">
      <alignment horizontal="left"/>
    </xf>
    <xf numFmtId="2" fontId="1" fillId="0" borderId="2" xfId="0" applyNumberFormat="1" applyFont="1" applyBorder="1" applyAlignment="1">
      <alignment horizontal="left"/>
    </xf>
    <xf numFmtId="2" fontId="1" fillId="0" borderId="3" xfId="0" applyNumberFormat="1" applyFont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4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164" fontId="1" fillId="0" borderId="13" xfId="0" applyNumberFormat="1" applyFont="1" applyBorder="1" applyAlignment="1">
      <alignment horizontal="right"/>
    </xf>
    <xf numFmtId="164" fontId="1" fillId="0" borderId="12" xfId="0" applyNumberFormat="1" applyFont="1" applyBorder="1" applyAlignment="1">
      <alignment horizontal="right"/>
    </xf>
    <xf numFmtId="9" fontId="0" fillId="4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6" fillId="12" borderId="0" xfId="0" applyFont="1" applyFill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Preis - Absatz - Umsatz - Deckungsbeitrag</a:t>
            </a:r>
          </a:p>
        </c:rich>
      </c:tx>
      <c:layout>
        <c:manualLayout>
          <c:xMode val="edge"/>
          <c:yMode val="edge"/>
          <c:x val="0.25001475736917428"/>
          <c:y val="2.56959271449649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Tool1!$C$7</c:f>
              <c:strCache>
                <c:ptCount val="1"/>
                <c:pt idx="0">
                  <c:v>3) Pot. Absatz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Tool1!$B$8:$B$27</c:f>
              <c:numCache>
                <c:formatCode>0.00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Tool1!$C$8:$C$27</c:f>
              <c:numCache>
                <c:formatCode>0.00</c:formatCode>
                <c:ptCount val="20"/>
                <c:pt idx="0">
                  <c:v>125990</c:v>
                </c:pt>
                <c:pt idx="1">
                  <c:v>119724</c:v>
                </c:pt>
                <c:pt idx="2">
                  <c:v>113458</c:v>
                </c:pt>
                <c:pt idx="3">
                  <c:v>107192</c:v>
                </c:pt>
                <c:pt idx="4">
                  <c:v>100926</c:v>
                </c:pt>
                <c:pt idx="5">
                  <c:v>94660</c:v>
                </c:pt>
                <c:pt idx="6">
                  <c:v>88394</c:v>
                </c:pt>
                <c:pt idx="7">
                  <c:v>82128</c:v>
                </c:pt>
                <c:pt idx="8">
                  <c:v>75862</c:v>
                </c:pt>
                <c:pt idx="9">
                  <c:v>69596</c:v>
                </c:pt>
                <c:pt idx="10">
                  <c:v>63330</c:v>
                </c:pt>
                <c:pt idx="11">
                  <c:v>57064</c:v>
                </c:pt>
                <c:pt idx="12">
                  <c:v>50798</c:v>
                </c:pt>
                <c:pt idx="13">
                  <c:v>44532</c:v>
                </c:pt>
                <c:pt idx="14">
                  <c:v>38266</c:v>
                </c:pt>
                <c:pt idx="15">
                  <c:v>32000</c:v>
                </c:pt>
                <c:pt idx="16">
                  <c:v>25734</c:v>
                </c:pt>
                <c:pt idx="17">
                  <c:v>19468</c:v>
                </c:pt>
                <c:pt idx="18">
                  <c:v>13202</c:v>
                </c:pt>
                <c:pt idx="19">
                  <c:v>6936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1-6405-457D-B856-1A2FC1EFD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583376"/>
        <c:axId val="664586328"/>
      </c:scatterChart>
      <c:scatterChart>
        <c:scatterStyle val="smoothMarker"/>
        <c:varyColors val="0"/>
        <c:ser>
          <c:idx val="1"/>
          <c:order val="1"/>
          <c:tx>
            <c:strRef>
              <c:f>Tool1!$D$7</c:f>
              <c:strCache>
                <c:ptCount val="1"/>
                <c:pt idx="0">
                  <c:v>4) Pot. Umsatz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Tool1!$B$8:$B$27</c:f>
              <c:numCache>
                <c:formatCode>0.00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Tool1!$D$8:$D$27</c:f>
              <c:numCache>
                <c:formatCode>0.00</c:formatCode>
                <c:ptCount val="20"/>
                <c:pt idx="0">
                  <c:v>1259900</c:v>
                </c:pt>
                <c:pt idx="1">
                  <c:v>2394480</c:v>
                </c:pt>
                <c:pt idx="2">
                  <c:v>3403740</c:v>
                </c:pt>
                <c:pt idx="3">
                  <c:v>4287680</c:v>
                </c:pt>
                <c:pt idx="4">
                  <c:v>5046300</c:v>
                </c:pt>
                <c:pt idx="5">
                  <c:v>5679600</c:v>
                </c:pt>
                <c:pt idx="6">
                  <c:v>6187580</c:v>
                </c:pt>
                <c:pt idx="7">
                  <c:v>6570240</c:v>
                </c:pt>
                <c:pt idx="8">
                  <c:v>6827580</c:v>
                </c:pt>
                <c:pt idx="9">
                  <c:v>6959600</c:v>
                </c:pt>
                <c:pt idx="10">
                  <c:v>6966300</c:v>
                </c:pt>
                <c:pt idx="11">
                  <c:v>6847680</c:v>
                </c:pt>
                <c:pt idx="12">
                  <c:v>6603740</c:v>
                </c:pt>
                <c:pt idx="13">
                  <c:v>6234480</c:v>
                </c:pt>
                <c:pt idx="14">
                  <c:v>5739900</c:v>
                </c:pt>
                <c:pt idx="15">
                  <c:v>5120000</c:v>
                </c:pt>
                <c:pt idx="16">
                  <c:v>4374780</c:v>
                </c:pt>
                <c:pt idx="17">
                  <c:v>3504240</c:v>
                </c:pt>
                <c:pt idx="18">
                  <c:v>2508380</c:v>
                </c:pt>
                <c:pt idx="19">
                  <c:v>1387200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3-6405-457D-B856-1A2FC1EFDC34}"/>
            </c:ext>
          </c:extLst>
        </c:ser>
        <c:ser>
          <c:idx val="3"/>
          <c:order val="2"/>
          <c:tx>
            <c:strRef>
              <c:f>Tool1!$F$7</c:f>
              <c:strCache>
                <c:ptCount val="1"/>
                <c:pt idx="0">
                  <c:v>7) Pot. Deckungsbeitrag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Tool1!$B$8:$B$27</c:f>
              <c:numCache>
                <c:formatCode>0.00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Tool1!$F$8:$F$27</c:f>
              <c:numCache>
                <c:formatCode>0.00</c:formatCode>
                <c:ptCount val="20"/>
                <c:pt idx="0">
                  <c:v>-12016926.199999999</c:v>
                </c:pt>
                <c:pt idx="1">
                  <c:v>-10222035.119999999</c:v>
                </c:pt>
                <c:pt idx="2">
                  <c:v>-8552464.0399999991</c:v>
                </c:pt>
                <c:pt idx="3">
                  <c:v>-7008212.959999999</c:v>
                </c:pt>
                <c:pt idx="4">
                  <c:v>-5589281.879999999</c:v>
                </c:pt>
                <c:pt idx="5">
                  <c:v>-4295670.7999999989</c:v>
                </c:pt>
                <c:pt idx="6">
                  <c:v>-3127379.7199999988</c:v>
                </c:pt>
                <c:pt idx="7">
                  <c:v>-2084408.6399999987</c:v>
                </c:pt>
                <c:pt idx="8">
                  <c:v>-1166757.5599999996</c:v>
                </c:pt>
                <c:pt idx="9">
                  <c:v>-374426.47999999952</c:v>
                </c:pt>
                <c:pt idx="10">
                  <c:v>292584.60000000056</c:v>
                </c:pt>
                <c:pt idx="11">
                  <c:v>834275.68000000063</c:v>
                </c:pt>
                <c:pt idx="12">
                  <c:v>1250646.7599999998</c:v>
                </c:pt>
                <c:pt idx="13">
                  <c:v>1541697.8399999999</c:v>
                </c:pt>
                <c:pt idx="14">
                  <c:v>1707428.9200000004</c:v>
                </c:pt>
                <c:pt idx="15">
                  <c:v>1747840</c:v>
                </c:pt>
                <c:pt idx="16">
                  <c:v>1662931.08</c:v>
                </c:pt>
                <c:pt idx="17">
                  <c:v>1452702.1600000001</c:v>
                </c:pt>
                <c:pt idx="18">
                  <c:v>1117153.24</c:v>
                </c:pt>
                <c:pt idx="19">
                  <c:v>656284.32000000007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5-6405-457D-B856-1A2FC1EFD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132856"/>
        <c:axId val="574735544"/>
      </c:scatterChart>
      <c:valAx>
        <c:axId val="66458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586328"/>
        <c:crosses val="autoZero"/>
        <c:crossBetween val="midCat"/>
      </c:valAx>
      <c:valAx>
        <c:axId val="664586328"/>
        <c:scaling>
          <c:orientation val="minMax"/>
          <c:max val="14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Menge [Stk]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583376"/>
        <c:crosses val="autoZero"/>
        <c:crossBetween val="midCat"/>
      </c:valAx>
      <c:valAx>
        <c:axId val="574735544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Wert [€]</a:t>
                </a:r>
              </a:p>
            </c:rich>
          </c:tx>
          <c:layout>
            <c:manualLayout>
              <c:xMode val="edge"/>
              <c:yMode val="edge"/>
              <c:x val="0.95167715860958035"/>
              <c:y val="0.387012529799435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132856"/>
        <c:crosses val="max"/>
        <c:crossBetween val="midCat"/>
      </c:valAx>
      <c:valAx>
        <c:axId val="405132856"/>
        <c:scaling>
          <c:orientation val="minMax"/>
        </c:scaling>
        <c:delete val="1"/>
        <c:axPos val="t"/>
        <c:numFmt formatCode="0.00" sourceLinked="1"/>
        <c:majorTickMark val="out"/>
        <c:minorTickMark val="none"/>
        <c:tickLblPos val="nextTo"/>
        <c:crossAx val="574735544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7935</xdr:colOff>
      <xdr:row>6</xdr:row>
      <xdr:rowOff>10582</xdr:rowOff>
    </xdr:from>
    <xdr:to>
      <xdr:col>17</xdr:col>
      <xdr:colOff>0</xdr:colOff>
      <xdr:row>27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A542C7-93ED-4420-16E8-90D60A4EB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10E04-C5AA-46BA-9A3D-7C73434BE090}">
  <sheetPr>
    <pageSetUpPr fitToPage="1"/>
  </sheetPr>
  <dimension ref="A1:G27"/>
  <sheetViews>
    <sheetView zoomScale="120" zoomScaleNormal="120" workbookViewId="0">
      <selection activeCell="F31" sqref="F31"/>
    </sheetView>
  </sheetViews>
  <sheetFormatPr defaultColWidth="8.7109375" defaultRowHeight="15" x14ac:dyDescent="0.25"/>
  <cols>
    <col min="1" max="1" width="10.7109375" bestFit="1" customWidth="1"/>
    <col min="2" max="2" width="7.7109375" bestFit="1" customWidth="1"/>
    <col min="3" max="3" width="12.140625" bestFit="1" customWidth="1"/>
    <col min="4" max="4" width="12.85546875" bestFit="1" customWidth="1"/>
    <col min="5" max="5" width="19.7109375" bestFit="1" customWidth="1"/>
    <col min="6" max="6" width="20.5703125" bestFit="1" customWidth="1"/>
    <col min="7" max="8" width="9.85546875" bestFit="1" customWidth="1"/>
  </cols>
  <sheetData>
    <row r="1" spans="1:7" x14ac:dyDescent="0.25">
      <c r="A1" s="75" t="s">
        <v>0</v>
      </c>
      <c r="B1" s="76"/>
      <c r="C1" s="76"/>
      <c r="D1" s="76"/>
      <c r="E1" s="75" t="s">
        <v>10</v>
      </c>
      <c r="F1" s="76"/>
      <c r="G1" s="77"/>
    </row>
    <row r="2" spans="1:7" x14ac:dyDescent="0.25">
      <c r="A2" s="1" t="s">
        <v>1</v>
      </c>
      <c r="B2" s="2" t="s">
        <v>2</v>
      </c>
      <c r="C2" s="2" t="s">
        <v>3</v>
      </c>
      <c r="D2" s="2" t="s">
        <v>4</v>
      </c>
      <c r="E2" s="3" t="s">
        <v>11</v>
      </c>
      <c r="F2" s="4">
        <v>160</v>
      </c>
      <c r="G2" s="5" t="s">
        <v>14</v>
      </c>
    </row>
    <row r="3" spans="1:7" x14ac:dyDescent="0.25">
      <c r="A3" s="6" t="s">
        <v>5</v>
      </c>
      <c r="B3" s="4">
        <v>165</v>
      </c>
      <c r="C3" s="4">
        <v>28867</v>
      </c>
      <c r="D3" s="7">
        <f>B3*C3</f>
        <v>4763055</v>
      </c>
      <c r="E3" s="3" t="s">
        <v>13</v>
      </c>
      <c r="F3" s="4">
        <v>44.62</v>
      </c>
      <c r="G3" s="5" t="s">
        <v>14</v>
      </c>
    </row>
    <row r="4" spans="1:7" ht="15.75" thickBot="1" x14ac:dyDescent="0.3">
      <c r="A4" s="8" t="s">
        <v>6</v>
      </c>
      <c r="B4" s="9">
        <v>160</v>
      </c>
      <c r="C4" s="9">
        <v>32000</v>
      </c>
      <c r="D4" s="10">
        <f>B4*C4</f>
        <v>5120000</v>
      </c>
      <c r="E4" s="11" t="s">
        <v>12</v>
      </c>
      <c r="F4" s="10">
        <v>105.38</v>
      </c>
      <c r="G4" s="12" t="s">
        <v>14</v>
      </c>
    </row>
    <row r="5" spans="1:7" x14ac:dyDescent="0.25">
      <c r="A5" s="7"/>
      <c r="B5" s="7"/>
      <c r="C5" s="7"/>
      <c r="D5" s="7"/>
      <c r="E5" s="7"/>
      <c r="F5" s="7"/>
      <c r="G5" s="7"/>
    </row>
    <row r="6" spans="1:7" x14ac:dyDescent="0.25">
      <c r="A6" s="7"/>
      <c r="B6" s="7"/>
      <c r="C6" s="7"/>
      <c r="D6" s="7"/>
      <c r="E6" s="7"/>
      <c r="F6" s="7"/>
      <c r="G6" s="7"/>
    </row>
    <row r="7" spans="1:7" x14ac:dyDescent="0.25">
      <c r="A7" s="7"/>
      <c r="B7" s="2" t="s">
        <v>7</v>
      </c>
      <c r="C7" s="13" t="s">
        <v>8</v>
      </c>
      <c r="D7" s="14" t="s">
        <v>9</v>
      </c>
      <c r="E7" s="2" t="s">
        <v>15</v>
      </c>
      <c r="F7" s="15" t="s">
        <v>16</v>
      </c>
      <c r="G7" s="7"/>
    </row>
    <row r="8" spans="1:7" x14ac:dyDescent="0.25">
      <c r="A8" s="7"/>
      <c r="B8" s="4">
        <v>10</v>
      </c>
      <c r="C8" s="7">
        <f>_xlfn.FORECAST.LINEAR(B8,$C$3:$C$4,$B$3:$B$4)</f>
        <v>125990</v>
      </c>
      <c r="D8" s="7">
        <f>$B8*$C8</f>
        <v>1259900</v>
      </c>
      <c r="E8" s="7">
        <f>$F$4*C8</f>
        <v>13276826.199999999</v>
      </c>
      <c r="F8" s="7">
        <f>$D8-$E8</f>
        <v>-12016926.199999999</v>
      </c>
      <c r="G8" s="7"/>
    </row>
    <row r="9" spans="1:7" x14ac:dyDescent="0.25">
      <c r="A9" s="7"/>
      <c r="B9" s="4">
        <v>20</v>
      </c>
      <c r="C9" s="7">
        <f>_xlfn.FORECAST.LINEAR(B9,$C$3:$C$4,$B$3:$B$4)</f>
        <v>119724</v>
      </c>
      <c r="D9" s="7">
        <f>$B9*$C9</f>
        <v>2394480</v>
      </c>
      <c r="E9" s="7">
        <f>$F$4*C9</f>
        <v>12616515.119999999</v>
      </c>
      <c r="F9" s="7">
        <f>$D9-$E9</f>
        <v>-10222035.119999999</v>
      </c>
      <c r="G9" s="7"/>
    </row>
    <row r="10" spans="1:7" x14ac:dyDescent="0.25">
      <c r="A10" s="7"/>
      <c r="B10" s="4">
        <v>30</v>
      </c>
      <c r="C10" s="7">
        <f t="shared" ref="C10:C27" si="0">_xlfn.FORECAST.LINEAR(B10,$C$3:$C$4,$B$3:$B$4)</f>
        <v>113458</v>
      </c>
      <c r="D10" s="7">
        <f t="shared" ref="D10:D27" si="1">$B10*$C10</f>
        <v>3403740</v>
      </c>
      <c r="E10" s="7">
        <f t="shared" ref="E10:E27" si="2">$F$4*C10</f>
        <v>11956204.039999999</v>
      </c>
      <c r="F10" s="7">
        <f t="shared" ref="F10:F27" si="3">$D10-$E10</f>
        <v>-8552464.0399999991</v>
      </c>
      <c r="G10" s="7"/>
    </row>
    <row r="11" spans="1:7" x14ac:dyDescent="0.25">
      <c r="A11" s="7"/>
      <c r="B11" s="4">
        <v>40</v>
      </c>
      <c r="C11" s="7">
        <f t="shared" si="0"/>
        <v>107192</v>
      </c>
      <c r="D11" s="7">
        <f t="shared" si="1"/>
        <v>4287680</v>
      </c>
      <c r="E11" s="7">
        <f t="shared" si="2"/>
        <v>11295892.959999999</v>
      </c>
      <c r="F11" s="7">
        <f t="shared" si="3"/>
        <v>-7008212.959999999</v>
      </c>
      <c r="G11" s="7"/>
    </row>
    <row r="12" spans="1:7" x14ac:dyDescent="0.25">
      <c r="A12" s="7"/>
      <c r="B12" s="4">
        <v>50</v>
      </c>
      <c r="C12" s="7">
        <f t="shared" si="0"/>
        <v>100926</v>
      </c>
      <c r="D12" s="7">
        <f t="shared" si="1"/>
        <v>5046300</v>
      </c>
      <c r="E12" s="7">
        <f t="shared" si="2"/>
        <v>10635581.879999999</v>
      </c>
      <c r="F12" s="7">
        <f t="shared" si="3"/>
        <v>-5589281.879999999</v>
      </c>
      <c r="G12" s="7"/>
    </row>
    <row r="13" spans="1:7" x14ac:dyDescent="0.25">
      <c r="A13" s="7"/>
      <c r="B13" s="4">
        <v>60</v>
      </c>
      <c r="C13" s="7">
        <f>_xlfn.FORECAST.LINEAR(B13,$C$3:$C$4,$B$3:$B$4)</f>
        <v>94660</v>
      </c>
      <c r="D13" s="7">
        <f t="shared" si="1"/>
        <v>5679600</v>
      </c>
      <c r="E13" s="7">
        <f t="shared" si="2"/>
        <v>9975270.7999999989</v>
      </c>
      <c r="F13" s="7">
        <f t="shared" si="3"/>
        <v>-4295670.7999999989</v>
      </c>
      <c r="G13" s="7"/>
    </row>
    <row r="14" spans="1:7" x14ac:dyDescent="0.25">
      <c r="A14" s="7"/>
      <c r="B14" s="4">
        <v>70</v>
      </c>
      <c r="C14" s="7">
        <f t="shared" si="0"/>
        <v>88394</v>
      </c>
      <c r="D14" s="7">
        <f t="shared" si="1"/>
        <v>6187580</v>
      </c>
      <c r="E14" s="7">
        <f t="shared" si="2"/>
        <v>9314959.7199999988</v>
      </c>
      <c r="F14" s="7">
        <f t="shared" si="3"/>
        <v>-3127379.7199999988</v>
      </c>
      <c r="G14" s="7"/>
    </row>
    <row r="15" spans="1:7" x14ac:dyDescent="0.25">
      <c r="A15" s="7"/>
      <c r="B15" s="4">
        <v>80</v>
      </c>
      <c r="C15" s="7">
        <f t="shared" si="0"/>
        <v>82128</v>
      </c>
      <c r="D15" s="7">
        <f t="shared" si="1"/>
        <v>6570240</v>
      </c>
      <c r="E15" s="7">
        <f t="shared" si="2"/>
        <v>8654648.6399999987</v>
      </c>
      <c r="F15" s="7">
        <f t="shared" si="3"/>
        <v>-2084408.6399999987</v>
      </c>
      <c r="G15" s="7"/>
    </row>
    <row r="16" spans="1:7" x14ac:dyDescent="0.25">
      <c r="A16" s="7"/>
      <c r="B16" s="4">
        <v>90</v>
      </c>
      <c r="C16" s="7">
        <f t="shared" si="0"/>
        <v>75862</v>
      </c>
      <c r="D16" s="7">
        <f t="shared" si="1"/>
        <v>6827580</v>
      </c>
      <c r="E16" s="7">
        <f t="shared" si="2"/>
        <v>7994337.5599999996</v>
      </c>
      <c r="F16" s="7">
        <f t="shared" si="3"/>
        <v>-1166757.5599999996</v>
      </c>
      <c r="G16" s="7"/>
    </row>
    <row r="17" spans="1:7" x14ac:dyDescent="0.25">
      <c r="A17" s="7"/>
      <c r="B17" s="4">
        <v>100</v>
      </c>
      <c r="C17" s="7">
        <f t="shared" si="0"/>
        <v>69596</v>
      </c>
      <c r="D17" s="7">
        <f t="shared" si="1"/>
        <v>6959600</v>
      </c>
      <c r="E17" s="7">
        <f t="shared" si="2"/>
        <v>7334026.4799999995</v>
      </c>
      <c r="F17" s="7">
        <f>$D17-$E17</f>
        <v>-374426.47999999952</v>
      </c>
      <c r="G17" s="7"/>
    </row>
    <row r="18" spans="1:7" x14ac:dyDescent="0.25">
      <c r="A18" s="7"/>
      <c r="B18" s="4">
        <v>110</v>
      </c>
      <c r="C18" s="7">
        <f t="shared" si="0"/>
        <v>63330</v>
      </c>
      <c r="D18" s="7">
        <f t="shared" si="1"/>
        <v>6966300</v>
      </c>
      <c r="E18" s="7">
        <f t="shared" si="2"/>
        <v>6673715.3999999994</v>
      </c>
      <c r="F18" s="7">
        <f t="shared" si="3"/>
        <v>292584.60000000056</v>
      </c>
      <c r="G18" s="7"/>
    </row>
    <row r="19" spans="1:7" x14ac:dyDescent="0.25">
      <c r="A19" s="7"/>
      <c r="B19" s="4">
        <v>120</v>
      </c>
      <c r="C19" s="7">
        <f t="shared" si="0"/>
        <v>57064</v>
      </c>
      <c r="D19" s="7">
        <f t="shared" si="1"/>
        <v>6847680</v>
      </c>
      <c r="E19" s="7">
        <f t="shared" si="2"/>
        <v>6013404.3199999994</v>
      </c>
      <c r="F19" s="7">
        <f t="shared" si="3"/>
        <v>834275.68000000063</v>
      </c>
      <c r="G19" s="7"/>
    </row>
    <row r="20" spans="1:7" x14ac:dyDescent="0.25">
      <c r="A20" s="7"/>
      <c r="B20" s="4">
        <v>130</v>
      </c>
      <c r="C20" s="7">
        <f t="shared" si="0"/>
        <v>50798</v>
      </c>
      <c r="D20" s="7">
        <f t="shared" si="1"/>
        <v>6603740</v>
      </c>
      <c r="E20" s="7">
        <f t="shared" si="2"/>
        <v>5353093.24</v>
      </c>
      <c r="F20" s="7">
        <f t="shared" si="3"/>
        <v>1250646.7599999998</v>
      </c>
      <c r="G20" s="7"/>
    </row>
    <row r="21" spans="1:7" x14ac:dyDescent="0.25">
      <c r="A21" s="7"/>
      <c r="B21" s="4">
        <v>140</v>
      </c>
      <c r="C21" s="7">
        <f t="shared" si="0"/>
        <v>44532</v>
      </c>
      <c r="D21" s="7">
        <f t="shared" si="1"/>
        <v>6234480</v>
      </c>
      <c r="E21" s="7">
        <f t="shared" si="2"/>
        <v>4692782.16</v>
      </c>
      <c r="F21" s="7">
        <f t="shared" si="3"/>
        <v>1541697.8399999999</v>
      </c>
      <c r="G21" s="7"/>
    </row>
    <row r="22" spans="1:7" x14ac:dyDescent="0.25">
      <c r="A22" s="2" t="s">
        <v>17</v>
      </c>
      <c r="B22" s="16">
        <v>150</v>
      </c>
      <c r="C22" s="2">
        <f t="shared" si="0"/>
        <v>38266</v>
      </c>
      <c r="D22" s="2">
        <f t="shared" si="1"/>
        <v>5739900</v>
      </c>
      <c r="E22" s="2">
        <f t="shared" si="2"/>
        <v>4032471.0799999996</v>
      </c>
      <c r="F22" s="2">
        <f>$D22-$E22</f>
        <v>1707428.9200000004</v>
      </c>
      <c r="G22" s="7"/>
    </row>
    <row r="23" spans="1:7" x14ac:dyDescent="0.25">
      <c r="A23" s="7"/>
      <c r="B23" s="4">
        <v>160</v>
      </c>
      <c r="C23" s="7">
        <f t="shared" si="0"/>
        <v>32000</v>
      </c>
      <c r="D23" s="7">
        <f t="shared" si="1"/>
        <v>5120000</v>
      </c>
      <c r="E23" s="7">
        <f t="shared" si="2"/>
        <v>3372160</v>
      </c>
      <c r="F23" s="7">
        <f t="shared" si="3"/>
        <v>1747840</v>
      </c>
      <c r="G23" s="7"/>
    </row>
    <row r="24" spans="1:7" x14ac:dyDescent="0.25">
      <c r="A24" s="7"/>
      <c r="B24" s="4">
        <v>170</v>
      </c>
      <c r="C24" s="7">
        <f t="shared" si="0"/>
        <v>25734</v>
      </c>
      <c r="D24" s="7">
        <f t="shared" si="1"/>
        <v>4374780</v>
      </c>
      <c r="E24" s="7">
        <f t="shared" si="2"/>
        <v>2711848.92</v>
      </c>
      <c r="F24" s="7">
        <f t="shared" si="3"/>
        <v>1662931.08</v>
      </c>
      <c r="G24" s="7"/>
    </row>
    <row r="25" spans="1:7" x14ac:dyDescent="0.25">
      <c r="A25" s="7"/>
      <c r="B25" s="4">
        <v>180</v>
      </c>
      <c r="C25" s="7">
        <f t="shared" si="0"/>
        <v>19468</v>
      </c>
      <c r="D25" s="7">
        <f t="shared" si="1"/>
        <v>3504240</v>
      </c>
      <c r="E25" s="7">
        <f t="shared" si="2"/>
        <v>2051537.8399999999</v>
      </c>
      <c r="F25" s="7">
        <f t="shared" si="3"/>
        <v>1452702.1600000001</v>
      </c>
      <c r="G25" s="7"/>
    </row>
    <row r="26" spans="1:7" x14ac:dyDescent="0.25">
      <c r="A26" s="7"/>
      <c r="B26" s="4">
        <v>190</v>
      </c>
      <c r="C26" s="7">
        <f t="shared" si="0"/>
        <v>13202</v>
      </c>
      <c r="D26" s="7">
        <f t="shared" si="1"/>
        <v>2508380</v>
      </c>
      <c r="E26" s="7">
        <f t="shared" si="2"/>
        <v>1391226.76</v>
      </c>
      <c r="F26" s="7">
        <f t="shared" si="3"/>
        <v>1117153.24</v>
      </c>
      <c r="G26" s="7"/>
    </row>
    <row r="27" spans="1:7" x14ac:dyDescent="0.25">
      <c r="A27" s="7"/>
      <c r="B27" s="4">
        <v>200</v>
      </c>
      <c r="C27" s="7">
        <f t="shared" si="0"/>
        <v>6936</v>
      </c>
      <c r="D27" s="7">
        <f t="shared" si="1"/>
        <v>1387200</v>
      </c>
      <c r="E27" s="7">
        <f t="shared" si="2"/>
        <v>730915.67999999993</v>
      </c>
      <c r="F27" s="7">
        <f t="shared" si="3"/>
        <v>656284.32000000007</v>
      </c>
      <c r="G27" s="7"/>
    </row>
  </sheetData>
  <mergeCells count="2">
    <mergeCell ref="A1:D1"/>
    <mergeCell ref="E1:G1"/>
  </mergeCells>
  <printOptions gridLines="1"/>
  <pageMargins left="0.39370078740157483" right="0.39370078740157483" top="0.39370078740157483" bottom="0.39370078740157483" header="0.31496062992125984" footer="0.31496062992125984"/>
  <pageSetup paperSize="9" scale="7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D03DC-C13C-4BA8-98E5-11CC3DAAD3B1}">
  <dimension ref="A1:E8"/>
  <sheetViews>
    <sheetView workbookViewId="0">
      <selection activeCell="E5" sqref="E5"/>
    </sheetView>
  </sheetViews>
  <sheetFormatPr defaultRowHeight="15" x14ac:dyDescent="0.25"/>
  <cols>
    <col min="1" max="1" width="36.85546875" bestFit="1" customWidth="1"/>
    <col min="2" max="2" width="13" bestFit="1" customWidth="1"/>
    <col min="3" max="3" width="19.5703125" bestFit="1" customWidth="1"/>
    <col min="4" max="5" width="21.140625" bestFit="1" customWidth="1"/>
  </cols>
  <sheetData>
    <row r="1" spans="1:5" ht="17.25" x14ac:dyDescent="0.3">
      <c r="A1" s="27" t="s">
        <v>28</v>
      </c>
      <c r="B1" s="28">
        <v>0.11</v>
      </c>
      <c r="C1" s="27"/>
      <c r="D1" s="27"/>
      <c r="E1" s="27"/>
    </row>
    <row r="2" spans="1:5" ht="18" thickBot="1" x14ac:dyDescent="0.35">
      <c r="A2" s="27" t="s">
        <v>27</v>
      </c>
      <c r="B2" s="28">
        <v>7.0000000000000007E-2</v>
      </c>
      <c r="C2" s="27"/>
      <c r="D2" s="27"/>
      <c r="E2" s="27"/>
    </row>
    <row r="3" spans="1:5" ht="69" x14ac:dyDescent="0.3">
      <c r="A3" s="27" t="s">
        <v>26</v>
      </c>
      <c r="B3" s="26">
        <v>0.1</v>
      </c>
      <c r="C3" s="25" t="s">
        <v>25</v>
      </c>
      <c r="D3" s="24" t="s">
        <v>24</v>
      </c>
      <c r="E3" s="23" t="s">
        <v>23</v>
      </c>
    </row>
    <row r="4" spans="1:5" ht="18" thickBot="1" x14ac:dyDescent="0.35">
      <c r="A4" s="22" t="s">
        <v>22</v>
      </c>
      <c r="B4" s="21">
        <v>2500000</v>
      </c>
      <c r="C4" s="20">
        <f>B4-(B3*B4)</f>
        <v>2250000</v>
      </c>
      <c r="D4" s="20">
        <f>B4</f>
        <v>2500000</v>
      </c>
      <c r="E4" s="19">
        <f>B4+(B3*B4)</f>
        <v>2750000</v>
      </c>
    </row>
    <row r="5" spans="1:5" ht="17.25" x14ac:dyDescent="0.3">
      <c r="A5" s="18" t="s">
        <v>21</v>
      </c>
      <c r="B5" s="17"/>
      <c r="C5" s="17">
        <f>$B$1*C4</f>
        <v>247500</v>
      </c>
      <c r="D5" s="17">
        <f>$B$1*D4</f>
        <v>275000</v>
      </c>
      <c r="E5" s="17">
        <f>$B$1*E4</f>
        <v>302500</v>
      </c>
    </row>
    <row r="6" spans="1:5" ht="17.25" x14ac:dyDescent="0.3">
      <c r="A6" s="18" t="s">
        <v>20</v>
      </c>
      <c r="B6" s="17"/>
      <c r="C6" s="17">
        <f>$C$4*B2</f>
        <v>157500.00000000003</v>
      </c>
      <c r="D6" s="17">
        <f>C6+(D4-C4)*B1</f>
        <v>185000.00000000003</v>
      </c>
      <c r="E6" s="17">
        <f>C6+(E4-C4)*B1</f>
        <v>212500.00000000003</v>
      </c>
    </row>
    <row r="7" spans="1:5" ht="17.25" x14ac:dyDescent="0.3">
      <c r="A7" s="18" t="s">
        <v>19</v>
      </c>
      <c r="B7" s="17"/>
      <c r="C7" s="17">
        <f>$B2*$D4</f>
        <v>175000.00000000003</v>
      </c>
      <c r="D7" s="17">
        <f>$B2*$D4</f>
        <v>175000.00000000003</v>
      </c>
      <c r="E7" s="17">
        <f>C7+(E4-D4)*B1</f>
        <v>202500.00000000003</v>
      </c>
    </row>
    <row r="8" spans="1:5" ht="17.25" x14ac:dyDescent="0.3">
      <c r="A8" s="18" t="s">
        <v>18</v>
      </c>
      <c r="B8" s="17"/>
      <c r="C8" s="17">
        <f>$E4*$B2</f>
        <v>192500.00000000003</v>
      </c>
      <c r="D8" s="17">
        <f>$E4*$B2</f>
        <v>192500.00000000003</v>
      </c>
      <c r="E8" s="17">
        <f>$E4*$B2</f>
        <v>192500.00000000003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405AD-CA1A-4760-BF20-C80103CC4BFD}">
  <dimension ref="A1:G28"/>
  <sheetViews>
    <sheetView topLeftCell="B1" zoomScale="106" zoomScaleNormal="115" workbookViewId="0">
      <selection activeCell="C28" sqref="C28"/>
    </sheetView>
  </sheetViews>
  <sheetFormatPr defaultRowHeight="15" x14ac:dyDescent="0.25"/>
  <cols>
    <col min="1" max="1" width="38.7109375" bestFit="1" customWidth="1"/>
    <col min="2" max="2" width="44.140625" bestFit="1" customWidth="1"/>
    <col min="3" max="3" width="19.42578125" customWidth="1"/>
    <col min="4" max="4" width="24.85546875" customWidth="1"/>
    <col min="5" max="5" width="14.5703125" customWidth="1"/>
    <col min="6" max="6" width="22" bestFit="1" customWidth="1"/>
    <col min="7" max="7" width="19.42578125" bestFit="1" customWidth="1"/>
  </cols>
  <sheetData>
    <row r="1" spans="1:7" ht="31.5" customHeight="1" thickBot="1" x14ac:dyDescent="0.3">
      <c r="A1" s="56" t="s">
        <v>58</v>
      </c>
      <c r="B1" s="55" t="s">
        <v>57</v>
      </c>
      <c r="C1" s="54" t="s">
        <v>56</v>
      </c>
      <c r="D1" s="53" t="s">
        <v>55</v>
      </c>
      <c r="E1" s="88"/>
      <c r="F1" s="52" t="s">
        <v>54</v>
      </c>
      <c r="G1" s="51" t="s">
        <v>53</v>
      </c>
    </row>
    <row r="2" spans="1:7" x14ac:dyDescent="0.25">
      <c r="A2" s="78" t="s">
        <v>52</v>
      </c>
      <c r="B2" s="48" t="s">
        <v>51</v>
      </c>
      <c r="C2" s="81">
        <v>30350</v>
      </c>
      <c r="D2" s="81"/>
      <c r="E2" s="89"/>
      <c r="F2" s="33">
        <f t="shared" ref="F2:F27" si="0">C$3*G2</f>
        <v>24800</v>
      </c>
      <c r="G2" s="32">
        <v>12.5</v>
      </c>
    </row>
    <row r="3" spans="1:7" x14ac:dyDescent="0.25">
      <c r="A3" s="79"/>
      <c r="B3" s="43" t="s">
        <v>50</v>
      </c>
      <c r="C3" s="81">
        <v>1984</v>
      </c>
      <c r="D3" s="81"/>
      <c r="E3" s="89"/>
      <c r="F3" s="33">
        <f t="shared" si="0"/>
        <v>25792</v>
      </c>
      <c r="G3" s="32">
        <v>13</v>
      </c>
    </row>
    <row r="4" spans="1:7" ht="15.75" thickBot="1" x14ac:dyDescent="0.3">
      <c r="A4" s="80"/>
      <c r="B4" s="41" t="s">
        <v>49</v>
      </c>
      <c r="C4" s="82">
        <f>C2/C3</f>
        <v>15.297379032258064</v>
      </c>
      <c r="D4" s="82"/>
      <c r="E4" s="90"/>
      <c r="F4" s="33">
        <f t="shared" si="0"/>
        <v>26784</v>
      </c>
      <c r="G4" s="32">
        <v>13.5</v>
      </c>
    </row>
    <row r="5" spans="1:7" ht="15.75" thickBot="1" x14ac:dyDescent="0.3">
      <c r="A5" s="39" t="s">
        <v>48</v>
      </c>
      <c r="B5" s="38" t="s">
        <v>47</v>
      </c>
      <c r="C5" s="83">
        <f>C4-MOD(C4,0.5)</f>
        <v>15</v>
      </c>
      <c r="D5" s="83"/>
      <c r="E5" s="50" t="s">
        <v>46</v>
      </c>
      <c r="F5" s="33">
        <f t="shared" si="0"/>
        <v>27776</v>
      </c>
      <c r="G5" s="32">
        <v>14</v>
      </c>
    </row>
    <row r="6" spans="1:7" x14ac:dyDescent="0.25">
      <c r="A6" s="78" t="s">
        <v>45</v>
      </c>
      <c r="B6" s="48" t="s">
        <v>44</v>
      </c>
      <c r="C6" s="84">
        <v>49000</v>
      </c>
      <c r="D6" s="84"/>
      <c r="E6" s="88"/>
      <c r="F6" s="33">
        <f t="shared" si="0"/>
        <v>28768</v>
      </c>
      <c r="G6" s="32">
        <v>14.5</v>
      </c>
    </row>
    <row r="7" spans="1:7" x14ac:dyDescent="0.25">
      <c r="A7" s="79"/>
      <c r="B7" s="43" t="s">
        <v>43</v>
      </c>
      <c r="C7" s="95">
        <v>0.36</v>
      </c>
      <c r="D7" s="81"/>
      <c r="E7" s="89"/>
      <c r="F7" s="33">
        <f t="shared" si="0"/>
        <v>29760</v>
      </c>
      <c r="G7" s="32">
        <v>15</v>
      </c>
    </row>
    <row r="8" spans="1:7" x14ac:dyDescent="0.25">
      <c r="A8" s="79"/>
      <c r="B8" s="43" t="s">
        <v>42</v>
      </c>
      <c r="C8" s="96">
        <f>C6+C6*C7</f>
        <v>66640</v>
      </c>
      <c r="D8" s="96"/>
      <c r="E8" s="89"/>
      <c r="F8" s="33">
        <f t="shared" si="0"/>
        <v>30752</v>
      </c>
      <c r="G8" s="32">
        <v>15.5</v>
      </c>
    </row>
    <row r="9" spans="1:7" x14ac:dyDescent="0.25">
      <c r="A9" s="79"/>
      <c r="B9" s="43" t="s">
        <v>41</v>
      </c>
      <c r="C9" s="97">
        <f>C5*C8</f>
        <v>999600</v>
      </c>
      <c r="D9" s="97"/>
      <c r="E9" s="89"/>
      <c r="F9" s="33">
        <f t="shared" si="0"/>
        <v>31744</v>
      </c>
      <c r="G9" s="32">
        <v>16</v>
      </c>
    </row>
    <row r="10" spans="1:7" ht="15.75" thickBot="1" x14ac:dyDescent="0.3">
      <c r="A10" s="80"/>
      <c r="B10" s="41" t="s">
        <v>40</v>
      </c>
      <c r="C10" s="98">
        <f>C5*C3</f>
        <v>29760</v>
      </c>
      <c r="D10" s="98"/>
      <c r="E10" s="89"/>
      <c r="F10" s="33">
        <f t="shared" si="0"/>
        <v>32736</v>
      </c>
      <c r="G10" s="32">
        <v>16.5</v>
      </c>
    </row>
    <row r="11" spans="1:7" x14ac:dyDescent="0.25">
      <c r="A11" s="78" t="s">
        <v>39</v>
      </c>
      <c r="B11" s="48" t="s">
        <v>38</v>
      </c>
      <c r="C11" s="98">
        <f>C2-C10</f>
        <v>590</v>
      </c>
      <c r="D11" s="98"/>
      <c r="E11" s="89"/>
      <c r="F11" s="33">
        <f t="shared" si="0"/>
        <v>33728</v>
      </c>
      <c r="G11" s="32">
        <v>17</v>
      </c>
    </row>
    <row r="12" spans="1:7" ht="15.75" thickBot="1" x14ac:dyDescent="0.3">
      <c r="A12" s="80"/>
      <c r="B12" s="41" t="s">
        <v>37</v>
      </c>
      <c r="C12" s="82">
        <f>C11/C3</f>
        <v>0.2973790322580645</v>
      </c>
      <c r="D12" s="82"/>
      <c r="E12" s="89"/>
      <c r="F12" s="33">
        <f t="shared" si="0"/>
        <v>34720</v>
      </c>
      <c r="G12" s="32">
        <v>17.5</v>
      </c>
    </row>
    <row r="13" spans="1:7" ht="15.75" thickBot="1" x14ac:dyDescent="0.3">
      <c r="A13" s="78" t="s">
        <v>36</v>
      </c>
      <c r="B13" s="48" t="s">
        <v>35</v>
      </c>
      <c r="C13" s="47">
        <f>FLOOR(C12+0.5,0.5)</f>
        <v>0.5</v>
      </c>
      <c r="D13" s="46">
        <f>C12</f>
        <v>0.2973790322580645</v>
      </c>
      <c r="E13" s="90"/>
      <c r="F13" s="33">
        <f t="shared" si="0"/>
        <v>35712</v>
      </c>
      <c r="G13" s="32">
        <v>18</v>
      </c>
    </row>
    <row r="14" spans="1:7" x14ac:dyDescent="0.25">
      <c r="A14" s="79"/>
      <c r="B14" s="43" t="s">
        <v>34</v>
      </c>
      <c r="C14" s="45"/>
      <c r="D14" s="44">
        <v>57900</v>
      </c>
      <c r="E14" s="85" t="s">
        <v>33</v>
      </c>
      <c r="F14" s="33">
        <f t="shared" si="0"/>
        <v>36704</v>
      </c>
      <c r="G14" s="32">
        <v>18.5</v>
      </c>
    </row>
    <row r="15" spans="1:7" x14ac:dyDescent="0.25">
      <c r="A15" s="79"/>
      <c r="B15" s="43" t="s">
        <v>32</v>
      </c>
      <c r="C15" s="42">
        <f>C8*C13</f>
        <v>33320</v>
      </c>
      <c r="D15" s="42">
        <f>D13*D14</f>
        <v>17218.245967741936</v>
      </c>
      <c r="E15" s="86"/>
      <c r="F15" s="33">
        <f t="shared" si="0"/>
        <v>37696</v>
      </c>
      <c r="G15" s="32">
        <v>19</v>
      </c>
    </row>
    <row r="16" spans="1:7" ht="15.75" thickBot="1" x14ac:dyDescent="0.3">
      <c r="A16" s="80"/>
      <c r="B16" s="41" t="s">
        <v>31</v>
      </c>
      <c r="C16" s="40">
        <f>C15+C9</f>
        <v>1032920</v>
      </c>
      <c r="D16" s="40">
        <f>D15+C9</f>
        <v>1016818.2459677419</v>
      </c>
      <c r="E16" s="86"/>
      <c r="F16" s="33">
        <f t="shared" si="0"/>
        <v>38688</v>
      </c>
      <c r="G16" s="32">
        <v>19.5</v>
      </c>
    </row>
    <row r="17" spans="1:7" ht="15.75" thickBot="1" x14ac:dyDescent="0.3">
      <c r="A17" s="39" t="s">
        <v>30</v>
      </c>
      <c r="B17" s="38" t="s">
        <v>29</v>
      </c>
      <c r="C17" s="93">
        <f>D16-C16</f>
        <v>-16101.754032258061</v>
      </c>
      <c r="D17" s="94"/>
      <c r="E17" s="87"/>
      <c r="F17" s="33">
        <f t="shared" si="0"/>
        <v>39680</v>
      </c>
      <c r="G17" s="32">
        <v>20</v>
      </c>
    </row>
    <row r="18" spans="1:7" x14ac:dyDescent="0.25">
      <c r="A18" s="37"/>
      <c r="B18" s="36"/>
      <c r="C18" s="36"/>
      <c r="D18" s="36"/>
      <c r="E18" s="35"/>
      <c r="F18" s="33">
        <f t="shared" si="0"/>
        <v>40672</v>
      </c>
      <c r="G18" s="32">
        <v>20.5</v>
      </c>
    </row>
    <row r="19" spans="1:7" x14ac:dyDescent="0.25">
      <c r="A19" s="33"/>
      <c r="E19" s="34"/>
      <c r="F19" s="33">
        <f t="shared" si="0"/>
        <v>41664</v>
      </c>
      <c r="G19" s="32">
        <v>21</v>
      </c>
    </row>
    <row r="20" spans="1:7" x14ac:dyDescent="0.25">
      <c r="A20" s="33"/>
      <c r="E20" s="34"/>
      <c r="F20" s="33">
        <f t="shared" si="0"/>
        <v>42656</v>
      </c>
      <c r="G20" s="32">
        <v>21.5</v>
      </c>
    </row>
    <row r="21" spans="1:7" x14ac:dyDescent="0.25">
      <c r="A21" s="33"/>
      <c r="E21" s="34"/>
      <c r="F21" s="33">
        <f t="shared" si="0"/>
        <v>43648</v>
      </c>
      <c r="G21" s="32">
        <v>22</v>
      </c>
    </row>
    <row r="22" spans="1:7" x14ac:dyDescent="0.25">
      <c r="A22" s="33"/>
      <c r="E22" s="34"/>
      <c r="F22" s="33">
        <f t="shared" si="0"/>
        <v>44640</v>
      </c>
      <c r="G22" s="32">
        <v>22.5</v>
      </c>
    </row>
    <row r="23" spans="1:7" x14ac:dyDescent="0.25">
      <c r="A23" s="33"/>
      <c r="E23" s="34"/>
      <c r="F23" s="33">
        <f t="shared" si="0"/>
        <v>45632</v>
      </c>
      <c r="G23" s="32">
        <v>23</v>
      </c>
    </row>
    <row r="24" spans="1:7" x14ac:dyDescent="0.25">
      <c r="A24" s="33"/>
      <c r="E24" s="34"/>
      <c r="F24" s="33">
        <f t="shared" si="0"/>
        <v>46624</v>
      </c>
      <c r="G24" s="32">
        <v>23.5</v>
      </c>
    </row>
    <row r="25" spans="1:7" x14ac:dyDescent="0.25">
      <c r="A25" s="33"/>
      <c r="E25" s="34"/>
      <c r="F25" s="33">
        <f t="shared" si="0"/>
        <v>47616</v>
      </c>
      <c r="G25" s="32">
        <v>24</v>
      </c>
    </row>
    <row r="26" spans="1:7" x14ac:dyDescent="0.25">
      <c r="A26" s="33"/>
      <c r="E26" s="34"/>
      <c r="F26" s="33">
        <f t="shared" si="0"/>
        <v>48608</v>
      </c>
      <c r="G26" s="32">
        <v>24.5</v>
      </c>
    </row>
    <row r="27" spans="1:7" x14ac:dyDescent="0.25">
      <c r="A27" s="33"/>
      <c r="E27" s="34"/>
      <c r="F27" s="33">
        <f t="shared" si="0"/>
        <v>49600</v>
      </c>
      <c r="G27" s="32">
        <v>25</v>
      </c>
    </row>
    <row r="28" spans="1:7" ht="15.75" thickBot="1" x14ac:dyDescent="0.3">
      <c r="A28" s="31"/>
      <c r="B28" s="30"/>
      <c r="C28" s="30"/>
      <c r="D28" s="30"/>
      <c r="E28" s="29"/>
      <c r="F28" s="91"/>
      <c r="G28" s="92"/>
    </row>
  </sheetData>
  <mergeCells count="20">
    <mergeCell ref="E14:E17"/>
    <mergeCell ref="E1:E4"/>
    <mergeCell ref="E6:E13"/>
    <mergeCell ref="F28:G28"/>
    <mergeCell ref="C17:D17"/>
    <mergeCell ref="C7:D7"/>
    <mergeCell ref="C8:D8"/>
    <mergeCell ref="C9:D9"/>
    <mergeCell ref="C10:D10"/>
    <mergeCell ref="C11:D11"/>
    <mergeCell ref="C12:D12"/>
    <mergeCell ref="A2:A4"/>
    <mergeCell ref="A6:A10"/>
    <mergeCell ref="A11:A12"/>
    <mergeCell ref="A13:A16"/>
    <mergeCell ref="C3:D3"/>
    <mergeCell ref="C4:D4"/>
    <mergeCell ref="C5:D5"/>
    <mergeCell ref="C6:D6"/>
    <mergeCell ref="C2:D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4DBBA-651F-4BA0-B4D9-0360442B8BD5}">
  <dimension ref="A1:O29"/>
  <sheetViews>
    <sheetView tabSelected="1" workbookViewId="0">
      <selection activeCell="C13" sqref="C13"/>
    </sheetView>
  </sheetViews>
  <sheetFormatPr defaultRowHeight="15" x14ac:dyDescent="0.25"/>
  <cols>
    <col min="1" max="1" width="18.7109375" bestFit="1" customWidth="1"/>
    <col min="2" max="2" width="8.42578125" customWidth="1"/>
    <col min="3" max="3" width="10.42578125" customWidth="1"/>
    <col min="4" max="4" width="16.42578125" customWidth="1"/>
    <col min="5" max="5" width="12.42578125" customWidth="1"/>
    <col min="6" max="6" width="11.7109375" customWidth="1"/>
    <col min="7" max="7" width="12.42578125" customWidth="1"/>
    <col min="8" max="8" width="10.5703125" customWidth="1"/>
    <col min="9" max="9" width="12.140625" customWidth="1"/>
    <col min="10" max="10" width="15.140625" customWidth="1"/>
    <col min="11" max="11" width="8.7109375" customWidth="1"/>
    <col min="12" max="12" width="9.140625" bestFit="1" customWidth="1"/>
    <col min="13" max="13" width="14.140625" customWidth="1"/>
    <col min="14" max="14" width="12.140625" customWidth="1"/>
    <col min="15" max="15" width="9.5703125" customWidth="1"/>
  </cols>
  <sheetData>
    <row r="1" spans="1:15" s="73" customFormat="1" ht="67.5" customHeight="1" x14ac:dyDescent="0.25">
      <c r="F1" s="74" t="s">
        <v>88</v>
      </c>
      <c r="G1" s="70" t="s">
        <v>87</v>
      </c>
      <c r="H1" s="70" t="s">
        <v>68</v>
      </c>
      <c r="I1" s="70" t="s">
        <v>67</v>
      </c>
      <c r="J1" s="70" t="s">
        <v>86</v>
      </c>
      <c r="K1" s="70" t="s">
        <v>85</v>
      </c>
      <c r="L1" s="70" t="s">
        <v>84</v>
      </c>
      <c r="M1" s="70" t="s">
        <v>83</v>
      </c>
      <c r="N1" s="70" t="s">
        <v>82</v>
      </c>
      <c r="O1" s="70" t="s">
        <v>81</v>
      </c>
    </row>
    <row r="2" spans="1:15" x14ac:dyDescent="0.25">
      <c r="E2" s="99" t="s">
        <v>80</v>
      </c>
      <c r="F2" s="99"/>
      <c r="G2" s="62">
        <v>22500</v>
      </c>
      <c r="H2" s="57">
        <f>B8</f>
        <v>40</v>
      </c>
      <c r="I2" s="57">
        <f>G2*H2</f>
        <v>900000</v>
      </c>
      <c r="J2" s="57">
        <f>I2</f>
        <v>900000</v>
      </c>
      <c r="K2" s="57">
        <f>$G$2-G2</f>
        <v>0</v>
      </c>
      <c r="L2" s="57">
        <f>K2*B10</f>
        <v>0</v>
      </c>
      <c r="M2" s="57">
        <f>K2*B9*B11</f>
        <v>0</v>
      </c>
      <c r="N2" s="57">
        <f>SUM(I2,K2,L2)</f>
        <v>900000</v>
      </c>
      <c r="O2" s="57">
        <f>J2-N2</f>
        <v>0</v>
      </c>
    </row>
    <row r="3" spans="1:15" x14ac:dyDescent="0.25">
      <c r="E3" s="99" t="s">
        <v>79</v>
      </c>
      <c r="F3" s="99"/>
      <c r="G3">
        <f>A9</f>
        <v>39000</v>
      </c>
      <c r="H3" s="57">
        <f>B9</f>
        <v>37</v>
      </c>
      <c r="I3" s="57">
        <f>G3*H3</f>
        <v>1443000</v>
      </c>
      <c r="J3" s="57">
        <f>G2*H3</f>
        <v>832500</v>
      </c>
      <c r="K3" s="57">
        <f>ABS(G2-G3)</f>
        <v>16500</v>
      </c>
      <c r="L3" s="57">
        <f>K3*B10</f>
        <v>66000</v>
      </c>
      <c r="M3" s="57">
        <f>K3*B9*B11</f>
        <v>42735.000000000007</v>
      </c>
      <c r="N3" s="57">
        <f>SUM(J3,L3,M3)</f>
        <v>941235</v>
      </c>
      <c r="O3" s="57">
        <f>$J$2-N3</f>
        <v>-41235</v>
      </c>
    </row>
    <row r="6" spans="1:15" x14ac:dyDescent="0.25">
      <c r="A6" s="100" t="s">
        <v>78</v>
      </c>
      <c r="B6" s="100"/>
      <c r="D6" s="100" t="s">
        <v>77</v>
      </c>
      <c r="E6" s="100"/>
      <c r="F6" s="100"/>
      <c r="G6" s="100"/>
      <c r="H6" s="100"/>
      <c r="I6" s="100" t="s">
        <v>76</v>
      </c>
      <c r="J6" s="100"/>
      <c r="K6" s="100"/>
      <c r="L6" s="100"/>
      <c r="M6" s="100"/>
      <c r="N6" s="100"/>
      <c r="O6" s="100"/>
    </row>
    <row r="7" spans="1:15" s="69" customFormat="1" ht="68.45" customHeight="1" x14ac:dyDescent="0.25">
      <c r="A7" s="69" t="s">
        <v>75</v>
      </c>
      <c r="B7" s="70" t="s">
        <v>74</v>
      </c>
      <c r="C7" s="70" t="s">
        <v>73</v>
      </c>
      <c r="D7" s="70" t="s">
        <v>72</v>
      </c>
      <c r="E7" s="70" t="s">
        <v>71</v>
      </c>
      <c r="F7" s="70" t="s">
        <v>70</v>
      </c>
      <c r="G7" s="72" t="s">
        <v>69</v>
      </c>
      <c r="H7" s="71" t="s">
        <v>68</v>
      </c>
      <c r="I7" s="70" t="s">
        <v>67</v>
      </c>
      <c r="J7" s="70" t="s">
        <v>66</v>
      </c>
      <c r="K7" s="70" t="s">
        <v>65</v>
      </c>
      <c r="L7" s="70" t="s">
        <v>64</v>
      </c>
      <c r="M7" s="70" t="s">
        <v>63</v>
      </c>
      <c r="N7" s="70" t="s">
        <v>62</v>
      </c>
      <c r="O7" s="70" t="s">
        <v>61</v>
      </c>
    </row>
    <row r="8" spans="1:15" x14ac:dyDescent="0.25">
      <c r="A8" s="62">
        <v>1</v>
      </c>
      <c r="B8" s="68">
        <v>40</v>
      </c>
      <c r="C8" s="62">
        <v>20000</v>
      </c>
      <c r="D8">
        <f t="shared" ref="D8:D29" si="0">$C8</f>
        <v>20000</v>
      </c>
      <c r="E8" s="57">
        <f t="shared" ref="E8:E29" si="1">$B$8</f>
        <v>40</v>
      </c>
      <c r="F8" s="57">
        <f t="shared" ref="F8:F29" si="2">D8*E8</f>
        <v>800000</v>
      </c>
      <c r="G8" s="59">
        <f t="shared" ref="G8:G29" si="3">MAX($A$9,C8)</f>
        <v>39000</v>
      </c>
      <c r="H8" s="58">
        <f t="shared" ref="H8:H29" si="4">$B$9</f>
        <v>37</v>
      </c>
      <c r="I8" s="57">
        <f t="shared" ref="I8:I29" si="5">G8*H8</f>
        <v>1443000</v>
      </c>
      <c r="J8" s="57">
        <f t="shared" ref="J8:J29" si="6">C8*H8</f>
        <v>740000</v>
      </c>
      <c r="K8">
        <f t="shared" ref="K8:K29" si="7">G8-D8</f>
        <v>19000</v>
      </c>
      <c r="L8" s="57">
        <f t="shared" ref="L8:L29" si="8">K8*$B$10</f>
        <v>76000</v>
      </c>
      <c r="M8" s="57">
        <f t="shared" ref="M8:M29" si="9">K8*($B$9*$B$11)</f>
        <v>49210.000000000007</v>
      </c>
      <c r="N8" s="57">
        <f t="shared" ref="N8:N29" si="10">SUM(J8,L8,M8)</f>
        <v>865210</v>
      </c>
      <c r="O8" s="57">
        <f t="shared" ref="O8:O29" si="11">F8-N8</f>
        <v>-65210</v>
      </c>
    </row>
    <row r="9" spans="1:15" x14ac:dyDescent="0.25">
      <c r="A9" s="62">
        <v>39000</v>
      </c>
      <c r="B9" s="68">
        <v>37</v>
      </c>
      <c r="C9" s="62">
        <v>21000</v>
      </c>
      <c r="D9">
        <f t="shared" si="0"/>
        <v>21000</v>
      </c>
      <c r="E9" s="57">
        <f t="shared" si="1"/>
        <v>40</v>
      </c>
      <c r="F9" s="57">
        <f t="shared" si="2"/>
        <v>840000</v>
      </c>
      <c r="G9" s="59">
        <f t="shared" si="3"/>
        <v>39000</v>
      </c>
      <c r="H9" s="58">
        <f t="shared" si="4"/>
        <v>37</v>
      </c>
      <c r="I9" s="57">
        <f t="shared" si="5"/>
        <v>1443000</v>
      </c>
      <c r="J9" s="57">
        <f t="shared" si="6"/>
        <v>777000</v>
      </c>
      <c r="K9">
        <f t="shared" si="7"/>
        <v>18000</v>
      </c>
      <c r="L9" s="57">
        <f t="shared" si="8"/>
        <v>72000</v>
      </c>
      <c r="M9" s="57">
        <f t="shared" si="9"/>
        <v>46620.000000000007</v>
      </c>
      <c r="N9" s="57">
        <f t="shared" si="10"/>
        <v>895620</v>
      </c>
      <c r="O9" s="57">
        <f t="shared" si="11"/>
        <v>-55620</v>
      </c>
    </row>
    <row r="10" spans="1:15" x14ac:dyDescent="0.25">
      <c r="A10" t="s">
        <v>60</v>
      </c>
      <c r="B10" s="68">
        <v>4</v>
      </c>
      <c r="C10" s="62">
        <v>22000</v>
      </c>
      <c r="D10">
        <f t="shared" si="0"/>
        <v>22000</v>
      </c>
      <c r="E10" s="57">
        <f t="shared" si="1"/>
        <v>40</v>
      </c>
      <c r="F10" s="57">
        <f t="shared" si="2"/>
        <v>880000</v>
      </c>
      <c r="G10" s="59">
        <f t="shared" si="3"/>
        <v>39000</v>
      </c>
      <c r="H10" s="58">
        <f t="shared" si="4"/>
        <v>37</v>
      </c>
      <c r="I10" s="57">
        <f t="shared" si="5"/>
        <v>1443000</v>
      </c>
      <c r="J10" s="57">
        <f t="shared" si="6"/>
        <v>814000</v>
      </c>
      <c r="K10">
        <f t="shared" si="7"/>
        <v>17000</v>
      </c>
      <c r="L10" s="57">
        <f t="shared" si="8"/>
        <v>68000</v>
      </c>
      <c r="M10" s="57">
        <f t="shared" si="9"/>
        <v>44030.000000000007</v>
      </c>
      <c r="N10" s="57">
        <f t="shared" si="10"/>
        <v>926030</v>
      </c>
      <c r="O10" s="57">
        <f t="shared" si="11"/>
        <v>-46030</v>
      </c>
    </row>
    <row r="11" spans="1:15" x14ac:dyDescent="0.25">
      <c r="A11" t="s">
        <v>59</v>
      </c>
      <c r="B11" s="49">
        <v>7.0000000000000007E-2</v>
      </c>
      <c r="C11" s="62">
        <v>23000</v>
      </c>
      <c r="D11">
        <f t="shared" si="0"/>
        <v>23000</v>
      </c>
      <c r="E11" s="57">
        <f t="shared" si="1"/>
        <v>40</v>
      </c>
      <c r="F11" s="57">
        <f t="shared" si="2"/>
        <v>920000</v>
      </c>
      <c r="G11" s="59">
        <f t="shared" si="3"/>
        <v>39000</v>
      </c>
      <c r="H11" s="58">
        <f t="shared" si="4"/>
        <v>37</v>
      </c>
      <c r="I11" s="57">
        <f t="shared" si="5"/>
        <v>1443000</v>
      </c>
      <c r="J11" s="57">
        <f t="shared" si="6"/>
        <v>851000</v>
      </c>
      <c r="K11">
        <f t="shared" si="7"/>
        <v>16000</v>
      </c>
      <c r="L11" s="57">
        <f t="shared" si="8"/>
        <v>64000</v>
      </c>
      <c r="M11" s="57">
        <f t="shared" si="9"/>
        <v>41440.000000000007</v>
      </c>
      <c r="N11" s="57">
        <f t="shared" si="10"/>
        <v>956440</v>
      </c>
      <c r="O11" s="57">
        <f t="shared" si="11"/>
        <v>-36440</v>
      </c>
    </row>
    <row r="12" spans="1:15" x14ac:dyDescent="0.25">
      <c r="C12" s="62">
        <v>24000</v>
      </c>
      <c r="D12">
        <f t="shared" si="0"/>
        <v>24000</v>
      </c>
      <c r="E12" s="57">
        <f t="shared" si="1"/>
        <v>40</v>
      </c>
      <c r="F12" s="57">
        <f t="shared" si="2"/>
        <v>960000</v>
      </c>
      <c r="G12" s="59">
        <f t="shared" si="3"/>
        <v>39000</v>
      </c>
      <c r="H12" s="58">
        <f t="shared" si="4"/>
        <v>37</v>
      </c>
      <c r="I12" s="57">
        <f t="shared" si="5"/>
        <v>1443000</v>
      </c>
      <c r="J12" s="57">
        <f t="shared" si="6"/>
        <v>888000</v>
      </c>
      <c r="K12">
        <f t="shared" si="7"/>
        <v>15000</v>
      </c>
      <c r="L12" s="57">
        <f t="shared" si="8"/>
        <v>60000</v>
      </c>
      <c r="M12" s="57">
        <f t="shared" si="9"/>
        <v>38850.000000000007</v>
      </c>
      <c r="N12" s="57">
        <f t="shared" si="10"/>
        <v>986850</v>
      </c>
      <c r="O12" s="57">
        <f t="shared" si="11"/>
        <v>-26850</v>
      </c>
    </row>
    <row r="13" spans="1:15" x14ac:dyDescent="0.25">
      <c r="C13" s="62">
        <v>25000</v>
      </c>
      <c r="D13">
        <f t="shared" si="0"/>
        <v>25000</v>
      </c>
      <c r="E13" s="57">
        <f t="shared" si="1"/>
        <v>40</v>
      </c>
      <c r="F13" s="57">
        <f t="shared" si="2"/>
        <v>1000000</v>
      </c>
      <c r="G13" s="59">
        <f t="shared" si="3"/>
        <v>39000</v>
      </c>
      <c r="H13" s="58">
        <f t="shared" si="4"/>
        <v>37</v>
      </c>
      <c r="I13" s="57">
        <f t="shared" si="5"/>
        <v>1443000</v>
      </c>
      <c r="J13" s="57">
        <f t="shared" si="6"/>
        <v>925000</v>
      </c>
      <c r="K13">
        <f t="shared" si="7"/>
        <v>14000</v>
      </c>
      <c r="L13" s="57">
        <f t="shared" si="8"/>
        <v>56000</v>
      </c>
      <c r="M13" s="57">
        <f t="shared" si="9"/>
        <v>36260.000000000007</v>
      </c>
      <c r="N13" s="57">
        <f t="shared" si="10"/>
        <v>1017260</v>
      </c>
      <c r="O13" s="57">
        <f t="shared" si="11"/>
        <v>-17260</v>
      </c>
    </row>
    <row r="14" spans="1:15" x14ac:dyDescent="0.25">
      <c r="C14" s="62">
        <v>26000</v>
      </c>
      <c r="D14">
        <f t="shared" si="0"/>
        <v>26000</v>
      </c>
      <c r="E14" s="57">
        <f t="shared" si="1"/>
        <v>40</v>
      </c>
      <c r="F14" s="57">
        <f t="shared" si="2"/>
        <v>1040000</v>
      </c>
      <c r="G14" s="59">
        <f t="shared" si="3"/>
        <v>39000</v>
      </c>
      <c r="H14" s="58">
        <f t="shared" si="4"/>
        <v>37</v>
      </c>
      <c r="I14" s="57">
        <f t="shared" si="5"/>
        <v>1443000</v>
      </c>
      <c r="J14" s="57">
        <f t="shared" si="6"/>
        <v>962000</v>
      </c>
      <c r="K14">
        <f t="shared" si="7"/>
        <v>13000</v>
      </c>
      <c r="L14" s="57">
        <f t="shared" si="8"/>
        <v>52000</v>
      </c>
      <c r="M14" s="57">
        <f t="shared" si="9"/>
        <v>33670.000000000007</v>
      </c>
      <c r="N14" s="57">
        <f t="shared" si="10"/>
        <v>1047670</v>
      </c>
      <c r="O14" s="57">
        <f t="shared" si="11"/>
        <v>-7670</v>
      </c>
    </row>
    <row r="15" spans="1:15" x14ac:dyDescent="0.25">
      <c r="C15" s="62">
        <v>27000</v>
      </c>
      <c r="D15">
        <f t="shared" si="0"/>
        <v>27000</v>
      </c>
      <c r="E15" s="57">
        <f t="shared" si="1"/>
        <v>40</v>
      </c>
      <c r="F15" s="57">
        <f t="shared" si="2"/>
        <v>1080000</v>
      </c>
      <c r="G15" s="59">
        <f t="shared" si="3"/>
        <v>39000</v>
      </c>
      <c r="H15" s="58">
        <f t="shared" si="4"/>
        <v>37</v>
      </c>
      <c r="I15" s="57">
        <f t="shared" si="5"/>
        <v>1443000</v>
      </c>
      <c r="J15" s="57">
        <f t="shared" si="6"/>
        <v>999000</v>
      </c>
      <c r="K15">
        <f t="shared" si="7"/>
        <v>12000</v>
      </c>
      <c r="L15" s="57">
        <f t="shared" si="8"/>
        <v>48000</v>
      </c>
      <c r="M15" s="57">
        <f t="shared" si="9"/>
        <v>31080.000000000004</v>
      </c>
      <c r="N15" s="57">
        <f t="shared" si="10"/>
        <v>1078080</v>
      </c>
      <c r="O15" s="57">
        <f t="shared" si="11"/>
        <v>1920</v>
      </c>
    </row>
    <row r="16" spans="1:15" x14ac:dyDescent="0.25">
      <c r="C16" s="62">
        <v>28000</v>
      </c>
      <c r="D16">
        <f t="shared" si="0"/>
        <v>28000</v>
      </c>
      <c r="E16" s="57">
        <f t="shared" si="1"/>
        <v>40</v>
      </c>
      <c r="F16" s="57">
        <f t="shared" si="2"/>
        <v>1120000</v>
      </c>
      <c r="G16" s="59">
        <f t="shared" si="3"/>
        <v>39000</v>
      </c>
      <c r="H16" s="58">
        <f t="shared" si="4"/>
        <v>37</v>
      </c>
      <c r="I16" s="57">
        <f t="shared" si="5"/>
        <v>1443000</v>
      </c>
      <c r="J16" s="57">
        <f t="shared" si="6"/>
        <v>1036000</v>
      </c>
      <c r="K16">
        <f t="shared" si="7"/>
        <v>11000</v>
      </c>
      <c r="L16" s="57">
        <f t="shared" si="8"/>
        <v>44000</v>
      </c>
      <c r="M16" s="57">
        <f t="shared" si="9"/>
        <v>28490.000000000004</v>
      </c>
      <c r="N16" s="57">
        <f t="shared" si="10"/>
        <v>1108490</v>
      </c>
      <c r="O16" s="57">
        <f t="shared" si="11"/>
        <v>11510</v>
      </c>
    </row>
    <row r="17" spans="3:15" x14ac:dyDescent="0.25">
      <c r="C17" s="62">
        <v>29000</v>
      </c>
      <c r="D17">
        <f t="shared" si="0"/>
        <v>29000</v>
      </c>
      <c r="E17" s="57">
        <f t="shared" si="1"/>
        <v>40</v>
      </c>
      <c r="F17" s="57">
        <f t="shared" si="2"/>
        <v>1160000</v>
      </c>
      <c r="G17" s="59">
        <f t="shared" si="3"/>
        <v>39000</v>
      </c>
      <c r="H17" s="58">
        <f t="shared" si="4"/>
        <v>37</v>
      </c>
      <c r="I17" s="57">
        <f t="shared" si="5"/>
        <v>1443000</v>
      </c>
      <c r="J17" s="57">
        <f t="shared" si="6"/>
        <v>1073000</v>
      </c>
      <c r="K17">
        <f t="shared" si="7"/>
        <v>10000</v>
      </c>
      <c r="L17" s="57">
        <f t="shared" si="8"/>
        <v>40000</v>
      </c>
      <c r="M17" s="57">
        <f t="shared" si="9"/>
        <v>25900.000000000004</v>
      </c>
      <c r="N17" s="57">
        <f t="shared" si="10"/>
        <v>1138900</v>
      </c>
      <c r="O17" s="57">
        <f t="shared" si="11"/>
        <v>21100</v>
      </c>
    </row>
    <row r="18" spans="3:15" x14ac:dyDescent="0.25">
      <c r="C18" s="62">
        <v>30000</v>
      </c>
      <c r="D18">
        <f t="shared" si="0"/>
        <v>30000</v>
      </c>
      <c r="E18" s="57">
        <f t="shared" si="1"/>
        <v>40</v>
      </c>
      <c r="F18" s="57">
        <f t="shared" si="2"/>
        <v>1200000</v>
      </c>
      <c r="G18" s="59">
        <f t="shared" si="3"/>
        <v>39000</v>
      </c>
      <c r="H18" s="58">
        <f t="shared" si="4"/>
        <v>37</v>
      </c>
      <c r="I18" s="57">
        <f t="shared" si="5"/>
        <v>1443000</v>
      </c>
      <c r="J18" s="57">
        <f t="shared" si="6"/>
        <v>1110000</v>
      </c>
      <c r="K18">
        <f t="shared" si="7"/>
        <v>9000</v>
      </c>
      <c r="L18" s="57">
        <f t="shared" si="8"/>
        <v>36000</v>
      </c>
      <c r="M18" s="57">
        <f t="shared" si="9"/>
        <v>23310.000000000004</v>
      </c>
      <c r="N18" s="57">
        <f t="shared" si="10"/>
        <v>1169310</v>
      </c>
      <c r="O18" s="57">
        <f t="shared" si="11"/>
        <v>30690</v>
      </c>
    </row>
    <row r="19" spans="3:15" x14ac:dyDescent="0.25">
      <c r="C19" s="62">
        <v>31000</v>
      </c>
      <c r="D19">
        <f t="shared" si="0"/>
        <v>31000</v>
      </c>
      <c r="E19" s="57">
        <f t="shared" si="1"/>
        <v>40</v>
      </c>
      <c r="F19" s="57">
        <f t="shared" si="2"/>
        <v>1240000</v>
      </c>
      <c r="G19" s="59">
        <f t="shared" si="3"/>
        <v>39000</v>
      </c>
      <c r="H19" s="58">
        <f t="shared" si="4"/>
        <v>37</v>
      </c>
      <c r="I19" s="57">
        <f t="shared" si="5"/>
        <v>1443000</v>
      </c>
      <c r="J19" s="57">
        <f t="shared" si="6"/>
        <v>1147000</v>
      </c>
      <c r="K19">
        <f t="shared" si="7"/>
        <v>8000</v>
      </c>
      <c r="L19" s="57">
        <f t="shared" si="8"/>
        <v>32000</v>
      </c>
      <c r="M19" s="57">
        <f t="shared" si="9"/>
        <v>20720.000000000004</v>
      </c>
      <c r="N19" s="57">
        <f t="shared" si="10"/>
        <v>1199720</v>
      </c>
      <c r="O19" s="57">
        <f t="shared" si="11"/>
        <v>40280</v>
      </c>
    </row>
    <row r="20" spans="3:15" x14ac:dyDescent="0.25">
      <c r="C20" s="62">
        <v>32000</v>
      </c>
      <c r="D20">
        <f t="shared" si="0"/>
        <v>32000</v>
      </c>
      <c r="E20" s="57">
        <f t="shared" si="1"/>
        <v>40</v>
      </c>
      <c r="F20" s="57">
        <f t="shared" si="2"/>
        <v>1280000</v>
      </c>
      <c r="G20" s="59">
        <f t="shared" si="3"/>
        <v>39000</v>
      </c>
      <c r="H20" s="58">
        <f t="shared" si="4"/>
        <v>37</v>
      </c>
      <c r="I20" s="57">
        <f t="shared" si="5"/>
        <v>1443000</v>
      </c>
      <c r="J20" s="57">
        <f t="shared" si="6"/>
        <v>1184000</v>
      </c>
      <c r="K20">
        <f t="shared" si="7"/>
        <v>7000</v>
      </c>
      <c r="L20" s="57">
        <f t="shared" si="8"/>
        <v>28000</v>
      </c>
      <c r="M20" s="57">
        <f t="shared" si="9"/>
        <v>18130.000000000004</v>
      </c>
      <c r="N20" s="57">
        <f t="shared" si="10"/>
        <v>1230130</v>
      </c>
      <c r="O20" s="57">
        <f t="shared" si="11"/>
        <v>49870</v>
      </c>
    </row>
    <row r="21" spans="3:15" x14ac:dyDescent="0.25">
      <c r="C21" s="62">
        <v>33000</v>
      </c>
      <c r="D21">
        <f t="shared" si="0"/>
        <v>33000</v>
      </c>
      <c r="E21" s="57">
        <f t="shared" si="1"/>
        <v>40</v>
      </c>
      <c r="F21" s="57">
        <f t="shared" si="2"/>
        <v>1320000</v>
      </c>
      <c r="G21" s="59">
        <f t="shared" si="3"/>
        <v>39000</v>
      </c>
      <c r="H21" s="58">
        <f t="shared" si="4"/>
        <v>37</v>
      </c>
      <c r="I21" s="57">
        <f t="shared" si="5"/>
        <v>1443000</v>
      </c>
      <c r="J21" s="57">
        <f t="shared" si="6"/>
        <v>1221000</v>
      </c>
      <c r="K21">
        <f t="shared" si="7"/>
        <v>6000</v>
      </c>
      <c r="L21" s="57">
        <f t="shared" si="8"/>
        <v>24000</v>
      </c>
      <c r="M21" s="57">
        <f t="shared" si="9"/>
        <v>15540.000000000002</v>
      </c>
      <c r="N21" s="57">
        <f t="shared" si="10"/>
        <v>1260540</v>
      </c>
      <c r="O21" s="57">
        <f t="shared" si="11"/>
        <v>59460</v>
      </c>
    </row>
    <row r="22" spans="3:15" x14ac:dyDescent="0.25">
      <c r="C22" s="62">
        <v>34000</v>
      </c>
      <c r="D22">
        <f t="shared" si="0"/>
        <v>34000</v>
      </c>
      <c r="E22" s="57">
        <f t="shared" si="1"/>
        <v>40</v>
      </c>
      <c r="F22" s="57">
        <f t="shared" si="2"/>
        <v>1360000</v>
      </c>
      <c r="G22" s="59">
        <f t="shared" si="3"/>
        <v>39000</v>
      </c>
      <c r="H22" s="58">
        <f t="shared" si="4"/>
        <v>37</v>
      </c>
      <c r="I22" s="57">
        <f t="shared" si="5"/>
        <v>1443000</v>
      </c>
      <c r="J22" s="57">
        <f t="shared" si="6"/>
        <v>1258000</v>
      </c>
      <c r="K22">
        <f t="shared" si="7"/>
        <v>5000</v>
      </c>
      <c r="L22" s="57">
        <f t="shared" si="8"/>
        <v>20000</v>
      </c>
      <c r="M22" s="57">
        <f t="shared" si="9"/>
        <v>12950.000000000002</v>
      </c>
      <c r="N22" s="57">
        <f t="shared" si="10"/>
        <v>1290950</v>
      </c>
      <c r="O22" s="57">
        <f t="shared" si="11"/>
        <v>69050</v>
      </c>
    </row>
    <row r="23" spans="3:15" s="63" customFormat="1" x14ac:dyDescent="0.25">
      <c r="C23" s="67">
        <v>34999</v>
      </c>
      <c r="D23" s="63">
        <f t="shared" si="0"/>
        <v>34999</v>
      </c>
      <c r="E23" s="64">
        <f t="shared" si="1"/>
        <v>40</v>
      </c>
      <c r="F23" s="64">
        <f t="shared" si="2"/>
        <v>1399960</v>
      </c>
      <c r="G23" s="66">
        <f t="shared" si="3"/>
        <v>39000</v>
      </c>
      <c r="H23" s="65">
        <f t="shared" si="4"/>
        <v>37</v>
      </c>
      <c r="I23" s="64">
        <f t="shared" si="5"/>
        <v>1443000</v>
      </c>
      <c r="J23" s="64">
        <f t="shared" si="6"/>
        <v>1294963</v>
      </c>
      <c r="K23" s="63">
        <f t="shared" si="7"/>
        <v>4001</v>
      </c>
      <c r="L23" s="64">
        <f t="shared" si="8"/>
        <v>16004</v>
      </c>
      <c r="M23" s="64">
        <f t="shared" si="9"/>
        <v>10362.590000000002</v>
      </c>
      <c r="N23" s="64">
        <f t="shared" si="10"/>
        <v>1321329.5900000001</v>
      </c>
      <c r="O23" s="64">
        <f t="shared" si="11"/>
        <v>78630.409999999916</v>
      </c>
    </row>
    <row r="24" spans="3:15" x14ac:dyDescent="0.25">
      <c r="C24" s="62">
        <v>35000</v>
      </c>
      <c r="D24" s="61">
        <f t="shared" si="0"/>
        <v>35000</v>
      </c>
      <c r="E24" s="60">
        <f t="shared" si="1"/>
        <v>40</v>
      </c>
      <c r="F24" s="60">
        <f t="shared" si="2"/>
        <v>1400000</v>
      </c>
      <c r="G24" s="59">
        <f t="shared" si="3"/>
        <v>39000</v>
      </c>
      <c r="H24" s="58">
        <f t="shared" si="4"/>
        <v>37</v>
      </c>
      <c r="I24" s="57">
        <f t="shared" si="5"/>
        <v>1443000</v>
      </c>
      <c r="J24" s="57">
        <f t="shared" si="6"/>
        <v>1295000</v>
      </c>
      <c r="K24">
        <f t="shared" si="7"/>
        <v>4000</v>
      </c>
      <c r="L24" s="57">
        <f t="shared" si="8"/>
        <v>16000</v>
      </c>
      <c r="M24" s="57">
        <f t="shared" si="9"/>
        <v>10360.000000000002</v>
      </c>
      <c r="N24" s="57">
        <f t="shared" si="10"/>
        <v>1321360</v>
      </c>
      <c r="O24" s="57">
        <f t="shared" si="11"/>
        <v>78640</v>
      </c>
    </row>
    <row r="25" spans="3:15" x14ac:dyDescent="0.25">
      <c r="C25" s="62">
        <v>36000</v>
      </c>
      <c r="D25" s="61">
        <f t="shared" si="0"/>
        <v>36000</v>
      </c>
      <c r="E25" s="60">
        <f t="shared" si="1"/>
        <v>40</v>
      </c>
      <c r="F25" s="60">
        <f t="shared" si="2"/>
        <v>1440000</v>
      </c>
      <c r="G25" s="59">
        <f t="shared" si="3"/>
        <v>39000</v>
      </c>
      <c r="H25" s="58">
        <f t="shared" si="4"/>
        <v>37</v>
      </c>
      <c r="I25" s="57">
        <f t="shared" si="5"/>
        <v>1443000</v>
      </c>
      <c r="J25" s="57">
        <f t="shared" si="6"/>
        <v>1332000</v>
      </c>
      <c r="K25">
        <f t="shared" si="7"/>
        <v>3000</v>
      </c>
      <c r="L25" s="57">
        <f t="shared" si="8"/>
        <v>12000</v>
      </c>
      <c r="M25" s="57">
        <f t="shared" si="9"/>
        <v>7770.0000000000009</v>
      </c>
      <c r="N25" s="57">
        <f t="shared" si="10"/>
        <v>1351770</v>
      </c>
      <c r="O25" s="57">
        <f t="shared" si="11"/>
        <v>88230</v>
      </c>
    </row>
    <row r="26" spans="3:15" x14ac:dyDescent="0.25">
      <c r="C26" s="62">
        <v>37000</v>
      </c>
      <c r="D26" s="61">
        <f t="shared" si="0"/>
        <v>37000</v>
      </c>
      <c r="E26" s="60">
        <f t="shared" si="1"/>
        <v>40</v>
      </c>
      <c r="F26" s="60">
        <f t="shared" si="2"/>
        <v>1480000</v>
      </c>
      <c r="G26" s="59">
        <f t="shared" si="3"/>
        <v>39000</v>
      </c>
      <c r="H26" s="58">
        <f t="shared" si="4"/>
        <v>37</v>
      </c>
      <c r="I26" s="57">
        <f t="shared" si="5"/>
        <v>1443000</v>
      </c>
      <c r="J26" s="57">
        <f t="shared" si="6"/>
        <v>1369000</v>
      </c>
      <c r="K26">
        <f t="shared" si="7"/>
        <v>2000</v>
      </c>
      <c r="L26" s="57">
        <f t="shared" si="8"/>
        <v>8000</v>
      </c>
      <c r="M26" s="57">
        <f t="shared" si="9"/>
        <v>5180.0000000000009</v>
      </c>
      <c r="N26" s="57">
        <f t="shared" si="10"/>
        <v>1382180</v>
      </c>
      <c r="O26" s="57">
        <f t="shared" si="11"/>
        <v>97820</v>
      </c>
    </row>
    <row r="27" spans="3:15" x14ac:dyDescent="0.25">
      <c r="C27" s="62">
        <v>38000</v>
      </c>
      <c r="D27" s="61">
        <f t="shared" si="0"/>
        <v>38000</v>
      </c>
      <c r="E27" s="60">
        <f t="shared" si="1"/>
        <v>40</v>
      </c>
      <c r="F27" s="60">
        <f t="shared" si="2"/>
        <v>1520000</v>
      </c>
      <c r="G27" s="59">
        <f t="shared" si="3"/>
        <v>39000</v>
      </c>
      <c r="H27" s="58">
        <f t="shared" si="4"/>
        <v>37</v>
      </c>
      <c r="I27" s="57">
        <f t="shared" si="5"/>
        <v>1443000</v>
      </c>
      <c r="J27" s="57">
        <f t="shared" si="6"/>
        <v>1406000</v>
      </c>
      <c r="K27">
        <f t="shared" si="7"/>
        <v>1000</v>
      </c>
      <c r="L27" s="57">
        <f t="shared" si="8"/>
        <v>4000</v>
      </c>
      <c r="M27" s="57">
        <f t="shared" si="9"/>
        <v>2590.0000000000005</v>
      </c>
      <c r="N27" s="57">
        <f t="shared" si="10"/>
        <v>1412590</v>
      </c>
      <c r="O27" s="57">
        <f t="shared" si="11"/>
        <v>107410</v>
      </c>
    </row>
    <row r="28" spans="3:15" x14ac:dyDescent="0.25">
      <c r="C28" s="62">
        <v>39000</v>
      </c>
      <c r="D28" s="61">
        <f t="shared" si="0"/>
        <v>39000</v>
      </c>
      <c r="E28" s="60">
        <f t="shared" si="1"/>
        <v>40</v>
      </c>
      <c r="F28" s="60">
        <f t="shared" si="2"/>
        <v>1560000</v>
      </c>
      <c r="G28" s="59">
        <f t="shared" si="3"/>
        <v>39000</v>
      </c>
      <c r="H28" s="58">
        <f t="shared" si="4"/>
        <v>37</v>
      </c>
      <c r="I28" s="57">
        <f t="shared" si="5"/>
        <v>1443000</v>
      </c>
      <c r="J28" s="57">
        <f t="shared" si="6"/>
        <v>1443000</v>
      </c>
      <c r="K28">
        <f t="shared" si="7"/>
        <v>0</v>
      </c>
      <c r="L28" s="57">
        <f t="shared" si="8"/>
        <v>0</v>
      </c>
      <c r="M28" s="57">
        <f t="shared" si="9"/>
        <v>0</v>
      </c>
      <c r="N28" s="57">
        <f t="shared" si="10"/>
        <v>1443000</v>
      </c>
      <c r="O28" s="57">
        <f t="shared" si="11"/>
        <v>117000</v>
      </c>
    </row>
    <row r="29" spans="3:15" x14ac:dyDescent="0.25">
      <c r="C29" s="62">
        <v>40000</v>
      </c>
      <c r="D29" s="61">
        <f t="shared" si="0"/>
        <v>40000</v>
      </c>
      <c r="E29" s="60">
        <f t="shared" si="1"/>
        <v>40</v>
      </c>
      <c r="F29" s="60">
        <f t="shared" si="2"/>
        <v>1600000</v>
      </c>
      <c r="G29" s="59">
        <f t="shared" si="3"/>
        <v>40000</v>
      </c>
      <c r="H29" s="58">
        <f t="shared" si="4"/>
        <v>37</v>
      </c>
      <c r="I29" s="57">
        <f t="shared" si="5"/>
        <v>1480000</v>
      </c>
      <c r="J29" s="57">
        <f t="shared" si="6"/>
        <v>1480000</v>
      </c>
      <c r="K29">
        <f t="shared" si="7"/>
        <v>0</v>
      </c>
      <c r="L29" s="57">
        <f t="shared" si="8"/>
        <v>0</v>
      </c>
      <c r="M29" s="57">
        <f t="shared" si="9"/>
        <v>0</v>
      </c>
      <c r="N29" s="57">
        <f t="shared" si="10"/>
        <v>1480000</v>
      </c>
      <c r="O29" s="57">
        <f t="shared" si="11"/>
        <v>120000</v>
      </c>
    </row>
  </sheetData>
  <mergeCells count="6">
    <mergeCell ref="E3:F3"/>
    <mergeCell ref="E2:F2"/>
    <mergeCell ref="A6:B6"/>
    <mergeCell ref="I6:O6"/>
    <mergeCell ref="G6:H6"/>
    <mergeCell ref="D6:F6"/>
  </mergeCells>
  <conditionalFormatting sqref="O3">
    <cfRule type="colorScale" priority="1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O8:O29">
    <cfRule type="colorScale" priority="2">
      <colorScale>
        <cfvo type="min"/>
        <cfvo type="num" val="0"/>
        <cfvo type="max"/>
        <color rgb="FFF8696B"/>
        <color theme="0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Tool1</vt:lpstr>
      <vt:lpstr>Tool2</vt:lpstr>
      <vt:lpstr>Tool3</vt:lpstr>
      <vt:lpstr>Tool4</vt:lpstr>
      <vt:lpstr>Tool1!Print_Area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Христомир Димов</dc:creator>
  <cp:lastModifiedBy>Христомир Димов</cp:lastModifiedBy>
  <cp:lastPrinted>2022-10-02T16:27:05Z</cp:lastPrinted>
  <dcterms:created xsi:type="dcterms:W3CDTF">2022-10-02T13:47:08Z</dcterms:created>
  <dcterms:modified xsi:type="dcterms:W3CDTF">2023-07-10T19:04:47Z</dcterms:modified>
</cp:coreProperties>
</file>