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40" tabRatio="851" firstSheet="3" activeTab="7"/>
  </bookViews>
  <sheets>
    <sheet name="拿地后" sheetId="2" r:id="rId1"/>
    <sheet name="顶设1" sheetId="1" r:id="rId2"/>
    <sheet name="顶设2-核心指标" sheetId="4" r:id="rId3"/>
    <sheet name="顶设2-全盘量价规划" sheetId="5" r:id="rId4"/>
    <sheet name="顶设2-楼栋大定价" sheetId="6" r:id="rId5"/>
    <sheet name="顶设2-首开费用计划" sheetId="10" r:id="rId6"/>
    <sheet name="客储达成进度" sheetId="17" r:id="rId7"/>
    <sheet name="延期开盘申请" sheetId="9" r:id="rId8"/>
    <sheet name="开盘前7天-审批表" sheetId="11" r:id="rId9"/>
    <sheet name="开盘当日" sheetId="12" r:id="rId10"/>
    <sheet name="开盘次日" sheetId="13" r:id="rId11"/>
  </sheets>
  <calcPr calcId="144525" concurrentCalc="0"/>
</workbook>
</file>

<file path=xl/sharedStrings.xml><?xml version="1.0" encoding="utf-8"?>
<sst xmlns="http://schemas.openxmlformats.org/spreadsheetml/2006/main" count="387">
  <si>
    <t>苏州和岸花园 - 拿地后 - 填报导出数据</t>
  </si>
  <si>
    <t>营销费率(%)</t>
  </si>
  <si>
    <t>L</t>
  </si>
  <si>
    <t>货值结构</t>
  </si>
  <si>
    <t xml:space="preserve"> </t>
  </si>
  <si>
    <t>拿地前（投资系统）</t>
  </si>
  <si>
    <t>上会版（投资系统）</t>
  </si>
  <si>
    <t>拿地后（投资系统）</t>
  </si>
  <si>
    <t>业态类型</t>
  </si>
  <si>
    <t>物业类型</t>
  </si>
  <si>
    <t>建筑面积</t>
  </si>
  <si>
    <t>整盘均价</t>
  </si>
  <si>
    <t>货值</t>
  </si>
  <si>
    <t>开盘价格</t>
  </si>
  <si>
    <t>精装成本标准</t>
  </si>
  <si>
    <t>目标月均流量</t>
  </si>
  <si>
    <t>车位</t>
  </si>
  <si>
    <t>车位-地下非人防</t>
  </si>
  <si>
    <t>小计</t>
  </si>
  <si>
    <t>商业</t>
  </si>
  <si>
    <t>商业-沿街商铺</t>
  </si>
  <si>
    <t>住宅</t>
  </si>
  <si>
    <t>住宅-中高层（12-18层）</t>
  </si>
  <si>
    <t>住宅-高层（19-34层）</t>
  </si>
  <si>
    <t>合计</t>
  </si>
  <si>
    <t>户型配比及户型定位</t>
  </si>
  <si>
    <t>产品类型</t>
  </si>
  <si>
    <t>户型面积
（需要拆分面积段）</t>
  </si>
  <si>
    <t>户数
（手填）</t>
  </si>
  <si>
    <t xml:space="preserve">户数配比
 </t>
  </si>
  <si>
    <t>时间节点</t>
  </si>
  <si>
    <t>名称</t>
  </si>
  <si>
    <t>时间</t>
  </si>
  <si>
    <t>摘牌</t>
  </si>
  <si>
    <t>顶设1</t>
  </si>
  <si>
    <t>顶设2</t>
  </si>
  <si>
    <t>售楼处开放</t>
  </si>
  <si>
    <t>样板段开放</t>
  </si>
  <si>
    <t>样板房开放</t>
  </si>
  <si>
    <t>开盘</t>
  </si>
  <si>
    <t>销售目标</t>
  </si>
  <si>
    <t>上会前</t>
  </si>
  <si>
    <t>上会版</t>
  </si>
  <si>
    <t>拿地后</t>
  </si>
  <si>
    <t>首开</t>
  </si>
  <si>
    <t>整盘合计</t>
  </si>
  <si>
    <t>费用</t>
  </si>
  <si>
    <t>营销费用(万元)</t>
  </si>
  <si>
    <t>苏州和岸花园 - 顶设1 - 填报导出数据</t>
  </si>
  <si>
    <t xml:space="preserve">过会次数 : </t>
  </si>
  <si>
    <t>次</t>
  </si>
  <si>
    <t>顶设1VS投资拿地后版</t>
  </si>
  <si>
    <t>整盘均价偏差(元/㎡)</t>
  </si>
  <si>
    <t>货值偏离</t>
  </si>
  <si>
    <t>开盘价格偏离</t>
  </si>
  <si>
    <t>精装标准</t>
  </si>
  <si>
    <t>投资拿地后版</t>
  </si>
  <si>
    <t>顶设1版VS拿地后版</t>
  </si>
  <si>
    <t>户型功能</t>
  </si>
  <si>
    <t>南面宽数</t>
  </si>
  <si>
    <t>梯户数</t>
  </si>
  <si>
    <t>户数</t>
  </si>
  <si>
    <t>户数配比</t>
  </si>
  <si>
    <t>三房两厅两卫</t>
  </si>
  <si>
    <t>苏州和岸花园 - 顶设2 -  核心指标 - 填报导出数据</t>
  </si>
  <si>
    <t xml:space="preserve">过会次数 </t>
  </si>
  <si>
    <t>核心指标</t>
  </si>
  <si>
    <t>投资版</t>
  </si>
  <si>
    <t>战规版</t>
  </si>
  <si>
    <t>顶设2版</t>
  </si>
  <si>
    <t>取证日期</t>
  </si>
  <si>
    <t>首开日期</t>
  </si>
  <si>
    <t>量</t>
  </si>
  <si>
    <t>首开物业类型</t>
  </si>
  <si>
    <t>小高层</t>
  </si>
  <si>
    <t>高层</t>
  </si>
  <si>
    <t>首开取证套数</t>
  </si>
  <si>
    <t>首开取证货值（万）</t>
  </si>
  <si>
    <t>首开推售套数</t>
  </si>
  <si>
    <t>首开推售货值（万）</t>
  </si>
  <si>
    <t>首开去化套数</t>
  </si>
  <si>
    <t>首开去化货值（万）</t>
  </si>
  <si>
    <t>首开取证货值去化率</t>
  </si>
  <si>
    <t>首开推售货值去化率</t>
  </si>
  <si>
    <t>价</t>
  </si>
  <si>
    <r>
      <rPr>
        <sz val="12"/>
        <color theme="1"/>
        <rFont val="微软雅黑"/>
        <charset val="134"/>
      </rPr>
      <t>首开均价（元/㎡）</t>
    </r>
    <r>
      <rPr>
        <sz val="10"/>
        <color rgb="FFFF0000"/>
        <rFont val="微软雅黑"/>
        <charset val="134"/>
      </rPr>
      <t>（分业态）</t>
    </r>
  </si>
  <si>
    <t>费</t>
  </si>
  <si>
    <t>首开营销费用(万)</t>
  </si>
  <si>
    <t>——</t>
  </si>
  <si>
    <t>首开营销费率(%)</t>
  </si>
  <si>
    <t>首开销售推广费(万)</t>
  </si>
  <si>
    <t>首开销售推广费率(%)</t>
  </si>
  <si>
    <t>首开当年费率(%)</t>
  </si>
  <si>
    <t>全盘费率(%)</t>
  </si>
  <si>
    <t>利</t>
  </si>
  <si>
    <t>本年度创造利润率(%)</t>
  </si>
  <si>
    <t>本批次创造利润率</t>
  </si>
  <si>
    <t>整盘利润率</t>
  </si>
  <si>
    <t>非融IRR</t>
  </si>
  <si>
    <t>静态投资回收期（月）</t>
  </si>
  <si>
    <t>苏州和岸花园 - 顶设2 -  全盘量价规划 - 填报导出数据</t>
  </si>
  <si>
    <t>全盘量价规划</t>
  </si>
  <si>
    <t>整盘(投资)</t>
  </si>
  <si>
    <t>整盘(战规)</t>
  </si>
  <si>
    <t>整盘(大定价)</t>
  </si>
  <si>
    <t>……</t>
  </si>
  <si>
    <t>均价</t>
  </si>
  <si>
    <t>供</t>
  </si>
  <si>
    <t>销</t>
  </si>
  <si>
    <t>去化率</t>
  </si>
  <si>
    <t>苏州和岸花园 - 顶设2 -  楼栋大定价 - 填报导出数据</t>
  </si>
  <si>
    <t>楼幢系数修订表</t>
  </si>
  <si>
    <t>E列</t>
  </si>
  <si>
    <t>F列</t>
  </si>
  <si>
    <t>G列</t>
  </si>
  <si>
    <t>H列</t>
  </si>
  <si>
    <t>I列</t>
  </si>
  <si>
    <t>J列</t>
  </si>
  <si>
    <t>K列</t>
  </si>
  <si>
    <t>L列</t>
  </si>
  <si>
    <t>M列</t>
  </si>
  <si>
    <t>N列</t>
  </si>
  <si>
    <t>O列</t>
  </si>
  <si>
    <t>P列</t>
  </si>
  <si>
    <t>Q列</t>
  </si>
  <si>
    <t>R列</t>
  </si>
  <si>
    <t>S列</t>
  </si>
  <si>
    <t>T列</t>
  </si>
  <si>
    <t>U列</t>
  </si>
  <si>
    <t>V列</t>
  </si>
  <si>
    <t>W列</t>
  </si>
  <si>
    <t>X列</t>
  </si>
  <si>
    <t>Y列</t>
  </si>
  <si>
    <t>Z列</t>
  </si>
  <si>
    <t>AA列</t>
  </si>
  <si>
    <t>AB列</t>
  </si>
  <si>
    <t>AC列</t>
  </si>
  <si>
    <t>AD列</t>
  </si>
  <si>
    <t>项目</t>
  </si>
  <si>
    <t>分期</t>
  </si>
  <si>
    <t>业态</t>
  </si>
  <si>
    <t>楼栋</t>
  </si>
  <si>
    <t>楼幢水平系数</t>
  </si>
  <si>
    <t>楼幢业态系数</t>
  </si>
  <si>
    <t>楼幢综合系数</t>
  </si>
  <si>
    <t>业态基价
（元/㎡）</t>
  </si>
  <si>
    <t>楼幢静态均价（元/㎡）</t>
  </si>
  <si>
    <t>开盘时间</t>
  </si>
  <si>
    <t>大定价版周期系数</t>
  </si>
  <si>
    <t>大定价版楼幢均价（元/㎡）</t>
  </si>
  <si>
    <t>本次定价楼栋周期系数修正</t>
  </si>
  <si>
    <t>本次定价楼栋数据</t>
  </si>
  <si>
    <t>本次定价后所有楼栋</t>
  </si>
  <si>
    <t>取自供销存系统项目楼栋去化率报表（大定价或小定价前最新一版的动态数据）</t>
  </si>
  <si>
    <t>根据水平系数表打分得出，原则上不得更改。</t>
  </si>
  <si>
    <t>战规版各业态中均价最低的业态，其业态系数为1，其他业态系数对比得出。</t>
  </si>
  <si>
    <t>（=楼幢水平系数E列*楼幢业态系数F列）</t>
  </si>
  <si>
    <t>战规版各业态中均价最低的业态，其均价为业态基价。</t>
  </si>
  <si>
    <t>（=楼幢综合系数G列*业态基价H列）</t>
  </si>
  <si>
    <t>规划的开盘时间</t>
  </si>
  <si>
    <t>根据开盘时间预判，反映市场上升期/平稳期/下降期（同期开盘楼幢，周期系数一致）</t>
  </si>
  <si>
    <t>（=楼幢静态均价I列*大定价版周期系数K列）</t>
  </si>
  <si>
    <t>根据定价时市场情况手动填写</t>
  </si>
  <si>
    <t>面积（㎡）
（=AA列)</t>
  </si>
  <si>
    <t>均价（元/㎡）
（=I列*M列）</t>
  </si>
  <si>
    <t>较系统均价偏离度
（=O列/AB列-1）</t>
  </si>
  <si>
    <t>货值（万元）
（=N列*O列/10000）</t>
  </si>
  <si>
    <t>较原系统货值损溢（万元）
（=Q列-AC列）</t>
  </si>
  <si>
    <t>均价（元/㎡）
（本次定价楼幢=O列；）</t>
  </si>
  <si>
    <t>货值（万元）
（本次定价楼幢=Q列）</t>
  </si>
  <si>
    <t>已售面积
（㎡）</t>
  </si>
  <si>
    <t>已售均价
（元/㎡）</t>
  </si>
  <si>
    <t>已售货值
（万元）</t>
  </si>
  <si>
    <t>未售面积
（㎡）</t>
  </si>
  <si>
    <t>未售均价
（元/㎡）</t>
  </si>
  <si>
    <t>未售货值（万元）</t>
  </si>
  <si>
    <t>整栋面积（㎡）</t>
  </si>
  <si>
    <t>整栋均价（元/㎡）</t>
  </si>
  <si>
    <t>整栋货值（万元）
（AA列*AB列）</t>
  </si>
  <si>
    <t>已售比例（%）</t>
  </si>
  <si>
    <t>沈阳東宸府（东地块）</t>
  </si>
  <si>
    <t>一期</t>
  </si>
  <si>
    <t>物业/配套</t>
  </si>
  <si>
    <t>C1</t>
  </si>
  <si>
    <t>车位-地下人防</t>
  </si>
  <si>
    <t>DX</t>
  </si>
  <si>
    <t>住宅-小高层（9-11层）</t>
  </si>
  <si>
    <t>G1</t>
  </si>
  <si>
    <t>住宅-多层（≤8层）</t>
  </si>
  <si>
    <t>G10</t>
  </si>
  <si>
    <t>G2</t>
  </si>
  <si>
    <t>G3</t>
  </si>
  <si>
    <t>G5</t>
  </si>
  <si>
    <t>G6</t>
  </si>
  <si>
    <t>G7</t>
  </si>
  <si>
    <t>G8</t>
  </si>
  <si>
    <t>G9</t>
  </si>
  <si>
    <t>H1</t>
  </si>
  <si>
    <t>H2</t>
  </si>
  <si>
    <t>H3</t>
  </si>
  <si>
    <t>H5</t>
  </si>
  <si>
    <t>S1</t>
  </si>
  <si>
    <t>S2</t>
  </si>
  <si>
    <t>S3</t>
  </si>
  <si>
    <t>S5</t>
  </si>
  <si>
    <t>幼儿园</t>
  </si>
  <si>
    <t>C01</t>
  </si>
  <si>
    <t>G01</t>
  </si>
  <si>
    <t>G02</t>
  </si>
  <si>
    <t>G03</t>
  </si>
  <si>
    <t>G05</t>
  </si>
  <si>
    <t>G06</t>
  </si>
  <si>
    <t>G07</t>
  </si>
  <si>
    <t>G08</t>
  </si>
  <si>
    <t>G09</t>
  </si>
  <si>
    <t>H01</t>
  </si>
  <si>
    <t>H02</t>
  </si>
  <si>
    <t>H03</t>
  </si>
  <si>
    <t>H05</t>
  </si>
  <si>
    <t>H06</t>
  </si>
  <si>
    <t>S01</t>
  </si>
  <si>
    <t>S02</t>
  </si>
  <si>
    <t>S03</t>
  </si>
  <si>
    <t>首开费用计划</t>
  </si>
  <si>
    <t>第一级科目</t>
  </si>
  <si>
    <t>第二级科目</t>
  </si>
  <si>
    <t>首开前总预算</t>
  </si>
  <si>
    <t>分月投放计划</t>
  </si>
  <si>
    <t>3月</t>
  </si>
  <si>
    <t>4月</t>
  </si>
  <si>
    <t>5月</t>
  </si>
  <si>
    <t>一、销售推广费</t>
  </si>
  <si>
    <t>1-1 大众广告费</t>
  </si>
  <si>
    <t>1-2 渠道费</t>
  </si>
  <si>
    <t>1-3 活动费</t>
  </si>
  <si>
    <t>1-4 制作费</t>
  </si>
  <si>
    <t>1-5 咨询策划费</t>
  </si>
  <si>
    <t>二、销售代理费</t>
  </si>
  <si>
    <t>2-1 销售代理费</t>
  </si>
  <si>
    <t>2-2 分销费</t>
  </si>
  <si>
    <t>三、销售设施建造费</t>
  </si>
  <si>
    <t>3-1 售楼处样板间相关费</t>
  </si>
  <si>
    <t>不填</t>
  </si>
  <si>
    <t>3-2 现场包装费</t>
  </si>
  <si>
    <t>四、销售现场运营费</t>
  </si>
  <si>
    <t>4-1 物业费</t>
  </si>
  <si>
    <t>4-2 物业其他</t>
  </si>
  <si>
    <t>4-3 日常维护费</t>
  </si>
  <si>
    <t>五、营销日常管理费</t>
  </si>
  <si>
    <t>5-1 职工薪酬</t>
  </si>
  <si>
    <t>5-2 办公费</t>
  </si>
  <si>
    <t>5-3 差旅费</t>
  </si>
  <si>
    <t>5-4 招待费</t>
  </si>
  <si>
    <t>5-5 交通费</t>
  </si>
  <si>
    <t>六、客户关系管理费</t>
  </si>
  <si>
    <t>6-1 客户关系管理费</t>
  </si>
  <si>
    <t>6-2 老社区改造费</t>
  </si>
  <si>
    <t>七、其他营销费</t>
  </si>
  <si>
    <t>7-1 政府税费</t>
  </si>
  <si>
    <t>7-2 其他</t>
  </si>
  <si>
    <t>苏州和岸花园 - 客储达成进度 - 填报导出数据</t>
  </si>
  <si>
    <t>节点客储计划 （备注：此处指各个节点累计客储计划数）</t>
  </si>
  <si>
    <t>节点</t>
  </si>
  <si>
    <t>报备</t>
  </si>
  <si>
    <t>来访</t>
  </si>
  <si>
    <t>小卡</t>
  </si>
  <si>
    <t>小卡率</t>
  </si>
  <si>
    <t>大卡</t>
  </si>
  <si>
    <t>大卡率</t>
  </si>
  <si>
    <t>认购</t>
  </si>
  <si>
    <t>成交率</t>
  </si>
  <si>
    <t>首开前3个月</t>
  </si>
  <si>
    <t>计划</t>
  </si>
  <si>
    <t>实际</t>
  </si>
  <si>
    <t>偏差率</t>
  </si>
  <si>
    <t>首开前2月</t>
  </si>
  <si>
    <t>首开前21天</t>
  </si>
  <si>
    <t>首开前7天</t>
  </si>
  <si>
    <t>8%%</t>
  </si>
  <si>
    <t>2%%</t>
  </si>
  <si>
    <t>来访周拆分</t>
  </si>
  <si>
    <t>周期</t>
  </si>
  <si>
    <t>日期</t>
  </si>
  <si>
    <t>计划新增</t>
  </si>
  <si>
    <t>计划累计</t>
  </si>
  <si>
    <t>计划阶段任务占比</t>
  </si>
  <si>
    <t>完整波段</t>
  </si>
  <si>
    <t>2020.02.16-2020.06.15</t>
  </si>
  <si>
    <t>第一周</t>
  </si>
  <si>
    <t>2020.02.17-2020.02.23</t>
  </si>
  <si>
    <t>第二周</t>
  </si>
  <si>
    <t>苏州和岸花园 - 开盘前21天延期开盘申请 - 填报导出数据</t>
  </si>
  <si>
    <t>延期开盘申请表</t>
  </si>
  <si>
    <t>日期调整</t>
  </si>
  <si>
    <t>战规版开盘日期</t>
  </si>
  <si>
    <t>顶设2开盘日期</t>
  </si>
  <si>
    <t>新申请开盘前21天</t>
  </si>
  <si>
    <t>新申请开盘前7天</t>
  </si>
  <si>
    <t>新申请开盘日期</t>
  </si>
  <si>
    <t>延期天数</t>
  </si>
  <si>
    <t>13天</t>
  </si>
  <si>
    <t>延期原因</t>
  </si>
  <si>
    <t>客储达成进度</t>
  </si>
  <si>
    <t>时间段</t>
  </si>
  <si>
    <t>顶设2客储计划与达成</t>
  </si>
  <si>
    <t>6.7-9.7</t>
  </si>
  <si>
    <t>6.7-9.1</t>
  </si>
  <si>
    <t>延期开盘后新增客储预估</t>
  </si>
  <si>
    <t>9.7-9.30</t>
  </si>
  <si>
    <t>延期开盘后合计客储</t>
  </si>
  <si>
    <t>6.7-9.30</t>
  </si>
  <si>
    <t>变更节点客储计划</t>
  </si>
  <si>
    <t>hh</t>
  </si>
  <si>
    <t>哈哈</t>
  </si>
  <si>
    <t>苏州和岸花园 - 首开前7天节点 -  首开审批表 - 填报导出数据</t>
  </si>
  <si>
    <t>首开指标</t>
  </si>
  <si>
    <t>开盘预估</t>
  </si>
  <si>
    <t>偏差(VS顶设2)</t>
  </si>
  <si>
    <t>偏差率(VS顶设2)</t>
  </si>
  <si>
    <t>偏差原因</t>
  </si>
  <si>
    <t>首开节点</t>
  </si>
  <si>
    <t>中高层</t>
  </si>
  <si>
    <t>取证货值（万）</t>
  </si>
  <si>
    <t>推售货值（万）</t>
  </si>
  <si>
    <t>去化货值（万）</t>
  </si>
  <si>
    <t>不同业态价差</t>
  </si>
  <si>
    <t>取证去化率</t>
  </si>
  <si>
    <t>当期利润率</t>
  </si>
  <si>
    <t>竞品情况</t>
  </si>
  <si>
    <t>竞品项目</t>
  </si>
  <si>
    <t>首开时间</t>
  </si>
  <si>
    <t>首开去化金额</t>
  </si>
  <si>
    <t>当前月均流量</t>
  </si>
  <si>
    <t>在售均价业态</t>
  </si>
  <si>
    <t>客户情况</t>
  </si>
  <si>
    <t>客储类别</t>
  </si>
  <si>
    <t>客储目标（组）</t>
  </si>
  <si>
    <t>实际达成（组）</t>
  </si>
  <si>
    <t>达成率（%）</t>
  </si>
  <si>
    <t>偏差原因分析</t>
  </si>
  <si>
    <t xml:space="preserve">开盘当天预估
</t>
  </si>
  <si>
    <t>当天到访量（组）</t>
  </si>
  <si>
    <t xml:space="preserve">当天转化率（%）
</t>
  </si>
  <si>
    <t xml:space="preserve">认购套数
</t>
  </si>
  <si>
    <t xml:space="preserve">成交率（%）
</t>
  </si>
  <si>
    <t>苏州和岸花园 - 首开 -  当日 - 填报导出数据</t>
  </si>
  <si>
    <t>首开推售简报</t>
  </si>
  <si>
    <t>项目总监</t>
  </si>
  <si>
    <t>董学义</t>
  </si>
  <si>
    <t>整盘货值</t>
  </si>
  <si>
    <t>取证情况</t>
  </si>
  <si>
    <t>推售情况</t>
  </si>
  <si>
    <t>取证时间</t>
  </si>
  <si>
    <t>推售时间</t>
  </si>
  <si>
    <t>取证物业类型</t>
  </si>
  <si>
    <t>高层（19-34层）</t>
  </si>
  <si>
    <t>推售物业类型</t>
  </si>
  <si>
    <t>取证楼栋/套数</t>
  </si>
  <si>
    <t>1#、2#、7#、8#/268套</t>
  </si>
  <si>
    <t>推售楼栋/套数</t>
  </si>
  <si>
    <t>取证均价（元/㎡）</t>
  </si>
  <si>
    <t>推售均价（元/㎡）</t>
  </si>
  <si>
    <t>去化情况</t>
  </si>
  <si>
    <t>去化信息</t>
  </si>
  <si>
    <t>目标</t>
  </si>
  <si>
    <t>偏差</t>
  </si>
  <si>
    <t>去化套数</t>
  </si>
  <si>
    <t>去化均价（元/㎡）</t>
  </si>
  <si>
    <t>取证货值去化率</t>
  </si>
  <si>
    <t>累计来访</t>
  </si>
  <si>
    <t>累计大卡</t>
  </si>
  <si>
    <t>大卡转化率</t>
  </si>
  <si>
    <t>当天到场客户量</t>
  </si>
  <si>
    <t>当天到场客户转化率</t>
  </si>
  <si>
    <t>苏州和岸花园 - 首开 -  次日 - 填报导出数据</t>
  </si>
  <si>
    <t>首开承诺兑现简报</t>
  </si>
  <si>
    <t>首开前7天预测版</t>
  </si>
  <si>
    <t>兑现版</t>
  </si>
  <si>
    <t>偏差
（兑现VS战规）</t>
  </si>
  <si>
    <t>/</t>
  </si>
  <si>
    <t>首开均价（元/㎡）</t>
  </si>
  <si>
    <t>创造利润率</t>
  </si>
  <si>
    <t>偏差核心原因说明</t>
  </si>
  <si>
    <t>市场</t>
  </si>
  <si>
    <t>团队</t>
  </si>
  <si>
    <t>产品</t>
  </si>
  <si>
    <t>政策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</si>
</sst>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"/>
    <numFmt numFmtId="44" formatCode="_ &quot;￥&quot;* #,##0.00_ ;_ &quot;￥&quot;* \-#,##0.00_ ;_ &quot;￥&quot;* &quot;-&quot;??_ ;_ @_ "/>
    <numFmt numFmtId="180" formatCode="0_ "/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33333"/>
      <name val="微软雅黑"/>
      <charset val="134"/>
    </font>
    <font>
      <sz val="12"/>
      <color theme="1"/>
      <name val="微软雅黑"/>
      <charset val="134"/>
    </font>
    <font>
      <sz val="12"/>
      <color rgb="FF555555"/>
      <name val="微软雅黑"/>
      <charset val="134"/>
    </font>
    <font>
      <sz val="12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color rgb="FF103154"/>
      <name val="微软雅黑"/>
      <charset val="134"/>
    </font>
    <font>
      <sz val="11"/>
      <color rgb="FFFF0000"/>
      <name val="宋体"/>
      <charset val="134"/>
      <scheme val="minor"/>
    </font>
    <font>
      <b/>
      <sz val="14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9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b/>
      <sz val="12"/>
      <name val="Calibri"/>
      <charset val="134"/>
    </font>
    <font>
      <b/>
      <sz val="14"/>
      <color rgb="FF000000"/>
      <name val="微软雅黑"/>
      <charset val="134"/>
    </font>
    <font>
      <sz val="12"/>
      <color rgb="FF000000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</font>
    <font>
      <sz val="18"/>
      <color theme="1"/>
      <name val="微软雅黑"/>
      <charset val="134"/>
    </font>
    <font>
      <sz val="11"/>
      <color theme="1"/>
      <name val="华文楷体"/>
      <charset val="134"/>
    </font>
    <font>
      <sz val="11"/>
      <name val="华文楷体"/>
      <charset val="134"/>
    </font>
    <font>
      <sz val="12"/>
      <color rgb="FF666666"/>
      <name val="微软雅黑"/>
      <charset val="134"/>
    </font>
    <font>
      <b/>
      <sz val="16"/>
      <color theme="1"/>
      <name val="微软雅黑"/>
      <charset val="134"/>
    </font>
    <font>
      <sz val="10"/>
      <color rgb="FF909399"/>
      <name val="Microsoft yahei"/>
      <charset val="134"/>
    </font>
    <font>
      <sz val="10"/>
      <color rgb="FF606266"/>
      <name val="Microsoft yahei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53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5" fillId="36" borderId="50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50" fillId="16" borderId="50" applyNumberForma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5" fillId="0" borderId="48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39" fillId="11" borderId="45" applyNumberFormat="0" applyAlignment="0" applyProtection="0">
      <alignment vertical="center"/>
    </xf>
    <xf numFmtId="0" fontId="41" fillId="16" borderId="47" applyNumberFormat="0" applyAlignment="0" applyProtection="0">
      <alignment vertical="center"/>
    </xf>
    <xf numFmtId="0" fontId="48" fillId="0" borderId="4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7" fillId="12" borderId="46" applyNumberFormat="0" applyFont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8" fillId="0" borderId="44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5" fillId="0" borderId="43" applyNumberFormat="0" applyFill="0" applyAlignment="0" applyProtection="0">
      <alignment vertical="center"/>
    </xf>
  </cellStyleXfs>
  <cellXfs count="35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5" borderId="0" xfId="0" applyFont="1" applyFill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8" fillId="6" borderId="13" xfId="0" applyFont="1" applyFill="1" applyBorder="1" applyAlignment="1">
      <alignment horizontal="center" vertical="center"/>
    </xf>
    <xf numFmtId="31" fontId="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5" borderId="0" xfId="0" applyFont="1" applyFill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 readingOrder="1"/>
    </xf>
    <xf numFmtId="0" fontId="11" fillId="3" borderId="12" xfId="0" applyFont="1" applyFill="1" applyBorder="1" applyAlignment="1">
      <alignment horizontal="center" vertical="center"/>
    </xf>
    <xf numFmtId="14" fontId="11" fillId="3" borderId="1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1"/>
    </xf>
    <xf numFmtId="0" fontId="11" fillId="3" borderId="1" xfId="0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1" fillId="6" borderId="14" xfId="0" applyFont="1" applyFill="1" applyBorder="1">
      <alignment vertical="center"/>
    </xf>
    <xf numFmtId="0" fontId="11" fillId="6" borderId="15" xfId="0" applyFont="1" applyFill="1" applyBorder="1">
      <alignment vertical="center"/>
    </xf>
    <xf numFmtId="0" fontId="13" fillId="6" borderId="15" xfId="0" applyFont="1" applyFill="1" applyBorder="1" applyAlignment="1">
      <alignment horizontal="center" vertical="center" wrapText="1" readingOrder="1"/>
    </xf>
    <xf numFmtId="0" fontId="11" fillId="6" borderId="15" xfId="0" applyFont="1" applyFill="1" applyBorder="1" applyAlignment="1">
      <alignment horizontal="center" vertical="center"/>
    </xf>
    <xf numFmtId="0" fontId="0" fillId="0" borderId="16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8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0" fontId="2" fillId="0" borderId="0" xfId="0" applyFont="1" applyFill="1" applyAlignment="1">
      <alignment vertical="center" wrapText="1"/>
    </xf>
    <xf numFmtId="0" fontId="11" fillId="6" borderId="19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14" fillId="0" borderId="0" xfId="0" applyFont="1" applyFill="1" applyAlignment="1"/>
    <xf numFmtId="0" fontId="0" fillId="0" borderId="1" xfId="0" applyFont="1" applyFill="1" applyBorder="1" applyAlignment="1"/>
    <xf numFmtId="0" fontId="2" fillId="0" borderId="0" xfId="0" applyFont="1" applyFill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 readingOrder="1"/>
    </xf>
    <xf numFmtId="0" fontId="11" fillId="3" borderId="15" xfId="0" applyFont="1" applyFill="1" applyBorder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1" fillId="3" borderId="19" xfId="0" applyFont="1" applyFill="1" applyBorder="1">
      <alignment vertical="center"/>
    </xf>
    <xf numFmtId="9" fontId="5" fillId="0" borderId="0" xfId="0" applyNumberFormat="1" applyFont="1" applyAlignment="1">
      <alignment horizontal="center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16" fillId="3" borderId="1" xfId="2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18" fillId="3" borderId="1" xfId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177" fontId="20" fillId="7" borderId="1" xfId="0" applyNumberFormat="1" applyFont="1" applyFill="1" applyBorder="1" applyAlignment="1">
      <alignment horizontal="center" vertical="center" wrapText="1"/>
    </xf>
    <xf numFmtId="177" fontId="20" fillId="7" borderId="12" xfId="0" applyNumberFormat="1" applyFont="1" applyFill="1" applyBorder="1" applyAlignment="1">
      <alignment horizontal="center" vertical="center" wrapText="1"/>
    </xf>
    <xf numFmtId="177" fontId="20" fillId="7" borderId="9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178" fontId="20" fillId="7" borderId="1" xfId="0" applyNumberFormat="1" applyFont="1" applyFill="1" applyBorder="1" applyAlignment="1">
      <alignment horizontal="center" vertical="center" wrapText="1"/>
    </xf>
    <xf numFmtId="177" fontId="12" fillId="7" borderId="1" xfId="0" applyNumberFormat="1" applyFont="1" applyFill="1" applyBorder="1" applyAlignment="1">
      <alignment horizontal="center" vertical="center" wrapText="1"/>
    </xf>
    <xf numFmtId="178" fontId="12" fillId="7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horizontal="center"/>
      <protection locked="0"/>
    </xf>
    <xf numFmtId="0" fontId="21" fillId="8" borderId="0" xfId="0" applyFont="1" applyFill="1" applyAlignment="1"/>
    <xf numFmtId="177" fontId="0" fillId="0" borderId="0" xfId="0" applyNumberFormat="1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9" fontId="12" fillId="7" borderId="1" xfId="0" applyNumberFormat="1" applyFont="1" applyFill="1" applyBorder="1" applyAlignment="1">
      <alignment horizontal="center" vertical="center"/>
    </xf>
    <xf numFmtId="180" fontId="20" fillId="7" borderId="1" xfId="0" applyNumberFormat="1" applyFont="1" applyFill="1" applyBorder="1" applyAlignment="1">
      <alignment horizontal="center" vertical="center" wrapText="1"/>
    </xf>
    <xf numFmtId="14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80" fontId="12" fillId="7" borderId="1" xfId="0" applyNumberFormat="1" applyFont="1" applyFill="1" applyBorder="1" applyAlignment="1">
      <alignment horizontal="center" vertical="center" wrapText="1"/>
    </xf>
    <xf numFmtId="14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31" fontId="21" fillId="0" borderId="0" xfId="0" applyNumberFormat="1" applyFont="1" applyAlignment="1" applyProtection="1">
      <alignment horizontal="center"/>
      <protection locked="0"/>
    </xf>
    <xf numFmtId="178" fontId="12" fillId="7" borderId="1" xfId="0" applyNumberFormat="1" applyFont="1" applyFill="1" applyBorder="1" applyAlignment="1">
      <alignment horizontal="center" vertical="center"/>
    </xf>
    <xf numFmtId="180" fontId="12" fillId="7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22" fillId="3" borderId="24" xfId="0" applyFont="1" applyFill="1" applyBorder="1" applyAlignment="1">
      <alignment horizontal="left" vertical="center" wrapText="1" readingOrder="1"/>
    </xf>
    <xf numFmtId="0" fontId="0" fillId="3" borderId="14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 wrapText="1" readingOrder="1"/>
    </xf>
    <xf numFmtId="0" fontId="0" fillId="3" borderId="16" xfId="0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 readingOrder="1"/>
    </xf>
    <xf numFmtId="0" fontId="0" fillId="3" borderId="25" xfId="0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 wrapText="1" readingOrder="1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 wrapText="1"/>
    </xf>
    <xf numFmtId="0" fontId="23" fillId="3" borderId="17" xfId="0" applyFont="1" applyFill="1" applyBorder="1" applyAlignment="1">
      <alignment horizontal="center" vertical="center" wrapText="1" readingOrder="1"/>
    </xf>
    <xf numFmtId="0" fontId="23" fillId="3" borderId="18" xfId="0" applyFont="1" applyFill="1" applyBorder="1" applyAlignment="1">
      <alignment horizontal="center" vertical="center" wrapText="1" readingOrder="1"/>
    </xf>
    <xf numFmtId="1" fontId="24" fillId="0" borderId="18" xfId="0" applyNumberFormat="1" applyFont="1" applyFill="1" applyBorder="1" applyAlignment="1">
      <alignment horizontal="center" vertical="center" wrapText="1"/>
    </xf>
    <xf numFmtId="1" fontId="23" fillId="0" borderId="18" xfId="0" applyNumberFormat="1" applyFont="1" applyFill="1" applyBorder="1" applyAlignment="1">
      <alignment horizontal="center" vertical="center" wrapText="1" readingOrder="1"/>
    </xf>
    <xf numFmtId="9" fontId="23" fillId="0" borderId="1" xfId="11" applyFont="1" applyBorder="1" applyAlignment="1">
      <alignment horizontal="center" vertical="center" wrapText="1" readingOrder="1"/>
    </xf>
    <xf numFmtId="0" fontId="23" fillId="3" borderId="19" xfId="0" applyFont="1" applyFill="1" applyBorder="1" applyAlignment="1">
      <alignment horizontal="center" vertical="center" wrapText="1" readingOrder="1"/>
    </xf>
    <xf numFmtId="0" fontId="23" fillId="3" borderId="20" xfId="0" applyFont="1" applyFill="1" applyBorder="1" applyAlignment="1">
      <alignment horizontal="center" vertical="center" wrapText="1" readingOrder="1"/>
    </xf>
    <xf numFmtId="0" fontId="23" fillId="0" borderId="1" xfId="0" applyFont="1" applyFill="1" applyBorder="1" applyAlignment="1">
      <alignment horizontal="center" vertical="center" wrapText="1" readingOrder="1"/>
    </xf>
    <xf numFmtId="0" fontId="23" fillId="0" borderId="20" xfId="0" applyFont="1" applyFill="1" applyBorder="1" applyAlignment="1">
      <alignment horizontal="center" vertical="center" wrapText="1" readingOrder="1"/>
    </xf>
    <xf numFmtId="0" fontId="23" fillId="0" borderId="18" xfId="0" applyFont="1" applyFill="1" applyBorder="1" applyAlignment="1">
      <alignment horizontal="center" vertical="center" wrapText="1" readingOrder="1"/>
    </xf>
    <xf numFmtId="0" fontId="23" fillId="0" borderId="21" xfId="0" applyFont="1" applyFill="1" applyBorder="1" applyAlignment="1">
      <alignment horizontal="center" vertical="center" wrapText="1" readingOrder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5" fillId="3" borderId="1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5" fillId="3" borderId="14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31" fontId="27" fillId="0" borderId="20" xfId="0" applyNumberFormat="1" applyFont="1" applyFill="1" applyBorder="1" applyAlignment="1">
      <alignment horizontal="left" vertical="center" wrapText="1"/>
    </xf>
    <xf numFmtId="31" fontId="28" fillId="3" borderId="20" xfId="0" applyNumberFormat="1" applyFont="1" applyFill="1" applyBorder="1" applyAlignment="1">
      <alignment horizontal="left" vertical="center" wrapText="1"/>
    </xf>
    <xf numFmtId="31" fontId="27" fillId="3" borderId="20" xfId="0" applyNumberFormat="1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31" fontId="27" fillId="0" borderId="21" xfId="0" applyNumberFormat="1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/>
    </xf>
    <xf numFmtId="0" fontId="11" fillId="3" borderId="15" xfId="0" applyFont="1" applyFill="1" applyBorder="1" applyAlignment="1">
      <alignment horizontal="left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58" fontId="11" fillId="0" borderId="1" xfId="0" applyNumberFormat="1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11" fillId="0" borderId="1" xfId="0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left" vertical="center"/>
    </xf>
    <xf numFmtId="10" fontId="11" fillId="0" borderId="1" xfId="0" applyNumberFormat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2" borderId="0" xfId="0" applyFont="1" applyFill="1" applyAlignment="1"/>
    <xf numFmtId="58" fontId="11" fillId="0" borderId="20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9" fontId="11" fillId="0" borderId="20" xfId="0" applyNumberFormat="1" applyFont="1" applyFill="1" applyBorder="1" applyAlignment="1">
      <alignment horizontal="center" vertical="center"/>
    </xf>
    <xf numFmtId="10" fontId="11" fillId="0" borderId="20" xfId="0" applyNumberFormat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0" fillId="3" borderId="7" xfId="0" applyFont="1" applyFill="1" applyBorder="1" applyAlignment="1">
      <alignment horizontal="left" vertical="center" wrapText="1"/>
    </xf>
    <xf numFmtId="0" fontId="30" fillId="3" borderId="0" xfId="0" applyFont="1" applyFill="1" applyBorder="1" applyAlignment="1">
      <alignment horizontal="left" vertical="center" wrapText="1"/>
    </xf>
    <xf numFmtId="0" fontId="25" fillId="3" borderId="30" xfId="0" applyFont="1" applyFill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7" fillId="3" borderId="1" xfId="0" applyNumberFormat="1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8" xfId="0" applyNumberFormat="1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3" borderId="21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27" fillId="3" borderId="35" xfId="0" applyFont="1" applyFill="1" applyBorder="1" applyAlignment="1">
      <alignment horizontal="center" vertical="center" wrapText="1"/>
    </xf>
    <xf numFmtId="0" fontId="27" fillId="3" borderId="1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 wrapText="1"/>
    </xf>
    <xf numFmtId="9" fontId="27" fillId="3" borderId="20" xfId="0" applyNumberFormat="1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2" xfId="0" applyNumberFormat="1" applyFont="1" applyBorder="1" applyAlignment="1">
      <alignment horizontal="center" vertical="center" wrapText="1"/>
    </xf>
    <xf numFmtId="9" fontId="27" fillId="3" borderId="1" xfId="0" applyNumberFormat="1" applyFont="1" applyFill="1" applyBorder="1" applyAlignment="1">
      <alignment horizontal="center" vertical="center" wrapText="1"/>
    </xf>
    <xf numFmtId="0" fontId="25" fillId="3" borderId="29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10" fontId="27" fillId="3" borderId="20" xfId="0" applyNumberFormat="1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2" xfId="0" applyNumberFormat="1" applyFont="1" applyFill="1" applyBorder="1" applyAlignment="1">
      <alignment horizontal="center" vertical="center" wrapText="1"/>
    </xf>
    <xf numFmtId="10" fontId="27" fillId="3" borderId="1" xfId="0" applyNumberFormat="1" applyFont="1" applyFill="1" applyBorder="1" applyAlignment="1">
      <alignment horizontal="center" vertical="center" wrapText="1"/>
    </xf>
    <xf numFmtId="0" fontId="27" fillId="3" borderId="2" xfId="0" applyNumberFormat="1" applyFont="1" applyFill="1" applyBorder="1" applyAlignment="1">
      <alignment horizontal="center" vertical="center" wrapText="1"/>
    </xf>
    <xf numFmtId="10" fontId="27" fillId="3" borderId="40" xfId="0" applyNumberFormat="1" applyFont="1" applyFill="1" applyBorder="1" applyAlignment="1">
      <alignment horizontal="center" vertical="center" wrapText="1"/>
    </xf>
    <xf numFmtId="0" fontId="27" fillId="3" borderId="41" xfId="0" applyNumberFormat="1" applyFont="1" applyFill="1" applyBorder="1" applyAlignment="1">
      <alignment horizontal="center" vertical="center" wrapText="1"/>
    </xf>
    <xf numFmtId="10" fontId="27" fillId="3" borderId="18" xfId="0" applyNumberFormat="1" applyFont="1" applyFill="1" applyBorder="1" applyAlignment="1">
      <alignment horizontal="center" vertical="center" wrapText="1"/>
    </xf>
    <xf numFmtId="0" fontId="27" fillId="3" borderId="31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vertical="center" wrapText="1"/>
    </xf>
    <xf numFmtId="0" fontId="27" fillId="3" borderId="4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vertical="center" wrapText="1"/>
    </xf>
    <xf numFmtId="0" fontId="25" fillId="3" borderId="17" xfId="0" applyFont="1" applyFill="1" applyBorder="1" applyAlignment="1">
      <alignment vertical="center" wrapText="1"/>
    </xf>
    <xf numFmtId="0" fontId="25" fillId="3" borderId="18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vertical="center" wrapText="1"/>
    </xf>
    <xf numFmtId="0" fontId="25" fillId="3" borderId="21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5" fillId="0" borderId="0" xfId="0" applyNumberFormat="1" applyFont="1" applyBorder="1" applyAlignment="1">
      <alignment horizontal="center" vertical="center" wrapText="1"/>
    </xf>
    <xf numFmtId="31" fontId="27" fillId="0" borderId="20" xfId="0" applyNumberFormat="1" applyFont="1" applyFill="1" applyBorder="1" applyAlignment="1">
      <alignment horizontal="center" vertical="center" wrapText="1"/>
    </xf>
    <xf numFmtId="31" fontId="28" fillId="3" borderId="20" xfId="0" applyNumberFormat="1" applyFont="1" applyFill="1" applyBorder="1" applyAlignment="1">
      <alignment horizontal="center" vertical="center" wrapText="1"/>
    </xf>
    <xf numFmtId="31" fontId="27" fillId="3" borderId="20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31" fontId="27" fillId="0" borderId="21" xfId="0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179" fontId="27" fillId="0" borderId="1" xfId="0" applyNumberFormat="1" applyFont="1" applyBorder="1" applyAlignment="1">
      <alignment horizontal="center" vertical="center" wrapText="1"/>
    </xf>
    <xf numFmtId="179" fontId="27" fillId="0" borderId="20" xfId="0" applyNumberFormat="1" applyFont="1" applyBorder="1" applyAlignment="1">
      <alignment horizontal="center" vertical="center" wrapText="1"/>
    </xf>
    <xf numFmtId="0" fontId="32" fillId="3" borderId="18" xfId="0" applyFont="1" applyFill="1" applyBorder="1" applyAlignment="1">
      <alignment horizontal="center" vertical="top"/>
    </xf>
    <xf numFmtId="10" fontId="27" fillId="0" borderId="0" xfId="0" applyNumberFormat="1" applyFont="1" applyBorder="1" applyAlignment="1">
      <alignment horizontal="center" vertical="center" wrapText="1"/>
    </xf>
    <xf numFmtId="10" fontId="27" fillId="0" borderId="18" xfId="0" applyNumberFormat="1" applyFont="1" applyBorder="1" applyAlignment="1">
      <alignment horizontal="center" vertical="center" wrapText="1"/>
    </xf>
    <xf numFmtId="10" fontId="27" fillId="0" borderId="21" xfId="0" applyNumberFormat="1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10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top" wrapText="1"/>
    </xf>
    <xf numFmtId="0" fontId="31" fillId="0" borderId="3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3" borderId="41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</cellXfs>
  <cellStyles count="51">
    <cellStyle name="常规" xfId="0" builtinId="0"/>
    <cellStyle name="常规 6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90"/>
  <sheetViews>
    <sheetView zoomScale="85" zoomScaleNormal="85" topLeftCell="A5" workbookViewId="0">
      <selection activeCell="F10" sqref="F10"/>
    </sheetView>
  </sheetViews>
  <sheetFormatPr defaultColWidth="9.73076923076923" defaultRowHeight="14.4"/>
  <cols>
    <col min="1" max="1" width="21.1538461538462" style="316" customWidth="1"/>
    <col min="2" max="2" width="22.8942307692308" style="316" customWidth="1"/>
    <col min="3" max="3" width="19" style="316" customWidth="1"/>
    <col min="4" max="4" width="11.625" style="316" customWidth="1"/>
    <col min="5" max="5" width="9.625" style="316" customWidth="1"/>
    <col min="6" max="6" width="14" style="316" customWidth="1"/>
    <col min="7" max="7" width="13.7307692307692" style="316" customWidth="1"/>
    <col min="8" max="8" width="18.1057692307692" style="316" customWidth="1"/>
    <col min="9" max="9" width="19.7307692307692" style="316" customWidth="1"/>
    <col min="10" max="14" width="9.73076923076923" style="316"/>
    <col min="15" max="15" width="19" style="316" customWidth="1"/>
    <col min="16" max="16384" width="9.73076923076923" style="316"/>
  </cols>
  <sheetData>
    <row r="1" s="236" customFormat="1" ht="24.8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="236" customFormat="1"/>
    <row r="3" s="236" customFormat="1" ht="15" spans="1:2">
      <c r="A3" s="188" t="s">
        <v>1</v>
      </c>
      <c r="B3" s="239" t="s">
        <v>2</v>
      </c>
    </row>
    <row r="4" spans="1:22">
      <c r="A4" s="317"/>
      <c r="B4" s="317"/>
      <c r="C4" s="317"/>
      <c r="U4" s="329"/>
      <c r="V4" s="329"/>
    </row>
    <row r="5" s="189" customFormat="1" ht="15.6" customHeight="1" spans="1:22">
      <c r="A5" s="318" t="s">
        <v>3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236"/>
      <c r="V5" s="236"/>
    </row>
    <row r="6" ht="15.6" customHeight="1" spans="1:22">
      <c r="A6" s="319" t="s">
        <v>4</v>
      </c>
      <c r="B6" s="320"/>
      <c r="C6" s="242" t="s">
        <v>5</v>
      </c>
      <c r="D6" s="244"/>
      <c r="E6" s="244"/>
      <c r="F6" s="244"/>
      <c r="G6" s="244"/>
      <c r="H6" s="243"/>
      <c r="I6" s="242" t="s">
        <v>6</v>
      </c>
      <c r="J6" s="244"/>
      <c r="K6" s="244"/>
      <c r="L6" s="244"/>
      <c r="M6" s="244"/>
      <c r="N6" s="244"/>
      <c r="O6" s="194" t="s">
        <v>7</v>
      </c>
      <c r="P6" s="348"/>
      <c r="Q6" s="348"/>
      <c r="R6" s="348"/>
      <c r="S6" s="348"/>
      <c r="T6" s="352"/>
      <c r="U6" s="237"/>
      <c r="V6" s="329"/>
    </row>
    <row r="7" ht="29" spans="1:22">
      <c r="A7" s="246" t="s">
        <v>8</v>
      </c>
      <c r="B7" s="319" t="s">
        <v>9</v>
      </c>
      <c r="C7" s="197" t="s">
        <v>10</v>
      </c>
      <c r="D7" s="246" t="s">
        <v>11</v>
      </c>
      <c r="E7" s="246" t="s">
        <v>12</v>
      </c>
      <c r="F7" s="246" t="s">
        <v>13</v>
      </c>
      <c r="G7" s="246" t="s">
        <v>14</v>
      </c>
      <c r="H7" s="245" t="s">
        <v>15</v>
      </c>
      <c r="I7" s="197" t="s">
        <v>10</v>
      </c>
      <c r="J7" s="246" t="s">
        <v>11</v>
      </c>
      <c r="K7" s="246" t="s">
        <v>12</v>
      </c>
      <c r="L7" s="246" t="s">
        <v>13</v>
      </c>
      <c r="M7" s="246" t="s">
        <v>14</v>
      </c>
      <c r="N7" s="319" t="s">
        <v>15</v>
      </c>
      <c r="O7" s="197" t="s">
        <v>10</v>
      </c>
      <c r="P7" s="246" t="s">
        <v>11</v>
      </c>
      <c r="Q7" s="246" t="s">
        <v>12</v>
      </c>
      <c r="R7" s="246" t="s">
        <v>13</v>
      </c>
      <c r="S7" s="246" t="s">
        <v>14</v>
      </c>
      <c r="T7" s="245" t="s">
        <v>15</v>
      </c>
      <c r="U7" s="236"/>
      <c r="V7" s="329"/>
    </row>
    <row r="8" s="236" customFormat="1" spans="1:20">
      <c r="A8" s="246" t="s">
        <v>16</v>
      </c>
      <c r="B8" s="279" t="s">
        <v>17</v>
      </c>
      <c r="C8" s="248">
        <v>1198</v>
      </c>
      <c r="D8" s="249">
        <v>100000</v>
      </c>
      <c r="E8" s="246"/>
      <c r="F8" s="249">
        <v>100000</v>
      </c>
      <c r="G8" s="249">
        <v>0</v>
      </c>
      <c r="H8" s="271">
        <v>50</v>
      </c>
      <c r="I8" s="248">
        <v>1198</v>
      </c>
      <c r="J8" s="249">
        <v>100000</v>
      </c>
      <c r="K8" s="246"/>
      <c r="L8" s="249">
        <v>100000</v>
      </c>
      <c r="M8" s="249">
        <v>800</v>
      </c>
      <c r="N8" s="349">
        <v>9000</v>
      </c>
      <c r="O8" s="248">
        <v>1198</v>
      </c>
      <c r="P8" s="249">
        <v>100000</v>
      </c>
      <c r="Q8" s="353"/>
      <c r="R8" s="249">
        <v>11980</v>
      </c>
      <c r="S8" s="249">
        <v>0</v>
      </c>
      <c r="T8" s="271">
        <v>50</v>
      </c>
    </row>
    <row r="9" s="236" customFormat="1" ht="15" spans="1:20">
      <c r="A9" s="246"/>
      <c r="B9" s="279" t="s">
        <v>18</v>
      </c>
      <c r="C9" s="197"/>
      <c r="D9" s="246"/>
      <c r="E9" s="246"/>
      <c r="F9" s="246"/>
      <c r="G9" s="246"/>
      <c r="H9" s="245" t="s">
        <v>4</v>
      </c>
      <c r="I9" s="197" t="s">
        <v>4</v>
      </c>
      <c r="J9" s="246"/>
      <c r="K9" s="246"/>
      <c r="L9" s="246"/>
      <c r="M9" s="246"/>
      <c r="N9" s="319"/>
      <c r="O9" s="197"/>
      <c r="P9" s="246"/>
      <c r="Q9" s="353"/>
      <c r="R9" s="246"/>
      <c r="S9" s="246"/>
      <c r="T9" s="245"/>
    </row>
    <row r="10" s="236" customFormat="1" spans="1:20">
      <c r="A10" s="246" t="s">
        <v>19</v>
      </c>
      <c r="B10" s="279" t="s">
        <v>20</v>
      </c>
      <c r="C10" s="248">
        <v>60510</v>
      </c>
      <c r="D10" s="249">
        <v>21000</v>
      </c>
      <c r="E10" s="246"/>
      <c r="F10" s="249">
        <v>19000</v>
      </c>
      <c r="G10" s="249">
        <v>0</v>
      </c>
      <c r="H10" s="271">
        <v>133</v>
      </c>
      <c r="I10" s="248">
        <v>1198</v>
      </c>
      <c r="J10" s="249">
        <v>25000</v>
      </c>
      <c r="K10" s="246"/>
      <c r="L10" s="249">
        <v>25000</v>
      </c>
      <c r="M10" s="249">
        <v>800</v>
      </c>
      <c r="N10" s="349">
        <v>6500</v>
      </c>
      <c r="O10" s="248">
        <v>3190.2</v>
      </c>
      <c r="P10" s="249">
        <v>25000</v>
      </c>
      <c r="Q10" s="353"/>
      <c r="R10" s="249">
        <v>7975.5</v>
      </c>
      <c r="S10" s="249">
        <v>0</v>
      </c>
      <c r="T10" s="271">
        <v>133</v>
      </c>
    </row>
    <row r="11" s="236" customFormat="1" ht="15" spans="1:20">
      <c r="A11" s="246"/>
      <c r="B11" s="279" t="s">
        <v>18</v>
      </c>
      <c r="C11" s="197"/>
      <c r="D11" s="246"/>
      <c r="E11" s="246"/>
      <c r="F11" s="246"/>
      <c r="G11" s="246"/>
      <c r="H11" s="245" t="s">
        <v>4</v>
      </c>
      <c r="I11" s="197"/>
      <c r="J11" s="246"/>
      <c r="K11" s="246"/>
      <c r="L11" s="246"/>
      <c r="M11" s="246"/>
      <c r="N11" s="319"/>
      <c r="O11" s="278"/>
      <c r="P11" s="246"/>
      <c r="Q11" s="353"/>
      <c r="R11" s="246"/>
      <c r="S11" s="246"/>
      <c r="T11" s="245"/>
    </row>
    <row r="12" s="236" customFormat="1" ht="24" spans="1:20">
      <c r="A12" s="246" t="s">
        <v>21</v>
      </c>
      <c r="B12" s="279" t="s">
        <v>22</v>
      </c>
      <c r="C12" s="250">
        <v>40320</v>
      </c>
      <c r="D12" s="239">
        <v>17764</v>
      </c>
      <c r="E12" s="246"/>
      <c r="F12" s="239">
        <v>16602</v>
      </c>
      <c r="G12" s="239">
        <v>900</v>
      </c>
      <c r="H12" s="272">
        <v>1680</v>
      </c>
      <c r="I12" s="346">
        <v>40320</v>
      </c>
      <c r="J12" s="347">
        <v>17764</v>
      </c>
      <c r="K12" s="246"/>
      <c r="L12" s="239">
        <v>17300</v>
      </c>
      <c r="M12" s="239">
        <v>900</v>
      </c>
      <c r="N12" s="350">
        <v>1680</v>
      </c>
      <c r="O12" s="287">
        <v>40320</v>
      </c>
      <c r="P12" s="249">
        <v>17764</v>
      </c>
      <c r="Q12" s="353"/>
      <c r="R12" s="249">
        <v>7975.5</v>
      </c>
      <c r="S12" s="249">
        <v>900</v>
      </c>
      <c r="T12" s="271">
        <v>1680</v>
      </c>
    </row>
    <row r="13" s="236" customFormat="1" ht="15.2" spans="1:20">
      <c r="A13" s="246"/>
      <c r="B13" s="279" t="s">
        <v>23</v>
      </c>
      <c r="C13" s="250">
        <v>143700</v>
      </c>
      <c r="D13" s="239">
        <v>17553</v>
      </c>
      <c r="E13" s="246"/>
      <c r="F13" s="239">
        <v>17300</v>
      </c>
      <c r="G13" s="239">
        <v>900</v>
      </c>
      <c r="H13" s="272">
        <v>5987.5</v>
      </c>
      <c r="I13" s="250">
        <v>143700</v>
      </c>
      <c r="J13" s="347">
        <v>17553</v>
      </c>
      <c r="K13" s="246"/>
      <c r="L13" s="239">
        <v>17300</v>
      </c>
      <c r="M13" s="239">
        <v>900</v>
      </c>
      <c r="N13" s="350">
        <v>5987.5</v>
      </c>
      <c r="O13" s="287">
        <v>40320</v>
      </c>
      <c r="P13" s="249">
        <v>252236.61</v>
      </c>
      <c r="Q13" s="353"/>
      <c r="R13" s="249">
        <v>252236.61</v>
      </c>
      <c r="S13" s="249">
        <v>900</v>
      </c>
      <c r="T13" s="271">
        <v>5987.5</v>
      </c>
    </row>
    <row r="14" s="236" customFormat="1" ht="15" spans="1:20">
      <c r="A14" s="246"/>
      <c r="B14" s="279" t="s">
        <v>18</v>
      </c>
      <c r="C14" s="197"/>
      <c r="D14" s="246"/>
      <c r="E14" s="246"/>
      <c r="F14" s="246"/>
      <c r="G14" s="246"/>
      <c r="H14" s="245" t="s">
        <v>4</v>
      </c>
      <c r="I14" s="197"/>
      <c r="J14" s="246"/>
      <c r="K14" s="246"/>
      <c r="L14" s="246"/>
      <c r="M14" s="246"/>
      <c r="N14" s="319"/>
      <c r="O14" s="278"/>
      <c r="P14" s="246"/>
      <c r="Q14" s="353"/>
      <c r="R14" s="246"/>
      <c r="S14" s="246"/>
      <c r="T14" s="245"/>
    </row>
    <row r="15" s="236" customFormat="1" ht="15.75" spans="1:20">
      <c r="A15" s="260" t="s">
        <v>24</v>
      </c>
      <c r="B15" s="279"/>
      <c r="C15" s="252"/>
      <c r="D15" s="253"/>
      <c r="E15" s="253"/>
      <c r="F15" s="253"/>
      <c r="G15" s="253"/>
      <c r="H15" s="273" t="s">
        <v>4</v>
      </c>
      <c r="I15" s="252"/>
      <c r="J15" s="253"/>
      <c r="K15" s="253"/>
      <c r="L15" s="253"/>
      <c r="M15" s="253"/>
      <c r="N15" s="351"/>
      <c r="O15" s="201"/>
      <c r="P15" s="253"/>
      <c r="Q15" s="354"/>
      <c r="R15" s="253"/>
      <c r="S15" s="253"/>
      <c r="T15" s="273"/>
    </row>
    <row r="16" s="236" customFormat="1"/>
    <row r="17" s="236" customFormat="1" ht="19.95" spans="1:5">
      <c r="A17" s="192" t="s">
        <v>25</v>
      </c>
      <c r="B17" s="192"/>
      <c r="C17" s="192"/>
      <c r="D17" s="192"/>
      <c r="E17" s="192"/>
    </row>
    <row r="18" s="236" customFormat="1" ht="15" spans="1:7">
      <c r="A18" s="194" t="s">
        <v>4</v>
      </c>
      <c r="B18" s="256" t="s">
        <v>5</v>
      </c>
      <c r="C18" s="257"/>
      <c r="D18" s="257"/>
      <c r="E18" s="274"/>
      <c r="F18" s="189"/>
      <c r="G18" s="189"/>
    </row>
    <row r="19" s="236" customFormat="1" ht="36" spans="1:9">
      <c r="A19" s="258" t="s">
        <v>8</v>
      </c>
      <c r="B19" s="259" t="s">
        <v>26</v>
      </c>
      <c r="C19" s="260" t="s">
        <v>27</v>
      </c>
      <c r="D19" s="260" t="s">
        <v>28</v>
      </c>
      <c r="E19" s="247" t="s">
        <v>29</v>
      </c>
      <c r="F19" s="316"/>
      <c r="G19" s="316"/>
      <c r="H19" s="342"/>
      <c r="I19" s="342"/>
    </row>
    <row r="20" spans="1:5">
      <c r="A20" s="261" t="s">
        <v>19</v>
      </c>
      <c r="B20" s="262" t="s">
        <v>20</v>
      </c>
      <c r="C20" s="263">
        <v>35</v>
      </c>
      <c r="D20" s="264">
        <v>23</v>
      </c>
      <c r="E20" s="280"/>
    </row>
    <row r="21" spans="1:5">
      <c r="A21" s="261"/>
      <c r="B21" s="262" t="s">
        <v>20</v>
      </c>
      <c r="C21" s="263">
        <v>100</v>
      </c>
      <c r="D21" s="264">
        <v>23</v>
      </c>
      <c r="E21" s="280"/>
    </row>
    <row r="22" ht="15" spans="1:5">
      <c r="A22" s="261"/>
      <c r="B22" s="265" t="s">
        <v>18</v>
      </c>
      <c r="C22" s="265"/>
      <c r="D22" s="265"/>
      <c r="E22" s="284"/>
    </row>
    <row r="23" ht="24" spans="1:5">
      <c r="A23" s="261" t="s">
        <v>21</v>
      </c>
      <c r="B23" s="262" t="s">
        <v>22</v>
      </c>
      <c r="C23" s="263">
        <v>135</v>
      </c>
      <c r="D23" s="264">
        <v>200</v>
      </c>
      <c r="E23" s="280"/>
    </row>
    <row r="24" spans="1:5">
      <c r="A24" s="261"/>
      <c r="B24" s="262" t="s">
        <v>23</v>
      </c>
      <c r="C24" s="263">
        <v>115</v>
      </c>
      <c r="D24" s="264">
        <v>135</v>
      </c>
      <c r="E24" s="286"/>
    </row>
    <row r="25" spans="1:5">
      <c r="A25" s="261"/>
      <c r="B25" s="260" t="s">
        <v>18</v>
      </c>
      <c r="C25" s="260"/>
      <c r="D25" s="266"/>
      <c r="E25" s="286"/>
    </row>
    <row r="26" ht="15.15" spans="1:5">
      <c r="A26" s="267" t="s">
        <v>24</v>
      </c>
      <c r="B26" s="268"/>
      <c r="C26" s="269"/>
      <c r="D26" s="270"/>
      <c r="E26" s="291"/>
    </row>
    <row r="27" spans="1:5">
      <c r="A27" s="236"/>
      <c r="B27" s="321"/>
      <c r="C27" s="322"/>
      <c r="D27" s="323"/>
      <c r="E27" s="343"/>
    </row>
    <row r="28" ht="19.95" spans="1:5">
      <c r="A28" s="192" t="s">
        <v>30</v>
      </c>
      <c r="B28" s="192"/>
      <c r="C28" s="193"/>
      <c r="D28" s="323"/>
      <c r="E28" s="343"/>
    </row>
    <row r="29" ht="15" spans="1:7">
      <c r="A29" s="194" t="s">
        <v>31</v>
      </c>
      <c r="B29" s="324" t="s">
        <v>32</v>
      </c>
      <c r="C29" s="196"/>
      <c r="D29" s="325"/>
      <c r="E29" s="329"/>
      <c r="F29" s="329"/>
      <c r="G29" s="329"/>
    </row>
    <row r="30" ht="15" spans="1:7">
      <c r="A30" s="197" t="s">
        <v>33</v>
      </c>
      <c r="B30" s="326">
        <v>43651</v>
      </c>
      <c r="C30" s="196"/>
      <c r="D30" s="325"/>
      <c r="E30" s="329"/>
      <c r="F30" s="329"/>
      <c r="G30" s="329"/>
    </row>
    <row r="31" ht="15" spans="1:7">
      <c r="A31" s="197" t="s">
        <v>34</v>
      </c>
      <c r="B31" s="327">
        <v>42936</v>
      </c>
      <c r="C31" s="196"/>
      <c r="D31" s="325"/>
      <c r="E31" s="329"/>
      <c r="F31" s="329"/>
      <c r="G31" s="329"/>
    </row>
    <row r="32" ht="15" spans="1:7">
      <c r="A32" s="197" t="s">
        <v>35</v>
      </c>
      <c r="B32" s="328">
        <v>43704</v>
      </c>
      <c r="C32" s="196"/>
      <c r="D32" s="329"/>
      <c r="E32" s="329"/>
      <c r="F32" s="329"/>
      <c r="G32" s="329"/>
    </row>
    <row r="33" ht="15" spans="1:7">
      <c r="A33" s="197" t="s">
        <v>36</v>
      </c>
      <c r="B33" s="328">
        <v>43779</v>
      </c>
      <c r="C33" s="196"/>
      <c r="D33" s="329"/>
      <c r="E33" s="329"/>
      <c r="F33" s="329"/>
      <c r="G33" s="329"/>
    </row>
    <row r="34" ht="15" spans="1:7">
      <c r="A34" s="197" t="s">
        <v>37</v>
      </c>
      <c r="B34" s="328">
        <v>43803</v>
      </c>
      <c r="C34" s="196"/>
      <c r="D34" s="329"/>
      <c r="E34" s="329"/>
      <c r="F34" s="329"/>
      <c r="G34" s="329"/>
    </row>
    <row r="35" ht="15" spans="1:7">
      <c r="A35" s="197" t="s">
        <v>38</v>
      </c>
      <c r="B35" s="328">
        <v>43814</v>
      </c>
      <c r="C35" s="196"/>
      <c r="D35" s="329"/>
      <c r="E35" s="329"/>
      <c r="F35" s="329"/>
      <c r="G35" s="329"/>
    </row>
    <row r="36" ht="15.15" spans="1:7">
      <c r="A36" s="201" t="s">
        <v>39</v>
      </c>
      <c r="B36" s="330">
        <v>43824</v>
      </c>
      <c r="C36" s="196"/>
      <c r="D36" s="196"/>
      <c r="E36" s="196"/>
      <c r="F36" s="196"/>
      <c r="G36" s="196"/>
    </row>
    <row r="37" spans="1:7">
      <c r="A37" s="331"/>
      <c r="B37" s="331"/>
      <c r="C37" s="196"/>
      <c r="D37" s="196"/>
      <c r="E37" s="196"/>
      <c r="F37" s="196"/>
      <c r="G37" s="196"/>
    </row>
    <row r="38" ht="20" spans="1:7">
      <c r="A38" s="332" t="s">
        <v>40</v>
      </c>
      <c r="B38" s="331"/>
      <c r="C38" s="196"/>
      <c r="D38" s="196"/>
      <c r="E38" s="196"/>
      <c r="F38" s="196"/>
      <c r="G38" s="196"/>
    </row>
    <row r="39" spans="1:7">
      <c r="A39" s="197"/>
      <c r="B39" s="260" t="s">
        <v>41</v>
      </c>
      <c r="C39" s="260" t="s">
        <v>42</v>
      </c>
      <c r="D39" s="247" t="s">
        <v>43</v>
      </c>
      <c r="E39" s="344"/>
      <c r="F39" s="344"/>
      <c r="G39" s="344"/>
    </row>
    <row r="40" ht="15" spans="1:7">
      <c r="A40" s="197" t="s">
        <v>44</v>
      </c>
      <c r="B40" s="249">
        <v>20001</v>
      </c>
      <c r="C40" s="249">
        <v>20001</v>
      </c>
      <c r="D40" s="271">
        <v>20001</v>
      </c>
      <c r="E40" s="344"/>
      <c r="F40" s="344"/>
      <c r="G40" s="344"/>
    </row>
    <row r="41" spans="1:7">
      <c r="A41" s="278">
        <v>2019</v>
      </c>
      <c r="B41" s="263">
        <v>20001</v>
      </c>
      <c r="C41" s="263">
        <v>20001</v>
      </c>
      <c r="D41" s="299">
        <v>20001</v>
      </c>
      <c r="E41" s="344"/>
      <c r="F41" s="344"/>
      <c r="G41" s="344"/>
    </row>
    <row r="42" spans="1:7">
      <c r="A42" s="278">
        <v>2020</v>
      </c>
      <c r="B42" s="333">
        <v>168587</v>
      </c>
      <c r="C42" s="334">
        <v>168587</v>
      </c>
      <c r="D42" s="335">
        <v>168587</v>
      </c>
      <c r="E42" s="344"/>
      <c r="F42" s="344"/>
      <c r="G42" s="344"/>
    </row>
    <row r="43" ht="15.95" spans="1:7">
      <c r="A43" s="201" t="s">
        <v>45</v>
      </c>
      <c r="B43" s="336">
        <v>343816.56</v>
      </c>
      <c r="C43" s="269">
        <v>343816.56</v>
      </c>
      <c r="D43" s="251">
        <v>343816.56</v>
      </c>
      <c r="E43" s="344"/>
      <c r="F43" s="344"/>
      <c r="G43" s="344"/>
    </row>
    <row r="44" spans="1:7">
      <c r="A44" s="196"/>
      <c r="B44" s="196"/>
      <c r="C44" s="196"/>
      <c r="D44" s="196"/>
      <c r="E44" s="344"/>
      <c r="F44" s="344"/>
      <c r="G44" s="344"/>
    </row>
    <row r="45" ht="20" spans="1:7">
      <c r="A45" s="332" t="s">
        <v>46</v>
      </c>
      <c r="B45" s="337"/>
      <c r="C45" s="337"/>
      <c r="D45" s="337"/>
      <c r="E45" s="344"/>
      <c r="F45" s="344"/>
      <c r="G45" s="344"/>
    </row>
    <row r="46" spans="1:7">
      <c r="A46" s="197"/>
      <c r="B46" s="260" t="s">
        <v>41</v>
      </c>
      <c r="C46" s="260" t="s">
        <v>42</v>
      </c>
      <c r="D46" s="247" t="s">
        <v>43</v>
      </c>
      <c r="E46" s="345"/>
      <c r="F46" s="345"/>
      <c r="G46" s="345"/>
    </row>
    <row r="47" ht="15" spans="1:7">
      <c r="A47" s="197" t="s">
        <v>47</v>
      </c>
      <c r="B47" s="263">
        <v>7563.96</v>
      </c>
      <c r="C47" s="263">
        <v>7300.4</v>
      </c>
      <c r="D47" s="299">
        <v>7563.96</v>
      </c>
      <c r="E47" s="345"/>
      <c r="F47" s="345"/>
      <c r="G47" s="345"/>
    </row>
    <row r="48" ht="15.75" spans="1:7">
      <c r="A48" s="252" t="s">
        <v>1</v>
      </c>
      <c r="B48" s="338">
        <v>0.022</v>
      </c>
      <c r="C48" s="338">
        <v>0.022</v>
      </c>
      <c r="D48" s="339">
        <v>0.022</v>
      </c>
      <c r="E48" s="345"/>
      <c r="F48" s="345"/>
      <c r="G48" s="345"/>
    </row>
    <row r="50" spans="1:7">
      <c r="A50" s="340"/>
      <c r="B50" s="340"/>
      <c r="C50" s="340"/>
      <c r="D50" s="340"/>
      <c r="E50" s="340"/>
      <c r="F50" s="340"/>
      <c r="G50" s="340"/>
    </row>
    <row r="51" spans="1:7">
      <c r="A51" s="340"/>
      <c r="B51" s="340"/>
      <c r="C51" s="340"/>
      <c r="D51" s="340"/>
      <c r="E51" s="340"/>
      <c r="F51" s="340"/>
      <c r="G51" s="340"/>
    </row>
    <row r="52" spans="1:7">
      <c r="A52" s="340"/>
      <c r="B52" s="340"/>
      <c r="C52" s="340"/>
      <c r="D52" s="340"/>
      <c r="E52" s="340"/>
      <c r="F52" s="340"/>
      <c r="G52" s="340"/>
    </row>
    <row r="53" spans="1:7">
      <c r="A53" s="340"/>
      <c r="B53" s="340"/>
      <c r="C53" s="340"/>
      <c r="D53" s="340"/>
      <c r="E53" s="340"/>
      <c r="F53" s="340"/>
      <c r="G53" s="340"/>
    </row>
    <row r="54" spans="1:7">
      <c r="A54" s="236"/>
      <c r="B54" s="236"/>
      <c r="C54" s="236"/>
      <c r="D54" s="236"/>
      <c r="E54" s="236"/>
      <c r="F54" s="236"/>
      <c r="G54" s="236"/>
    </row>
    <row r="55" spans="1:7">
      <c r="A55" s="341"/>
      <c r="B55" s="341"/>
      <c r="C55" s="341"/>
      <c r="D55" s="341"/>
      <c r="E55" s="341"/>
      <c r="F55" s="341"/>
      <c r="G55" s="341"/>
    </row>
    <row r="56" spans="1:7">
      <c r="A56" s="341"/>
      <c r="B56" s="341"/>
      <c r="C56" s="341"/>
      <c r="D56" s="341"/>
      <c r="E56" s="341"/>
      <c r="F56" s="341"/>
      <c r="G56" s="341"/>
    </row>
    <row r="57" spans="1:7">
      <c r="A57" s="341"/>
      <c r="B57" s="341"/>
      <c r="C57" s="341"/>
      <c r="D57" s="341"/>
      <c r="E57" s="341"/>
      <c r="F57" s="341"/>
      <c r="G57" s="341"/>
    </row>
    <row r="58" spans="1:7">
      <c r="A58" s="341"/>
      <c r="B58" s="341"/>
      <c r="C58" s="341"/>
      <c r="D58" s="341"/>
      <c r="E58" s="341"/>
      <c r="F58" s="341"/>
      <c r="G58" s="341"/>
    </row>
    <row r="59" spans="1:7">
      <c r="A59" s="341"/>
      <c r="B59" s="341"/>
      <c r="C59" s="341"/>
      <c r="D59" s="341"/>
      <c r="E59" s="341"/>
      <c r="F59" s="341"/>
      <c r="G59" s="341"/>
    </row>
    <row r="60" spans="1:7">
      <c r="A60" s="341"/>
      <c r="B60" s="341"/>
      <c r="C60" s="341"/>
      <c r="D60" s="341"/>
      <c r="E60" s="341"/>
      <c r="F60" s="341"/>
      <c r="G60" s="341"/>
    </row>
    <row r="61" spans="1:7">
      <c r="A61" s="341"/>
      <c r="B61" s="341"/>
      <c r="C61" s="341"/>
      <c r="D61" s="341"/>
      <c r="E61" s="341"/>
      <c r="F61" s="341"/>
      <c r="G61" s="341"/>
    </row>
    <row r="62" spans="1:7">
      <c r="A62" s="341"/>
      <c r="B62" s="341"/>
      <c r="C62" s="341"/>
      <c r="D62" s="341"/>
      <c r="E62" s="341"/>
      <c r="F62" s="341"/>
      <c r="G62" s="341"/>
    </row>
    <row r="63" spans="1:7">
      <c r="A63" s="341"/>
      <c r="B63" s="341"/>
      <c r="C63" s="341"/>
      <c r="D63" s="341"/>
      <c r="E63" s="341"/>
      <c r="F63" s="341"/>
      <c r="G63" s="341"/>
    </row>
    <row r="64" spans="1:7">
      <c r="A64" s="341"/>
      <c r="B64" s="341"/>
      <c r="C64" s="341"/>
      <c r="D64" s="341"/>
      <c r="E64" s="341"/>
      <c r="F64" s="341"/>
      <c r="G64" s="341"/>
    </row>
    <row r="65" spans="1:7">
      <c r="A65" s="341"/>
      <c r="B65" s="341"/>
      <c r="C65" s="341"/>
      <c r="D65" s="341"/>
      <c r="E65" s="341"/>
      <c r="F65" s="341"/>
      <c r="G65" s="341"/>
    </row>
    <row r="66" spans="1:7">
      <c r="A66" s="341"/>
      <c r="B66" s="341"/>
      <c r="C66" s="341"/>
      <c r="D66" s="341"/>
      <c r="E66" s="341"/>
      <c r="F66" s="341"/>
      <c r="G66" s="341"/>
    </row>
    <row r="67" spans="1:7">
      <c r="A67" s="341"/>
      <c r="B67" s="341"/>
      <c r="C67" s="341"/>
      <c r="D67" s="341"/>
      <c r="E67" s="341"/>
      <c r="F67" s="341"/>
      <c r="G67" s="341"/>
    </row>
    <row r="68" spans="1:7">
      <c r="A68" s="341"/>
      <c r="B68" s="341"/>
      <c r="C68" s="341"/>
      <c r="D68" s="341"/>
      <c r="E68" s="341"/>
      <c r="F68" s="341"/>
      <c r="G68" s="341"/>
    </row>
    <row r="69" spans="1:7">
      <c r="A69" s="341"/>
      <c r="B69" s="341"/>
      <c r="C69" s="341"/>
      <c r="D69" s="341"/>
      <c r="E69" s="341"/>
      <c r="F69" s="341"/>
      <c r="G69" s="341"/>
    </row>
    <row r="70" spans="1:7">
      <c r="A70" s="236"/>
      <c r="B70" s="236"/>
      <c r="C70" s="236"/>
      <c r="D70" s="236"/>
      <c r="E70" s="236"/>
      <c r="F70" s="236"/>
      <c r="G70" s="236"/>
    </row>
    <row r="71" spans="1:7">
      <c r="A71" s="236"/>
      <c r="B71" s="236"/>
      <c r="C71" s="236"/>
      <c r="D71" s="236"/>
      <c r="E71" s="236"/>
      <c r="F71" s="236"/>
      <c r="G71" s="236"/>
    </row>
    <row r="72" spans="1:7">
      <c r="A72" s="236"/>
      <c r="B72" s="236"/>
      <c r="C72" s="236"/>
      <c r="D72" s="236"/>
      <c r="E72" s="236"/>
      <c r="F72" s="236"/>
      <c r="G72" s="236"/>
    </row>
    <row r="73" spans="1:7">
      <c r="A73" s="236"/>
      <c r="B73" s="236"/>
      <c r="C73" s="236"/>
      <c r="D73" s="236"/>
      <c r="E73" s="236"/>
      <c r="F73" s="236"/>
      <c r="G73" s="236"/>
    </row>
    <row r="74" spans="1:7">
      <c r="A74" s="236"/>
      <c r="B74" s="236"/>
      <c r="C74" s="236"/>
      <c r="D74" s="236"/>
      <c r="E74" s="236"/>
      <c r="F74" s="236"/>
      <c r="G74" s="236"/>
    </row>
    <row r="75" spans="1:7">
      <c r="A75" s="236"/>
      <c r="B75" s="236"/>
      <c r="C75" s="236"/>
      <c r="D75" s="236"/>
      <c r="E75" s="236"/>
      <c r="F75" s="236"/>
      <c r="G75" s="236"/>
    </row>
    <row r="76" spans="1:7">
      <c r="A76" s="236"/>
      <c r="B76" s="236"/>
      <c r="C76" s="236"/>
      <c r="D76" s="236"/>
      <c r="E76" s="236"/>
      <c r="F76" s="236"/>
      <c r="G76" s="236"/>
    </row>
    <row r="77" spans="1:7">
      <c r="A77" s="236"/>
      <c r="B77" s="236"/>
      <c r="C77" s="236"/>
      <c r="D77" s="236"/>
      <c r="E77" s="236"/>
      <c r="F77" s="236"/>
      <c r="G77" s="236"/>
    </row>
    <row r="78" spans="1:7">
      <c r="A78" s="236"/>
      <c r="B78" s="236"/>
      <c r="C78" s="236"/>
      <c r="D78" s="236"/>
      <c r="E78" s="236"/>
      <c r="F78" s="236"/>
      <c r="G78" s="236"/>
    </row>
    <row r="79" spans="1:7">
      <c r="A79" s="236"/>
      <c r="B79" s="236"/>
      <c r="C79" s="236"/>
      <c r="D79" s="236"/>
      <c r="E79" s="236"/>
      <c r="F79" s="236"/>
      <c r="G79" s="236"/>
    </row>
    <row r="80" spans="1:7">
      <c r="A80" s="236"/>
      <c r="B80" s="236"/>
      <c r="C80" s="236"/>
      <c r="D80" s="236"/>
      <c r="E80" s="236"/>
      <c r="F80" s="236"/>
      <c r="G80" s="236"/>
    </row>
    <row r="81" spans="1:7">
      <c r="A81" s="236"/>
      <c r="B81" s="236"/>
      <c r="C81" s="236"/>
      <c r="D81" s="236"/>
      <c r="E81" s="236"/>
      <c r="F81" s="236"/>
      <c r="G81" s="236"/>
    </row>
    <row r="82" spans="1:7">
      <c r="A82" s="236"/>
      <c r="B82" s="236"/>
      <c r="C82" s="236"/>
      <c r="D82" s="236"/>
      <c r="E82" s="236"/>
      <c r="F82" s="236"/>
      <c r="G82" s="236"/>
    </row>
    <row r="83" spans="1:7">
      <c r="A83" s="236"/>
      <c r="B83" s="236"/>
      <c r="C83" s="236"/>
      <c r="D83" s="236"/>
      <c r="E83" s="236"/>
      <c r="F83" s="236"/>
      <c r="G83" s="236"/>
    </row>
    <row r="84" spans="1:7">
      <c r="A84" s="236"/>
      <c r="B84" s="236"/>
      <c r="C84" s="236"/>
      <c r="D84" s="236"/>
      <c r="E84" s="236"/>
      <c r="F84" s="236"/>
      <c r="G84" s="236"/>
    </row>
    <row r="85" spans="1:7">
      <c r="A85" s="236"/>
      <c r="B85" s="236"/>
      <c r="C85" s="236"/>
      <c r="D85" s="236"/>
      <c r="E85" s="236"/>
      <c r="F85" s="236"/>
      <c r="G85" s="236"/>
    </row>
    <row r="86" spans="1:7">
      <c r="A86" s="236"/>
      <c r="B86" s="236"/>
      <c r="C86" s="236"/>
      <c r="D86" s="236"/>
      <c r="E86" s="236"/>
      <c r="F86" s="236"/>
      <c r="G86" s="236"/>
    </row>
    <row r="87" spans="1:7">
      <c r="A87" s="236"/>
      <c r="B87" s="236"/>
      <c r="C87" s="236"/>
      <c r="D87" s="236"/>
      <c r="E87" s="236"/>
      <c r="F87" s="236"/>
      <c r="G87" s="236"/>
    </row>
    <row r="88" spans="1:7">
      <c r="A88" s="236"/>
      <c r="B88" s="236"/>
      <c r="C88" s="236"/>
      <c r="D88" s="236"/>
      <c r="E88" s="236"/>
      <c r="F88" s="236"/>
      <c r="G88" s="236"/>
    </row>
    <row r="89" spans="1:7">
      <c r="A89" s="236"/>
      <c r="B89" s="236"/>
      <c r="C89" s="236"/>
      <c r="D89" s="236"/>
      <c r="E89" s="236"/>
      <c r="F89" s="236"/>
      <c r="G89" s="236"/>
    </row>
    <row r="90" spans="1:7">
      <c r="A90" s="236"/>
      <c r="B90" s="236"/>
      <c r="C90" s="236"/>
      <c r="D90" s="236"/>
      <c r="E90" s="236"/>
      <c r="F90" s="236"/>
      <c r="G90" s="236"/>
    </row>
  </sheetData>
  <mergeCells count="56">
    <mergeCell ref="A1:J1"/>
    <mergeCell ref="A5:T5"/>
    <mergeCell ref="A6:B6"/>
    <mergeCell ref="C6:H6"/>
    <mergeCell ref="I6:N6"/>
    <mergeCell ref="O6:T6"/>
    <mergeCell ref="A15:B15"/>
    <mergeCell ref="A17:E17"/>
    <mergeCell ref="B18:E18"/>
    <mergeCell ref="A26:B26"/>
    <mergeCell ref="A28:C28"/>
    <mergeCell ref="A55:C55"/>
    <mergeCell ref="D55:E55"/>
    <mergeCell ref="F55:G55"/>
    <mergeCell ref="D56:E56"/>
    <mergeCell ref="F56:G56"/>
    <mergeCell ref="D57:E57"/>
    <mergeCell ref="F57:G57"/>
    <mergeCell ref="D58:E58"/>
    <mergeCell ref="F58:G58"/>
    <mergeCell ref="D59:E59"/>
    <mergeCell ref="F59:G59"/>
    <mergeCell ref="D60:E60"/>
    <mergeCell ref="F60:G60"/>
    <mergeCell ref="D61:E61"/>
    <mergeCell ref="F61:G61"/>
    <mergeCell ref="D62:E62"/>
    <mergeCell ref="F62:G62"/>
    <mergeCell ref="D63:E63"/>
    <mergeCell ref="F63:G63"/>
    <mergeCell ref="D64:E64"/>
    <mergeCell ref="F64:G64"/>
    <mergeCell ref="D65:E65"/>
    <mergeCell ref="F65:G65"/>
    <mergeCell ref="D66:E66"/>
    <mergeCell ref="F66:G66"/>
    <mergeCell ref="D67:E67"/>
    <mergeCell ref="F67:G67"/>
    <mergeCell ref="D68:E68"/>
    <mergeCell ref="F68:G68"/>
    <mergeCell ref="D69:E69"/>
    <mergeCell ref="F69:G69"/>
    <mergeCell ref="A8:A9"/>
    <mergeCell ref="A10:A11"/>
    <mergeCell ref="A12:A14"/>
    <mergeCell ref="A20:A22"/>
    <mergeCell ref="A23:A25"/>
    <mergeCell ref="A50:A53"/>
    <mergeCell ref="A56:A57"/>
    <mergeCell ref="A58:A61"/>
    <mergeCell ref="A62:A65"/>
    <mergeCell ref="A66:A69"/>
    <mergeCell ref="B58:B60"/>
    <mergeCell ref="B62:B64"/>
    <mergeCell ref="B66:B68"/>
    <mergeCell ref="B50:G53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3"/>
  <sheetViews>
    <sheetView workbookViewId="0">
      <selection activeCell="A1" sqref="A1:M1"/>
    </sheetView>
  </sheetViews>
  <sheetFormatPr defaultColWidth="8.89423076923077" defaultRowHeight="16.8"/>
  <cols>
    <col min="1" max="1" width="25.7307692307692" customWidth="1"/>
    <col min="2" max="2" width="36.3173076923077" customWidth="1"/>
    <col min="3" max="3" width="25.7307692307692" customWidth="1"/>
    <col min="4" max="4" width="36.3173076923077" customWidth="1"/>
    <col min="5" max="5" width="25.4134615384615" customWidth="1"/>
  </cols>
  <sheetData>
    <row r="1" ht="24.8" spans="1:13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9.2" spans="1:5">
      <c r="A2" s="11" t="s">
        <v>346</v>
      </c>
      <c r="B2" s="12"/>
      <c r="C2" s="12"/>
      <c r="D2" s="12"/>
      <c r="E2" s="29"/>
    </row>
    <row r="3" ht="17" spans="1:5">
      <c r="A3" s="13" t="s">
        <v>347</v>
      </c>
      <c r="B3" s="14" t="s">
        <v>348</v>
      </c>
      <c r="C3" s="15"/>
      <c r="D3" s="13" t="s">
        <v>349</v>
      </c>
      <c r="E3" s="30">
        <v>177919</v>
      </c>
    </row>
    <row r="4" ht="30" customHeight="1" spans="1:5">
      <c r="A4" s="3" t="s">
        <v>350</v>
      </c>
      <c r="B4" s="3"/>
      <c r="C4" s="16"/>
      <c r="D4" s="3" t="s">
        <v>351</v>
      </c>
      <c r="E4" s="31"/>
    </row>
    <row r="5" ht="30" customHeight="1" spans="1:5">
      <c r="A5" s="17" t="s">
        <v>352</v>
      </c>
      <c r="B5" s="18">
        <v>44086</v>
      </c>
      <c r="C5" s="17"/>
      <c r="D5" s="17" t="s">
        <v>353</v>
      </c>
      <c r="E5" s="32">
        <v>44086</v>
      </c>
    </row>
    <row r="6" ht="30" customHeight="1" spans="1:5">
      <c r="A6" s="17" t="s">
        <v>354</v>
      </c>
      <c r="B6" s="19" t="s">
        <v>355</v>
      </c>
      <c r="C6" s="17"/>
      <c r="D6" s="17" t="s">
        <v>356</v>
      </c>
      <c r="E6" s="19" t="s">
        <v>355</v>
      </c>
    </row>
    <row r="7" ht="30" customHeight="1" spans="1:5">
      <c r="A7" s="17" t="s">
        <v>357</v>
      </c>
      <c r="B7" s="19" t="s">
        <v>358</v>
      </c>
      <c r="C7" s="17"/>
      <c r="D7" s="17" t="s">
        <v>359</v>
      </c>
      <c r="E7" s="19" t="s">
        <v>358</v>
      </c>
    </row>
    <row r="8" ht="30" customHeight="1" spans="1:5">
      <c r="A8" s="17" t="s">
        <v>322</v>
      </c>
      <c r="B8" s="20">
        <v>68242</v>
      </c>
      <c r="C8" s="17"/>
      <c r="D8" s="17" t="s">
        <v>323</v>
      </c>
      <c r="E8" s="20">
        <v>68242</v>
      </c>
    </row>
    <row r="9" ht="17" spans="1:5">
      <c r="A9" s="19" t="s">
        <v>360</v>
      </c>
      <c r="B9" s="20">
        <v>22155</v>
      </c>
      <c r="C9" s="17"/>
      <c r="D9" s="17" t="s">
        <v>361</v>
      </c>
      <c r="E9" s="20">
        <v>22155</v>
      </c>
    </row>
    <row r="10" spans="1:5">
      <c r="A10" s="21"/>
      <c r="B10" s="22"/>
      <c r="C10" s="23"/>
      <c r="D10" s="23"/>
      <c r="E10" s="33"/>
    </row>
    <row r="11" ht="19.2" spans="1:5">
      <c r="A11" s="11" t="s">
        <v>362</v>
      </c>
      <c r="B11" s="12"/>
      <c r="C11" s="12"/>
      <c r="D11" s="12"/>
      <c r="E11" s="29"/>
    </row>
    <row r="12" ht="17" spans="1:5">
      <c r="A12" s="3" t="s">
        <v>363</v>
      </c>
      <c r="B12" s="3" t="s">
        <v>364</v>
      </c>
      <c r="C12" s="8" t="s">
        <v>273</v>
      </c>
      <c r="D12" s="3" t="s">
        <v>365</v>
      </c>
      <c r="E12" s="3" t="s">
        <v>274</v>
      </c>
    </row>
    <row r="13" spans="1:5">
      <c r="A13" s="24" t="s">
        <v>366</v>
      </c>
      <c r="B13" s="25">
        <v>200</v>
      </c>
      <c r="C13" s="25">
        <v>234</v>
      </c>
      <c r="D13" s="25">
        <v>34</v>
      </c>
      <c r="E13" s="28">
        <v>0.17</v>
      </c>
    </row>
    <row r="14" ht="50.05" customHeight="1" spans="1:5">
      <c r="A14" s="24" t="s">
        <v>324</v>
      </c>
      <c r="B14" s="26">
        <v>50000</v>
      </c>
      <c r="C14" s="26">
        <v>59875</v>
      </c>
      <c r="D14" s="25">
        <v>9875</v>
      </c>
      <c r="E14" s="28">
        <v>0.2</v>
      </c>
    </row>
    <row r="15" ht="50.05" customHeight="1" spans="1:5">
      <c r="A15" s="24" t="s">
        <v>367</v>
      </c>
      <c r="B15" s="19">
        <v>18500</v>
      </c>
      <c r="C15" s="19">
        <v>19500</v>
      </c>
      <c r="D15" s="27">
        <v>1000</v>
      </c>
      <c r="E15" s="34">
        <v>0.05</v>
      </c>
    </row>
    <row r="16" spans="1:5">
      <c r="A16" s="24"/>
      <c r="B16" s="19">
        <v>19000</v>
      </c>
      <c r="C16" s="19">
        <v>20500</v>
      </c>
      <c r="D16" s="27">
        <v>1500</v>
      </c>
      <c r="E16" s="34">
        <v>0.08</v>
      </c>
    </row>
    <row r="17" spans="1:5">
      <c r="A17" s="24" t="s">
        <v>368</v>
      </c>
      <c r="B17" s="28">
        <v>0.73</v>
      </c>
      <c r="C17" s="28">
        <v>0.87</v>
      </c>
      <c r="D17" s="28">
        <v>0.14</v>
      </c>
      <c r="E17" s="28">
        <v>0.02</v>
      </c>
    </row>
    <row r="18" spans="1:5">
      <c r="A18" s="24" t="s">
        <v>369</v>
      </c>
      <c r="B18" s="26">
        <v>2000</v>
      </c>
      <c r="C18" s="26">
        <v>2250</v>
      </c>
      <c r="D18" s="25">
        <v>250</v>
      </c>
      <c r="E18" s="28">
        <v>0.13</v>
      </c>
    </row>
    <row r="19" spans="1:5">
      <c r="A19" s="24" t="s">
        <v>370</v>
      </c>
      <c r="B19" s="25">
        <v>289</v>
      </c>
      <c r="C19" s="25">
        <v>331</v>
      </c>
      <c r="D19" s="25">
        <v>42</v>
      </c>
      <c r="E19" s="28">
        <v>0.15</v>
      </c>
    </row>
    <row r="20" spans="1:5">
      <c r="A20" s="24" t="s">
        <v>371</v>
      </c>
      <c r="B20" s="28">
        <v>0.14</v>
      </c>
      <c r="C20" s="28">
        <v>0.15</v>
      </c>
      <c r="D20" s="28">
        <v>0</v>
      </c>
      <c r="E20" s="28">
        <v>0</v>
      </c>
    </row>
    <row r="21" ht="17" spans="1:5">
      <c r="A21" s="13" t="s">
        <v>372</v>
      </c>
      <c r="B21" s="25">
        <v>300</v>
      </c>
      <c r="C21" s="25">
        <v>300</v>
      </c>
      <c r="D21" s="28">
        <v>0</v>
      </c>
      <c r="E21" s="28">
        <v>0</v>
      </c>
    </row>
    <row r="22" ht="17" spans="1:5">
      <c r="A22" s="13" t="s">
        <v>373</v>
      </c>
      <c r="B22" s="28">
        <v>0.67</v>
      </c>
      <c r="C22" s="28">
        <v>0.78</v>
      </c>
      <c r="D22" s="28">
        <v>0.11</v>
      </c>
      <c r="E22" s="28">
        <v>0.16</v>
      </c>
    </row>
    <row r="23" spans="1:5">
      <c r="A23" s="24" t="s">
        <v>270</v>
      </c>
      <c r="B23" s="28">
        <v>0.1</v>
      </c>
      <c r="C23" s="28">
        <v>0.1</v>
      </c>
      <c r="D23" s="28">
        <v>0</v>
      </c>
      <c r="E23" s="28">
        <v>0</v>
      </c>
    </row>
  </sheetData>
  <mergeCells count="5">
    <mergeCell ref="A1:M1"/>
    <mergeCell ref="A2:E2"/>
    <mergeCell ref="A4:B4"/>
    <mergeCell ref="A11:E11"/>
    <mergeCell ref="A15:A1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E23" sqref="E23"/>
    </sheetView>
  </sheetViews>
  <sheetFormatPr defaultColWidth="8.89423076923077" defaultRowHeight="16.8"/>
  <cols>
    <col min="1" max="6" width="25.7307692307692" customWidth="1"/>
  </cols>
  <sheetData>
    <row r="1" ht="24.8" spans="1:13">
      <c r="A1" s="1" t="s">
        <v>374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8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9.2" spans="1:6">
      <c r="A3" s="2" t="s">
        <v>375</v>
      </c>
      <c r="B3" s="2"/>
      <c r="C3" s="2"/>
      <c r="D3" s="2"/>
      <c r="E3" s="2"/>
      <c r="F3" s="2"/>
    </row>
    <row r="4" ht="34" spans="1:6">
      <c r="A4" s="3"/>
      <c r="B4" s="3" t="s">
        <v>67</v>
      </c>
      <c r="C4" s="3" t="s">
        <v>68</v>
      </c>
      <c r="D4" s="3" t="s">
        <v>376</v>
      </c>
      <c r="E4" s="3" t="s">
        <v>377</v>
      </c>
      <c r="F4" s="8" t="s">
        <v>378</v>
      </c>
    </row>
    <row r="5" spans="1:6">
      <c r="A5" s="4" t="s">
        <v>320</v>
      </c>
      <c r="B5" s="5">
        <v>8.3</v>
      </c>
      <c r="C5" s="5">
        <v>9.1</v>
      </c>
      <c r="D5" s="5">
        <v>9.7</v>
      </c>
      <c r="E5" s="5">
        <v>9.12</v>
      </c>
      <c r="F5" s="4"/>
    </row>
    <row r="6" spans="1:6">
      <c r="A6" s="4" t="s">
        <v>73</v>
      </c>
      <c r="B6" s="5" t="s">
        <v>75</v>
      </c>
      <c r="C6" s="5" t="s">
        <v>75</v>
      </c>
      <c r="D6" s="5" t="s">
        <v>75</v>
      </c>
      <c r="E6" s="5" t="s">
        <v>75</v>
      </c>
      <c r="F6" s="4" t="s">
        <v>379</v>
      </c>
    </row>
    <row r="7" spans="1:6">
      <c r="A7" s="4" t="s">
        <v>77</v>
      </c>
      <c r="B7" s="5">
        <v>49825</v>
      </c>
      <c r="C7" s="5">
        <v>60000</v>
      </c>
      <c r="D7" s="5">
        <v>68242</v>
      </c>
      <c r="E7" s="4">
        <v>68242</v>
      </c>
      <c r="F7" s="4"/>
    </row>
    <row r="8" spans="1:6">
      <c r="A8" s="4" t="s">
        <v>79</v>
      </c>
      <c r="B8" s="5">
        <v>49825</v>
      </c>
      <c r="C8" s="5">
        <v>60000</v>
      </c>
      <c r="D8" s="5">
        <v>68242</v>
      </c>
      <c r="E8" s="5">
        <v>68242</v>
      </c>
      <c r="F8" s="4"/>
    </row>
    <row r="9" ht="30" customHeight="1" spans="1:6">
      <c r="A9" s="4" t="s">
        <v>81</v>
      </c>
      <c r="B9" s="5">
        <v>34877.5</v>
      </c>
      <c r="C9" s="5">
        <v>42000</v>
      </c>
      <c r="D9" s="5">
        <v>49487</v>
      </c>
      <c r="E9" s="4">
        <v>50000</v>
      </c>
      <c r="F9" s="4"/>
    </row>
    <row r="10" ht="30" customHeight="1" spans="1:6">
      <c r="A10" s="4" t="s">
        <v>380</v>
      </c>
      <c r="B10" s="4">
        <v>21614</v>
      </c>
      <c r="C10" s="4">
        <v>22155</v>
      </c>
      <c r="D10" s="4">
        <v>22155</v>
      </c>
      <c r="E10" s="4">
        <v>22155</v>
      </c>
      <c r="F10" s="4"/>
    </row>
    <row r="11" spans="1:6">
      <c r="A11" s="4"/>
      <c r="B11" s="4">
        <v>19000</v>
      </c>
      <c r="C11" s="4">
        <v>20500</v>
      </c>
      <c r="D11" s="4">
        <v>20500</v>
      </c>
      <c r="E11" s="4">
        <v>19500</v>
      </c>
      <c r="F11" s="4"/>
    </row>
    <row r="12" spans="1:6">
      <c r="A12" s="6" t="s">
        <v>82</v>
      </c>
      <c r="B12" s="7">
        <v>0.7</v>
      </c>
      <c r="C12" s="7">
        <v>0.7</v>
      </c>
      <c r="D12" s="7">
        <v>0.73</v>
      </c>
      <c r="E12" s="7">
        <v>0.73</v>
      </c>
      <c r="F12" s="4"/>
    </row>
    <row r="13" spans="1:6">
      <c r="A13" s="6" t="s">
        <v>381</v>
      </c>
      <c r="B13" s="4" t="s">
        <v>379</v>
      </c>
      <c r="C13" s="4" t="s">
        <v>379</v>
      </c>
      <c r="D13" s="4" t="s">
        <v>379</v>
      </c>
      <c r="E13" s="4" t="s">
        <v>379</v>
      </c>
      <c r="F13" s="4" t="s">
        <v>379</v>
      </c>
    </row>
    <row r="14" spans="1:6">
      <c r="A14" s="6" t="s">
        <v>97</v>
      </c>
      <c r="B14" s="7">
        <v>0.08</v>
      </c>
      <c r="C14" s="7">
        <v>0.09</v>
      </c>
      <c r="D14" s="7">
        <v>0.09</v>
      </c>
      <c r="E14" s="9">
        <v>0.0907</v>
      </c>
      <c r="F14" s="4"/>
    </row>
    <row r="15" spans="1:6">
      <c r="A15" s="6" t="s">
        <v>98</v>
      </c>
      <c r="B15" s="7">
        <v>0.2</v>
      </c>
      <c r="C15" s="7">
        <v>0.23</v>
      </c>
      <c r="D15" s="7">
        <v>0.23</v>
      </c>
      <c r="E15" s="10">
        <v>0.22</v>
      </c>
      <c r="F15" s="4"/>
    </row>
    <row r="16" spans="1:6">
      <c r="A16" s="6" t="s">
        <v>99</v>
      </c>
      <c r="B16" s="4">
        <v>17</v>
      </c>
      <c r="C16" s="4">
        <v>18</v>
      </c>
      <c r="D16" s="4">
        <v>18</v>
      </c>
      <c r="E16" s="4">
        <v>20</v>
      </c>
      <c r="F16" s="4"/>
    </row>
    <row r="17" spans="1:6">
      <c r="A17" s="6"/>
      <c r="B17" s="4"/>
      <c r="C17" s="4"/>
      <c r="D17" s="4"/>
      <c r="E17" s="4"/>
      <c r="F17" s="4"/>
    </row>
    <row r="18" ht="19.2" spans="1:6">
      <c r="A18" s="2" t="s">
        <v>382</v>
      </c>
      <c r="B18" s="2"/>
      <c r="C18" s="2"/>
      <c r="D18" s="2"/>
      <c r="E18" s="2"/>
      <c r="F18" s="2"/>
    </row>
    <row r="19" spans="1:6">
      <c r="A19" s="4" t="s">
        <v>383</v>
      </c>
      <c r="B19" s="4"/>
      <c r="C19" s="4"/>
      <c r="D19" s="4"/>
      <c r="E19" s="4"/>
      <c r="F19" s="4"/>
    </row>
    <row r="20" spans="1:6">
      <c r="A20" s="4" t="s">
        <v>384</v>
      </c>
      <c r="B20" s="4"/>
      <c r="C20" s="4"/>
      <c r="D20" s="4"/>
      <c r="E20" s="4"/>
      <c r="F20" s="4"/>
    </row>
    <row r="21" spans="1:6">
      <c r="A21" s="4" t="s">
        <v>385</v>
      </c>
      <c r="B21" s="4"/>
      <c r="C21" s="4"/>
      <c r="D21" s="4"/>
      <c r="E21" s="4"/>
      <c r="F21" s="4"/>
    </row>
    <row r="22" spans="1:6">
      <c r="A22" s="4" t="s">
        <v>386</v>
      </c>
      <c r="B22" s="4"/>
      <c r="C22" s="4"/>
      <c r="D22" s="4"/>
      <c r="E22" s="4"/>
      <c r="F22" s="4"/>
    </row>
  </sheetData>
  <mergeCells count="8">
    <mergeCell ref="A1:M1"/>
    <mergeCell ref="A3:F3"/>
    <mergeCell ref="A18:F18"/>
    <mergeCell ref="B19:F19"/>
    <mergeCell ref="B20:F20"/>
    <mergeCell ref="B21:F21"/>
    <mergeCell ref="B22:F22"/>
    <mergeCell ref="A10:A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8"/>
  <sheetViews>
    <sheetView zoomScale="85" zoomScaleNormal="85" workbookViewId="0">
      <selection activeCell="A1" sqref="A1:J1"/>
    </sheetView>
  </sheetViews>
  <sheetFormatPr defaultColWidth="8.89423076923077" defaultRowHeight="14.4"/>
  <cols>
    <col min="1" max="1" width="18" style="238" customWidth="1"/>
    <col min="2" max="2" width="20" style="238" customWidth="1"/>
    <col min="3" max="3" width="18.3653846153846" style="238" customWidth="1"/>
    <col min="4" max="4" width="18.625" style="238" customWidth="1"/>
    <col min="5" max="7" width="15.7307692307692" style="238" customWidth="1"/>
    <col min="8" max="8" width="13" style="238" customWidth="1"/>
    <col min="9" max="9" width="15.5192307692308" style="238" customWidth="1"/>
    <col min="10" max="10" width="13.1057692307692" style="238" customWidth="1"/>
    <col min="11" max="248" width="8.89423076923077" style="238"/>
    <col min="249" max="249" width="18" style="238" customWidth="1"/>
    <col min="250" max="250" width="17" style="238" customWidth="1"/>
    <col min="251" max="251" width="15.7307692307692" style="238" customWidth="1"/>
    <col min="252" max="252" width="18.625" style="238" customWidth="1"/>
    <col min="253" max="257" width="15.7307692307692" style="238" customWidth="1"/>
    <col min="258" max="504" width="8.89423076923077" style="238"/>
    <col min="505" max="505" width="18" style="238" customWidth="1"/>
    <col min="506" max="506" width="17" style="238" customWidth="1"/>
    <col min="507" max="507" width="15.7307692307692" style="238" customWidth="1"/>
    <col min="508" max="508" width="18.625" style="238" customWidth="1"/>
    <col min="509" max="513" width="15.7307692307692" style="238" customWidth="1"/>
    <col min="514" max="760" width="8.89423076923077" style="238"/>
    <col min="761" max="761" width="18" style="238" customWidth="1"/>
    <col min="762" max="762" width="17" style="238" customWidth="1"/>
    <col min="763" max="763" width="15.7307692307692" style="238" customWidth="1"/>
    <col min="764" max="764" width="18.625" style="238" customWidth="1"/>
    <col min="765" max="769" width="15.7307692307692" style="238" customWidth="1"/>
    <col min="770" max="1016" width="8.89423076923077" style="238"/>
    <col min="1017" max="1017" width="18" style="238" customWidth="1"/>
    <col min="1018" max="1018" width="17" style="238" customWidth="1"/>
    <col min="1019" max="1019" width="15.7307692307692" style="238" customWidth="1"/>
    <col min="1020" max="1020" width="18.625" style="238" customWidth="1"/>
    <col min="1021" max="1025" width="15.7307692307692" style="238" customWidth="1"/>
    <col min="1026" max="1272" width="8.89423076923077" style="238"/>
    <col min="1273" max="1273" width="18" style="238" customWidth="1"/>
    <col min="1274" max="1274" width="17" style="238" customWidth="1"/>
    <col min="1275" max="1275" width="15.7307692307692" style="238" customWidth="1"/>
    <col min="1276" max="1276" width="18.625" style="238" customWidth="1"/>
    <col min="1277" max="1281" width="15.7307692307692" style="238" customWidth="1"/>
    <col min="1282" max="1528" width="8.89423076923077" style="238"/>
    <col min="1529" max="1529" width="18" style="238" customWidth="1"/>
    <col min="1530" max="1530" width="17" style="238" customWidth="1"/>
    <col min="1531" max="1531" width="15.7307692307692" style="238" customWidth="1"/>
    <col min="1532" max="1532" width="18.625" style="238" customWidth="1"/>
    <col min="1533" max="1537" width="15.7307692307692" style="238" customWidth="1"/>
    <col min="1538" max="1784" width="8.89423076923077" style="238"/>
    <col min="1785" max="1785" width="18" style="238" customWidth="1"/>
    <col min="1786" max="1786" width="17" style="238" customWidth="1"/>
    <col min="1787" max="1787" width="15.7307692307692" style="238" customWidth="1"/>
    <col min="1788" max="1788" width="18.625" style="238" customWidth="1"/>
    <col min="1789" max="1793" width="15.7307692307692" style="238" customWidth="1"/>
    <col min="1794" max="2040" width="8.89423076923077" style="238"/>
    <col min="2041" max="2041" width="18" style="238" customWidth="1"/>
    <col min="2042" max="2042" width="17" style="238" customWidth="1"/>
    <col min="2043" max="2043" width="15.7307692307692" style="238" customWidth="1"/>
    <col min="2044" max="2044" width="18.625" style="238" customWidth="1"/>
    <col min="2045" max="2049" width="15.7307692307692" style="238" customWidth="1"/>
    <col min="2050" max="2296" width="8.89423076923077" style="238"/>
    <col min="2297" max="2297" width="18" style="238" customWidth="1"/>
    <col min="2298" max="2298" width="17" style="238" customWidth="1"/>
    <col min="2299" max="2299" width="15.7307692307692" style="238" customWidth="1"/>
    <col min="2300" max="2300" width="18.625" style="238" customWidth="1"/>
    <col min="2301" max="2305" width="15.7307692307692" style="238" customWidth="1"/>
    <col min="2306" max="2552" width="8.89423076923077" style="238"/>
    <col min="2553" max="2553" width="18" style="238" customWidth="1"/>
    <col min="2554" max="2554" width="17" style="238" customWidth="1"/>
    <col min="2555" max="2555" width="15.7307692307692" style="238" customWidth="1"/>
    <col min="2556" max="2556" width="18.625" style="238" customWidth="1"/>
    <col min="2557" max="2561" width="15.7307692307692" style="238" customWidth="1"/>
    <col min="2562" max="2808" width="8.89423076923077" style="238"/>
    <col min="2809" max="2809" width="18" style="238" customWidth="1"/>
    <col min="2810" max="2810" width="17" style="238" customWidth="1"/>
    <col min="2811" max="2811" width="15.7307692307692" style="238" customWidth="1"/>
    <col min="2812" max="2812" width="18.625" style="238" customWidth="1"/>
    <col min="2813" max="2817" width="15.7307692307692" style="238" customWidth="1"/>
    <col min="2818" max="3064" width="8.89423076923077" style="238"/>
    <col min="3065" max="3065" width="18" style="238" customWidth="1"/>
    <col min="3066" max="3066" width="17" style="238" customWidth="1"/>
    <col min="3067" max="3067" width="15.7307692307692" style="238" customWidth="1"/>
    <col min="3068" max="3068" width="18.625" style="238" customWidth="1"/>
    <col min="3069" max="3073" width="15.7307692307692" style="238" customWidth="1"/>
    <col min="3074" max="3320" width="8.89423076923077" style="238"/>
    <col min="3321" max="3321" width="18" style="238" customWidth="1"/>
    <col min="3322" max="3322" width="17" style="238" customWidth="1"/>
    <col min="3323" max="3323" width="15.7307692307692" style="238" customWidth="1"/>
    <col min="3324" max="3324" width="18.625" style="238" customWidth="1"/>
    <col min="3325" max="3329" width="15.7307692307692" style="238" customWidth="1"/>
    <col min="3330" max="3576" width="8.89423076923077" style="238"/>
    <col min="3577" max="3577" width="18" style="238" customWidth="1"/>
    <col min="3578" max="3578" width="17" style="238" customWidth="1"/>
    <col min="3579" max="3579" width="15.7307692307692" style="238" customWidth="1"/>
    <col min="3580" max="3580" width="18.625" style="238" customWidth="1"/>
    <col min="3581" max="3585" width="15.7307692307692" style="238" customWidth="1"/>
    <col min="3586" max="3832" width="8.89423076923077" style="238"/>
    <col min="3833" max="3833" width="18" style="238" customWidth="1"/>
    <col min="3834" max="3834" width="17" style="238" customWidth="1"/>
    <col min="3835" max="3835" width="15.7307692307692" style="238" customWidth="1"/>
    <col min="3836" max="3836" width="18.625" style="238" customWidth="1"/>
    <col min="3837" max="3841" width="15.7307692307692" style="238" customWidth="1"/>
    <col min="3842" max="4088" width="8.89423076923077" style="238"/>
    <col min="4089" max="4089" width="18" style="238" customWidth="1"/>
    <col min="4090" max="4090" width="17" style="238" customWidth="1"/>
    <col min="4091" max="4091" width="15.7307692307692" style="238" customWidth="1"/>
    <col min="4092" max="4092" width="18.625" style="238" customWidth="1"/>
    <col min="4093" max="4097" width="15.7307692307692" style="238" customWidth="1"/>
    <col min="4098" max="4344" width="8.89423076923077" style="238"/>
    <col min="4345" max="4345" width="18" style="238" customWidth="1"/>
    <col min="4346" max="4346" width="17" style="238" customWidth="1"/>
    <col min="4347" max="4347" width="15.7307692307692" style="238" customWidth="1"/>
    <col min="4348" max="4348" width="18.625" style="238" customWidth="1"/>
    <col min="4349" max="4353" width="15.7307692307692" style="238" customWidth="1"/>
    <col min="4354" max="4600" width="8.89423076923077" style="238"/>
    <col min="4601" max="4601" width="18" style="238" customWidth="1"/>
    <col min="4602" max="4602" width="17" style="238" customWidth="1"/>
    <col min="4603" max="4603" width="15.7307692307692" style="238" customWidth="1"/>
    <col min="4604" max="4604" width="18.625" style="238" customWidth="1"/>
    <col min="4605" max="4609" width="15.7307692307692" style="238" customWidth="1"/>
    <col min="4610" max="4856" width="8.89423076923077" style="238"/>
    <col min="4857" max="4857" width="18" style="238" customWidth="1"/>
    <col min="4858" max="4858" width="17" style="238" customWidth="1"/>
    <col min="4859" max="4859" width="15.7307692307692" style="238" customWidth="1"/>
    <col min="4860" max="4860" width="18.625" style="238" customWidth="1"/>
    <col min="4861" max="4865" width="15.7307692307692" style="238" customWidth="1"/>
    <col min="4866" max="5112" width="8.89423076923077" style="238"/>
    <col min="5113" max="5113" width="18" style="238" customWidth="1"/>
    <col min="5114" max="5114" width="17" style="238" customWidth="1"/>
    <col min="5115" max="5115" width="15.7307692307692" style="238" customWidth="1"/>
    <col min="5116" max="5116" width="18.625" style="238" customWidth="1"/>
    <col min="5117" max="5121" width="15.7307692307692" style="238" customWidth="1"/>
    <col min="5122" max="5368" width="8.89423076923077" style="238"/>
    <col min="5369" max="5369" width="18" style="238" customWidth="1"/>
    <col min="5370" max="5370" width="17" style="238" customWidth="1"/>
    <col min="5371" max="5371" width="15.7307692307692" style="238" customWidth="1"/>
    <col min="5372" max="5372" width="18.625" style="238" customWidth="1"/>
    <col min="5373" max="5377" width="15.7307692307692" style="238" customWidth="1"/>
    <col min="5378" max="5624" width="8.89423076923077" style="238"/>
    <col min="5625" max="5625" width="18" style="238" customWidth="1"/>
    <col min="5626" max="5626" width="17" style="238" customWidth="1"/>
    <col min="5627" max="5627" width="15.7307692307692" style="238" customWidth="1"/>
    <col min="5628" max="5628" width="18.625" style="238" customWidth="1"/>
    <col min="5629" max="5633" width="15.7307692307692" style="238" customWidth="1"/>
    <col min="5634" max="5880" width="8.89423076923077" style="238"/>
    <col min="5881" max="5881" width="18" style="238" customWidth="1"/>
    <col min="5882" max="5882" width="17" style="238" customWidth="1"/>
    <col min="5883" max="5883" width="15.7307692307692" style="238" customWidth="1"/>
    <col min="5884" max="5884" width="18.625" style="238" customWidth="1"/>
    <col min="5885" max="5889" width="15.7307692307692" style="238" customWidth="1"/>
    <col min="5890" max="6136" width="8.89423076923077" style="238"/>
    <col min="6137" max="6137" width="18" style="238" customWidth="1"/>
    <col min="6138" max="6138" width="17" style="238" customWidth="1"/>
    <col min="6139" max="6139" width="15.7307692307692" style="238" customWidth="1"/>
    <col min="6140" max="6140" width="18.625" style="238" customWidth="1"/>
    <col min="6141" max="6145" width="15.7307692307692" style="238" customWidth="1"/>
    <col min="6146" max="6392" width="8.89423076923077" style="238"/>
    <col min="6393" max="6393" width="18" style="238" customWidth="1"/>
    <col min="6394" max="6394" width="17" style="238" customWidth="1"/>
    <col min="6395" max="6395" width="15.7307692307692" style="238" customWidth="1"/>
    <col min="6396" max="6396" width="18.625" style="238" customWidth="1"/>
    <col min="6397" max="6401" width="15.7307692307692" style="238" customWidth="1"/>
    <col min="6402" max="6648" width="8.89423076923077" style="238"/>
    <col min="6649" max="6649" width="18" style="238" customWidth="1"/>
    <col min="6650" max="6650" width="17" style="238" customWidth="1"/>
    <col min="6651" max="6651" width="15.7307692307692" style="238" customWidth="1"/>
    <col min="6652" max="6652" width="18.625" style="238" customWidth="1"/>
    <col min="6653" max="6657" width="15.7307692307692" style="238" customWidth="1"/>
    <col min="6658" max="6904" width="8.89423076923077" style="238"/>
    <col min="6905" max="6905" width="18" style="238" customWidth="1"/>
    <col min="6906" max="6906" width="17" style="238" customWidth="1"/>
    <col min="6907" max="6907" width="15.7307692307692" style="238" customWidth="1"/>
    <col min="6908" max="6908" width="18.625" style="238" customWidth="1"/>
    <col min="6909" max="6913" width="15.7307692307692" style="238" customWidth="1"/>
    <col min="6914" max="7160" width="8.89423076923077" style="238"/>
    <col min="7161" max="7161" width="18" style="238" customWidth="1"/>
    <col min="7162" max="7162" width="17" style="238" customWidth="1"/>
    <col min="7163" max="7163" width="15.7307692307692" style="238" customWidth="1"/>
    <col min="7164" max="7164" width="18.625" style="238" customWidth="1"/>
    <col min="7165" max="7169" width="15.7307692307692" style="238" customWidth="1"/>
    <col min="7170" max="7416" width="8.89423076923077" style="238"/>
    <col min="7417" max="7417" width="18" style="238" customWidth="1"/>
    <col min="7418" max="7418" width="17" style="238" customWidth="1"/>
    <col min="7419" max="7419" width="15.7307692307692" style="238" customWidth="1"/>
    <col min="7420" max="7420" width="18.625" style="238" customWidth="1"/>
    <col min="7421" max="7425" width="15.7307692307692" style="238" customWidth="1"/>
    <col min="7426" max="7672" width="8.89423076923077" style="238"/>
    <col min="7673" max="7673" width="18" style="238" customWidth="1"/>
    <col min="7674" max="7674" width="17" style="238" customWidth="1"/>
    <col min="7675" max="7675" width="15.7307692307692" style="238" customWidth="1"/>
    <col min="7676" max="7676" width="18.625" style="238" customWidth="1"/>
    <col min="7677" max="7681" width="15.7307692307692" style="238" customWidth="1"/>
    <col min="7682" max="7928" width="8.89423076923077" style="238"/>
    <col min="7929" max="7929" width="18" style="238" customWidth="1"/>
    <col min="7930" max="7930" width="17" style="238" customWidth="1"/>
    <col min="7931" max="7931" width="15.7307692307692" style="238" customWidth="1"/>
    <col min="7932" max="7932" width="18.625" style="238" customWidth="1"/>
    <col min="7933" max="7937" width="15.7307692307692" style="238" customWidth="1"/>
    <col min="7938" max="8184" width="8.89423076923077" style="238"/>
    <col min="8185" max="8185" width="18" style="238" customWidth="1"/>
    <col min="8186" max="8186" width="17" style="238" customWidth="1"/>
    <col min="8187" max="8187" width="15.7307692307692" style="238" customWidth="1"/>
    <col min="8188" max="8188" width="18.625" style="238" customWidth="1"/>
    <col min="8189" max="8193" width="15.7307692307692" style="238" customWidth="1"/>
    <col min="8194" max="8440" width="8.89423076923077" style="238"/>
    <col min="8441" max="8441" width="18" style="238" customWidth="1"/>
    <col min="8442" max="8442" width="17" style="238" customWidth="1"/>
    <col min="8443" max="8443" width="15.7307692307692" style="238" customWidth="1"/>
    <col min="8444" max="8444" width="18.625" style="238" customWidth="1"/>
    <col min="8445" max="8449" width="15.7307692307692" style="238" customWidth="1"/>
    <col min="8450" max="8696" width="8.89423076923077" style="238"/>
    <col min="8697" max="8697" width="18" style="238" customWidth="1"/>
    <col min="8698" max="8698" width="17" style="238" customWidth="1"/>
    <col min="8699" max="8699" width="15.7307692307692" style="238" customWidth="1"/>
    <col min="8700" max="8700" width="18.625" style="238" customWidth="1"/>
    <col min="8701" max="8705" width="15.7307692307692" style="238" customWidth="1"/>
    <col min="8706" max="8952" width="8.89423076923077" style="238"/>
    <col min="8953" max="8953" width="18" style="238" customWidth="1"/>
    <col min="8954" max="8954" width="17" style="238" customWidth="1"/>
    <col min="8955" max="8955" width="15.7307692307692" style="238" customWidth="1"/>
    <col min="8956" max="8956" width="18.625" style="238" customWidth="1"/>
    <col min="8957" max="8961" width="15.7307692307692" style="238" customWidth="1"/>
    <col min="8962" max="9208" width="8.89423076923077" style="238"/>
    <col min="9209" max="9209" width="18" style="238" customWidth="1"/>
    <col min="9210" max="9210" width="17" style="238" customWidth="1"/>
    <col min="9211" max="9211" width="15.7307692307692" style="238" customWidth="1"/>
    <col min="9212" max="9212" width="18.625" style="238" customWidth="1"/>
    <col min="9213" max="9217" width="15.7307692307692" style="238" customWidth="1"/>
    <col min="9218" max="9464" width="8.89423076923077" style="238"/>
    <col min="9465" max="9465" width="18" style="238" customWidth="1"/>
    <col min="9466" max="9466" width="17" style="238" customWidth="1"/>
    <col min="9467" max="9467" width="15.7307692307692" style="238" customWidth="1"/>
    <col min="9468" max="9468" width="18.625" style="238" customWidth="1"/>
    <col min="9469" max="9473" width="15.7307692307692" style="238" customWidth="1"/>
    <col min="9474" max="9720" width="8.89423076923077" style="238"/>
    <col min="9721" max="9721" width="18" style="238" customWidth="1"/>
    <col min="9722" max="9722" width="17" style="238" customWidth="1"/>
    <col min="9723" max="9723" width="15.7307692307692" style="238" customWidth="1"/>
    <col min="9724" max="9724" width="18.625" style="238" customWidth="1"/>
    <col min="9725" max="9729" width="15.7307692307692" style="238" customWidth="1"/>
    <col min="9730" max="9976" width="8.89423076923077" style="238"/>
    <col min="9977" max="9977" width="18" style="238" customWidth="1"/>
    <col min="9978" max="9978" width="17" style="238" customWidth="1"/>
    <col min="9979" max="9979" width="15.7307692307692" style="238" customWidth="1"/>
    <col min="9980" max="9980" width="18.625" style="238" customWidth="1"/>
    <col min="9981" max="9985" width="15.7307692307692" style="238" customWidth="1"/>
    <col min="9986" max="10232" width="8.89423076923077" style="238"/>
    <col min="10233" max="10233" width="18" style="238" customWidth="1"/>
    <col min="10234" max="10234" width="17" style="238" customWidth="1"/>
    <col min="10235" max="10235" width="15.7307692307692" style="238" customWidth="1"/>
    <col min="10236" max="10236" width="18.625" style="238" customWidth="1"/>
    <col min="10237" max="10241" width="15.7307692307692" style="238" customWidth="1"/>
    <col min="10242" max="10488" width="8.89423076923077" style="238"/>
    <col min="10489" max="10489" width="18" style="238" customWidth="1"/>
    <col min="10490" max="10490" width="17" style="238" customWidth="1"/>
    <col min="10491" max="10491" width="15.7307692307692" style="238" customWidth="1"/>
    <col min="10492" max="10492" width="18.625" style="238" customWidth="1"/>
    <col min="10493" max="10497" width="15.7307692307692" style="238" customWidth="1"/>
    <col min="10498" max="10744" width="8.89423076923077" style="238"/>
    <col min="10745" max="10745" width="18" style="238" customWidth="1"/>
    <col min="10746" max="10746" width="17" style="238" customWidth="1"/>
    <col min="10747" max="10747" width="15.7307692307692" style="238" customWidth="1"/>
    <col min="10748" max="10748" width="18.625" style="238" customWidth="1"/>
    <col min="10749" max="10753" width="15.7307692307692" style="238" customWidth="1"/>
    <col min="10754" max="11000" width="8.89423076923077" style="238"/>
    <col min="11001" max="11001" width="18" style="238" customWidth="1"/>
    <col min="11002" max="11002" width="17" style="238" customWidth="1"/>
    <col min="11003" max="11003" width="15.7307692307692" style="238" customWidth="1"/>
    <col min="11004" max="11004" width="18.625" style="238" customWidth="1"/>
    <col min="11005" max="11009" width="15.7307692307692" style="238" customWidth="1"/>
    <col min="11010" max="11256" width="8.89423076923077" style="238"/>
    <col min="11257" max="11257" width="18" style="238" customWidth="1"/>
    <col min="11258" max="11258" width="17" style="238" customWidth="1"/>
    <col min="11259" max="11259" width="15.7307692307692" style="238" customWidth="1"/>
    <col min="11260" max="11260" width="18.625" style="238" customWidth="1"/>
    <col min="11261" max="11265" width="15.7307692307692" style="238" customWidth="1"/>
    <col min="11266" max="11512" width="8.89423076923077" style="238"/>
    <col min="11513" max="11513" width="18" style="238" customWidth="1"/>
    <col min="11514" max="11514" width="17" style="238" customWidth="1"/>
    <col min="11515" max="11515" width="15.7307692307692" style="238" customWidth="1"/>
    <col min="11516" max="11516" width="18.625" style="238" customWidth="1"/>
    <col min="11517" max="11521" width="15.7307692307692" style="238" customWidth="1"/>
    <col min="11522" max="11768" width="8.89423076923077" style="238"/>
    <col min="11769" max="11769" width="18" style="238" customWidth="1"/>
    <col min="11770" max="11770" width="17" style="238" customWidth="1"/>
    <col min="11771" max="11771" width="15.7307692307692" style="238" customWidth="1"/>
    <col min="11772" max="11772" width="18.625" style="238" customWidth="1"/>
    <col min="11773" max="11777" width="15.7307692307692" style="238" customWidth="1"/>
    <col min="11778" max="12024" width="8.89423076923077" style="238"/>
    <col min="12025" max="12025" width="18" style="238" customWidth="1"/>
    <col min="12026" max="12026" width="17" style="238" customWidth="1"/>
    <col min="12027" max="12027" width="15.7307692307692" style="238" customWidth="1"/>
    <col min="12028" max="12028" width="18.625" style="238" customWidth="1"/>
    <col min="12029" max="12033" width="15.7307692307692" style="238" customWidth="1"/>
    <col min="12034" max="12280" width="8.89423076923077" style="238"/>
    <col min="12281" max="12281" width="18" style="238" customWidth="1"/>
    <col min="12282" max="12282" width="17" style="238" customWidth="1"/>
    <col min="12283" max="12283" width="15.7307692307692" style="238" customWidth="1"/>
    <col min="12284" max="12284" width="18.625" style="238" customWidth="1"/>
    <col min="12285" max="12289" width="15.7307692307692" style="238" customWidth="1"/>
    <col min="12290" max="12536" width="8.89423076923077" style="238"/>
    <col min="12537" max="12537" width="18" style="238" customWidth="1"/>
    <col min="12538" max="12538" width="17" style="238" customWidth="1"/>
    <col min="12539" max="12539" width="15.7307692307692" style="238" customWidth="1"/>
    <col min="12540" max="12540" width="18.625" style="238" customWidth="1"/>
    <col min="12541" max="12545" width="15.7307692307692" style="238" customWidth="1"/>
    <col min="12546" max="12792" width="8.89423076923077" style="238"/>
    <col min="12793" max="12793" width="18" style="238" customWidth="1"/>
    <col min="12794" max="12794" width="17" style="238" customWidth="1"/>
    <col min="12795" max="12795" width="15.7307692307692" style="238" customWidth="1"/>
    <col min="12796" max="12796" width="18.625" style="238" customWidth="1"/>
    <col min="12797" max="12801" width="15.7307692307692" style="238" customWidth="1"/>
    <col min="12802" max="13048" width="8.89423076923077" style="238"/>
    <col min="13049" max="13049" width="18" style="238" customWidth="1"/>
    <col min="13050" max="13050" width="17" style="238" customWidth="1"/>
    <col min="13051" max="13051" width="15.7307692307692" style="238" customWidth="1"/>
    <col min="13052" max="13052" width="18.625" style="238" customWidth="1"/>
    <col min="13053" max="13057" width="15.7307692307692" style="238" customWidth="1"/>
    <col min="13058" max="13304" width="8.89423076923077" style="238"/>
    <col min="13305" max="13305" width="18" style="238" customWidth="1"/>
    <col min="13306" max="13306" width="17" style="238" customWidth="1"/>
    <col min="13307" max="13307" width="15.7307692307692" style="238" customWidth="1"/>
    <col min="13308" max="13308" width="18.625" style="238" customWidth="1"/>
    <col min="13309" max="13313" width="15.7307692307692" style="238" customWidth="1"/>
    <col min="13314" max="13560" width="8.89423076923077" style="238"/>
    <col min="13561" max="13561" width="18" style="238" customWidth="1"/>
    <col min="13562" max="13562" width="17" style="238" customWidth="1"/>
    <col min="13563" max="13563" width="15.7307692307692" style="238" customWidth="1"/>
    <col min="13564" max="13564" width="18.625" style="238" customWidth="1"/>
    <col min="13565" max="13569" width="15.7307692307692" style="238" customWidth="1"/>
    <col min="13570" max="13816" width="8.89423076923077" style="238"/>
    <col min="13817" max="13817" width="18" style="238" customWidth="1"/>
    <col min="13818" max="13818" width="17" style="238" customWidth="1"/>
    <col min="13819" max="13819" width="15.7307692307692" style="238" customWidth="1"/>
    <col min="13820" max="13820" width="18.625" style="238" customWidth="1"/>
    <col min="13821" max="13825" width="15.7307692307692" style="238" customWidth="1"/>
    <col min="13826" max="14072" width="8.89423076923077" style="238"/>
    <col min="14073" max="14073" width="18" style="238" customWidth="1"/>
    <col min="14074" max="14074" width="17" style="238" customWidth="1"/>
    <col min="14075" max="14075" width="15.7307692307692" style="238" customWidth="1"/>
    <col min="14076" max="14076" width="18.625" style="238" customWidth="1"/>
    <col min="14077" max="14081" width="15.7307692307692" style="238" customWidth="1"/>
    <col min="14082" max="14328" width="8.89423076923077" style="238"/>
    <col min="14329" max="14329" width="18" style="238" customWidth="1"/>
    <col min="14330" max="14330" width="17" style="238" customWidth="1"/>
    <col min="14331" max="14331" width="15.7307692307692" style="238" customWidth="1"/>
    <col min="14332" max="14332" width="18.625" style="238" customWidth="1"/>
    <col min="14333" max="14337" width="15.7307692307692" style="238" customWidth="1"/>
    <col min="14338" max="14584" width="8.89423076923077" style="238"/>
    <col min="14585" max="14585" width="18" style="238" customWidth="1"/>
    <col min="14586" max="14586" width="17" style="238" customWidth="1"/>
    <col min="14587" max="14587" width="15.7307692307692" style="238" customWidth="1"/>
    <col min="14588" max="14588" width="18.625" style="238" customWidth="1"/>
    <col min="14589" max="14593" width="15.7307692307692" style="238" customWidth="1"/>
    <col min="14594" max="14840" width="8.89423076923077" style="238"/>
    <col min="14841" max="14841" width="18" style="238" customWidth="1"/>
    <col min="14842" max="14842" width="17" style="238" customWidth="1"/>
    <col min="14843" max="14843" width="15.7307692307692" style="238" customWidth="1"/>
    <col min="14844" max="14844" width="18.625" style="238" customWidth="1"/>
    <col min="14845" max="14849" width="15.7307692307692" style="238" customWidth="1"/>
    <col min="14850" max="15096" width="8.89423076923077" style="238"/>
    <col min="15097" max="15097" width="18" style="238" customWidth="1"/>
    <col min="15098" max="15098" width="17" style="238" customWidth="1"/>
    <col min="15099" max="15099" width="15.7307692307692" style="238" customWidth="1"/>
    <col min="15100" max="15100" width="18.625" style="238" customWidth="1"/>
    <col min="15101" max="15105" width="15.7307692307692" style="238" customWidth="1"/>
    <col min="15106" max="15352" width="8.89423076923077" style="238"/>
    <col min="15353" max="15353" width="18" style="238" customWidth="1"/>
    <col min="15354" max="15354" width="17" style="238" customWidth="1"/>
    <col min="15355" max="15355" width="15.7307692307692" style="238" customWidth="1"/>
    <col min="15356" max="15356" width="18.625" style="238" customWidth="1"/>
    <col min="15357" max="15361" width="15.7307692307692" style="238" customWidth="1"/>
    <col min="15362" max="15608" width="8.89423076923077" style="238"/>
    <col min="15609" max="15609" width="18" style="238" customWidth="1"/>
    <col min="15610" max="15610" width="17" style="238" customWidth="1"/>
    <col min="15611" max="15611" width="15.7307692307692" style="238" customWidth="1"/>
    <col min="15612" max="15612" width="18.625" style="238" customWidth="1"/>
    <col min="15613" max="15617" width="15.7307692307692" style="238" customWidth="1"/>
    <col min="15618" max="15864" width="8.89423076923077" style="238"/>
    <col min="15865" max="15865" width="18" style="238" customWidth="1"/>
    <col min="15866" max="15866" width="17" style="238" customWidth="1"/>
    <col min="15867" max="15867" width="15.7307692307692" style="238" customWidth="1"/>
    <col min="15868" max="15868" width="18.625" style="238" customWidth="1"/>
    <col min="15869" max="15873" width="15.7307692307692" style="238" customWidth="1"/>
    <col min="15874" max="16120" width="8.89423076923077" style="238"/>
    <col min="16121" max="16121" width="18" style="238" customWidth="1"/>
    <col min="16122" max="16122" width="17" style="238" customWidth="1"/>
    <col min="16123" max="16123" width="15.7307692307692" style="238" customWidth="1"/>
    <col min="16124" max="16124" width="18.625" style="238" customWidth="1"/>
    <col min="16125" max="16129" width="15.7307692307692" style="238" customWidth="1"/>
    <col min="16130" max="16384" width="8.89423076923077" style="238"/>
  </cols>
  <sheetData>
    <row r="1" s="236" customFormat="1" ht="24.3" customHeight="1" spans="1:10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</row>
    <row r="2" spans="1:6">
      <c r="A2" s="237"/>
      <c r="B2" s="237"/>
      <c r="C2" s="237"/>
      <c r="D2" s="237"/>
      <c r="E2" s="237"/>
      <c r="F2" s="237"/>
    </row>
    <row r="3" ht="15" spans="1:21">
      <c r="A3" s="188" t="s">
        <v>1</v>
      </c>
      <c r="B3" s="239" t="s">
        <v>2</v>
      </c>
      <c r="C3" s="188" t="s">
        <v>49</v>
      </c>
      <c r="D3" s="189">
        <v>11</v>
      </c>
      <c r="E3" s="190" t="s">
        <v>50</v>
      </c>
      <c r="S3" s="311"/>
      <c r="T3" s="311"/>
      <c r="U3" s="311"/>
    </row>
    <row r="4" spans="19:21">
      <c r="S4" s="311"/>
      <c r="T4" s="311"/>
      <c r="U4" s="311"/>
    </row>
    <row r="5" ht="15.6" customHeight="1" spans="1:21">
      <c r="A5" s="240" t="s">
        <v>3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S5" s="311"/>
      <c r="T5" s="311"/>
      <c r="U5" s="311"/>
    </row>
    <row r="6" ht="15.6" customHeight="1" spans="1:21">
      <c r="A6" s="242" t="s">
        <v>4</v>
      </c>
      <c r="B6" s="243"/>
      <c r="C6" s="242" t="s">
        <v>5</v>
      </c>
      <c r="D6" s="244"/>
      <c r="E6" s="244"/>
      <c r="F6" s="244"/>
      <c r="G6" s="244"/>
      <c r="H6" s="243"/>
      <c r="I6" s="242" t="s">
        <v>34</v>
      </c>
      <c r="J6" s="244"/>
      <c r="K6" s="244"/>
      <c r="L6" s="244"/>
      <c r="M6" s="244"/>
      <c r="N6" s="243"/>
      <c r="O6" s="306" t="s">
        <v>51</v>
      </c>
      <c r="P6" s="307"/>
      <c r="Q6" s="307"/>
      <c r="R6" s="312"/>
      <c r="S6" s="236"/>
      <c r="T6" s="236"/>
      <c r="U6" s="311"/>
    </row>
    <row r="7" ht="44" spans="1:21">
      <c r="A7" s="197" t="s">
        <v>8</v>
      </c>
      <c r="B7" s="245" t="s">
        <v>9</v>
      </c>
      <c r="C7" s="197" t="s">
        <v>10</v>
      </c>
      <c r="D7" s="246" t="s">
        <v>11</v>
      </c>
      <c r="E7" s="246" t="s">
        <v>12</v>
      </c>
      <c r="F7" s="246" t="s">
        <v>13</v>
      </c>
      <c r="G7" s="246" t="s">
        <v>14</v>
      </c>
      <c r="H7" s="245" t="s">
        <v>15</v>
      </c>
      <c r="I7" s="197" t="s">
        <v>10</v>
      </c>
      <c r="J7" s="246" t="s">
        <v>11</v>
      </c>
      <c r="K7" s="246" t="s">
        <v>12</v>
      </c>
      <c r="L7" s="246" t="s">
        <v>13</v>
      </c>
      <c r="M7" s="246" t="s">
        <v>14</v>
      </c>
      <c r="N7" s="245" t="s">
        <v>15</v>
      </c>
      <c r="O7" s="197" t="s">
        <v>52</v>
      </c>
      <c r="P7" s="188" t="s">
        <v>53</v>
      </c>
      <c r="Q7" s="188" t="s">
        <v>54</v>
      </c>
      <c r="R7" s="313" t="s">
        <v>55</v>
      </c>
      <c r="S7" s="237"/>
      <c r="T7" s="237"/>
      <c r="U7" s="311"/>
    </row>
    <row r="8" s="237" customFormat="1" ht="15" spans="1:18">
      <c r="A8" s="197" t="s">
        <v>16</v>
      </c>
      <c r="B8" s="247" t="s">
        <v>17</v>
      </c>
      <c r="C8" s="248">
        <v>1198</v>
      </c>
      <c r="D8" s="249">
        <v>100000</v>
      </c>
      <c r="E8" s="246"/>
      <c r="F8" s="249">
        <v>100000</v>
      </c>
      <c r="G8" s="249">
        <v>0</v>
      </c>
      <c r="H8" s="271">
        <v>50</v>
      </c>
      <c r="I8" s="248">
        <v>1198</v>
      </c>
      <c r="J8" s="249">
        <v>100000</v>
      </c>
      <c r="K8" s="246"/>
      <c r="L8" s="249">
        <v>100000</v>
      </c>
      <c r="M8" s="249">
        <v>0</v>
      </c>
      <c r="N8" s="271">
        <v>50</v>
      </c>
      <c r="O8" s="308"/>
      <c r="P8" s="188"/>
      <c r="Q8" s="188"/>
      <c r="R8" s="313"/>
    </row>
    <row r="9" s="237" customFormat="1" ht="15" spans="1:18">
      <c r="A9" s="197"/>
      <c r="B9" s="247" t="s">
        <v>18</v>
      </c>
      <c r="C9" s="197"/>
      <c r="D9" s="246"/>
      <c r="E9" s="246"/>
      <c r="F9" s="246"/>
      <c r="G9" s="246"/>
      <c r="H9" s="245" t="s">
        <v>4</v>
      </c>
      <c r="I9" s="197"/>
      <c r="J9" s="246"/>
      <c r="K9" s="246"/>
      <c r="L9" s="246"/>
      <c r="M9" s="246"/>
      <c r="N9" s="245" t="s">
        <v>4</v>
      </c>
      <c r="O9" s="308"/>
      <c r="P9" s="188"/>
      <c r="Q9" s="188"/>
      <c r="R9" s="313"/>
    </row>
    <row r="10" s="237" customFormat="1" ht="15" spans="1:18">
      <c r="A10" s="197" t="s">
        <v>19</v>
      </c>
      <c r="B10" s="247" t="s">
        <v>20</v>
      </c>
      <c r="C10" s="248">
        <v>60510</v>
      </c>
      <c r="D10" s="249">
        <v>21000</v>
      </c>
      <c r="E10" s="246"/>
      <c r="F10" s="249">
        <v>19000</v>
      </c>
      <c r="G10" s="249">
        <v>0</v>
      </c>
      <c r="H10" s="271">
        <v>133</v>
      </c>
      <c r="I10" s="248">
        <v>60510</v>
      </c>
      <c r="J10" s="249">
        <v>21000</v>
      </c>
      <c r="K10" s="246"/>
      <c r="L10" s="249">
        <v>19000</v>
      </c>
      <c r="M10" s="249">
        <v>0</v>
      </c>
      <c r="N10" s="271">
        <v>133</v>
      </c>
      <c r="O10" s="308"/>
      <c r="P10" s="188"/>
      <c r="Q10" s="188"/>
      <c r="R10" s="313"/>
    </row>
    <row r="11" s="237" customFormat="1" ht="15" spans="1:18">
      <c r="A11" s="197"/>
      <c r="B11" s="247" t="s">
        <v>18</v>
      </c>
      <c r="C11" s="197"/>
      <c r="D11" s="246"/>
      <c r="E11" s="246"/>
      <c r="F11" s="246"/>
      <c r="G11" s="246"/>
      <c r="H11" s="245" t="s">
        <v>4</v>
      </c>
      <c r="I11" s="197"/>
      <c r="J11" s="246"/>
      <c r="K11" s="246"/>
      <c r="L11" s="246"/>
      <c r="M11" s="246"/>
      <c r="N11" s="245" t="s">
        <v>4</v>
      </c>
      <c r="O11" s="308"/>
      <c r="P11" s="188"/>
      <c r="Q11" s="188"/>
      <c r="R11" s="313"/>
    </row>
    <row r="12" s="237" customFormat="1" ht="24" spans="1:18">
      <c r="A12" s="197" t="s">
        <v>21</v>
      </c>
      <c r="B12" s="247" t="s">
        <v>22</v>
      </c>
      <c r="C12" s="250">
        <v>40320</v>
      </c>
      <c r="D12" s="239">
        <v>17764</v>
      </c>
      <c r="E12" s="246"/>
      <c r="F12" s="239">
        <v>16602</v>
      </c>
      <c r="G12" s="239">
        <v>900</v>
      </c>
      <c r="H12" s="272">
        <v>1680</v>
      </c>
      <c r="I12" s="250">
        <v>40320</v>
      </c>
      <c r="J12" s="239">
        <v>17764</v>
      </c>
      <c r="K12" s="246"/>
      <c r="L12" s="239">
        <v>16602</v>
      </c>
      <c r="M12" s="239">
        <v>900</v>
      </c>
      <c r="N12" s="272">
        <v>1680</v>
      </c>
      <c r="O12" s="308"/>
      <c r="P12" s="188"/>
      <c r="Q12" s="188"/>
      <c r="R12" s="313"/>
    </row>
    <row r="13" s="237" customFormat="1" ht="24" spans="1:18">
      <c r="A13" s="197"/>
      <c r="B13" s="247" t="s">
        <v>23</v>
      </c>
      <c r="C13" s="250">
        <v>143700</v>
      </c>
      <c r="D13" s="239">
        <v>17553</v>
      </c>
      <c r="E13" s="246"/>
      <c r="F13" s="239">
        <v>17300</v>
      </c>
      <c r="G13" s="239">
        <v>900</v>
      </c>
      <c r="H13" s="272">
        <v>5987.5</v>
      </c>
      <c r="I13" s="250">
        <v>143700</v>
      </c>
      <c r="J13" s="239">
        <v>17553</v>
      </c>
      <c r="K13" s="246"/>
      <c r="L13" s="239">
        <v>17300</v>
      </c>
      <c r="M13" s="239">
        <v>900</v>
      </c>
      <c r="N13" s="272">
        <v>5987.5</v>
      </c>
      <c r="O13" s="308"/>
      <c r="P13" s="188"/>
      <c r="Q13" s="188"/>
      <c r="R13" s="313"/>
    </row>
    <row r="14" s="237" customFormat="1" ht="15" spans="1:18">
      <c r="A14" s="197"/>
      <c r="B14" s="247" t="s">
        <v>18</v>
      </c>
      <c r="C14" s="197"/>
      <c r="D14" s="246"/>
      <c r="E14" s="246"/>
      <c r="F14" s="246"/>
      <c r="G14" s="246"/>
      <c r="H14" s="245" t="s">
        <v>4</v>
      </c>
      <c r="I14" s="197"/>
      <c r="J14" s="246"/>
      <c r="K14" s="246"/>
      <c r="L14" s="246"/>
      <c r="M14" s="246"/>
      <c r="N14" s="245" t="s">
        <v>4</v>
      </c>
      <c r="O14" s="308"/>
      <c r="P14" s="188"/>
      <c r="Q14" s="188"/>
      <c r="R14" s="313"/>
    </row>
    <row r="15" s="237" customFormat="1" ht="15.75" spans="1:18">
      <c r="A15" s="201" t="s">
        <v>24</v>
      </c>
      <c r="B15" s="251"/>
      <c r="C15" s="252"/>
      <c r="D15" s="253"/>
      <c r="E15" s="253"/>
      <c r="F15" s="253"/>
      <c r="G15" s="253"/>
      <c r="H15" s="273" t="s">
        <v>4</v>
      </c>
      <c r="I15" s="252"/>
      <c r="J15" s="253"/>
      <c r="K15" s="253"/>
      <c r="L15" s="253"/>
      <c r="M15" s="253"/>
      <c r="N15" s="273" t="s">
        <v>4</v>
      </c>
      <c r="O15" s="309"/>
      <c r="P15" s="310"/>
      <c r="Q15" s="310"/>
      <c r="R15" s="314"/>
    </row>
    <row r="16" s="237" customFormat="1" spans="18:18">
      <c r="R16" s="315"/>
    </row>
    <row r="17" s="237" customFormat="1" spans="1:7">
      <c r="A17" s="236"/>
      <c r="B17" s="236"/>
      <c r="C17" s="236"/>
      <c r="D17" s="236"/>
      <c r="E17" s="236"/>
      <c r="F17" s="236"/>
      <c r="G17" s="236"/>
    </row>
    <row r="18" s="237" customFormat="1" ht="20.1" customHeight="1" spans="1:14">
      <c r="A18" s="254" t="s">
        <v>25</v>
      </c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</row>
    <row r="19" s="237" customFormat="1" ht="14.1" customHeight="1" spans="1:14">
      <c r="A19" s="194" t="s">
        <v>4</v>
      </c>
      <c r="B19" s="256" t="s">
        <v>5</v>
      </c>
      <c r="C19" s="257"/>
      <c r="D19" s="257"/>
      <c r="E19" s="274"/>
      <c r="F19" s="275" t="s">
        <v>56</v>
      </c>
      <c r="G19" s="276"/>
      <c r="H19" s="277"/>
      <c r="I19" s="277"/>
      <c r="J19" s="276"/>
      <c r="K19" s="294"/>
      <c r="L19" s="242" t="s">
        <v>57</v>
      </c>
      <c r="M19" s="244"/>
      <c r="N19" s="243"/>
    </row>
    <row r="20" s="237" customFormat="1" ht="60" spans="1:14">
      <c r="A20" s="258" t="s">
        <v>8</v>
      </c>
      <c r="B20" s="259" t="s">
        <v>26</v>
      </c>
      <c r="C20" s="260" t="s">
        <v>27</v>
      </c>
      <c r="D20" s="260" t="s">
        <v>28</v>
      </c>
      <c r="E20" s="247" t="s">
        <v>29</v>
      </c>
      <c r="F20" s="278" t="s">
        <v>27</v>
      </c>
      <c r="G20" s="279" t="s">
        <v>28</v>
      </c>
      <c r="H20" s="260" t="s">
        <v>29</v>
      </c>
      <c r="I20" s="260" t="s">
        <v>58</v>
      </c>
      <c r="J20" s="295" t="s">
        <v>59</v>
      </c>
      <c r="K20" s="247" t="s">
        <v>60</v>
      </c>
      <c r="L20" s="278" t="s">
        <v>27</v>
      </c>
      <c r="M20" s="260" t="s">
        <v>61</v>
      </c>
      <c r="N20" s="247" t="s">
        <v>62</v>
      </c>
    </row>
    <row r="21" s="237" customFormat="1" ht="15.2" spans="1:14">
      <c r="A21" s="261" t="s">
        <v>19</v>
      </c>
      <c r="B21" s="262" t="s">
        <v>20</v>
      </c>
      <c r="C21" s="263">
        <v>35</v>
      </c>
      <c r="D21" s="264">
        <v>23</v>
      </c>
      <c r="E21" s="280"/>
      <c r="F21" s="281">
        <v>35</v>
      </c>
      <c r="G21" s="282">
        <v>23</v>
      </c>
      <c r="H21" s="283"/>
      <c r="I21" s="296">
        <v>0</v>
      </c>
      <c r="J21" s="297">
        <v>1</v>
      </c>
      <c r="K21" s="298">
        <v>2</v>
      </c>
      <c r="L21" s="278"/>
      <c r="M21" s="260"/>
      <c r="N21" s="247"/>
    </row>
    <row r="22" s="237" customFormat="1" spans="1:14">
      <c r="A22" s="261"/>
      <c r="B22" s="262" t="s">
        <v>20</v>
      </c>
      <c r="C22" s="263">
        <v>100</v>
      </c>
      <c r="D22" s="264">
        <v>23</v>
      </c>
      <c r="E22" s="280"/>
      <c r="F22" s="281">
        <v>100</v>
      </c>
      <c r="G22" s="282">
        <v>23</v>
      </c>
      <c r="H22" s="283"/>
      <c r="I22" s="296">
        <v>0</v>
      </c>
      <c r="J22" s="297">
        <v>1</v>
      </c>
      <c r="K22" s="299">
        <v>2</v>
      </c>
      <c r="L22" s="278"/>
      <c r="M22" s="260"/>
      <c r="N22" s="247"/>
    </row>
    <row r="23" s="237" customFormat="1" ht="15" spans="1:14">
      <c r="A23" s="261"/>
      <c r="B23" s="265" t="s">
        <v>18</v>
      </c>
      <c r="C23" s="265"/>
      <c r="D23" s="265"/>
      <c r="E23" s="284"/>
      <c r="F23" s="285"/>
      <c r="G23" s="265"/>
      <c r="H23" s="246"/>
      <c r="I23" s="300"/>
      <c r="J23" s="295"/>
      <c r="K23" s="247"/>
      <c r="L23" s="278"/>
      <c r="M23" s="260"/>
      <c r="N23" s="247"/>
    </row>
    <row r="24" s="237" customFormat="1" ht="24" spans="1:14">
      <c r="A24" s="261" t="s">
        <v>21</v>
      </c>
      <c r="B24" s="262" t="s">
        <v>22</v>
      </c>
      <c r="C24" s="263">
        <v>135</v>
      </c>
      <c r="D24" s="264">
        <v>200</v>
      </c>
      <c r="E24" s="280"/>
      <c r="F24" s="281">
        <v>135</v>
      </c>
      <c r="G24" s="282">
        <v>220</v>
      </c>
      <c r="H24" s="283"/>
      <c r="I24" s="296" t="s">
        <v>63</v>
      </c>
      <c r="J24" s="297">
        <v>3</v>
      </c>
      <c r="K24" s="299">
        <v>2</v>
      </c>
      <c r="L24" s="278"/>
      <c r="M24" s="260"/>
      <c r="N24" s="247"/>
    </row>
    <row r="25" s="237" customFormat="1" ht="24" spans="1:14">
      <c r="A25" s="261"/>
      <c r="B25" s="262" t="s">
        <v>22</v>
      </c>
      <c r="C25" s="263"/>
      <c r="D25" s="264"/>
      <c r="E25" s="280"/>
      <c r="F25" s="281">
        <v>160</v>
      </c>
      <c r="G25" s="282">
        <v>100</v>
      </c>
      <c r="H25" s="283"/>
      <c r="I25" s="296"/>
      <c r="J25" s="297">
        <v>3</v>
      </c>
      <c r="K25" s="299"/>
      <c r="L25" s="278"/>
      <c r="M25" s="260"/>
      <c r="N25" s="247"/>
    </row>
    <row r="26" s="237" customFormat="1" ht="24" spans="1:14">
      <c r="A26" s="261"/>
      <c r="B26" s="262" t="s">
        <v>23</v>
      </c>
      <c r="C26" s="263">
        <v>115</v>
      </c>
      <c r="D26" s="264">
        <v>135</v>
      </c>
      <c r="E26" s="286"/>
      <c r="F26" s="287">
        <v>115</v>
      </c>
      <c r="G26" s="288">
        <v>140</v>
      </c>
      <c r="H26" s="289"/>
      <c r="I26" s="301" t="s">
        <v>63</v>
      </c>
      <c r="J26" s="302">
        <v>3</v>
      </c>
      <c r="K26" s="303">
        <v>2</v>
      </c>
      <c r="L26" s="278"/>
      <c r="M26" s="260"/>
      <c r="N26" s="247"/>
    </row>
    <row r="27" s="237" customFormat="1" spans="1:14">
      <c r="A27" s="261"/>
      <c r="B27" s="260" t="s">
        <v>18</v>
      </c>
      <c r="C27" s="260"/>
      <c r="D27" s="266"/>
      <c r="E27" s="286"/>
      <c r="F27" s="278"/>
      <c r="G27" s="290"/>
      <c r="H27" s="289"/>
      <c r="I27" s="300"/>
      <c r="J27" s="295"/>
      <c r="K27" s="247"/>
      <c r="L27" s="278"/>
      <c r="M27" s="260"/>
      <c r="N27" s="247"/>
    </row>
    <row r="28" s="237" customFormat="1" ht="15.15" spans="1:14">
      <c r="A28" s="267" t="s">
        <v>24</v>
      </c>
      <c r="B28" s="268"/>
      <c r="C28" s="269"/>
      <c r="D28" s="270"/>
      <c r="E28" s="291"/>
      <c r="F28" s="201"/>
      <c r="G28" s="292"/>
      <c r="H28" s="293"/>
      <c r="I28" s="304"/>
      <c r="J28" s="305"/>
      <c r="K28" s="251"/>
      <c r="L28" s="201"/>
      <c r="M28" s="269"/>
      <c r="N28" s="251"/>
    </row>
  </sheetData>
  <mergeCells count="13">
    <mergeCell ref="A1:J1"/>
    <mergeCell ref="A5:K5"/>
    <mergeCell ref="C6:H6"/>
    <mergeCell ref="I6:N6"/>
    <mergeCell ref="O6:R6"/>
    <mergeCell ref="A15:B15"/>
    <mergeCell ref="A18:N18"/>
    <mergeCell ref="B19:E19"/>
    <mergeCell ref="F19:K19"/>
    <mergeCell ref="L19:N19"/>
    <mergeCell ref="A28:B28"/>
    <mergeCell ref="A21:A23"/>
    <mergeCell ref="A24:A2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7"/>
  <sheetViews>
    <sheetView workbookViewId="0">
      <selection activeCell="B8" sqref="B8"/>
    </sheetView>
  </sheetViews>
  <sheetFormatPr defaultColWidth="8.89423076923077" defaultRowHeight="16.8"/>
  <cols>
    <col min="2" max="2" width="33.1057692307692" style="187" customWidth="1"/>
    <col min="3" max="3" width="26.5192307692308" customWidth="1"/>
    <col min="4" max="4" width="30.9423076923077" customWidth="1"/>
    <col min="5" max="5" width="27.8365384615385" customWidth="1"/>
    <col min="6" max="6" width="25.2115384615385" customWidth="1"/>
    <col min="7" max="7" width="25.7307692307692" customWidth="1"/>
  </cols>
  <sheetData>
    <row r="1" ht="24.8" spans="1:10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</row>
    <row r="2" ht="24.8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ht="24.8" spans="1:10">
      <c r="A3" s="188" t="s">
        <v>65</v>
      </c>
      <c r="B3" s="189">
        <v>11</v>
      </c>
      <c r="C3" s="190" t="s">
        <v>50</v>
      </c>
      <c r="D3" s="1"/>
      <c r="E3" s="1"/>
      <c r="F3" s="1"/>
      <c r="G3" s="1"/>
      <c r="H3" s="1"/>
      <c r="I3" s="1"/>
      <c r="J3" s="1"/>
    </row>
    <row r="4" ht="15.3" customHeight="1" spans="1:10">
      <c r="A4" s="191"/>
      <c r="B4" s="191"/>
      <c r="C4" s="191"/>
      <c r="D4" s="191"/>
      <c r="E4" s="191"/>
      <c r="F4" s="191"/>
      <c r="G4" s="191"/>
      <c r="H4" s="191"/>
      <c r="I4" s="191"/>
      <c r="J4" s="191"/>
    </row>
    <row r="5" ht="15.3" customHeight="1" spans="1:10">
      <c r="A5" s="192" t="s">
        <v>30</v>
      </c>
      <c r="B5" s="192"/>
      <c r="C5" s="193"/>
      <c r="D5" s="191"/>
      <c r="E5" s="191"/>
      <c r="F5" s="191"/>
      <c r="G5" s="191"/>
      <c r="H5" s="191"/>
      <c r="I5" s="191"/>
      <c r="J5" s="191"/>
    </row>
    <row r="6" ht="15.3" customHeight="1" spans="1:10">
      <c r="A6" s="194" t="s">
        <v>31</v>
      </c>
      <c r="B6" s="195" t="s">
        <v>32</v>
      </c>
      <c r="C6" s="196"/>
      <c r="D6" s="191"/>
      <c r="E6" s="191"/>
      <c r="F6" s="191"/>
      <c r="G6" s="191"/>
      <c r="H6" s="191"/>
      <c r="I6" s="191"/>
      <c r="J6" s="191"/>
    </row>
    <row r="7" ht="15.3" customHeight="1" spans="1:10">
      <c r="A7" s="197" t="s">
        <v>33</v>
      </c>
      <c r="B7" s="198">
        <v>43651</v>
      </c>
      <c r="C7" s="196"/>
      <c r="D7" s="191"/>
      <c r="E7" s="191"/>
      <c r="F7" s="191"/>
      <c r="G7" s="191"/>
      <c r="H7" s="191"/>
      <c r="I7" s="191"/>
      <c r="J7" s="191"/>
    </row>
    <row r="8" ht="15.3" customHeight="1" spans="1:10">
      <c r="A8" s="197" t="s">
        <v>34</v>
      </c>
      <c r="B8" s="199">
        <v>42936</v>
      </c>
      <c r="C8" s="196"/>
      <c r="D8" s="191"/>
      <c r="E8" s="191"/>
      <c r="F8" s="191"/>
      <c r="G8" s="191"/>
      <c r="H8" s="191"/>
      <c r="I8" s="191"/>
      <c r="J8" s="191"/>
    </row>
    <row r="9" ht="15.3" customHeight="1" spans="1:10">
      <c r="A9" s="197" t="s">
        <v>35</v>
      </c>
      <c r="B9" s="200">
        <v>43704</v>
      </c>
      <c r="C9" s="196"/>
      <c r="D9" s="191"/>
      <c r="E9" s="191"/>
      <c r="F9" s="191"/>
      <c r="G9" s="191"/>
      <c r="H9" s="191"/>
      <c r="I9" s="191"/>
      <c r="J9" s="191"/>
    </row>
    <row r="10" ht="15.3" customHeight="1" spans="1:10">
      <c r="A10" s="197" t="s">
        <v>36</v>
      </c>
      <c r="B10" s="200">
        <v>43779</v>
      </c>
      <c r="C10" s="196"/>
      <c r="D10" s="191"/>
      <c r="E10" s="191"/>
      <c r="F10" s="191"/>
      <c r="G10" s="191"/>
      <c r="H10" s="191"/>
      <c r="I10" s="191"/>
      <c r="J10" s="191"/>
    </row>
    <row r="11" ht="15.3" customHeight="1" spans="1:10">
      <c r="A11" s="197" t="s">
        <v>37</v>
      </c>
      <c r="B11" s="200">
        <v>43803</v>
      </c>
      <c r="C11" s="196"/>
      <c r="D11" s="191"/>
      <c r="E11" s="191"/>
      <c r="F11" s="191"/>
      <c r="G11" s="191"/>
      <c r="H11" s="191"/>
      <c r="I11" s="191"/>
      <c r="J11" s="191"/>
    </row>
    <row r="12" ht="15.3" customHeight="1" spans="1:10">
      <c r="A12" s="197" t="s">
        <v>38</v>
      </c>
      <c r="B12" s="200">
        <v>43814</v>
      </c>
      <c r="C12" s="196"/>
      <c r="D12" s="191"/>
      <c r="E12" s="191"/>
      <c r="F12" s="191"/>
      <c r="G12" s="191"/>
      <c r="H12" s="191"/>
      <c r="I12" s="191"/>
      <c r="J12" s="191"/>
    </row>
    <row r="13" ht="15.3" customHeight="1" spans="1:10">
      <c r="A13" s="201" t="s">
        <v>39</v>
      </c>
      <c r="B13" s="202">
        <v>43824</v>
      </c>
      <c r="C13" s="196"/>
      <c r="D13" s="191"/>
      <c r="E13" s="191"/>
      <c r="F13" s="191"/>
      <c r="G13" s="191"/>
      <c r="H13" s="191"/>
      <c r="I13" s="191"/>
      <c r="J13" s="191"/>
    </row>
    <row r="14" ht="15.3" customHeight="1" spans="1:10">
      <c r="A14" s="191"/>
      <c r="B14" s="191"/>
      <c r="C14" s="191"/>
      <c r="D14" s="191"/>
      <c r="E14" s="191"/>
      <c r="F14" s="191"/>
      <c r="G14" s="191"/>
      <c r="H14" s="191"/>
      <c r="I14" s="191"/>
      <c r="J14" s="191"/>
    </row>
    <row r="15" s="186" customFormat="1" ht="19.95" spans="1:7">
      <c r="A15" s="61" t="s">
        <v>66</v>
      </c>
      <c r="B15" s="61"/>
      <c r="C15" s="61"/>
      <c r="D15" s="61"/>
      <c r="E15" s="61"/>
      <c r="F15" s="72"/>
      <c r="G15" s="72"/>
    </row>
    <row r="16" ht="15.3" customHeight="1" spans="1:7">
      <c r="A16" s="203"/>
      <c r="B16" s="204"/>
      <c r="C16" s="119" t="s">
        <v>67</v>
      </c>
      <c r="D16" s="119" t="s">
        <v>68</v>
      </c>
      <c r="E16" s="227" t="s">
        <v>69</v>
      </c>
      <c r="F16" s="222"/>
      <c r="G16" s="228"/>
    </row>
    <row r="17" spans="1:7">
      <c r="A17" s="205" t="s">
        <v>44</v>
      </c>
      <c r="B17" s="206" t="s">
        <v>70</v>
      </c>
      <c r="C17" s="207">
        <v>44075</v>
      </c>
      <c r="D17" s="207">
        <v>44075</v>
      </c>
      <c r="E17" s="229">
        <v>44086</v>
      </c>
      <c r="F17" s="222"/>
      <c r="G17" s="228"/>
    </row>
    <row r="18" spans="1:7">
      <c r="A18" s="208"/>
      <c r="B18" s="209" t="s">
        <v>71</v>
      </c>
      <c r="C18" s="207">
        <v>44081</v>
      </c>
      <c r="D18" s="207">
        <v>44081</v>
      </c>
      <c r="E18" s="229">
        <v>44091</v>
      </c>
      <c r="F18" s="222"/>
      <c r="G18" s="228"/>
    </row>
    <row r="19" spans="1:7">
      <c r="A19" s="205" t="s">
        <v>72</v>
      </c>
      <c r="B19" s="209" t="s">
        <v>73</v>
      </c>
      <c r="C19" s="77" t="s">
        <v>74</v>
      </c>
      <c r="D19" s="77" t="s">
        <v>74</v>
      </c>
      <c r="E19" s="230" t="s">
        <v>75</v>
      </c>
      <c r="F19" s="222"/>
      <c r="G19" s="222"/>
    </row>
    <row r="20" spans="1:7">
      <c r="A20" s="210"/>
      <c r="B20" s="209" t="s">
        <v>76</v>
      </c>
      <c r="C20" s="211">
        <v>268</v>
      </c>
      <c r="D20" s="211">
        <v>268</v>
      </c>
      <c r="E20" s="231">
        <v>268</v>
      </c>
      <c r="F20" s="222"/>
      <c r="G20" s="221"/>
    </row>
    <row r="21" spans="1:7">
      <c r="A21" s="210"/>
      <c r="B21" s="209" t="s">
        <v>77</v>
      </c>
      <c r="C21" s="77">
        <v>68242</v>
      </c>
      <c r="D21" s="77">
        <v>68242</v>
      </c>
      <c r="E21" s="230">
        <v>68242</v>
      </c>
      <c r="F21" s="222"/>
      <c r="G21" s="221"/>
    </row>
    <row r="22" spans="1:7">
      <c r="A22" s="210"/>
      <c r="B22" s="209" t="s">
        <v>78</v>
      </c>
      <c r="C22" s="77">
        <v>268</v>
      </c>
      <c r="D22" s="77">
        <v>268</v>
      </c>
      <c r="E22" s="230">
        <v>268</v>
      </c>
      <c r="F22" s="222"/>
      <c r="G22" s="221"/>
    </row>
    <row r="23" spans="1:7">
      <c r="A23" s="210"/>
      <c r="B23" s="209" t="s">
        <v>79</v>
      </c>
      <c r="C23" s="77">
        <v>68242</v>
      </c>
      <c r="D23" s="77">
        <v>68242</v>
      </c>
      <c r="E23" s="230">
        <v>68242</v>
      </c>
      <c r="F23" s="222"/>
      <c r="G23" s="221"/>
    </row>
    <row r="24" spans="1:7">
      <c r="A24" s="210"/>
      <c r="B24" s="209" t="s">
        <v>80</v>
      </c>
      <c r="C24" s="77">
        <v>188</v>
      </c>
      <c r="D24" s="77">
        <v>188</v>
      </c>
      <c r="E24" s="230">
        <v>188</v>
      </c>
      <c r="F24" s="222"/>
      <c r="G24" s="221"/>
    </row>
    <row r="25" spans="1:7">
      <c r="A25" s="210"/>
      <c r="B25" s="209" t="s">
        <v>81</v>
      </c>
      <c r="C25" s="77">
        <v>49487</v>
      </c>
      <c r="D25" s="77">
        <v>49487</v>
      </c>
      <c r="E25" s="230">
        <v>49487</v>
      </c>
      <c r="F25" s="222"/>
      <c r="G25" s="221"/>
    </row>
    <row r="26" spans="1:7">
      <c r="A26" s="210"/>
      <c r="B26" s="209" t="s">
        <v>82</v>
      </c>
      <c r="C26" s="212">
        <f>C25/C21</f>
        <v>0.72516925060813</v>
      </c>
      <c r="D26" s="212">
        <f>D25/D21</f>
        <v>0.72516925060813</v>
      </c>
      <c r="E26" s="232">
        <f>E25/E21</f>
        <v>0.72516925060813</v>
      </c>
      <c r="F26" s="222"/>
      <c r="G26" s="221"/>
    </row>
    <row r="27" spans="1:7">
      <c r="A27" s="208"/>
      <c r="B27" s="209" t="s">
        <v>83</v>
      </c>
      <c r="C27" s="212">
        <f>C25/C23</f>
        <v>0.72516925060813</v>
      </c>
      <c r="D27" s="212">
        <f>D25/D23</f>
        <v>0.72516925060813</v>
      </c>
      <c r="E27" s="232">
        <f>E25/E23</f>
        <v>0.72516925060813</v>
      </c>
      <c r="F27" s="222"/>
      <c r="G27" s="221"/>
    </row>
    <row r="28" ht="17" spans="1:7">
      <c r="A28" s="213" t="s">
        <v>84</v>
      </c>
      <c r="B28" s="209" t="s">
        <v>85</v>
      </c>
      <c r="C28" s="77">
        <f>E28+1248</f>
        <v>24030</v>
      </c>
      <c r="D28" s="77">
        <f>E28+617</f>
        <v>23399</v>
      </c>
      <c r="E28" s="230">
        <v>22782</v>
      </c>
      <c r="F28" s="222"/>
      <c r="G28" s="221"/>
    </row>
    <row r="29" spans="1:7">
      <c r="A29" s="205" t="s">
        <v>86</v>
      </c>
      <c r="B29" s="214" t="s">
        <v>87</v>
      </c>
      <c r="C29" s="77" t="s">
        <v>88</v>
      </c>
      <c r="D29" s="77" t="s">
        <v>88</v>
      </c>
      <c r="E29" s="230"/>
      <c r="F29" s="222"/>
      <c r="G29" s="221"/>
    </row>
    <row r="30" spans="1:7">
      <c r="A30" s="210"/>
      <c r="B30" s="209" t="s">
        <v>89</v>
      </c>
      <c r="C30" s="77" t="s">
        <v>88</v>
      </c>
      <c r="D30" s="77" t="s">
        <v>88</v>
      </c>
      <c r="E30" s="230"/>
      <c r="F30" s="222"/>
      <c r="G30" s="221"/>
    </row>
    <row r="31" spans="1:7">
      <c r="A31" s="210"/>
      <c r="B31" s="209" t="s">
        <v>90</v>
      </c>
      <c r="C31" s="77" t="s">
        <v>88</v>
      </c>
      <c r="D31" s="77" t="s">
        <v>88</v>
      </c>
      <c r="E31" s="230"/>
      <c r="F31" s="222"/>
      <c r="G31" s="221"/>
    </row>
    <row r="32" spans="1:7">
      <c r="A32" s="210"/>
      <c r="B32" s="209" t="s">
        <v>91</v>
      </c>
      <c r="C32" s="77" t="s">
        <v>88</v>
      </c>
      <c r="D32" s="77" t="s">
        <v>88</v>
      </c>
      <c r="E32" s="230"/>
      <c r="F32" s="222"/>
      <c r="G32" s="221"/>
    </row>
    <row r="33" spans="1:7">
      <c r="A33" s="210"/>
      <c r="B33" s="209" t="s">
        <v>92</v>
      </c>
      <c r="C33" s="77"/>
      <c r="D33" s="77"/>
      <c r="E33" s="230"/>
      <c r="F33" s="222"/>
      <c r="G33" s="221"/>
    </row>
    <row r="34" spans="1:7">
      <c r="A34" s="208"/>
      <c r="B34" s="209" t="s">
        <v>93</v>
      </c>
      <c r="C34" s="77"/>
      <c r="D34" s="77"/>
      <c r="E34" s="230"/>
      <c r="F34" s="222"/>
      <c r="G34" s="221"/>
    </row>
    <row r="35" spans="1:7">
      <c r="A35" s="205" t="s">
        <v>94</v>
      </c>
      <c r="B35" s="209" t="s">
        <v>95</v>
      </c>
      <c r="C35" s="77"/>
      <c r="D35" s="77"/>
      <c r="E35" s="230"/>
      <c r="F35" s="222"/>
      <c r="G35" s="221"/>
    </row>
    <row r="36" spans="1:7">
      <c r="A36" s="210"/>
      <c r="B36" s="209" t="s">
        <v>96</v>
      </c>
      <c r="C36" s="212">
        <v>0.08</v>
      </c>
      <c r="D36" s="212">
        <v>0.09</v>
      </c>
      <c r="E36" s="233">
        <v>0.0907</v>
      </c>
      <c r="F36" s="222"/>
      <c r="G36" s="221"/>
    </row>
    <row r="37" spans="1:7">
      <c r="A37" s="210"/>
      <c r="B37" s="209" t="s">
        <v>97</v>
      </c>
      <c r="C37" s="212">
        <v>0.08</v>
      </c>
      <c r="D37" s="212">
        <v>0.09</v>
      </c>
      <c r="E37" s="233">
        <v>0.0907</v>
      </c>
      <c r="F37" s="222"/>
      <c r="G37" s="221"/>
    </row>
    <row r="38" spans="1:7">
      <c r="A38" s="210"/>
      <c r="B38" s="209" t="s">
        <v>98</v>
      </c>
      <c r="C38" s="212">
        <v>0.2</v>
      </c>
      <c r="D38" s="212">
        <v>0.23</v>
      </c>
      <c r="E38" s="232">
        <v>0.22</v>
      </c>
      <c r="F38" s="222"/>
      <c r="G38" s="221"/>
    </row>
    <row r="39" ht="17.55" spans="1:7">
      <c r="A39" s="215"/>
      <c r="B39" s="216" t="s">
        <v>99</v>
      </c>
      <c r="C39" s="217">
        <v>17</v>
      </c>
      <c r="D39" s="217">
        <v>18</v>
      </c>
      <c r="E39" s="234">
        <v>20</v>
      </c>
      <c r="F39" s="222"/>
      <c r="G39" s="221"/>
    </row>
    <row r="40" spans="1:7">
      <c r="A40" s="72"/>
      <c r="B40" s="218"/>
      <c r="C40" s="219"/>
      <c r="D40" s="219"/>
      <c r="E40" s="219"/>
      <c r="F40" s="222"/>
      <c r="G40" s="221"/>
    </row>
    <row r="41" spans="1:7">
      <c r="A41" s="72"/>
      <c r="B41" s="220"/>
      <c r="C41" s="221"/>
      <c r="D41" s="222"/>
      <c r="E41" s="221"/>
      <c r="F41" s="222"/>
      <c r="G41" s="221"/>
    </row>
    <row r="42" spans="1:7">
      <c r="A42" s="72"/>
      <c r="B42" s="220"/>
      <c r="C42" s="221"/>
      <c r="D42" s="222"/>
      <c r="E42" s="221"/>
      <c r="F42" s="222"/>
      <c r="G42" s="221"/>
    </row>
    <row r="43" spans="1:7">
      <c r="A43" s="77"/>
      <c r="B43" s="223"/>
      <c r="C43" s="77"/>
      <c r="D43" s="77"/>
      <c r="E43" s="77"/>
      <c r="F43" s="77"/>
      <c r="G43" s="77"/>
    </row>
    <row r="44" spans="1:7">
      <c r="A44" s="77"/>
      <c r="B44" s="223"/>
      <c r="C44" s="77"/>
      <c r="D44" s="224"/>
      <c r="E44" s="224"/>
      <c r="F44" s="224"/>
      <c r="G44" s="224"/>
    </row>
    <row r="45" spans="1:7">
      <c r="A45" s="77"/>
      <c r="B45" s="223"/>
      <c r="C45" s="77"/>
      <c r="D45" s="77"/>
      <c r="E45" s="77"/>
      <c r="F45" s="235"/>
      <c r="G45" s="235"/>
    </row>
    <row r="46" spans="1:7">
      <c r="A46" s="77"/>
      <c r="B46" s="225"/>
      <c r="C46" s="226"/>
      <c r="D46" s="226"/>
      <c r="E46" s="226"/>
      <c r="F46" s="235"/>
      <c r="G46" s="235"/>
    </row>
    <row r="47" spans="1:7">
      <c r="A47" s="77"/>
      <c r="B47" s="223"/>
      <c r="C47" s="226"/>
      <c r="D47" s="77"/>
      <c r="E47" s="226"/>
      <c r="F47" s="235"/>
      <c r="G47" s="235"/>
    </row>
  </sheetData>
  <mergeCells count="9">
    <mergeCell ref="A1:J1"/>
    <mergeCell ref="A5:C5"/>
    <mergeCell ref="A15:E15"/>
    <mergeCell ref="B40:E40"/>
    <mergeCell ref="A17:A18"/>
    <mergeCell ref="A19:A27"/>
    <mergeCell ref="A29:A34"/>
    <mergeCell ref="A35:A39"/>
    <mergeCell ref="A43:A4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1"/>
  <sheetViews>
    <sheetView workbookViewId="0">
      <selection activeCell="A1" sqref="A1:M1"/>
    </sheetView>
  </sheetViews>
  <sheetFormatPr defaultColWidth="8.89423076923077" defaultRowHeight="16.8"/>
  <cols>
    <col min="2" max="2" width="23" customWidth="1"/>
  </cols>
  <sheetData>
    <row r="1" ht="25.2" customHeight="1" spans="1:13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ht="20.1" customHeight="1" spans="1:20">
      <c r="A3" s="165" t="s">
        <v>101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20">
      <c r="A4" s="166" t="s">
        <v>8</v>
      </c>
      <c r="B4" s="167" t="s">
        <v>26</v>
      </c>
      <c r="C4" s="167" t="s">
        <v>102</v>
      </c>
      <c r="D4" s="167"/>
      <c r="E4" s="167" t="s">
        <v>103</v>
      </c>
      <c r="F4" s="167"/>
      <c r="G4" s="167" t="s">
        <v>104</v>
      </c>
      <c r="H4" s="167"/>
      <c r="I4" s="167">
        <v>2020</v>
      </c>
      <c r="J4" s="167"/>
      <c r="K4" s="167"/>
      <c r="L4" s="167"/>
      <c r="M4" s="167">
        <v>2021</v>
      </c>
      <c r="N4" s="167"/>
      <c r="O4" s="167"/>
      <c r="P4" s="167"/>
      <c r="Q4" s="167" t="s">
        <v>105</v>
      </c>
      <c r="R4" s="167"/>
      <c r="S4" s="167"/>
      <c r="T4" s="180"/>
    </row>
    <row r="5" ht="17" spans="1:20">
      <c r="A5" s="168"/>
      <c r="B5" s="169"/>
      <c r="C5" s="169" t="s">
        <v>106</v>
      </c>
      <c r="D5" s="169" t="s">
        <v>12</v>
      </c>
      <c r="E5" s="169" t="s">
        <v>106</v>
      </c>
      <c r="F5" s="169" t="s">
        <v>12</v>
      </c>
      <c r="G5" s="169" t="s">
        <v>106</v>
      </c>
      <c r="H5" s="169" t="s">
        <v>12</v>
      </c>
      <c r="I5" s="169" t="s">
        <v>107</v>
      </c>
      <c r="J5" s="169" t="s">
        <v>108</v>
      </c>
      <c r="K5" s="169" t="s">
        <v>109</v>
      </c>
      <c r="L5" s="169" t="s">
        <v>106</v>
      </c>
      <c r="M5" s="169" t="s">
        <v>107</v>
      </c>
      <c r="N5" s="169" t="s">
        <v>108</v>
      </c>
      <c r="O5" s="169" t="s">
        <v>109</v>
      </c>
      <c r="P5" s="169" t="s">
        <v>106</v>
      </c>
      <c r="Q5" s="169" t="s">
        <v>107</v>
      </c>
      <c r="R5" s="169" t="s">
        <v>108</v>
      </c>
      <c r="S5" s="169" t="s">
        <v>109</v>
      </c>
      <c r="T5" s="181" t="s">
        <v>106</v>
      </c>
    </row>
    <row r="6" ht="17" spans="1:20">
      <c r="A6" s="170" t="s">
        <v>21</v>
      </c>
      <c r="B6" s="169" t="s">
        <v>75</v>
      </c>
      <c r="C6" s="171">
        <v>20934</v>
      </c>
      <c r="D6" s="171">
        <v>72680</v>
      </c>
      <c r="E6" s="171">
        <v>20934</v>
      </c>
      <c r="F6" s="171">
        <v>72680</v>
      </c>
      <c r="G6" s="171">
        <v>21144</v>
      </c>
      <c r="H6" s="171">
        <v>73409</v>
      </c>
      <c r="I6" s="171">
        <v>43029.46</v>
      </c>
      <c r="J6" s="171">
        <v>42171.5301018037</v>
      </c>
      <c r="K6" s="179">
        <f>J6/I6</f>
        <v>0.980061801886514</v>
      </c>
      <c r="L6" s="171">
        <f>2.11440016471202*10000</f>
        <v>21144.0016471202</v>
      </c>
      <c r="M6" s="171">
        <v>30379.95</v>
      </c>
      <c r="N6" s="171">
        <f>H6-J6</f>
        <v>31237.4698981963</v>
      </c>
      <c r="O6" s="179">
        <f>N6/M6</f>
        <v>1.02822650788419</v>
      </c>
      <c r="P6" s="171">
        <f>L6</f>
        <v>21144.0016471202</v>
      </c>
      <c r="Q6" s="182"/>
      <c r="R6" s="182"/>
      <c r="S6" s="182"/>
      <c r="T6" s="183"/>
    </row>
    <row r="7" ht="17" spans="1:20">
      <c r="A7" s="172"/>
      <c r="B7" s="169" t="s">
        <v>74</v>
      </c>
      <c r="C7" s="171">
        <v>21873</v>
      </c>
      <c r="D7" s="171">
        <v>136558</v>
      </c>
      <c r="E7" s="171">
        <v>21873</v>
      </c>
      <c r="F7" s="171">
        <v>136558</v>
      </c>
      <c r="G7" s="171">
        <v>22084</v>
      </c>
      <c r="H7" s="171">
        <v>137871</v>
      </c>
      <c r="I7" s="171">
        <v>62828.16</v>
      </c>
      <c r="J7" s="171">
        <v>61575.4796988143</v>
      </c>
      <c r="K7" s="179">
        <f>J7/I7</f>
        <v>0.980061801886515</v>
      </c>
      <c r="L7" s="171">
        <f>2.19395048364005*10000</f>
        <v>21939.5048364005</v>
      </c>
      <c r="M7" s="171">
        <f>H7-I7</f>
        <v>75042.84</v>
      </c>
      <c r="N7" s="171">
        <f>H7-J7</f>
        <v>76295.5203011857</v>
      </c>
      <c r="O7" s="179">
        <f>N7/M7</f>
        <v>1.01669286904901</v>
      </c>
      <c r="P7" s="171">
        <f>L7</f>
        <v>21939.5048364005</v>
      </c>
      <c r="Q7" s="182"/>
      <c r="R7" s="182"/>
      <c r="S7" s="182"/>
      <c r="T7" s="183"/>
    </row>
    <row r="8" ht="17" spans="1:20">
      <c r="A8" s="173"/>
      <c r="B8" s="169" t="s">
        <v>18</v>
      </c>
      <c r="C8" s="171"/>
      <c r="D8" s="171"/>
      <c r="E8" s="171"/>
      <c r="F8" s="171"/>
      <c r="G8" s="171"/>
      <c r="H8" s="171"/>
      <c r="I8" s="171"/>
      <c r="J8" s="171"/>
      <c r="K8" s="179"/>
      <c r="L8" s="171"/>
      <c r="M8" s="171"/>
      <c r="N8" s="171"/>
      <c r="O8" s="179"/>
      <c r="P8" s="171"/>
      <c r="Q8" s="182"/>
      <c r="R8" s="182"/>
      <c r="S8" s="182"/>
      <c r="T8" s="183"/>
    </row>
    <row r="9" ht="17" spans="1:20">
      <c r="A9" s="170" t="s">
        <v>21</v>
      </c>
      <c r="B9" s="169" t="s">
        <v>17</v>
      </c>
      <c r="C9" s="174"/>
      <c r="D9" s="174"/>
      <c r="E9" s="174"/>
      <c r="F9" s="174"/>
      <c r="G9" s="171"/>
      <c r="H9" s="171"/>
      <c r="I9" s="171"/>
      <c r="J9" s="171"/>
      <c r="K9" s="171"/>
      <c r="L9" s="171"/>
      <c r="M9" s="171">
        <v>3435</v>
      </c>
      <c r="N9" s="171">
        <f>M9</f>
        <v>3435</v>
      </c>
      <c r="O9" s="179">
        <v>1</v>
      </c>
      <c r="P9" s="171">
        <v>80000</v>
      </c>
      <c r="Q9" s="182"/>
      <c r="R9" s="182"/>
      <c r="S9" s="182"/>
      <c r="T9" s="183"/>
    </row>
    <row r="10" ht="17" spans="1:20">
      <c r="A10" s="173"/>
      <c r="B10" s="169" t="s">
        <v>18</v>
      </c>
      <c r="C10" s="174"/>
      <c r="D10" s="174"/>
      <c r="E10" s="174"/>
      <c r="F10" s="174"/>
      <c r="G10" s="171"/>
      <c r="H10" s="171"/>
      <c r="I10" s="171"/>
      <c r="J10" s="171"/>
      <c r="K10" s="171"/>
      <c r="L10" s="171"/>
      <c r="M10" s="171"/>
      <c r="N10" s="171"/>
      <c r="O10" s="179"/>
      <c r="P10" s="171"/>
      <c r="Q10" s="182"/>
      <c r="R10" s="182"/>
      <c r="S10" s="182"/>
      <c r="T10" s="183"/>
    </row>
    <row r="11" ht="17.55" spans="1:20">
      <c r="A11" s="175" t="s">
        <v>24</v>
      </c>
      <c r="B11" s="176"/>
      <c r="C11" s="177"/>
      <c r="D11" s="177"/>
      <c r="E11" s="177"/>
      <c r="F11" s="177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84"/>
      <c r="R11" s="184"/>
      <c r="S11" s="184"/>
      <c r="T11" s="185"/>
    </row>
  </sheetData>
  <mergeCells count="13">
    <mergeCell ref="A1:M1"/>
    <mergeCell ref="A3:T3"/>
    <mergeCell ref="C4:D4"/>
    <mergeCell ref="E4:F4"/>
    <mergeCell ref="G4:H4"/>
    <mergeCell ref="I4:L4"/>
    <mergeCell ref="M4:P4"/>
    <mergeCell ref="Q4:T4"/>
    <mergeCell ref="A11:B11"/>
    <mergeCell ref="A4:A5"/>
    <mergeCell ref="A6:A8"/>
    <mergeCell ref="A9:A10"/>
    <mergeCell ref="B4:B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9"/>
  <sheetViews>
    <sheetView zoomScale="58" zoomScaleNormal="58" topLeftCell="A3" workbookViewId="0">
      <selection activeCell="M16" sqref="M16"/>
    </sheetView>
  </sheetViews>
  <sheetFormatPr defaultColWidth="8.89423076923077" defaultRowHeight="16.8"/>
  <cols>
    <col min="5" max="5" width="9.51923076923077"/>
    <col min="7" max="7" width="18.3173076923077" customWidth="1"/>
    <col min="8" max="8" width="20.2115384615385" customWidth="1"/>
    <col min="9" max="9" width="24.7307692307692" customWidth="1"/>
    <col min="10" max="10" width="17.5192307692308" customWidth="1"/>
    <col min="11" max="11" width="19.2115384615385" customWidth="1"/>
    <col min="12" max="12" width="14.7307692307692" customWidth="1"/>
    <col min="13" max="13" width="20.3173076923077" customWidth="1"/>
    <col min="14" max="14" width="21.625" customWidth="1"/>
    <col min="15" max="15" width="17.1057692307692" customWidth="1"/>
    <col min="16" max="16" width="20.7307692307692" customWidth="1"/>
    <col min="17" max="19" width="9.51923076923077"/>
  </cols>
  <sheetData>
    <row r="1" ht="24.8" spans="1:13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0">
      <c r="A2" s="141" t="s">
        <v>111</v>
      </c>
      <c r="B2" s="141"/>
      <c r="C2" s="141"/>
      <c r="D2" s="141"/>
      <c r="E2" s="145" t="s">
        <v>112</v>
      </c>
      <c r="F2" s="145" t="s">
        <v>113</v>
      </c>
      <c r="G2" s="145" t="s">
        <v>114</v>
      </c>
      <c r="H2" s="145" t="s">
        <v>115</v>
      </c>
      <c r="I2" s="145" t="s">
        <v>116</v>
      </c>
      <c r="J2" s="145" t="s">
        <v>117</v>
      </c>
      <c r="K2" s="145" t="s">
        <v>118</v>
      </c>
      <c r="L2" s="154" t="s">
        <v>119</v>
      </c>
      <c r="M2" s="145" t="s">
        <v>120</v>
      </c>
      <c r="N2" s="154" t="s">
        <v>121</v>
      </c>
      <c r="O2" s="154" t="s">
        <v>122</v>
      </c>
      <c r="P2" s="162" t="s">
        <v>123</v>
      </c>
      <c r="Q2" s="162" t="s">
        <v>124</v>
      </c>
      <c r="R2" s="162" t="s">
        <v>125</v>
      </c>
      <c r="S2" s="162" t="s">
        <v>126</v>
      </c>
      <c r="T2" s="162" t="s">
        <v>127</v>
      </c>
      <c r="U2" s="162" t="s">
        <v>128</v>
      </c>
      <c r="V2" s="163" t="s">
        <v>129</v>
      </c>
      <c r="W2" s="163" t="s">
        <v>130</v>
      </c>
      <c r="X2" s="163" t="s">
        <v>131</v>
      </c>
      <c r="Y2" s="163" t="s">
        <v>132</v>
      </c>
      <c r="Z2" s="163" t="s">
        <v>133</v>
      </c>
      <c r="AA2" s="163" t="s">
        <v>134</v>
      </c>
      <c r="AB2" s="163" t="s">
        <v>135</v>
      </c>
      <c r="AC2" s="163" t="s">
        <v>136</v>
      </c>
      <c r="AD2" s="163" t="s">
        <v>137</v>
      </c>
    </row>
    <row r="3" ht="128.05" customHeight="1" spans="1:30">
      <c r="A3" s="142" t="s">
        <v>138</v>
      </c>
      <c r="B3" s="143" t="s">
        <v>139</v>
      </c>
      <c r="C3" s="142" t="s">
        <v>140</v>
      </c>
      <c r="D3" s="142" t="s">
        <v>141</v>
      </c>
      <c r="E3" s="142" t="s">
        <v>142</v>
      </c>
      <c r="F3" s="142" t="s">
        <v>143</v>
      </c>
      <c r="G3" s="142" t="s">
        <v>144</v>
      </c>
      <c r="H3" s="146" t="s">
        <v>145</v>
      </c>
      <c r="I3" s="155" t="s">
        <v>146</v>
      </c>
      <c r="J3" s="156" t="s">
        <v>147</v>
      </c>
      <c r="K3" s="157" t="s">
        <v>148</v>
      </c>
      <c r="L3" s="157" t="s">
        <v>149</v>
      </c>
      <c r="M3" s="157" t="s">
        <v>150</v>
      </c>
      <c r="N3" s="146" t="s">
        <v>151</v>
      </c>
      <c r="O3" s="146"/>
      <c r="P3" s="146"/>
      <c r="Q3" s="146"/>
      <c r="R3" s="146"/>
      <c r="S3" s="146" t="s">
        <v>152</v>
      </c>
      <c r="T3" s="146"/>
      <c r="U3" s="155" t="s">
        <v>153</v>
      </c>
      <c r="V3" s="155"/>
      <c r="W3" s="155"/>
      <c r="X3" s="155"/>
      <c r="Y3" s="155"/>
      <c r="Z3" s="155"/>
      <c r="AA3" s="155"/>
      <c r="AB3" s="155"/>
      <c r="AC3" s="155"/>
      <c r="AD3" s="155"/>
    </row>
    <row r="4" ht="126" spans="1:30">
      <c r="A4" s="142"/>
      <c r="B4" s="144"/>
      <c r="C4" s="142"/>
      <c r="D4" s="142"/>
      <c r="E4" s="147" t="s">
        <v>154</v>
      </c>
      <c r="F4" s="148" t="s">
        <v>155</v>
      </c>
      <c r="G4" s="147" t="s">
        <v>156</v>
      </c>
      <c r="H4" s="148" t="s">
        <v>157</v>
      </c>
      <c r="I4" s="158" t="s">
        <v>158</v>
      </c>
      <c r="J4" s="159" t="s">
        <v>159</v>
      </c>
      <c r="K4" s="160" t="s">
        <v>160</v>
      </c>
      <c r="L4" s="160" t="s">
        <v>161</v>
      </c>
      <c r="M4" s="160" t="s">
        <v>162</v>
      </c>
      <c r="N4" s="160" t="s">
        <v>163</v>
      </c>
      <c r="O4" s="148" t="s">
        <v>164</v>
      </c>
      <c r="P4" s="148" t="s">
        <v>165</v>
      </c>
      <c r="Q4" s="148" t="s">
        <v>166</v>
      </c>
      <c r="R4" s="148" t="s">
        <v>167</v>
      </c>
      <c r="S4" s="148" t="s">
        <v>168</v>
      </c>
      <c r="T4" s="148" t="s">
        <v>169</v>
      </c>
      <c r="U4" s="158" t="s">
        <v>170</v>
      </c>
      <c r="V4" s="158" t="s">
        <v>171</v>
      </c>
      <c r="W4" s="158" t="s">
        <v>172</v>
      </c>
      <c r="X4" s="158" t="s">
        <v>173</v>
      </c>
      <c r="Y4" s="158" t="s">
        <v>174</v>
      </c>
      <c r="Z4" s="158" t="s">
        <v>175</v>
      </c>
      <c r="AA4" s="158" t="s">
        <v>176</v>
      </c>
      <c r="AB4" s="158" t="s">
        <v>177</v>
      </c>
      <c r="AC4" s="158" t="s">
        <v>178</v>
      </c>
      <c r="AD4" s="158" t="s">
        <v>179</v>
      </c>
    </row>
    <row r="5" spans="1:30">
      <c r="A5" t="s">
        <v>180</v>
      </c>
      <c r="B5" t="s">
        <v>181</v>
      </c>
      <c r="C5" t="s">
        <v>182</v>
      </c>
      <c r="D5" t="s">
        <v>183</v>
      </c>
      <c r="E5" s="149"/>
      <c r="F5" s="149"/>
      <c r="G5" s="150">
        <f t="shared" ref="G5:G48" si="0">SUM(E5*F5)</f>
        <v>0</v>
      </c>
      <c r="H5" s="149"/>
      <c r="I5" s="150">
        <f t="shared" ref="I5:I48" si="1">SUM(G5*H5)</f>
        <v>0</v>
      </c>
      <c r="J5" s="161"/>
      <c r="K5" s="149"/>
      <c r="L5" s="150">
        <f t="shared" ref="L5:L48" si="2">SUM(I5*K5)</f>
        <v>0</v>
      </c>
      <c r="M5" s="149"/>
      <c r="N5" s="150">
        <f t="shared" ref="N5:N48" si="3">SUM(AA5)</f>
        <v>0</v>
      </c>
      <c r="O5" s="150">
        <f t="shared" ref="O5:O48" si="4">SUM(I5*M5)</f>
        <v>0</v>
      </c>
      <c r="P5" s="150">
        <f t="shared" ref="P5:P48" si="5">IFERROR(SUM(O5/AB5-1),0)</f>
        <v>0</v>
      </c>
      <c r="Q5" s="150">
        <f t="shared" ref="Q5:Q48" si="6">IFERROR(SUM(N5*O5/10000),0)</f>
        <v>0</v>
      </c>
      <c r="R5" s="150">
        <f t="shared" ref="R5:R48" si="7">IFERROR(SUM(Q5-AC5),0)</f>
        <v>0</v>
      </c>
      <c r="S5" s="150">
        <f t="shared" ref="S5:S48" si="8">SUM(O5)</f>
        <v>0</v>
      </c>
      <c r="T5" s="150">
        <f t="shared" ref="T5:T48" si="9">IFERROR(SUM(Q5),0)</f>
        <v>0</v>
      </c>
      <c r="U5" s="149"/>
      <c r="V5" s="149"/>
      <c r="W5" s="149"/>
      <c r="X5" s="150">
        <f t="shared" ref="X5:X48" si="10">SUM(AA5-U5)</f>
        <v>0</v>
      </c>
      <c r="Y5" s="149"/>
      <c r="Z5" s="150">
        <f t="shared" ref="Z5:Z48" si="11">IFERROR(SUM(AC5-W5),0)</f>
        <v>0</v>
      </c>
      <c r="AA5" s="149"/>
      <c r="AB5" s="149"/>
      <c r="AC5" s="150">
        <f t="shared" ref="AC5:AC48" si="12">IFERROR(SUM(AA5*AB5/10000),0)</f>
        <v>0</v>
      </c>
      <c r="AD5" s="149"/>
    </row>
    <row r="6" spans="1:30">
      <c r="A6" t="s">
        <v>180</v>
      </c>
      <c r="B6" t="s">
        <v>181</v>
      </c>
      <c r="C6" t="s">
        <v>184</v>
      </c>
      <c r="D6" t="s">
        <v>185</v>
      </c>
      <c r="E6" s="149"/>
      <c r="F6" s="149"/>
      <c r="G6" s="150">
        <f t="shared" si="0"/>
        <v>0</v>
      </c>
      <c r="H6" s="149"/>
      <c r="I6" s="150">
        <f t="shared" si="1"/>
        <v>0</v>
      </c>
      <c r="J6" s="161"/>
      <c r="K6" s="149"/>
      <c r="L6" s="150">
        <f t="shared" si="2"/>
        <v>0</v>
      </c>
      <c r="M6" s="149"/>
      <c r="N6" s="150">
        <f t="shared" si="3"/>
        <v>0</v>
      </c>
      <c r="O6" s="150">
        <f t="shared" si="4"/>
        <v>0</v>
      </c>
      <c r="P6" s="150">
        <f t="shared" si="5"/>
        <v>0</v>
      </c>
      <c r="Q6" s="150">
        <f t="shared" si="6"/>
        <v>0</v>
      </c>
      <c r="R6" s="150">
        <f t="shared" si="7"/>
        <v>0</v>
      </c>
      <c r="S6" s="150">
        <f t="shared" si="8"/>
        <v>0</v>
      </c>
      <c r="T6" s="150">
        <f t="shared" si="9"/>
        <v>0</v>
      </c>
      <c r="U6" s="149"/>
      <c r="V6" s="149"/>
      <c r="W6" s="149"/>
      <c r="X6" s="150">
        <f t="shared" si="10"/>
        <v>0</v>
      </c>
      <c r="Y6" s="149"/>
      <c r="Z6" s="150">
        <f t="shared" si="11"/>
        <v>0</v>
      </c>
      <c r="AA6" s="149"/>
      <c r="AB6" s="149"/>
      <c r="AC6" s="150">
        <f t="shared" si="12"/>
        <v>0</v>
      </c>
      <c r="AD6" s="149"/>
    </row>
    <row r="7" spans="1:30">
      <c r="A7" t="s">
        <v>180</v>
      </c>
      <c r="B7" t="s">
        <v>181</v>
      </c>
      <c r="C7" t="s">
        <v>17</v>
      </c>
      <c r="D7" t="s">
        <v>185</v>
      </c>
      <c r="E7" s="149"/>
      <c r="F7" s="149"/>
      <c r="G7" s="150">
        <f t="shared" si="0"/>
        <v>0</v>
      </c>
      <c r="H7" s="149"/>
      <c r="I7" s="150">
        <f t="shared" si="1"/>
        <v>0</v>
      </c>
      <c r="J7" s="161"/>
      <c r="K7" s="149"/>
      <c r="L7" s="150">
        <f t="shared" si="2"/>
        <v>0</v>
      </c>
      <c r="M7" s="149"/>
      <c r="N7" s="150">
        <f t="shared" si="3"/>
        <v>0</v>
      </c>
      <c r="O7" s="150">
        <f t="shared" si="4"/>
        <v>0</v>
      </c>
      <c r="P7" s="150">
        <f t="shared" si="5"/>
        <v>0</v>
      </c>
      <c r="Q7" s="150">
        <f t="shared" si="6"/>
        <v>0</v>
      </c>
      <c r="R7" s="150">
        <f t="shared" si="7"/>
        <v>0</v>
      </c>
      <c r="S7" s="150">
        <f t="shared" si="8"/>
        <v>0</v>
      </c>
      <c r="T7" s="150">
        <f t="shared" si="9"/>
        <v>0</v>
      </c>
      <c r="U7" s="149"/>
      <c r="V7" s="149"/>
      <c r="W7" s="149"/>
      <c r="X7" s="150">
        <f t="shared" si="10"/>
        <v>0</v>
      </c>
      <c r="Y7" s="149"/>
      <c r="Z7" s="150">
        <f t="shared" si="11"/>
        <v>0</v>
      </c>
      <c r="AA7" s="149"/>
      <c r="AB7" s="149"/>
      <c r="AC7" s="150">
        <f t="shared" si="12"/>
        <v>0</v>
      </c>
      <c r="AD7" s="149"/>
    </row>
    <row r="8" spans="1:30">
      <c r="A8" t="s">
        <v>180</v>
      </c>
      <c r="B8" t="s">
        <v>181</v>
      </c>
      <c r="C8" t="s">
        <v>186</v>
      </c>
      <c r="D8" t="s">
        <v>187</v>
      </c>
      <c r="E8" s="149"/>
      <c r="F8" s="149"/>
      <c r="G8" s="150">
        <f t="shared" si="0"/>
        <v>0</v>
      </c>
      <c r="H8" s="149"/>
      <c r="I8" s="150">
        <f t="shared" si="1"/>
        <v>0</v>
      </c>
      <c r="J8" s="161"/>
      <c r="K8" s="149"/>
      <c r="L8" s="150">
        <f t="shared" si="2"/>
        <v>0</v>
      </c>
      <c r="M8" s="149"/>
      <c r="N8" s="150">
        <f t="shared" si="3"/>
        <v>0</v>
      </c>
      <c r="O8" s="150">
        <f t="shared" si="4"/>
        <v>0</v>
      </c>
      <c r="P8" s="150">
        <f t="shared" si="5"/>
        <v>0</v>
      </c>
      <c r="Q8" s="150">
        <f t="shared" si="6"/>
        <v>0</v>
      </c>
      <c r="R8" s="150">
        <f t="shared" si="7"/>
        <v>0</v>
      </c>
      <c r="S8" s="150">
        <f t="shared" si="8"/>
        <v>0</v>
      </c>
      <c r="T8" s="150">
        <f t="shared" si="9"/>
        <v>0</v>
      </c>
      <c r="U8" s="149"/>
      <c r="V8" s="149"/>
      <c r="W8" s="149"/>
      <c r="X8" s="150">
        <f t="shared" si="10"/>
        <v>0</v>
      </c>
      <c r="Y8" s="149"/>
      <c r="Z8" s="150">
        <f t="shared" si="11"/>
        <v>0</v>
      </c>
      <c r="AA8" s="149"/>
      <c r="AB8" s="149"/>
      <c r="AC8" s="150">
        <f t="shared" si="12"/>
        <v>0</v>
      </c>
      <c r="AD8" s="149"/>
    </row>
    <row r="9" spans="1:30">
      <c r="A9" t="s">
        <v>180</v>
      </c>
      <c r="B9" t="s">
        <v>181</v>
      </c>
      <c r="C9" t="s">
        <v>188</v>
      </c>
      <c r="D9" t="s">
        <v>189</v>
      </c>
      <c r="E9" s="149"/>
      <c r="F9" s="149"/>
      <c r="G9" s="150">
        <f t="shared" si="0"/>
        <v>0</v>
      </c>
      <c r="H9" s="149"/>
      <c r="I9" s="150">
        <f t="shared" si="1"/>
        <v>0</v>
      </c>
      <c r="J9" s="161"/>
      <c r="K9" s="149"/>
      <c r="L9" s="150">
        <f t="shared" si="2"/>
        <v>0</v>
      </c>
      <c r="M9" s="149"/>
      <c r="N9" s="150">
        <f t="shared" si="3"/>
        <v>0</v>
      </c>
      <c r="O9" s="150">
        <f t="shared" si="4"/>
        <v>0</v>
      </c>
      <c r="P9" s="150">
        <f t="shared" si="5"/>
        <v>0</v>
      </c>
      <c r="Q9" s="150">
        <f t="shared" si="6"/>
        <v>0</v>
      </c>
      <c r="R9" s="150">
        <f t="shared" si="7"/>
        <v>0</v>
      </c>
      <c r="S9" s="150">
        <f t="shared" si="8"/>
        <v>0</v>
      </c>
      <c r="T9" s="150">
        <f t="shared" si="9"/>
        <v>0</v>
      </c>
      <c r="U9" s="149"/>
      <c r="V9" s="149"/>
      <c r="W9" s="149"/>
      <c r="X9" s="150">
        <f t="shared" si="10"/>
        <v>0</v>
      </c>
      <c r="Y9" s="149"/>
      <c r="Z9" s="150">
        <f t="shared" si="11"/>
        <v>0</v>
      </c>
      <c r="AA9" s="149"/>
      <c r="AB9" s="149"/>
      <c r="AC9" s="150">
        <f t="shared" si="12"/>
        <v>0</v>
      </c>
      <c r="AD9" s="149"/>
    </row>
    <row r="10" spans="1:30">
      <c r="A10" t="s">
        <v>180</v>
      </c>
      <c r="B10" t="s">
        <v>181</v>
      </c>
      <c r="C10" t="s">
        <v>186</v>
      </c>
      <c r="D10" t="s">
        <v>190</v>
      </c>
      <c r="E10" s="149"/>
      <c r="F10" s="149"/>
      <c r="G10" s="150">
        <f t="shared" si="0"/>
        <v>0</v>
      </c>
      <c r="H10" s="149"/>
      <c r="I10" s="150">
        <f t="shared" si="1"/>
        <v>0</v>
      </c>
      <c r="J10" s="161"/>
      <c r="K10" s="149"/>
      <c r="L10" s="150">
        <f t="shared" si="2"/>
        <v>0</v>
      </c>
      <c r="M10" s="149"/>
      <c r="N10" s="150">
        <f t="shared" si="3"/>
        <v>0</v>
      </c>
      <c r="O10" s="150">
        <f t="shared" si="4"/>
        <v>0</v>
      </c>
      <c r="P10" s="150">
        <f t="shared" si="5"/>
        <v>0</v>
      </c>
      <c r="Q10" s="150">
        <f t="shared" si="6"/>
        <v>0</v>
      </c>
      <c r="R10" s="150">
        <f t="shared" si="7"/>
        <v>0</v>
      </c>
      <c r="S10" s="150">
        <f t="shared" si="8"/>
        <v>0</v>
      </c>
      <c r="T10" s="150">
        <f t="shared" si="9"/>
        <v>0</v>
      </c>
      <c r="U10" s="149"/>
      <c r="V10" s="149"/>
      <c r="W10" s="149"/>
      <c r="X10" s="150">
        <f t="shared" si="10"/>
        <v>0</v>
      </c>
      <c r="Y10" s="149"/>
      <c r="Z10" s="150">
        <f t="shared" si="11"/>
        <v>0</v>
      </c>
      <c r="AA10" s="149"/>
      <c r="AB10" s="149"/>
      <c r="AC10" s="150">
        <f t="shared" si="12"/>
        <v>0</v>
      </c>
      <c r="AD10" s="149"/>
    </row>
    <row r="11" spans="1:30">
      <c r="A11" t="s">
        <v>180</v>
      </c>
      <c r="B11" t="s">
        <v>181</v>
      </c>
      <c r="C11" t="s">
        <v>186</v>
      </c>
      <c r="D11" t="s">
        <v>191</v>
      </c>
      <c r="E11" s="149"/>
      <c r="F11" s="149"/>
      <c r="G11" s="150">
        <f t="shared" si="0"/>
        <v>0</v>
      </c>
      <c r="H11" s="149"/>
      <c r="I11" s="150">
        <f t="shared" si="1"/>
        <v>0</v>
      </c>
      <c r="J11" s="161"/>
      <c r="K11" s="149"/>
      <c r="L11" s="150">
        <f t="shared" si="2"/>
        <v>0</v>
      </c>
      <c r="M11" s="149"/>
      <c r="N11" s="150">
        <f t="shared" si="3"/>
        <v>0</v>
      </c>
      <c r="O11" s="150">
        <f t="shared" si="4"/>
        <v>0</v>
      </c>
      <c r="P11" s="150">
        <f t="shared" si="5"/>
        <v>0</v>
      </c>
      <c r="Q11" s="150">
        <f t="shared" si="6"/>
        <v>0</v>
      </c>
      <c r="R11" s="150">
        <f t="shared" si="7"/>
        <v>0</v>
      </c>
      <c r="S11" s="150">
        <f t="shared" si="8"/>
        <v>0</v>
      </c>
      <c r="T11" s="150">
        <f t="shared" si="9"/>
        <v>0</v>
      </c>
      <c r="U11" s="149"/>
      <c r="V11" s="149"/>
      <c r="W11" s="149"/>
      <c r="X11" s="150">
        <f t="shared" si="10"/>
        <v>0</v>
      </c>
      <c r="Y11" s="149"/>
      <c r="Z11" s="150">
        <f t="shared" si="11"/>
        <v>0</v>
      </c>
      <c r="AA11" s="149"/>
      <c r="AB11" s="149"/>
      <c r="AC11" s="150">
        <f t="shared" si="12"/>
        <v>0</v>
      </c>
      <c r="AD11" s="149"/>
    </row>
    <row r="12" spans="1:30">
      <c r="A12" t="s">
        <v>180</v>
      </c>
      <c r="B12" t="s">
        <v>181</v>
      </c>
      <c r="C12" t="s">
        <v>188</v>
      </c>
      <c r="D12" t="s">
        <v>192</v>
      </c>
      <c r="E12" s="149"/>
      <c r="F12" s="149"/>
      <c r="G12" s="150">
        <f t="shared" si="0"/>
        <v>0</v>
      </c>
      <c r="H12" s="149"/>
      <c r="I12" s="150">
        <f t="shared" si="1"/>
        <v>0</v>
      </c>
      <c r="J12" s="161"/>
      <c r="K12" s="149"/>
      <c r="L12" s="150">
        <f t="shared" si="2"/>
        <v>0</v>
      </c>
      <c r="M12" s="149"/>
      <c r="N12" s="150">
        <f t="shared" si="3"/>
        <v>0</v>
      </c>
      <c r="O12" s="150">
        <f t="shared" si="4"/>
        <v>0</v>
      </c>
      <c r="P12" s="150">
        <f t="shared" si="5"/>
        <v>0</v>
      </c>
      <c r="Q12" s="150">
        <f t="shared" si="6"/>
        <v>0</v>
      </c>
      <c r="R12" s="150">
        <f t="shared" si="7"/>
        <v>0</v>
      </c>
      <c r="S12" s="150">
        <f t="shared" si="8"/>
        <v>0</v>
      </c>
      <c r="T12" s="150">
        <f t="shared" si="9"/>
        <v>0</v>
      </c>
      <c r="U12" s="149"/>
      <c r="V12" s="149"/>
      <c r="W12" s="149"/>
      <c r="X12" s="150">
        <f t="shared" si="10"/>
        <v>0</v>
      </c>
      <c r="Y12" s="149"/>
      <c r="Z12" s="150">
        <f t="shared" si="11"/>
        <v>0</v>
      </c>
      <c r="AA12" s="149"/>
      <c r="AB12" s="149"/>
      <c r="AC12" s="150">
        <f t="shared" si="12"/>
        <v>0</v>
      </c>
      <c r="AD12" s="149"/>
    </row>
    <row r="13" spans="1:30">
      <c r="A13" t="s">
        <v>180</v>
      </c>
      <c r="B13" t="s">
        <v>181</v>
      </c>
      <c r="C13" t="s">
        <v>188</v>
      </c>
      <c r="D13" t="s">
        <v>193</v>
      </c>
      <c r="E13" s="149"/>
      <c r="F13" s="149"/>
      <c r="G13" s="150">
        <f t="shared" si="0"/>
        <v>0</v>
      </c>
      <c r="H13" s="149"/>
      <c r="I13" s="150">
        <f t="shared" si="1"/>
        <v>0</v>
      </c>
      <c r="J13" s="161"/>
      <c r="K13" s="149"/>
      <c r="L13" s="150">
        <f t="shared" si="2"/>
        <v>0</v>
      </c>
      <c r="M13" s="149"/>
      <c r="N13" s="150">
        <f t="shared" si="3"/>
        <v>0</v>
      </c>
      <c r="O13" s="150">
        <f t="shared" si="4"/>
        <v>0</v>
      </c>
      <c r="P13" s="150">
        <f t="shared" si="5"/>
        <v>0</v>
      </c>
      <c r="Q13" s="150">
        <f t="shared" si="6"/>
        <v>0</v>
      </c>
      <c r="R13" s="150">
        <f t="shared" si="7"/>
        <v>0</v>
      </c>
      <c r="S13" s="150">
        <f t="shared" si="8"/>
        <v>0</v>
      </c>
      <c r="T13" s="150">
        <f t="shared" si="9"/>
        <v>0</v>
      </c>
      <c r="U13" s="149"/>
      <c r="V13" s="149"/>
      <c r="W13" s="149"/>
      <c r="X13" s="150">
        <f t="shared" si="10"/>
        <v>0</v>
      </c>
      <c r="Y13" s="149"/>
      <c r="Z13" s="150">
        <f t="shared" si="11"/>
        <v>0</v>
      </c>
      <c r="AA13" s="149"/>
      <c r="AB13" s="149"/>
      <c r="AC13" s="150">
        <f t="shared" si="12"/>
        <v>0</v>
      </c>
      <c r="AD13" s="149"/>
    </row>
    <row r="14" spans="1:30">
      <c r="A14" t="s">
        <v>180</v>
      </c>
      <c r="B14" t="s">
        <v>181</v>
      </c>
      <c r="C14" t="s">
        <v>188</v>
      </c>
      <c r="D14" t="s">
        <v>194</v>
      </c>
      <c r="E14" s="149"/>
      <c r="F14" s="149"/>
      <c r="G14" s="150">
        <f t="shared" si="0"/>
        <v>0</v>
      </c>
      <c r="H14" s="149"/>
      <c r="I14" s="150">
        <f t="shared" si="1"/>
        <v>0</v>
      </c>
      <c r="J14" s="161"/>
      <c r="K14" s="149"/>
      <c r="L14" s="150">
        <f t="shared" si="2"/>
        <v>0</v>
      </c>
      <c r="M14" s="149"/>
      <c r="N14" s="150">
        <f t="shared" si="3"/>
        <v>0</v>
      </c>
      <c r="O14" s="150">
        <f t="shared" si="4"/>
        <v>0</v>
      </c>
      <c r="P14" s="150">
        <f t="shared" si="5"/>
        <v>0</v>
      </c>
      <c r="Q14" s="150">
        <f t="shared" si="6"/>
        <v>0</v>
      </c>
      <c r="R14" s="150">
        <f t="shared" si="7"/>
        <v>0</v>
      </c>
      <c r="S14" s="150">
        <f t="shared" si="8"/>
        <v>0</v>
      </c>
      <c r="T14" s="150">
        <f t="shared" si="9"/>
        <v>0</v>
      </c>
      <c r="U14" s="149"/>
      <c r="V14" s="149"/>
      <c r="W14" s="149"/>
      <c r="X14" s="150">
        <f t="shared" si="10"/>
        <v>0</v>
      </c>
      <c r="Y14" s="149"/>
      <c r="Z14" s="150">
        <f t="shared" si="11"/>
        <v>0</v>
      </c>
      <c r="AA14" s="149"/>
      <c r="AB14" s="149"/>
      <c r="AC14" s="150">
        <f t="shared" si="12"/>
        <v>0</v>
      </c>
      <c r="AD14" s="149"/>
    </row>
    <row r="15" spans="1:30">
      <c r="A15" t="s">
        <v>180</v>
      </c>
      <c r="B15" t="s">
        <v>181</v>
      </c>
      <c r="C15" t="s">
        <v>188</v>
      </c>
      <c r="D15" t="s">
        <v>195</v>
      </c>
      <c r="E15" s="149"/>
      <c r="F15" s="149"/>
      <c r="G15" s="150">
        <f t="shared" si="0"/>
        <v>0</v>
      </c>
      <c r="H15" s="149"/>
      <c r="I15" s="150">
        <f t="shared" si="1"/>
        <v>0</v>
      </c>
      <c r="J15" s="161"/>
      <c r="K15" s="149"/>
      <c r="L15" s="150">
        <f t="shared" si="2"/>
        <v>0</v>
      </c>
      <c r="M15" s="149"/>
      <c r="N15" s="150">
        <f t="shared" si="3"/>
        <v>0</v>
      </c>
      <c r="O15" s="150">
        <f t="shared" si="4"/>
        <v>0</v>
      </c>
      <c r="P15" s="150">
        <f t="shared" si="5"/>
        <v>0</v>
      </c>
      <c r="Q15" s="150">
        <f t="shared" si="6"/>
        <v>0</v>
      </c>
      <c r="R15" s="150">
        <f t="shared" si="7"/>
        <v>0</v>
      </c>
      <c r="S15" s="150">
        <f t="shared" si="8"/>
        <v>0</v>
      </c>
      <c r="T15" s="150">
        <f t="shared" si="9"/>
        <v>0</v>
      </c>
      <c r="U15" s="149"/>
      <c r="V15" s="149"/>
      <c r="W15" s="149"/>
      <c r="X15" s="150">
        <f t="shared" si="10"/>
        <v>0</v>
      </c>
      <c r="Y15" s="149"/>
      <c r="Z15" s="150">
        <f t="shared" si="11"/>
        <v>0</v>
      </c>
      <c r="AA15" s="149"/>
      <c r="AB15" s="149"/>
      <c r="AC15" s="150">
        <f t="shared" si="12"/>
        <v>0</v>
      </c>
      <c r="AD15" s="149"/>
    </row>
    <row r="16" spans="1:30">
      <c r="A16" t="s">
        <v>180</v>
      </c>
      <c r="B16" t="s">
        <v>181</v>
      </c>
      <c r="C16" t="s">
        <v>188</v>
      </c>
      <c r="D16" t="s">
        <v>196</v>
      </c>
      <c r="E16" s="149"/>
      <c r="F16" s="149"/>
      <c r="G16" s="150">
        <f t="shared" si="0"/>
        <v>0</v>
      </c>
      <c r="H16" s="149"/>
      <c r="I16" s="150">
        <f t="shared" si="1"/>
        <v>0</v>
      </c>
      <c r="J16" s="161"/>
      <c r="K16" s="149"/>
      <c r="L16" s="150">
        <f t="shared" si="2"/>
        <v>0</v>
      </c>
      <c r="M16" s="149"/>
      <c r="N16" s="150">
        <f t="shared" si="3"/>
        <v>0</v>
      </c>
      <c r="O16" s="150">
        <f t="shared" si="4"/>
        <v>0</v>
      </c>
      <c r="P16" s="150">
        <f t="shared" si="5"/>
        <v>0</v>
      </c>
      <c r="Q16" s="150">
        <f t="shared" si="6"/>
        <v>0</v>
      </c>
      <c r="R16" s="150">
        <f t="shared" si="7"/>
        <v>0</v>
      </c>
      <c r="S16" s="150">
        <f t="shared" si="8"/>
        <v>0</v>
      </c>
      <c r="T16" s="150">
        <f t="shared" si="9"/>
        <v>0</v>
      </c>
      <c r="U16" s="149"/>
      <c r="V16" s="149"/>
      <c r="W16" s="149"/>
      <c r="X16" s="150">
        <f t="shared" si="10"/>
        <v>0</v>
      </c>
      <c r="Y16" s="149"/>
      <c r="Z16" s="150">
        <f t="shared" si="11"/>
        <v>0</v>
      </c>
      <c r="AA16" s="149"/>
      <c r="AB16" s="149"/>
      <c r="AC16" s="150">
        <f t="shared" si="12"/>
        <v>0</v>
      </c>
      <c r="AD16" s="149"/>
    </row>
    <row r="17" spans="1:30">
      <c r="A17" t="s">
        <v>180</v>
      </c>
      <c r="B17" t="s">
        <v>181</v>
      </c>
      <c r="C17" t="s">
        <v>23</v>
      </c>
      <c r="D17" t="s">
        <v>197</v>
      </c>
      <c r="E17" s="149"/>
      <c r="F17" s="149"/>
      <c r="G17" s="150">
        <f t="shared" si="0"/>
        <v>0</v>
      </c>
      <c r="H17" s="149"/>
      <c r="I17" s="150">
        <f t="shared" si="1"/>
        <v>0</v>
      </c>
      <c r="J17" s="161"/>
      <c r="K17" s="149"/>
      <c r="L17" s="150">
        <f t="shared" si="2"/>
        <v>0</v>
      </c>
      <c r="M17" s="149"/>
      <c r="N17" s="150">
        <f t="shared" si="3"/>
        <v>0</v>
      </c>
      <c r="O17" s="150">
        <f t="shared" si="4"/>
        <v>0</v>
      </c>
      <c r="P17" s="150">
        <f t="shared" si="5"/>
        <v>0</v>
      </c>
      <c r="Q17" s="150">
        <f t="shared" si="6"/>
        <v>0</v>
      </c>
      <c r="R17" s="150">
        <f t="shared" si="7"/>
        <v>0</v>
      </c>
      <c r="S17" s="150">
        <f t="shared" si="8"/>
        <v>0</v>
      </c>
      <c r="T17" s="150">
        <f t="shared" si="9"/>
        <v>0</v>
      </c>
      <c r="U17" s="149"/>
      <c r="V17" s="149"/>
      <c r="W17" s="149"/>
      <c r="X17" s="150">
        <f t="shared" si="10"/>
        <v>0</v>
      </c>
      <c r="Y17" s="149"/>
      <c r="Z17" s="150">
        <f t="shared" si="11"/>
        <v>0</v>
      </c>
      <c r="AA17" s="149"/>
      <c r="AB17" s="149"/>
      <c r="AC17" s="150">
        <f t="shared" si="12"/>
        <v>0</v>
      </c>
      <c r="AD17" s="149"/>
    </row>
    <row r="18" spans="1:30">
      <c r="A18" t="s">
        <v>180</v>
      </c>
      <c r="B18" t="s">
        <v>181</v>
      </c>
      <c r="C18" t="s">
        <v>182</v>
      </c>
      <c r="D18" t="s">
        <v>197</v>
      </c>
      <c r="E18" s="149"/>
      <c r="F18" s="149"/>
      <c r="G18" s="150">
        <f t="shared" si="0"/>
        <v>0</v>
      </c>
      <c r="H18" s="149"/>
      <c r="I18" s="150">
        <f t="shared" si="1"/>
        <v>0</v>
      </c>
      <c r="J18" s="161"/>
      <c r="K18" s="149"/>
      <c r="L18" s="150">
        <f t="shared" si="2"/>
        <v>0</v>
      </c>
      <c r="M18" s="149"/>
      <c r="N18" s="150">
        <f t="shared" si="3"/>
        <v>0</v>
      </c>
      <c r="O18" s="150">
        <f t="shared" si="4"/>
        <v>0</v>
      </c>
      <c r="P18" s="150">
        <f t="shared" si="5"/>
        <v>0</v>
      </c>
      <c r="Q18" s="150">
        <f t="shared" si="6"/>
        <v>0</v>
      </c>
      <c r="R18" s="150">
        <f t="shared" si="7"/>
        <v>0</v>
      </c>
      <c r="S18" s="150">
        <f t="shared" si="8"/>
        <v>0</v>
      </c>
      <c r="T18" s="150">
        <f t="shared" si="9"/>
        <v>0</v>
      </c>
      <c r="U18" s="149"/>
      <c r="V18" s="149"/>
      <c r="W18" s="149"/>
      <c r="X18" s="150">
        <f t="shared" si="10"/>
        <v>0</v>
      </c>
      <c r="Y18" s="149"/>
      <c r="Z18" s="150">
        <f t="shared" si="11"/>
        <v>0</v>
      </c>
      <c r="AA18" s="149"/>
      <c r="AB18" s="149"/>
      <c r="AC18" s="150">
        <f t="shared" si="12"/>
        <v>0</v>
      </c>
      <c r="AD18" s="149"/>
    </row>
    <row r="19" spans="1:30">
      <c r="A19" t="s">
        <v>180</v>
      </c>
      <c r="B19" t="s">
        <v>181</v>
      </c>
      <c r="C19" t="s">
        <v>182</v>
      </c>
      <c r="D19" t="s">
        <v>198</v>
      </c>
      <c r="E19" s="149"/>
      <c r="F19" s="149"/>
      <c r="G19" s="150">
        <f t="shared" si="0"/>
        <v>0</v>
      </c>
      <c r="H19" s="149"/>
      <c r="I19" s="150">
        <f t="shared" si="1"/>
        <v>0</v>
      </c>
      <c r="J19" s="161"/>
      <c r="K19" s="149"/>
      <c r="L19" s="150">
        <f t="shared" si="2"/>
        <v>0</v>
      </c>
      <c r="M19" s="149"/>
      <c r="N19" s="150">
        <f t="shared" si="3"/>
        <v>0</v>
      </c>
      <c r="O19" s="150">
        <f t="shared" si="4"/>
        <v>0</v>
      </c>
      <c r="P19" s="150">
        <f t="shared" si="5"/>
        <v>0</v>
      </c>
      <c r="Q19" s="150">
        <f t="shared" si="6"/>
        <v>0</v>
      </c>
      <c r="R19" s="150">
        <f t="shared" si="7"/>
        <v>0</v>
      </c>
      <c r="S19" s="150">
        <f t="shared" si="8"/>
        <v>0</v>
      </c>
      <c r="T19" s="150">
        <f t="shared" si="9"/>
        <v>0</v>
      </c>
      <c r="U19" s="149"/>
      <c r="V19" s="149"/>
      <c r="W19" s="149"/>
      <c r="X19" s="150">
        <f t="shared" si="10"/>
        <v>0</v>
      </c>
      <c r="Y19" s="149"/>
      <c r="Z19" s="150">
        <f t="shared" si="11"/>
        <v>0</v>
      </c>
      <c r="AA19" s="149"/>
      <c r="AB19" s="149"/>
      <c r="AC19" s="150">
        <f t="shared" si="12"/>
        <v>0</v>
      </c>
      <c r="AD19" s="149"/>
    </row>
    <row r="20" spans="1:30">
      <c r="A20" t="s">
        <v>180</v>
      </c>
      <c r="B20" t="s">
        <v>181</v>
      </c>
      <c r="C20" t="s">
        <v>23</v>
      </c>
      <c r="D20" t="s">
        <v>198</v>
      </c>
      <c r="E20" s="149"/>
      <c r="F20" s="149"/>
      <c r="G20" s="150">
        <f t="shared" si="0"/>
        <v>0</v>
      </c>
      <c r="H20" s="149"/>
      <c r="I20" s="150">
        <f t="shared" si="1"/>
        <v>0</v>
      </c>
      <c r="J20" s="161"/>
      <c r="K20" s="149"/>
      <c r="L20" s="150">
        <f t="shared" si="2"/>
        <v>0</v>
      </c>
      <c r="M20" s="149"/>
      <c r="N20" s="150">
        <f t="shared" si="3"/>
        <v>0</v>
      </c>
      <c r="O20" s="150">
        <f t="shared" si="4"/>
        <v>0</v>
      </c>
      <c r="P20" s="150">
        <f t="shared" si="5"/>
        <v>0</v>
      </c>
      <c r="Q20" s="150">
        <f t="shared" si="6"/>
        <v>0</v>
      </c>
      <c r="R20" s="150">
        <f t="shared" si="7"/>
        <v>0</v>
      </c>
      <c r="S20" s="150">
        <f t="shared" si="8"/>
        <v>0</v>
      </c>
      <c r="T20" s="150">
        <f t="shared" si="9"/>
        <v>0</v>
      </c>
      <c r="U20" s="149"/>
      <c r="V20" s="149"/>
      <c r="W20" s="149"/>
      <c r="X20" s="150">
        <f t="shared" si="10"/>
        <v>0</v>
      </c>
      <c r="Y20" s="149"/>
      <c r="Z20" s="150">
        <f t="shared" si="11"/>
        <v>0</v>
      </c>
      <c r="AA20" s="149"/>
      <c r="AB20" s="149"/>
      <c r="AC20" s="150">
        <f t="shared" si="12"/>
        <v>0</v>
      </c>
      <c r="AD20" s="149"/>
    </row>
    <row r="21" spans="1:30">
      <c r="A21" t="s">
        <v>180</v>
      </c>
      <c r="B21" t="s">
        <v>181</v>
      </c>
      <c r="C21" t="s">
        <v>23</v>
      </c>
      <c r="D21" t="s">
        <v>199</v>
      </c>
      <c r="E21" s="149"/>
      <c r="F21" s="149"/>
      <c r="G21" s="150">
        <f t="shared" si="0"/>
        <v>0</v>
      </c>
      <c r="H21" s="149"/>
      <c r="I21" s="150">
        <f t="shared" si="1"/>
        <v>0</v>
      </c>
      <c r="J21" s="161"/>
      <c r="K21" s="149"/>
      <c r="L21" s="150">
        <f t="shared" si="2"/>
        <v>0</v>
      </c>
      <c r="M21" s="149"/>
      <c r="N21" s="150">
        <f t="shared" si="3"/>
        <v>0</v>
      </c>
      <c r="O21" s="150">
        <f t="shared" si="4"/>
        <v>0</v>
      </c>
      <c r="P21" s="150">
        <f t="shared" si="5"/>
        <v>0</v>
      </c>
      <c r="Q21" s="150">
        <f t="shared" si="6"/>
        <v>0</v>
      </c>
      <c r="R21" s="150">
        <f t="shared" si="7"/>
        <v>0</v>
      </c>
      <c r="S21" s="150">
        <f t="shared" si="8"/>
        <v>0</v>
      </c>
      <c r="T21" s="150">
        <f t="shared" si="9"/>
        <v>0</v>
      </c>
      <c r="U21" s="149"/>
      <c r="V21" s="149"/>
      <c r="W21" s="149"/>
      <c r="X21" s="150">
        <f t="shared" si="10"/>
        <v>0</v>
      </c>
      <c r="Y21" s="149"/>
      <c r="Z21" s="150">
        <f t="shared" si="11"/>
        <v>0</v>
      </c>
      <c r="AA21" s="149"/>
      <c r="AB21" s="149"/>
      <c r="AC21" s="150">
        <f t="shared" si="12"/>
        <v>0</v>
      </c>
      <c r="AD21" s="149"/>
    </row>
    <row r="22" spans="1:30">
      <c r="A22" t="s">
        <v>180</v>
      </c>
      <c r="B22" t="s">
        <v>181</v>
      </c>
      <c r="C22" t="s">
        <v>23</v>
      </c>
      <c r="D22" t="s">
        <v>200</v>
      </c>
      <c r="E22" s="149"/>
      <c r="F22" s="149"/>
      <c r="G22" s="150">
        <f t="shared" si="0"/>
        <v>0</v>
      </c>
      <c r="H22" s="149"/>
      <c r="I22" s="150">
        <f t="shared" si="1"/>
        <v>0</v>
      </c>
      <c r="J22" s="161"/>
      <c r="K22" s="149"/>
      <c r="L22" s="150">
        <f t="shared" si="2"/>
        <v>0</v>
      </c>
      <c r="M22" s="149"/>
      <c r="N22" s="150">
        <f t="shared" si="3"/>
        <v>0</v>
      </c>
      <c r="O22" s="150">
        <f t="shared" si="4"/>
        <v>0</v>
      </c>
      <c r="P22" s="150">
        <f t="shared" si="5"/>
        <v>0</v>
      </c>
      <c r="Q22" s="150">
        <f t="shared" si="6"/>
        <v>0</v>
      </c>
      <c r="R22" s="150">
        <f t="shared" si="7"/>
        <v>0</v>
      </c>
      <c r="S22" s="150">
        <f t="shared" si="8"/>
        <v>0</v>
      </c>
      <c r="T22" s="150">
        <f t="shared" si="9"/>
        <v>0</v>
      </c>
      <c r="U22" s="149"/>
      <c r="V22" s="149"/>
      <c r="W22" s="149"/>
      <c r="X22" s="150">
        <f t="shared" si="10"/>
        <v>0</v>
      </c>
      <c r="Y22" s="149"/>
      <c r="Z22" s="150">
        <f t="shared" si="11"/>
        <v>0</v>
      </c>
      <c r="AA22" s="149"/>
      <c r="AB22" s="149"/>
      <c r="AC22" s="150">
        <f t="shared" si="12"/>
        <v>0</v>
      </c>
      <c r="AD22" s="149"/>
    </row>
    <row r="23" spans="1:30">
      <c r="A23" t="s">
        <v>180</v>
      </c>
      <c r="B23" t="s">
        <v>181</v>
      </c>
      <c r="C23" t="s">
        <v>182</v>
      </c>
      <c r="D23" t="s">
        <v>200</v>
      </c>
      <c r="E23" s="149"/>
      <c r="F23" s="149"/>
      <c r="G23" s="150">
        <f t="shared" si="0"/>
        <v>0</v>
      </c>
      <c r="H23" s="149"/>
      <c r="I23" s="150">
        <f t="shared" si="1"/>
        <v>0</v>
      </c>
      <c r="J23" s="161"/>
      <c r="K23" s="149"/>
      <c r="L23" s="150">
        <f t="shared" si="2"/>
        <v>0</v>
      </c>
      <c r="M23" s="149"/>
      <c r="N23" s="150">
        <f t="shared" si="3"/>
        <v>0</v>
      </c>
      <c r="O23" s="150">
        <f t="shared" si="4"/>
        <v>0</v>
      </c>
      <c r="P23" s="150">
        <f t="shared" si="5"/>
        <v>0</v>
      </c>
      <c r="Q23" s="150">
        <f t="shared" si="6"/>
        <v>0</v>
      </c>
      <c r="R23" s="150">
        <f t="shared" si="7"/>
        <v>0</v>
      </c>
      <c r="S23" s="150">
        <f t="shared" si="8"/>
        <v>0</v>
      </c>
      <c r="T23" s="150">
        <f t="shared" si="9"/>
        <v>0</v>
      </c>
      <c r="U23" s="149"/>
      <c r="V23" s="149"/>
      <c r="W23" s="149"/>
      <c r="X23" s="150">
        <f t="shared" si="10"/>
        <v>0</v>
      </c>
      <c r="Y23" s="149"/>
      <c r="Z23" s="150">
        <f t="shared" si="11"/>
        <v>0</v>
      </c>
      <c r="AA23" s="149"/>
      <c r="AB23" s="149"/>
      <c r="AC23" s="150">
        <f t="shared" si="12"/>
        <v>0</v>
      </c>
      <c r="AD23" s="149"/>
    </row>
    <row r="24" spans="1:30">
      <c r="A24" t="s">
        <v>180</v>
      </c>
      <c r="B24" t="s">
        <v>181</v>
      </c>
      <c r="C24" t="s">
        <v>20</v>
      </c>
      <c r="D24" t="s">
        <v>201</v>
      </c>
      <c r="E24" s="149"/>
      <c r="F24" s="149"/>
      <c r="G24" s="150">
        <f t="shared" si="0"/>
        <v>0</v>
      </c>
      <c r="H24" s="149"/>
      <c r="I24" s="150">
        <f t="shared" si="1"/>
        <v>0</v>
      </c>
      <c r="J24" s="161"/>
      <c r="K24" s="149"/>
      <c r="L24" s="150">
        <f t="shared" si="2"/>
        <v>0</v>
      </c>
      <c r="M24" s="149"/>
      <c r="N24" s="150">
        <f t="shared" si="3"/>
        <v>0</v>
      </c>
      <c r="O24" s="150">
        <f t="shared" si="4"/>
        <v>0</v>
      </c>
      <c r="P24" s="150">
        <f t="shared" si="5"/>
        <v>0</v>
      </c>
      <c r="Q24" s="150">
        <f t="shared" si="6"/>
        <v>0</v>
      </c>
      <c r="R24" s="150">
        <f t="shared" si="7"/>
        <v>0</v>
      </c>
      <c r="S24" s="150">
        <f t="shared" si="8"/>
        <v>0</v>
      </c>
      <c r="T24" s="150">
        <f t="shared" si="9"/>
        <v>0</v>
      </c>
      <c r="U24" s="149"/>
      <c r="V24" s="149"/>
      <c r="W24" s="149"/>
      <c r="X24" s="150">
        <f t="shared" si="10"/>
        <v>0</v>
      </c>
      <c r="Y24" s="149"/>
      <c r="Z24" s="150">
        <f t="shared" si="11"/>
        <v>0</v>
      </c>
      <c r="AA24" s="149"/>
      <c r="AB24" s="149"/>
      <c r="AC24" s="150">
        <f t="shared" si="12"/>
        <v>0</v>
      </c>
      <c r="AD24" s="149"/>
    </row>
    <row r="25" spans="1:30">
      <c r="A25" t="s">
        <v>180</v>
      </c>
      <c r="B25" t="s">
        <v>181</v>
      </c>
      <c r="C25" t="s">
        <v>182</v>
      </c>
      <c r="D25" t="s">
        <v>201</v>
      </c>
      <c r="E25" s="149"/>
      <c r="F25" s="149"/>
      <c r="G25" s="150">
        <f t="shared" si="0"/>
        <v>0</v>
      </c>
      <c r="H25" s="149"/>
      <c r="I25" s="150">
        <f t="shared" si="1"/>
        <v>0</v>
      </c>
      <c r="J25" s="161"/>
      <c r="K25" s="149"/>
      <c r="L25" s="150">
        <f t="shared" si="2"/>
        <v>0</v>
      </c>
      <c r="M25" s="149"/>
      <c r="N25" s="150">
        <f t="shared" si="3"/>
        <v>0</v>
      </c>
      <c r="O25" s="150">
        <f t="shared" si="4"/>
        <v>0</v>
      </c>
      <c r="P25" s="150">
        <f t="shared" si="5"/>
        <v>0</v>
      </c>
      <c r="Q25" s="150">
        <f t="shared" si="6"/>
        <v>0</v>
      </c>
      <c r="R25" s="150">
        <f t="shared" si="7"/>
        <v>0</v>
      </c>
      <c r="S25" s="150">
        <f t="shared" si="8"/>
        <v>0</v>
      </c>
      <c r="T25" s="150">
        <f t="shared" si="9"/>
        <v>0</v>
      </c>
      <c r="U25" s="149"/>
      <c r="V25" s="149"/>
      <c r="W25" s="149"/>
      <c r="X25" s="150">
        <f t="shared" si="10"/>
        <v>0</v>
      </c>
      <c r="Y25" s="149"/>
      <c r="Z25" s="150">
        <f t="shared" si="11"/>
        <v>0</v>
      </c>
      <c r="AA25" s="149"/>
      <c r="AB25" s="149"/>
      <c r="AC25" s="150">
        <f t="shared" si="12"/>
        <v>0</v>
      </c>
      <c r="AD25" s="149"/>
    </row>
    <row r="26" spans="1:30">
      <c r="A26" t="s">
        <v>180</v>
      </c>
      <c r="B26" t="s">
        <v>181</v>
      </c>
      <c r="C26" t="s">
        <v>20</v>
      </c>
      <c r="D26" t="s">
        <v>202</v>
      </c>
      <c r="E26" s="149"/>
      <c r="F26" s="149"/>
      <c r="G26" s="150">
        <f t="shared" si="0"/>
        <v>0</v>
      </c>
      <c r="H26" s="149"/>
      <c r="I26" s="150">
        <f t="shared" si="1"/>
        <v>0</v>
      </c>
      <c r="J26" s="161"/>
      <c r="K26" s="149"/>
      <c r="L26" s="150">
        <f t="shared" si="2"/>
        <v>0</v>
      </c>
      <c r="M26" s="149"/>
      <c r="N26" s="150">
        <f t="shared" si="3"/>
        <v>0</v>
      </c>
      <c r="O26" s="150">
        <f t="shared" si="4"/>
        <v>0</v>
      </c>
      <c r="P26" s="150">
        <f t="shared" si="5"/>
        <v>0</v>
      </c>
      <c r="Q26" s="150">
        <f t="shared" si="6"/>
        <v>0</v>
      </c>
      <c r="R26" s="150">
        <f t="shared" si="7"/>
        <v>0</v>
      </c>
      <c r="S26" s="150">
        <f t="shared" si="8"/>
        <v>0</v>
      </c>
      <c r="T26" s="150">
        <f t="shared" si="9"/>
        <v>0</v>
      </c>
      <c r="U26" s="149"/>
      <c r="V26" s="149"/>
      <c r="W26" s="149"/>
      <c r="X26" s="150">
        <f t="shared" si="10"/>
        <v>0</v>
      </c>
      <c r="Y26" s="149"/>
      <c r="Z26" s="150">
        <f t="shared" si="11"/>
        <v>0</v>
      </c>
      <c r="AA26" s="149"/>
      <c r="AB26" s="149"/>
      <c r="AC26" s="150">
        <f t="shared" si="12"/>
        <v>0</v>
      </c>
      <c r="AD26" s="149"/>
    </row>
    <row r="27" spans="1:30">
      <c r="A27" t="s">
        <v>180</v>
      </c>
      <c r="B27" t="s">
        <v>181</v>
      </c>
      <c r="C27" t="s">
        <v>20</v>
      </c>
      <c r="D27" t="s">
        <v>203</v>
      </c>
      <c r="E27" s="149"/>
      <c r="F27" s="149"/>
      <c r="G27" s="150">
        <f t="shared" si="0"/>
        <v>0</v>
      </c>
      <c r="H27" s="149"/>
      <c r="I27" s="150">
        <f t="shared" si="1"/>
        <v>0</v>
      </c>
      <c r="J27" s="161"/>
      <c r="K27" s="149"/>
      <c r="L27" s="150">
        <f t="shared" si="2"/>
        <v>0</v>
      </c>
      <c r="M27" s="149"/>
      <c r="N27" s="150">
        <f t="shared" si="3"/>
        <v>0</v>
      </c>
      <c r="O27" s="150">
        <f t="shared" si="4"/>
        <v>0</v>
      </c>
      <c r="P27" s="150">
        <f t="shared" si="5"/>
        <v>0</v>
      </c>
      <c r="Q27" s="150">
        <f t="shared" si="6"/>
        <v>0</v>
      </c>
      <c r="R27" s="150">
        <f t="shared" si="7"/>
        <v>0</v>
      </c>
      <c r="S27" s="150">
        <f t="shared" si="8"/>
        <v>0</v>
      </c>
      <c r="T27" s="150">
        <f t="shared" si="9"/>
        <v>0</v>
      </c>
      <c r="U27" s="149"/>
      <c r="V27" s="149"/>
      <c r="W27" s="149"/>
      <c r="X27" s="150">
        <f t="shared" si="10"/>
        <v>0</v>
      </c>
      <c r="Y27" s="149"/>
      <c r="Z27" s="150">
        <f t="shared" si="11"/>
        <v>0</v>
      </c>
      <c r="AA27" s="149"/>
      <c r="AB27" s="149"/>
      <c r="AC27" s="150">
        <f t="shared" si="12"/>
        <v>0</v>
      </c>
      <c r="AD27" s="149"/>
    </row>
    <row r="28" spans="1:30">
      <c r="A28" t="s">
        <v>180</v>
      </c>
      <c r="B28" t="s">
        <v>181</v>
      </c>
      <c r="C28" t="s">
        <v>20</v>
      </c>
      <c r="D28" t="s">
        <v>204</v>
      </c>
      <c r="E28" s="149"/>
      <c r="F28" s="149"/>
      <c r="G28" s="150">
        <f t="shared" si="0"/>
        <v>0</v>
      </c>
      <c r="H28" s="149"/>
      <c r="I28" s="150">
        <f t="shared" si="1"/>
        <v>0</v>
      </c>
      <c r="J28" s="161"/>
      <c r="K28" s="149"/>
      <c r="L28" s="150">
        <f t="shared" si="2"/>
        <v>0</v>
      </c>
      <c r="M28" s="149"/>
      <c r="N28" s="150">
        <f t="shared" si="3"/>
        <v>0</v>
      </c>
      <c r="O28" s="150">
        <f t="shared" si="4"/>
        <v>0</v>
      </c>
      <c r="P28" s="150">
        <f t="shared" si="5"/>
        <v>0</v>
      </c>
      <c r="Q28" s="150">
        <f t="shared" si="6"/>
        <v>0</v>
      </c>
      <c r="R28" s="150">
        <f t="shared" si="7"/>
        <v>0</v>
      </c>
      <c r="S28" s="150">
        <f t="shared" si="8"/>
        <v>0</v>
      </c>
      <c r="T28" s="150">
        <f t="shared" si="9"/>
        <v>0</v>
      </c>
      <c r="U28" s="149"/>
      <c r="V28" s="149"/>
      <c r="W28" s="149"/>
      <c r="X28" s="150">
        <f t="shared" si="10"/>
        <v>0</v>
      </c>
      <c r="Y28" s="149"/>
      <c r="Z28" s="150">
        <f t="shared" si="11"/>
        <v>0</v>
      </c>
      <c r="AA28" s="149"/>
      <c r="AB28" s="149"/>
      <c r="AC28" s="150">
        <f t="shared" si="12"/>
        <v>0</v>
      </c>
      <c r="AD28" s="149"/>
    </row>
    <row r="29" spans="1:30">
      <c r="A29" t="s">
        <v>180</v>
      </c>
      <c r="B29" t="s">
        <v>181</v>
      </c>
      <c r="C29" t="s">
        <v>205</v>
      </c>
      <c r="D29" t="s">
        <v>206</v>
      </c>
      <c r="E29" s="149"/>
      <c r="F29" s="149"/>
      <c r="G29" s="150">
        <f t="shared" si="0"/>
        <v>0</v>
      </c>
      <c r="H29" s="149"/>
      <c r="I29" s="150">
        <f t="shared" si="1"/>
        <v>0</v>
      </c>
      <c r="J29" s="161"/>
      <c r="K29" s="149"/>
      <c r="L29" s="150">
        <f t="shared" si="2"/>
        <v>0</v>
      </c>
      <c r="M29" s="149"/>
      <c r="N29" s="150">
        <f t="shared" si="3"/>
        <v>0</v>
      </c>
      <c r="O29" s="150">
        <f t="shared" si="4"/>
        <v>0</v>
      </c>
      <c r="P29" s="150">
        <f t="shared" si="5"/>
        <v>0</v>
      </c>
      <c r="Q29" s="150">
        <f t="shared" si="6"/>
        <v>0</v>
      </c>
      <c r="R29" s="150">
        <f t="shared" si="7"/>
        <v>0</v>
      </c>
      <c r="S29" s="150">
        <f t="shared" si="8"/>
        <v>0</v>
      </c>
      <c r="T29" s="150">
        <f t="shared" si="9"/>
        <v>0</v>
      </c>
      <c r="U29" s="149"/>
      <c r="V29" s="149"/>
      <c r="W29" s="149"/>
      <c r="X29" s="150">
        <f t="shared" si="10"/>
        <v>0</v>
      </c>
      <c r="Y29" s="149"/>
      <c r="Z29" s="150">
        <f t="shared" si="11"/>
        <v>0</v>
      </c>
      <c r="AA29" s="149"/>
      <c r="AB29" s="149"/>
      <c r="AC29" s="150">
        <f t="shared" si="12"/>
        <v>0</v>
      </c>
      <c r="AD29" s="149"/>
    </row>
    <row r="30" spans="1:30">
      <c r="A30" t="s">
        <v>180</v>
      </c>
      <c r="B30" t="s">
        <v>181</v>
      </c>
      <c r="C30" t="s">
        <v>184</v>
      </c>
      <c r="D30" t="s">
        <v>185</v>
      </c>
      <c r="E30" s="149"/>
      <c r="F30" s="149"/>
      <c r="G30" s="150">
        <f t="shared" si="0"/>
        <v>0</v>
      </c>
      <c r="H30" s="149"/>
      <c r="I30" s="150">
        <f t="shared" si="1"/>
        <v>0</v>
      </c>
      <c r="J30" s="161"/>
      <c r="K30" s="149"/>
      <c r="L30" s="150">
        <f t="shared" si="2"/>
        <v>0</v>
      </c>
      <c r="M30" s="149"/>
      <c r="N30" s="150">
        <f t="shared" si="3"/>
        <v>0</v>
      </c>
      <c r="O30" s="150">
        <f t="shared" si="4"/>
        <v>0</v>
      </c>
      <c r="P30" s="150">
        <f t="shared" si="5"/>
        <v>0</v>
      </c>
      <c r="Q30" s="150">
        <f t="shared" si="6"/>
        <v>0</v>
      </c>
      <c r="R30" s="150">
        <f t="shared" si="7"/>
        <v>0</v>
      </c>
      <c r="S30" s="150">
        <f t="shared" si="8"/>
        <v>0</v>
      </c>
      <c r="T30" s="150">
        <f t="shared" si="9"/>
        <v>0</v>
      </c>
      <c r="U30" s="149"/>
      <c r="V30" s="149"/>
      <c r="W30" s="149"/>
      <c r="X30" s="150">
        <f t="shared" si="10"/>
        <v>0</v>
      </c>
      <c r="Y30" s="149"/>
      <c r="Z30" s="150">
        <f t="shared" si="11"/>
        <v>0</v>
      </c>
      <c r="AA30" s="149"/>
      <c r="AB30" s="149"/>
      <c r="AC30" s="150">
        <f t="shared" si="12"/>
        <v>0</v>
      </c>
      <c r="AD30" s="149"/>
    </row>
    <row r="31" spans="1:30">
      <c r="A31" t="s">
        <v>180</v>
      </c>
      <c r="B31" t="s">
        <v>181</v>
      </c>
      <c r="C31" t="s">
        <v>17</v>
      </c>
      <c r="D31" t="s">
        <v>185</v>
      </c>
      <c r="E31" s="149"/>
      <c r="F31" s="149"/>
      <c r="G31" s="150">
        <f t="shared" si="0"/>
        <v>0</v>
      </c>
      <c r="H31" s="149"/>
      <c r="I31" s="150">
        <f t="shared" si="1"/>
        <v>0</v>
      </c>
      <c r="J31" s="161"/>
      <c r="K31" s="149"/>
      <c r="L31" s="150">
        <f t="shared" si="2"/>
        <v>0</v>
      </c>
      <c r="M31" s="149"/>
      <c r="N31" s="150">
        <f t="shared" si="3"/>
        <v>0</v>
      </c>
      <c r="O31" s="150">
        <f t="shared" si="4"/>
        <v>0</v>
      </c>
      <c r="P31" s="150">
        <f t="shared" si="5"/>
        <v>0</v>
      </c>
      <c r="Q31" s="150">
        <f t="shared" si="6"/>
        <v>0</v>
      </c>
      <c r="R31" s="150">
        <f t="shared" si="7"/>
        <v>0</v>
      </c>
      <c r="S31" s="150">
        <f t="shared" si="8"/>
        <v>0</v>
      </c>
      <c r="T31" s="150">
        <f t="shared" si="9"/>
        <v>0</v>
      </c>
      <c r="U31" s="149"/>
      <c r="V31" s="149"/>
      <c r="W31" s="149"/>
      <c r="X31" s="150">
        <f t="shared" si="10"/>
        <v>0</v>
      </c>
      <c r="Y31" s="149"/>
      <c r="Z31" s="150">
        <f t="shared" si="11"/>
        <v>0</v>
      </c>
      <c r="AA31" s="149"/>
      <c r="AB31" s="149"/>
      <c r="AC31" s="150">
        <f t="shared" si="12"/>
        <v>0</v>
      </c>
      <c r="AD31" s="149"/>
    </row>
    <row r="32" spans="1:30">
      <c r="A32" t="s">
        <v>180</v>
      </c>
      <c r="B32" t="s">
        <v>181</v>
      </c>
      <c r="C32" t="s">
        <v>188</v>
      </c>
      <c r="D32" t="s">
        <v>207</v>
      </c>
      <c r="E32" s="149"/>
      <c r="F32" s="149"/>
      <c r="G32" s="150">
        <f t="shared" si="0"/>
        <v>0</v>
      </c>
      <c r="H32" s="149"/>
      <c r="I32" s="150">
        <f t="shared" si="1"/>
        <v>0</v>
      </c>
      <c r="J32" s="161"/>
      <c r="K32" s="149"/>
      <c r="L32" s="150">
        <f t="shared" si="2"/>
        <v>0</v>
      </c>
      <c r="M32" s="149"/>
      <c r="N32" s="150">
        <f t="shared" si="3"/>
        <v>0</v>
      </c>
      <c r="O32" s="150">
        <f t="shared" si="4"/>
        <v>0</v>
      </c>
      <c r="P32" s="150">
        <f t="shared" si="5"/>
        <v>0</v>
      </c>
      <c r="Q32" s="150">
        <f t="shared" si="6"/>
        <v>0</v>
      </c>
      <c r="R32" s="150">
        <f t="shared" si="7"/>
        <v>0</v>
      </c>
      <c r="S32" s="150">
        <f t="shared" si="8"/>
        <v>0</v>
      </c>
      <c r="T32" s="150">
        <f t="shared" si="9"/>
        <v>0</v>
      </c>
      <c r="U32" s="149"/>
      <c r="V32" s="149"/>
      <c r="W32" s="149"/>
      <c r="X32" s="150">
        <f t="shared" si="10"/>
        <v>0</v>
      </c>
      <c r="Y32" s="149"/>
      <c r="Z32" s="150">
        <f t="shared" si="11"/>
        <v>0</v>
      </c>
      <c r="AA32" s="149"/>
      <c r="AB32" s="149"/>
      <c r="AC32" s="150">
        <f t="shared" si="12"/>
        <v>0</v>
      </c>
      <c r="AD32" s="149"/>
    </row>
    <row r="33" spans="1:30">
      <c r="A33" t="s">
        <v>180</v>
      </c>
      <c r="B33" t="s">
        <v>181</v>
      </c>
      <c r="C33" t="s">
        <v>188</v>
      </c>
      <c r="D33" t="s">
        <v>208</v>
      </c>
      <c r="E33" s="149"/>
      <c r="F33" s="149"/>
      <c r="G33" s="150">
        <f t="shared" si="0"/>
        <v>0</v>
      </c>
      <c r="H33" s="149"/>
      <c r="I33" s="150">
        <f t="shared" si="1"/>
        <v>0</v>
      </c>
      <c r="J33" s="161"/>
      <c r="K33" s="149"/>
      <c r="L33" s="150">
        <f t="shared" si="2"/>
        <v>0</v>
      </c>
      <c r="M33" s="149"/>
      <c r="N33" s="150">
        <f t="shared" si="3"/>
        <v>0</v>
      </c>
      <c r="O33" s="150">
        <f t="shared" si="4"/>
        <v>0</v>
      </c>
      <c r="P33" s="150">
        <f t="shared" si="5"/>
        <v>0</v>
      </c>
      <c r="Q33" s="150">
        <f t="shared" si="6"/>
        <v>0</v>
      </c>
      <c r="R33" s="150">
        <f t="shared" si="7"/>
        <v>0</v>
      </c>
      <c r="S33" s="150">
        <f t="shared" si="8"/>
        <v>0</v>
      </c>
      <c r="T33" s="150">
        <f t="shared" si="9"/>
        <v>0</v>
      </c>
      <c r="U33" s="149"/>
      <c r="V33" s="149"/>
      <c r="W33" s="149"/>
      <c r="X33" s="150">
        <f t="shared" si="10"/>
        <v>0</v>
      </c>
      <c r="Y33" s="149"/>
      <c r="Z33" s="150">
        <f t="shared" si="11"/>
        <v>0</v>
      </c>
      <c r="AA33" s="149"/>
      <c r="AB33" s="149"/>
      <c r="AC33" s="150">
        <f t="shared" si="12"/>
        <v>0</v>
      </c>
      <c r="AD33" s="149"/>
    </row>
    <row r="34" spans="1:30">
      <c r="A34" t="s">
        <v>180</v>
      </c>
      <c r="B34" t="s">
        <v>181</v>
      </c>
      <c r="C34" t="s">
        <v>188</v>
      </c>
      <c r="D34" t="s">
        <v>209</v>
      </c>
      <c r="E34" s="149"/>
      <c r="F34" s="149"/>
      <c r="G34" s="150">
        <f t="shared" si="0"/>
        <v>0</v>
      </c>
      <c r="H34" s="149"/>
      <c r="I34" s="150">
        <f t="shared" si="1"/>
        <v>0</v>
      </c>
      <c r="J34" s="161"/>
      <c r="K34" s="149"/>
      <c r="L34" s="150">
        <f t="shared" si="2"/>
        <v>0</v>
      </c>
      <c r="M34" s="149"/>
      <c r="N34" s="150">
        <f t="shared" si="3"/>
        <v>0</v>
      </c>
      <c r="O34" s="150">
        <f t="shared" si="4"/>
        <v>0</v>
      </c>
      <c r="P34" s="150">
        <f t="shared" si="5"/>
        <v>0</v>
      </c>
      <c r="Q34" s="150">
        <f t="shared" si="6"/>
        <v>0</v>
      </c>
      <c r="R34" s="150">
        <f t="shared" si="7"/>
        <v>0</v>
      </c>
      <c r="S34" s="150">
        <f t="shared" si="8"/>
        <v>0</v>
      </c>
      <c r="T34" s="150">
        <f t="shared" si="9"/>
        <v>0</v>
      </c>
      <c r="U34" s="149"/>
      <c r="V34" s="149"/>
      <c r="W34" s="149"/>
      <c r="X34" s="150">
        <f t="shared" si="10"/>
        <v>0</v>
      </c>
      <c r="Y34" s="149"/>
      <c r="Z34" s="150">
        <f t="shared" si="11"/>
        <v>0</v>
      </c>
      <c r="AA34" s="149"/>
      <c r="AB34" s="149"/>
      <c r="AC34" s="150">
        <f t="shared" si="12"/>
        <v>0</v>
      </c>
      <c r="AD34" s="149"/>
    </row>
    <row r="35" spans="1:30">
      <c r="A35" t="s">
        <v>180</v>
      </c>
      <c r="B35" t="s">
        <v>181</v>
      </c>
      <c r="C35" t="s">
        <v>188</v>
      </c>
      <c r="D35" t="s">
        <v>210</v>
      </c>
      <c r="E35" s="149"/>
      <c r="F35" s="149"/>
      <c r="G35" s="150">
        <f t="shared" si="0"/>
        <v>0</v>
      </c>
      <c r="H35" s="149"/>
      <c r="I35" s="150">
        <f t="shared" si="1"/>
        <v>0</v>
      </c>
      <c r="J35" s="161"/>
      <c r="K35" s="149"/>
      <c r="L35" s="150">
        <f t="shared" si="2"/>
        <v>0</v>
      </c>
      <c r="M35" s="149"/>
      <c r="N35" s="150">
        <f t="shared" si="3"/>
        <v>0</v>
      </c>
      <c r="O35" s="150">
        <f t="shared" si="4"/>
        <v>0</v>
      </c>
      <c r="P35" s="150">
        <f t="shared" si="5"/>
        <v>0</v>
      </c>
      <c r="Q35" s="150">
        <f t="shared" si="6"/>
        <v>0</v>
      </c>
      <c r="R35" s="150">
        <f t="shared" si="7"/>
        <v>0</v>
      </c>
      <c r="S35" s="150">
        <f t="shared" si="8"/>
        <v>0</v>
      </c>
      <c r="T35" s="150">
        <f t="shared" si="9"/>
        <v>0</v>
      </c>
      <c r="U35" s="149"/>
      <c r="V35" s="149"/>
      <c r="W35" s="149"/>
      <c r="X35" s="150">
        <f t="shared" si="10"/>
        <v>0</v>
      </c>
      <c r="Y35" s="149"/>
      <c r="Z35" s="150">
        <f t="shared" si="11"/>
        <v>0</v>
      </c>
      <c r="AA35" s="149"/>
      <c r="AB35" s="149"/>
      <c r="AC35" s="150">
        <f t="shared" si="12"/>
        <v>0</v>
      </c>
      <c r="AD35" s="149"/>
    </row>
    <row r="36" spans="1:30">
      <c r="A36" t="s">
        <v>180</v>
      </c>
      <c r="B36" t="s">
        <v>181</v>
      </c>
      <c r="C36" t="s">
        <v>188</v>
      </c>
      <c r="D36" t="s">
        <v>211</v>
      </c>
      <c r="E36" s="149"/>
      <c r="F36" s="149"/>
      <c r="G36" s="150">
        <f t="shared" si="0"/>
        <v>0</v>
      </c>
      <c r="H36" s="149"/>
      <c r="I36" s="150">
        <f t="shared" si="1"/>
        <v>0</v>
      </c>
      <c r="J36" s="161"/>
      <c r="K36" s="149"/>
      <c r="L36" s="150">
        <f t="shared" si="2"/>
        <v>0</v>
      </c>
      <c r="M36" s="149"/>
      <c r="N36" s="150">
        <f t="shared" si="3"/>
        <v>0</v>
      </c>
      <c r="O36" s="150">
        <f t="shared" si="4"/>
        <v>0</v>
      </c>
      <c r="P36" s="150">
        <f t="shared" si="5"/>
        <v>0</v>
      </c>
      <c r="Q36" s="150">
        <f t="shared" si="6"/>
        <v>0</v>
      </c>
      <c r="R36" s="150">
        <f t="shared" si="7"/>
        <v>0</v>
      </c>
      <c r="S36" s="150">
        <f t="shared" si="8"/>
        <v>0</v>
      </c>
      <c r="T36" s="150">
        <f t="shared" si="9"/>
        <v>0</v>
      </c>
      <c r="U36" s="149"/>
      <c r="V36" s="149"/>
      <c r="W36" s="149"/>
      <c r="X36" s="150">
        <f t="shared" si="10"/>
        <v>0</v>
      </c>
      <c r="Y36" s="149"/>
      <c r="Z36" s="150">
        <f t="shared" si="11"/>
        <v>0</v>
      </c>
      <c r="AA36" s="149"/>
      <c r="AB36" s="149"/>
      <c r="AC36" s="150">
        <f t="shared" si="12"/>
        <v>0</v>
      </c>
      <c r="AD36" s="149"/>
    </row>
    <row r="37" spans="1:30">
      <c r="A37" t="s">
        <v>180</v>
      </c>
      <c r="B37" t="s">
        <v>181</v>
      </c>
      <c r="C37" t="s">
        <v>188</v>
      </c>
      <c r="D37" t="s">
        <v>212</v>
      </c>
      <c r="E37" s="149"/>
      <c r="F37" s="149"/>
      <c r="G37" s="150">
        <f t="shared" si="0"/>
        <v>0</v>
      </c>
      <c r="H37" s="149"/>
      <c r="I37" s="150">
        <f t="shared" si="1"/>
        <v>0</v>
      </c>
      <c r="J37" s="161"/>
      <c r="K37" s="149"/>
      <c r="L37" s="150">
        <f t="shared" si="2"/>
        <v>0</v>
      </c>
      <c r="M37" s="149"/>
      <c r="N37" s="150">
        <f t="shared" si="3"/>
        <v>0</v>
      </c>
      <c r="O37" s="150">
        <f t="shared" si="4"/>
        <v>0</v>
      </c>
      <c r="P37" s="150">
        <f t="shared" si="5"/>
        <v>0</v>
      </c>
      <c r="Q37" s="150">
        <f t="shared" si="6"/>
        <v>0</v>
      </c>
      <c r="R37" s="150">
        <f t="shared" si="7"/>
        <v>0</v>
      </c>
      <c r="S37" s="150">
        <f t="shared" si="8"/>
        <v>0</v>
      </c>
      <c r="T37" s="150">
        <f t="shared" si="9"/>
        <v>0</v>
      </c>
      <c r="U37" s="149"/>
      <c r="V37" s="149"/>
      <c r="W37" s="149"/>
      <c r="X37" s="150">
        <f t="shared" si="10"/>
        <v>0</v>
      </c>
      <c r="Y37" s="149"/>
      <c r="Z37" s="150">
        <f t="shared" si="11"/>
        <v>0</v>
      </c>
      <c r="AA37" s="149"/>
      <c r="AB37" s="149"/>
      <c r="AC37" s="150">
        <f t="shared" si="12"/>
        <v>0</v>
      </c>
      <c r="AD37" s="149"/>
    </row>
    <row r="38" spans="1:30">
      <c r="A38" t="s">
        <v>180</v>
      </c>
      <c r="B38" t="s">
        <v>181</v>
      </c>
      <c r="C38" t="s">
        <v>188</v>
      </c>
      <c r="D38" t="s">
        <v>213</v>
      </c>
      <c r="E38" s="149"/>
      <c r="F38" s="149"/>
      <c r="G38" s="150">
        <f t="shared" si="0"/>
        <v>0</v>
      </c>
      <c r="H38" s="149"/>
      <c r="I38" s="150">
        <f t="shared" si="1"/>
        <v>0</v>
      </c>
      <c r="J38" s="161"/>
      <c r="K38" s="149"/>
      <c r="L38" s="150">
        <f t="shared" si="2"/>
        <v>0</v>
      </c>
      <c r="M38" s="149"/>
      <c r="N38" s="150">
        <f t="shared" si="3"/>
        <v>0</v>
      </c>
      <c r="O38" s="150">
        <f t="shared" si="4"/>
        <v>0</v>
      </c>
      <c r="P38" s="150">
        <f t="shared" si="5"/>
        <v>0</v>
      </c>
      <c r="Q38" s="150">
        <f t="shared" si="6"/>
        <v>0</v>
      </c>
      <c r="R38" s="150">
        <f t="shared" si="7"/>
        <v>0</v>
      </c>
      <c r="S38" s="150">
        <f t="shared" si="8"/>
        <v>0</v>
      </c>
      <c r="T38" s="150">
        <f t="shared" si="9"/>
        <v>0</v>
      </c>
      <c r="U38" s="149"/>
      <c r="V38" s="149"/>
      <c r="W38" s="149"/>
      <c r="X38" s="150">
        <f t="shared" si="10"/>
        <v>0</v>
      </c>
      <c r="Y38" s="149"/>
      <c r="Z38" s="150">
        <f t="shared" si="11"/>
        <v>0</v>
      </c>
      <c r="AA38" s="149"/>
      <c r="AB38" s="149"/>
      <c r="AC38" s="150">
        <f t="shared" si="12"/>
        <v>0</v>
      </c>
      <c r="AD38" s="149"/>
    </row>
    <row r="39" spans="1:30">
      <c r="A39" t="s">
        <v>180</v>
      </c>
      <c r="B39" t="s">
        <v>181</v>
      </c>
      <c r="C39" t="s">
        <v>188</v>
      </c>
      <c r="D39" t="s">
        <v>214</v>
      </c>
      <c r="E39" s="149"/>
      <c r="F39" s="149"/>
      <c r="G39" s="150">
        <f t="shared" si="0"/>
        <v>0</v>
      </c>
      <c r="H39" s="149"/>
      <c r="I39" s="150">
        <f t="shared" si="1"/>
        <v>0</v>
      </c>
      <c r="J39" s="161"/>
      <c r="K39" s="149"/>
      <c r="L39" s="150">
        <f t="shared" si="2"/>
        <v>0</v>
      </c>
      <c r="M39" s="149"/>
      <c r="N39" s="150">
        <f t="shared" si="3"/>
        <v>0</v>
      </c>
      <c r="O39" s="150">
        <f t="shared" si="4"/>
        <v>0</v>
      </c>
      <c r="P39" s="150">
        <f t="shared" si="5"/>
        <v>0</v>
      </c>
      <c r="Q39" s="150">
        <f t="shared" si="6"/>
        <v>0</v>
      </c>
      <c r="R39" s="150">
        <f t="shared" si="7"/>
        <v>0</v>
      </c>
      <c r="S39" s="150">
        <f t="shared" si="8"/>
        <v>0</v>
      </c>
      <c r="T39" s="150">
        <f t="shared" si="9"/>
        <v>0</v>
      </c>
      <c r="U39" s="149"/>
      <c r="V39" s="149"/>
      <c r="W39" s="149"/>
      <c r="X39" s="150">
        <f t="shared" si="10"/>
        <v>0</v>
      </c>
      <c r="Y39" s="149"/>
      <c r="Z39" s="150">
        <f t="shared" si="11"/>
        <v>0</v>
      </c>
      <c r="AA39" s="149"/>
      <c r="AB39" s="149"/>
      <c r="AC39" s="150">
        <f t="shared" si="12"/>
        <v>0</v>
      </c>
      <c r="AD39" s="149"/>
    </row>
    <row r="40" spans="1:30">
      <c r="A40" t="s">
        <v>180</v>
      </c>
      <c r="B40" t="s">
        <v>181</v>
      </c>
      <c r="C40" t="s">
        <v>23</v>
      </c>
      <c r="D40" t="s">
        <v>215</v>
      </c>
      <c r="E40" s="149"/>
      <c r="F40" s="149"/>
      <c r="G40" s="150">
        <f t="shared" si="0"/>
        <v>0</v>
      </c>
      <c r="H40" s="149"/>
      <c r="I40" s="150">
        <f t="shared" si="1"/>
        <v>0</v>
      </c>
      <c r="J40" s="161"/>
      <c r="K40" s="149"/>
      <c r="L40" s="150">
        <f t="shared" si="2"/>
        <v>0</v>
      </c>
      <c r="M40" s="149"/>
      <c r="N40" s="150">
        <f t="shared" si="3"/>
        <v>0</v>
      </c>
      <c r="O40" s="150">
        <f t="shared" si="4"/>
        <v>0</v>
      </c>
      <c r="P40" s="150">
        <f t="shared" si="5"/>
        <v>0</v>
      </c>
      <c r="Q40" s="150">
        <f t="shared" si="6"/>
        <v>0</v>
      </c>
      <c r="R40" s="150">
        <f t="shared" si="7"/>
        <v>0</v>
      </c>
      <c r="S40" s="150">
        <f t="shared" si="8"/>
        <v>0</v>
      </c>
      <c r="T40" s="150">
        <f t="shared" si="9"/>
        <v>0</v>
      </c>
      <c r="U40" s="149"/>
      <c r="V40" s="149"/>
      <c r="W40" s="149"/>
      <c r="X40" s="150">
        <f t="shared" si="10"/>
        <v>0</v>
      </c>
      <c r="Y40" s="149"/>
      <c r="Z40" s="150">
        <f t="shared" si="11"/>
        <v>0</v>
      </c>
      <c r="AA40" s="149"/>
      <c r="AB40" s="149"/>
      <c r="AC40" s="150">
        <f t="shared" si="12"/>
        <v>0</v>
      </c>
      <c r="AD40" s="149"/>
    </row>
    <row r="41" spans="1:30">
      <c r="A41" t="s">
        <v>180</v>
      </c>
      <c r="B41" t="s">
        <v>181</v>
      </c>
      <c r="C41" t="s">
        <v>23</v>
      </c>
      <c r="D41" t="s">
        <v>216</v>
      </c>
      <c r="E41" s="149"/>
      <c r="F41" s="149"/>
      <c r="G41" s="150">
        <f t="shared" si="0"/>
        <v>0</v>
      </c>
      <c r="H41" s="149"/>
      <c r="I41" s="150">
        <f t="shared" si="1"/>
        <v>0</v>
      </c>
      <c r="J41" s="161"/>
      <c r="K41" s="149"/>
      <c r="L41" s="150">
        <f t="shared" si="2"/>
        <v>0</v>
      </c>
      <c r="M41" s="149"/>
      <c r="N41" s="150">
        <f t="shared" si="3"/>
        <v>0</v>
      </c>
      <c r="O41" s="150">
        <f t="shared" si="4"/>
        <v>0</v>
      </c>
      <c r="P41" s="150">
        <f t="shared" si="5"/>
        <v>0</v>
      </c>
      <c r="Q41" s="150">
        <f t="shared" si="6"/>
        <v>0</v>
      </c>
      <c r="R41" s="150">
        <f t="shared" si="7"/>
        <v>0</v>
      </c>
      <c r="S41" s="150">
        <f t="shared" si="8"/>
        <v>0</v>
      </c>
      <c r="T41" s="150">
        <f t="shared" si="9"/>
        <v>0</v>
      </c>
      <c r="U41" s="149"/>
      <c r="V41" s="149"/>
      <c r="W41" s="149"/>
      <c r="X41" s="150">
        <f t="shared" si="10"/>
        <v>0</v>
      </c>
      <c r="Y41" s="149"/>
      <c r="Z41" s="150">
        <f t="shared" si="11"/>
        <v>0</v>
      </c>
      <c r="AA41" s="149"/>
      <c r="AB41" s="149"/>
      <c r="AC41" s="150">
        <f t="shared" si="12"/>
        <v>0</v>
      </c>
      <c r="AD41" s="149"/>
    </row>
    <row r="42" spans="1:30">
      <c r="A42" t="s">
        <v>180</v>
      </c>
      <c r="B42" t="s">
        <v>181</v>
      </c>
      <c r="C42" t="s">
        <v>23</v>
      </c>
      <c r="D42" t="s">
        <v>217</v>
      </c>
      <c r="E42" s="149"/>
      <c r="F42" s="149"/>
      <c r="G42" s="150">
        <f t="shared" si="0"/>
        <v>0</v>
      </c>
      <c r="H42" s="149"/>
      <c r="I42" s="150">
        <f t="shared" si="1"/>
        <v>0</v>
      </c>
      <c r="J42" s="161"/>
      <c r="K42" s="149"/>
      <c r="L42" s="150">
        <f t="shared" si="2"/>
        <v>0</v>
      </c>
      <c r="M42" s="149"/>
      <c r="N42" s="150">
        <f t="shared" si="3"/>
        <v>0</v>
      </c>
      <c r="O42" s="150">
        <f t="shared" si="4"/>
        <v>0</v>
      </c>
      <c r="P42" s="150">
        <f t="shared" si="5"/>
        <v>0</v>
      </c>
      <c r="Q42" s="150">
        <f t="shared" si="6"/>
        <v>0</v>
      </c>
      <c r="R42" s="150">
        <f t="shared" si="7"/>
        <v>0</v>
      </c>
      <c r="S42" s="150">
        <f t="shared" si="8"/>
        <v>0</v>
      </c>
      <c r="T42" s="150">
        <f t="shared" si="9"/>
        <v>0</v>
      </c>
      <c r="U42" s="149"/>
      <c r="V42" s="149"/>
      <c r="W42" s="149"/>
      <c r="X42" s="150">
        <f t="shared" si="10"/>
        <v>0</v>
      </c>
      <c r="Y42" s="149"/>
      <c r="Z42" s="150">
        <f t="shared" si="11"/>
        <v>0</v>
      </c>
      <c r="AA42" s="149"/>
      <c r="AB42" s="149"/>
      <c r="AC42" s="150">
        <f t="shared" si="12"/>
        <v>0</v>
      </c>
      <c r="AD42" s="149"/>
    </row>
    <row r="43" spans="1:30">
      <c r="A43" t="s">
        <v>180</v>
      </c>
      <c r="B43" t="s">
        <v>181</v>
      </c>
      <c r="C43" t="s">
        <v>23</v>
      </c>
      <c r="D43" t="s">
        <v>218</v>
      </c>
      <c r="E43" s="149"/>
      <c r="F43" s="149"/>
      <c r="G43" s="150">
        <f t="shared" si="0"/>
        <v>0</v>
      </c>
      <c r="H43" s="149"/>
      <c r="I43" s="150">
        <f t="shared" si="1"/>
        <v>0</v>
      </c>
      <c r="J43" s="161"/>
      <c r="K43" s="149"/>
      <c r="L43" s="150">
        <f t="shared" si="2"/>
        <v>0</v>
      </c>
      <c r="M43" s="149"/>
      <c r="N43" s="150">
        <f t="shared" si="3"/>
        <v>0</v>
      </c>
      <c r="O43" s="150">
        <f t="shared" si="4"/>
        <v>0</v>
      </c>
      <c r="P43" s="150">
        <f t="shared" si="5"/>
        <v>0</v>
      </c>
      <c r="Q43" s="150">
        <f t="shared" si="6"/>
        <v>0</v>
      </c>
      <c r="R43" s="150">
        <f t="shared" si="7"/>
        <v>0</v>
      </c>
      <c r="S43" s="150">
        <f t="shared" si="8"/>
        <v>0</v>
      </c>
      <c r="T43" s="150">
        <f t="shared" si="9"/>
        <v>0</v>
      </c>
      <c r="U43" s="149"/>
      <c r="V43" s="149"/>
      <c r="W43" s="149"/>
      <c r="X43" s="150">
        <f t="shared" si="10"/>
        <v>0</v>
      </c>
      <c r="Y43" s="149"/>
      <c r="Z43" s="150">
        <f t="shared" si="11"/>
        <v>0</v>
      </c>
      <c r="AA43" s="149"/>
      <c r="AB43" s="149"/>
      <c r="AC43" s="150">
        <f t="shared" si="12"/>
        <v>0</v>
      </c>
      <c r="AD43" s="149"/>
    </row>
    <row r="44" spans="1:30">
      <c r="A44" t="s">
        <v>180</v>
      </c>
      <c r="B44" t="s">
        <v>181</v>
      </c>
      <c r="C44" t="s">
        <v>23</v>
      </c>
      <c r="D44" t="s">
        <v>219</v>
      </c>
      <c r="E44" s="149"/>
      <c r="F44" s="149"/>
      <c r="G44" s="150">
        <f t="shared" si="0"/>
        <v>0</v>
      </c>
      <c r="H44" s="149"/>
      <c r="I44" s="150">
        <f t="shared" si="1"/>
        <v>0</v>
      </c>
      <c r="J44" s="161"/>
      <c r="K44" s="149"/>
      <c r="L44" s="150">
        <f t="shared" si="2"/>
        <v>0</v>
      </c>
      <c r="M44" s="149"/>
      <c r="N44" s="150">
        <f t="shared" si="3"/>
        <v>0</v>
      </c>
      <c r="O44" s="150">
        <f t="shared" si="4"/>
        <v>0</v>
      </c>
      <c r="P44" s="150">
        <f t="shared" si="5"/>
        <v>0</v>
      </c>
      <c r="Q44" s="150">
        <f t="shared" si="6"/>
        <v>0</v>
      </c>
      <c r="R44" s="150">
        <f t="shared" si="7"/>
        <v>0</v>
      </c>
      <c r="S44" s="150">
        <f t="shared" si="8"/>
        <v>0</v>
      </c>
      <c r="T44" s="150">
        <f t="shared" si="9"/>
        <v>0</v>
      </c>
      <c r="U44" s="149"/>
      <c r="V44" s="149"/>
      <c r="W44" s="149"/>
      <c r="X44" s="150">
        <f t="shared" si="10"/>
        <v>0</v>
      </c>
      <c r="Y44" s="149"/>
      <c r="Z44" s="150">
        <f t="shared" si="11"/>
        <v>0</v>
      </c>
      <c r="AA44" s="149"/>
      <c r="AB44" s="149"/>
      <c r="AC44" s="150">
        <f t="shared" si="12"/>
        <v>0</v>
      </c>
      <c r="AD44" s="149"/>
    </row>
    <row r="45" spans="1:30">
      <c r="A45" t="s">
        <v>180</v>
      </c>
      <c r="B45" t="s">
        <v>181</v>
      </c>
      <c r="C45" t="s">
        <v>20</v>
      </c>
      <c r="D45" t="s">
        <v>220</v>
      </c>
      <c r="E45" s="149"/>
      <c r="F45" s="149"/>
      <c r="G45" s="150">
        <f t="shared" si="0"/>
        <v>0</v>
      </c>
      <c r="H45" s="149"/>
      <c r="I45" s="150">
        <f t="shared" si="1"/>
        <v>0</v>
      </c>
      <c r="J45" s="161"/>
      <c r="K45" s="149"/>
      <c r="L45" s="150">
        <f t="shared" si="2"/>
        <v>0</v>
      </c>
      <c r="M45" s="149"/>
      <c r="N45" s="150">
        <f t="shared" si="3"/>
        <v>0</v>
      </c>
      <c r="O45" s="150">
        <f t="shared" si="4"/>
        <v>0</v>
      </c>
      <c r="P45" s="150">
        <f t="shared" si="5"/>
        <v>0</v>
      </c>
      <c r="Q45" s="150">
        <f t="shared" si="6"/>
        <v>0</v>
      </c>
      <c r="R45" s="150">
        <f t="shared" si="7"/>
        <v>0</v>
      </c>
      <c r="S45" s="150">
        <f t="shared" si="8"/>
        <v>0</v>
      </c>
      <c r="T45" s="150">
        <f t="shared" si="9"/>
        <v>0</v>
      </c>
      <c r="U45" s="149"/>
      <c r="V45" s="149"/>
      <c r="W45" s="149"/>
      <c r="X45" s="150">
        <f t="shared" si="10"/>
        <v>0</v>
      </c>
      <c r="Y45" s="149"/>
      <c r="Z45" s="150">
        <f t="shared" si="11"/>
        <v>0</v>
      </c>
      <c r="AA45" s="149"/>
      <c r="AB45" s="149"/>
      <c r="AC45" s="150">
        <f t="shared" si="12"/>
        <v>0</v>
      </c>
      <c r="AD45" s="149"/>
    </row>
    <row r="46" spans="1:30">
      <c r="A46" t="s">
        <v>180</v>
      </c>
      <c r="B46" t="s">
        <v>181</v>
      </c>
      <c r="C46" t="s">
        <v>20</v>
      </c>
      <c r="D46" t="s">
        <v>221</v>
      </c>
      <c r="E46" s="149"/>
      <c r="F46" s="149"/>
      <c r="G46" s="150">
        <f t="shared" si="0"/>
        <v>0</v>
      </c>
      <c r="H46" s="149"/>
      <c r="I46" s="150">
        <f t="shared" si="1"/>
        <v>0</v>
      </c>
      <c r="J46" s="161"/>
      <c r="K46" s="149"/>
      <c r="L46" s="150">
        <f t="shared" si="2"/>
        <v>0</v>
      </c>
      <c r="M46" s="149"/>
      <c r="N46" s="150">
        <f t="shared" si="3"/>
        <v>0</v>
      </c>
      <c r="O46" s="150">
        <f t="shared" si="4"/>
        <v>0</v>
      </c>
      <c r="P46" s="150">
        <f t="shared" si="5"/>
        <v>0</v>
      </c>
      <c r="Q46" s="150">
        <f t="shared" si="6"/>
        <v>0</v>
      </c>
      <c r="R46" s="150">
        <f t="shared" si="7"/>
        <v>0</v>
      </c>
      <c r="S46" s="150">
        <f t="shared" si="8"/>
        <v>0</v>
      </c>
      <c r="T46" s="150">
        <f t="shared" si="9"/>
        <v>0</v>
      </c>
      <c r="U46" s="149"/>
      <c r="V46" s="149"/>
      <c r="W46" s="149"/>
      <c r="X46" s="150">
        <f t="shared" si="10"/>
        <v>0</v>
      </c>
      <c r="Y46" s="149"/>
      <c r="Z46" s="150">
        <f t="shared" si="11"/>
        <v>0</v>
      </c>
      <c r="AA46" s="149"/>
      <c r="AB46" s="149"/>
      <c r="AC46" s="150">
        <f t="shared" si="12"/>
        <v>0</v>
      </c>
      <c r="AD46" s="149"/>
    </row>
    <row r="47" spans="1:30">
      <c r="A47" t="s">
        <v>180</v>
      </c>
      <c r="B47" t="s">
        <v>181</v>
      </c>
      <c r="C47" t="s">
        <v>182</v>
      </c>
      <c r="D47" t="s">
        <v>221</v>
      </c>
      <c r="E47" s="149"/>
      <c r="F47" s="149"/>
      <c r="G47" s="150">
        <f t="shared" si="0"/>
        <v>0</v>
      </c>
      <c r="H47" s="149"/>
      <c r="I47" s="150">
        <f t="shared" si="1"/>
        <v>0</v>
      </c>
      <c r="J47" s="161"/>
      <c r="K47" s="149"/>
      <c r="L47" s="150">
        <f t="shared" si="2"/>
        <v>0</v>
      </c>
      <c r="M47" s="149"/>
      <c r="N47" s="150">
        <f t="shared" si="3"/>
        <v>0</v>
      </c>
      <c r="O47" s="150">
        <f t="shared" si="4"/>
        <v>0</v>
      </c>
      <c r="P47" s="150">
        <f t="shared" si="5"/>
        <v>0</v>
      </c>
      <c r="Q47" s="150">
        <f t="shared" si="6"/>
        <v>0</v>
      </c>
      <c r="R47" s="150">
        <f t="shared" si="7"/>
        <v>0</v>
      </c>
      <c r="S47" s="150">
        <f t="shared" si="8"/>
        <v>0</v>
      </c>
      <c r="T47" s="150">
        <f t="shared" si="9"/>
        <v>0</v>
      </c>
      <c r="U47" s="149"/>
      <c r="V47" s="149"/>
      <c r="W47" s="149"/>
      <c r="X47" s="150">
        <f t="shared" si="10"/>
        <v>0</v>
      </c>
      <c r="Y47" s="149"/>
      <c r="Z47" s="150">
        <f t="shared" si="11"/>
        <v>0</v>
      </c>
      <c r="AA47" s="149"/>
      <c r="AB47" s="149"/>
      <c r="AC47" s="150">
        <f t="shared" si="12"/>
        <v>0</v>
      </c>
      <c r="AD47" s="149"/>
    </row>
    <row r="48" spans="1:30">
      <c r="A48" t="s">
        <v>180</v>
      </c>
      <c r="B48" t="s">
        <v>181</v>
      </c>
      <c r="C48" t="s">
        <v>20</v>
      </c>
      <c r="D48" t="s">
        <v>222</v>
      </c>
      <c r="E48" s="149"/>
      <c r="F48" s="149"/>
      <c r="G48" s="150">
        <f t="shared" si="0"/>
        <v>0</v>
      </c>
      <c r="H48" s="149"/>
      <c r="I48" s="150">
        <f t="shared" si="1"/>
        <v>0</v>
      </c>
      <c r="J48" s="161"/>
      <c r="K48" s="149"/>
      <c r="L48" s="150">
        <f t="shared" si="2"/>
        <v>0</v>
      </c>
      <c r="M48" s="149"/>
      <c r="N48" s="150">
        <f t="shared" si="3"/>
        <v>0</v>
      </c>
      <c r="O48" s="150">
        <f t="shared" si="4"/>
        <v>0</v>
      </c>
      <c r="P48" s="150">
        <f t="shared" si="5"/>
        <v>0</v>
      </c>
      <c r="Q48" s="150">
        <f t="shared" si="6"/>
        <v>0</v>
      </c>
      <c r="R48" s="150">
        <f t="shared" si="7"/>
        <v>0</v>
      </c>
      <c r="S48" s="150">
        <f t="shared" si="8"/>
        <v>0</v>
      </c>
      <c r="T48" s="150">
        <f t="shared" si="9"/>
        <v>0</v>
      </c>
      <c r="U48" s="149"/>
      <c r="V48" s="149"/>
      <c r="W48" s="149"/>
      <c r="X48" s="150">
        <f t="shared" si="10"/>
        <v>0</v>
      </c>
      <c r="Y48" s="149"/>
      <c r="Z48" s="150">
        <f t="shared" si="11"/>
        <v>0</v>
      </c>
      <c r="AA48" s="149"/>
      <c r="AB48" s="149"/>
      <c r="AC48" s="150">
        <f t="shared" si="12"/>
        <v>0</v>
      </c>
      <c r="AD48" s="149"/>
    </row>
    <row r="49" spans="4:30">
      <c r="D49" t="s">
        <v>24</v>
      </c>
      <c r="E49" s="151"/>
      <c r="F49" s="151"/>
      <c r="G49" s="152"/>
      <c r="H49" s="153"/>
      <c r="T49" s="150">
        <f>SUM(T5+T6+T7+T8+T9+T10+T11+T12+T13+T14+T15+T16+T17+T18+T19+T20+T21+T22+T23+T24+T25+T26+T27+T28+T29+T30+T31+T32+T33+T34+T35+T36+T37+T38+T39+T40+T41+T42+T43+T44+T45+T46+T47+T48)</f>
        <v>0</v>
      </c>
      <c r="Z49" s="150">
        <f>SUM(Z5+Z6+Z7+Z8+Z9+Z10+Z11+Z12+Z13+Z14+Z15+Z16+Z17+Z18+Z19+Z20+Z21+Z22+Z23+Z24+Z25+Z26+Z27+Z28+Z29+Z30+Z31+Z32+Z33+Z34+Z35+Z36+Z37+Z38+Z39+Z40+Z41+Z42+Z43+Z44+Z45+Z46+Z47+Z48)</f>
        <v>0</v>
      </c>
      <c r="AA49" s="150">
        <f>SUM(AA5+AA6+AA7+AA8+AA9+AA10+AA11+AA12+AA13+AA14+AA15+AA16+AA17+AA18+AA19+AA20+AA21+AA22+AA23+AA24+AA25+AA26+AA27+AA28+AA29+AA30+AA31+AA32+AA33+AA34+AA35+AA36+AA37+AA38+AA39+AA40+AA41+AA42+AA43+AA44+AA45+AA46+AA47+AA48)</f>
        <v>0</v>
      </c>
      <c r="AC49" s="150">
        <f>SUM(AC5+AC6+AC7+AC8+AC9+AC10+AC11+AC12+AC13+AC14+AC15+AC16+AC17+AC18+AC19+AC20+AC21+AC22+AC23+AC24+AC25+AC26+AC27+AC28+AC29+AC30+AC31+AC32+AC33+AC34+AC35+AC36+AC37+AC38+AC39+AC40+AC41+AC42+AC43+AC44+AC45+AC46+AC47+AC48)</f>
        <v>0</v>
      </c>
      <c r="AD49" s="164"/>
    </row>
  </sheetData>
  <mergeCells count="9">
    <mergeCell ref="A1:M1"/>
    <mergeCell ref="A2:D2"/>
    <mergeCell ref="N3:R3"/>
    <mergeCell ref="S3:T3"/>
    <mergeCell ref="U3:AD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workbookViewId="0">
      <selection activeCell="A1" sqref="A1:M1"/>
    </sheetView>
  </sheetViews>
  <sheetFormatPr defaultColWidth="8.89423076923077" defaultRowHeight="16.8"/>
  <cols>
    <col min="1" max="6" width="30.7307692307692" customWidth="1"/>
  </cols>
  <sheetData>
    <row r="1" ht="24.8" spans="1:13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8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9.2" spans="1:6">
      <c r="A3" s="126" t="s">
        <v>223</v>
      </c>
      <c r="B3" s="127"/>
      <c r="C3" s="127"/>
      <c r="D3" s="127"/>
      <c r="E3" s="127"/>
      <c r="F3" s="138"/>
    </row>
    <row r="4" spans="1:6">
      <c r="A4" s="128" t="s">
        <v>224</v>
      </c>
      <c r="B4" s="128" t="s">
        <v>225</v>
      </c>
      <c r="C4" s="129" t="s">
        <v>226</v>
      </c>
      <c r="D4" s="129" t="s">
        <v>227</v>
      </c>
      <c r="E4" s="129"/>
      <c r="F4" s="129"/>
    </row>
    <row r="5" spans="1:6">
      <c r="A5" s="128"/>
      <c r="B5" s="128"/>
      <c r="C5" s="129"/>
      <c r="D5" s="129" t="s">
        <v>228</v>
      </c>
      <c r="E5" s="129" t="s">
        <v>229</v>
      </c>
      <c r="F5" s="129" t="s">
        <v>230</v>
      </c>
    </row>
    <row r="6" spans="1:6">
      <c r="A6" s="130" t="s">
        <v>231</v>
      </c>
      <c r="B6" s="130" t="s">
        <v>232</v>
      </c>
      <c r="C6" s="131">
        <v>200</v>
      </c>
      <c r="D6" s="131"/>
      <c r="E6" s="131"/>
      <c r="F6" s="131"/>
    </row>
    <row r="7" spans="1:6">
      <c r="A7" s="130"/>
      <c r="B7" s="130" t="s">
        <v>233</v>
      </c>
      <c r="C7" s="131">
        <v>200</v>
      </c>
      <c r="D7" s="131"/>
      <c r="E7" s="131"/>
      <c r="F7" s="131"/>
    </row>
    <row r="8" spans="1:6">
      <c r="A8" s="130"/>
      <c r="B8" s="130" t="s">
        <v>234</v>
      </c>
      <c r="C8" s="131">
        <v>200</v>
      </c>
      <c r="D8" s="131"/>
      <c r="E8" s="131"/>
      <c r="F8" s="131"/>
    </row>
    <row r="9" spans="1:6">
      <c r="A9" s="130"/>
      <c r="B9" s="130" t="s">
        <v>235</v>
      </c>
      <c r="C9" s="131">
        <v>200</v>
      </c>
      <c r="D9" s="131"/>
      <c r="E9" s="131"/>
      <c r="F9" s="131"/>
    </row>
    <row r="10" spans="1:6">
      <c r="A10" s="130"/>
      <c r="B10" s="130" t="s">
        <v>236</v>
      </c>
      <c r="C10" s="131">
        <v>1200</v>
      </c>
      <c r="D10" s="131"/>
      <c r="E10" s="131"/>
      <c r="F10" s="131"/>
    </row>
    <row r="11" spans="1:6">
      <c r="A11" s="130" t="s">
        <v>237</v>
      </c>
      <c r="B11" s="132" t="s">
        <v>238</v>
      </c>
      <c r="C11" s="131">
        <v>600</v>
      </c>
      <c r="D11" s="131"/>
      <c r="E11" s="131"/>
      <c r="F11" s="131"/>
    </row>
    <row r="12" spans="1:6">
      <c r="A12" s="130"/>
      <c r="B12" s="132" t="s">
        <v>239</v>
      </c>
      <c r="C12" s="131">
        <v>400</v>
      </c>
      <c r="D12" s="131"/>
      <c r="E12" s="131"/>
      <c r="F12" s="131"/>
    </row>
    <row r="13" spans="1:6">
      <c r="A13" s="130" t="s">
        <v>240</v>
      </c>
      <c r="B13" s="130" t="s">
        <v>241</v>
      </c>
      <c r="C13" s="133" t="s">
        <v>242</v>
      </c>
      <c r="D13" s="134"/>
      <c r="E13" s="134"/>
      <c r="F13" s="139"/>
    </row>
    <row r="14" spans="1:6">
      <c r="A14" s="130"/>
      <c r="B14" s="130" t="s">
        <v>243</v>
      </c>
      <c r="C14" s="135"/>
      <c r="D14" s="136"/>
      <c r="E14" s="136"/>
      <c r="F14" s="140"/>
    </row>
    <row r="15" spans="1:6">
      <c r="A15" s="130" t="s">
        <v>244</v>
      </c>
      <c r="B15" s="130" t="s">
        <v>245</v>
      </c>
      <c r="C15" s="137">
        <v>200</v>
      </c>
      <c r="D15" s="131"/>
      <c r="E15" s="131"/>
      <c r="F15" s="131"/>
    </row>
    <row r="16" spans="1:6">
      <c r="A16" s="130"/>
      <c r="B16" s="130" t="s">
        <v>246</v>
      </c>
      <c r="C16" s="131">
        <v>300</v>
      </c>
      <c r="D16" s="131"/>
      <c r="E16" s="131"/>
      <c r="F16" s="131"/>
    </row>
    <row r="17" spans="1:6">
      <c r="A17" s="130"/>
      <c r="B17" s="130" t="s">
        <v>247</v>
      </c>
      <c r="C17" s="131">
        <v>800</v>
      </c>
      <c r="D17" s="131"/>
      <c r="E17" s="131"/>
      <c r="F17" s="131"/>
    </row>
    <row r="18" spans="1:6">
      <c r="A18" s="130" t="s">
        <v>248</v>
      </c>
      <c r="B18" s="130" t="s">
        <v>249</v>
      </c>
      <c r="C18" s="131">
        <v>1800</v>
      </c>
      <c r="D18" s="131"/>
      <c r="E18" s="131"/>
      <c r="F18" s="131"/>
    </row>
    <row r="19" spans="1:6">
      <c r="A19" s="130"/>
      <c r="B19" s="130" t="s">
        <v>250</v>
      </c>
      <c r="C19" s="131">
        <v>360</v>
      </c>
      <c r="D19" s="131"/>
      <c r="E19" s="131"/>
      <c r="F19" s="131"/>
    </row>
    <row r="20" spans="1:6">
      <c r="A20" s="130"/>
      <c r="B20" s="130" t="s">
        <v>251</v>
      </c>
      <c r="C20" s="131">
        <v>700</v>
      </c>
      <c r="D20" s="131"/>
      <c r="E20" s="131"/>
      <c r="F20" s="131"/>
    </row>
    <row r="21" spans="1:6">
      <c r="A21" s="130"/>
      <c r="B21" s="130" t="s">
        <v>252</v>
      </c>
      <c r="C21" s="131">
        <v>500</v>
      </c>
      <c r="D21" s="131"/>
      <c r="E21" s="131"/>
      <c r="F21" s="131"/>
    </row>
    <row r="22" spans="1:6">
      <c r="A22" s="130"/>
      <c r="B22" s="130" t="s">
        <v>253</v>
      </c>
      <c r="C22" s="131">
        <v>100</v>
      </c>
      <c r="D22" s="131"/>
      <c r="E22" s="131"/>
      <c r="F22" s="131"/>
    </row>
    <row r="23" spans="1:6">
      <c r="A23" s="130" t="s">
        <v>254</v>
      </c>
      <c r="B23" s="130" t="s">
        <v>255</v>
      </c>
      <c r="C23" s="133" t="s">
        <v>242</v>
      </c>
      <c r="D23" s="134"/>
      <c r="E23" s="134"/>
      <c r="F23" s="139"/>
    </row>
    <row r="24" spans="1:6">
      <c r="A24" s="130"/>
      <c r="B24" s="130" t="s">
        <v>256</v>
      </c>
      <c r="C24" s="135"/>
      <c r="D24" s="136"/>
      <c r="E24" s="136"/>
      <c r="F24" s="140"/>
    </row>
    <row r="25" spans="1:6">
      <c r="A25" s="130" t="s">
        <v>257</v>
      </c>
      <c r="B25" s="130" t="s">
        <v>258</v>
      </c>
      <c r="C25" s="131">
        <v>200</v>
      </c>
      <c r="D25" s="131"/>
      <c r="E25" s="131"/>
      <c r="F25" s="131"/>
    </row>
    <row r="26" spans="1:6">
      <c r="A26" s="130"/>
      <c r="B26" s="130" t="s">
        <v>259</v>
      </c>
      <c r="C26" s="131">
        <v>300</v>
      </c>
      <c r="D26" s="131"/>
      <c r="E26" s="131"/>
      <c r="F26" s="131"/>
    </row>
  </sheetData>
  <mergeCells count="15">
    <mergeCell ref="A1:M1"/>
    <mergeCell ref="A3:F3"/>
    <mergeCell ref="D4:F4"/>
    <mergeCell ref="A4:A5"/>
    <mergeCell ref="A6:A10"/>
    <mergeCell ref="A11:A12"/>
    <mergeCell ref="A13:A14"/>
    <mergeCell ref="A15:A17"/>
    <mergeCell ref="A18:A22"/>
    <mergeCell ref="A23:A24"/>
    <mergeCell ref="A25:A26"/>
    <mergeCell ref="B4:B5"/>
    <mergeCell ref="C4:C5"/>
    <mergeCell ref="C13:F14"/>
    <mergeCell ref="C23:F2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opLeftCell="A8" workbookViewId="0">
      <selection activeCell="H20" sqref="H20"/>
    </sheetView>
  </sheetViews>
  <sheetFormatPr defaultColWidth="9" defaultRowHeight="16.8"/>
  <cols>
    <col min="1" max="1" width="12.0480769230769" customWidth="1"/>
    <col min="2" max="2" width="22.5192307692308" customWidth="1"/>
    <col min="3" max="3" width="10.0480769230769" customWidth="1"/>
    <col min="5" max="5" width="16.9423076923077" customWidth="1"/>
  </cols>
  <sheetData>
    <row r="1" ht="24.8" spans="1:13">
      <c r="A1" s="1" t="s">
        <v>260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ht="19.2" spans="1:11">
      <c r="A3" s="112" t="s">
        <v>261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>
      <c r="A4" s="113" t="s">
        <v>262</v>
      </c>
      <c r="B4" s="113" t="s">
        <v>32</v>
      </c>
      <c r="C4" s="113"/>
      <c r="D4" s="113" t="s">
        <v>263</v>
      </c>
      <c r="E4" s="113" t="s">
        <v>264</v>
      </c>
      <c r="F4" s="113" t="s">
        <v>265</v>
      </c>
      <c r="G4" s="113" t="s">
        <v>266</v>
      </c>
      <c r="H4" s="113" t="s">
        <v>267</v>
      </c>
      <c r="I4" s="113" t="s">
        <v>268</v>
      </c>
      <c r="J4" s="113" t="s">
        <v>269</v>
      </c>
      <c r="K4" s="113" t="s">
        <v>270</v>
      </c>
    </row>
    <row r="5" ht="15" customHeight="1" spans="1:11">
      <c r="A5" s="81" t="s">
        <v>271</v>
      </c>
      <c r="B5" s="82">
        <v>43907</v>
      </c>
      <c r="C5" s="83" t="s">
        <v>272</v>
      </c>
      <c r="D5" s="114">
        <v>1500</v>
      </c>
      <c r="E5" s="30">
        <v>100</v>
      </c>
      <c r="F5" s="30">
        <f>E5*0.5</f>
        <v>50</v>
      </c>
      <c r="G5" s="34">
        <f>F5/E5</f>
        <v>0.5</v>
      </c>
      <c r="H5" s="30">
        <f>F5*0.4</f>
        <v>20</v>
      </c>
      <c r="I5" s="34">
        <v>0.2</v>
      </c>
      <c r="J5" s="114">
        <v>30</v>
      </c>
      <c r="K5" s="125">
        <v>0.3</v>
      </c>
    </row>
    <row r="6" ht="17" spans="1:11">
      <c r="A6" s="115"/>
      <c r="B6" s="115"/>
      <c r="C6" s="83" t="s">
        <v>273</v>
      </c>
      <c r="D6" s="83">
        <v>1600</v>
      </c>
      <c r="E6" s="83">
        <v>140</v>
      </c>
      <c r="F6" s="83">
        <v>65</v>
      </c>
      <c r="G6" s="99">
        <v>0.46</v>
      </c>
      <c r="H6" s="83">
        <v>25</v>
      </c>
      <c r="I6" s="99">
        <v>0.18</v>
      </c>
      <c r="J6" s="83">
        <v>50</v>
      </c>
      <c r="K6" s="99">
        <v>0.36</v>
      </c>
    </row>
    <row r="7" ht="17" spans="1:11">
      <c r="A7" s="116"/>
      <c r="B7" s="116"/>
      <c r="C7" s="83" t="s">
        <v>274</v>
      </c>
      <c r="D7" s="99">
        <v>0.07</v>
      </c>
      <c r="E7" s="99">
        <v>0.4</v>
      </c>
      <c r="F7" s="99">
        <v>0.3</v>
      </c>
      <c r="G7" s="99"/>
      <c r="H7" s="99">
        <v>0.25</v>
      </c>
      <c r="I7" s="99"/>
      <c r="J7" s="99">
        <v>0.66</v>
      </c>
      <c r="K7" s="99"/>
    </row>
    <row r="8" ht="17" spans="1:11">
      <c r="A8" s="81" t="s">
        <v>275</v>
      </c>
      <c r="B8" s="82">
        <v>43908</v>
      </c>
      <c r="C8" s="83" t="s">
        <v>272</v>
      </c>
      <c r="D8" s="83">
        <v>2800</v>
      </c>
      <c r="E8" s="30">
        <v>400</v>
      </c>
      <c r="F8" s="30">
        <f>E8*0.5</f>
        <v>200</v>
      </c>
      <c r="G8" s="34">
        <f>F8/E8</f>
        <v>0.5</v>
      </c>
      <c r="H8" s="30">
        <f>F8*0.4</f>
        <v>80</v>
      </c>
      <c r="I8" s="34">
        <v>0.2</v>
      </c>
      <c r="J8" s="30">
        <v>120</v>
      </c>
      <c r="K8" s="34">
        <v>0.3</v>
      </c>
    </row>
    <row r="9" ht="17" spans="1:11">
      <c r="A9" s="115"/>
      <c r="B9" s="115"/>
      <c r="C9" s="83" t="s">
        <v>273</v>
      </c>
      <c r="D9" s="83">
        <v>3000</v>
      </c>
      <c r="E9" s="30">
        <v>460</v>
      </c>
      <c r="F9" s="30">
        <v>220</v>
      </c>
      <c r="G9" s="34">
        <v>0.48</v>
      </c>
      <c r="H9" s="30">
        <v>90</v>
      </c>
      <c r="I9" s="34">
        <v>0.2</v>
      </c>
      <c r="J9" s="30">
        <v>150</v>
      </c>
      <c r="K9" s="34">
        <v>0.33</v>
      </c>
    </row>
    <row r="10" ht="17" spans="1:11">
      <c r="A10" s="116"/>
      <c r="B10" s="116"/>
      <c r="C10" s="83" t="s">
        <v>274</v>
      </c>
      <c r="D10" s="99">
        <v>0.07</v>
      </c>
      <c r="E10" s="34">
        <v>0.15</v>
      </c>
      <c r="F10" s="34">
        <v>0.1</v>
      </c>
      <c r="G10" s="30"/>
      <c r="H10" s="34">
        <v>0.13</v>
      </c>
      <c r="I10" s="30"/>
      <c r="J10" s="34">
        <v>0.25</v>
      </c>
      <c r="K10" s="30"/>
    </row>
    <row r="11" ht="17" customHeight="1" spans="1:11">
      <c r="A11" s="81" t="s">
        <v>276</v>
      </c>
      <c r="B11" s="82">
        <v>43909</v>
      </c>
      <c r="C11" s="83" t="s">
        <v>272</v>
      </c>
      <c r="D11" s="83">
        <v>3800</v>
      </c>
      <c r="E11" s="30">
        <v>1400</v>
      </c>
      <c r="F11" s="30">
        <f>E11*0.5</f>
        <v>700</v>
      </c>
      <c r="G11" s="34">
        <f>F11/E11</f>
        <v>0.5</v>
      </c>
      <c r="H11" s="30">
        <f>F11*0.4</f>
        <v>280</v>
      </c>
      <c r="I11" s="34">
        <v>0.2</v>
      </c>
      <c r="J11" s="30">
        <v>420</v>
      </c>
      <c r="K11" s="34">
        <v>0.3</v>
      </c>
    </row>
    <row r="12" ht="17" spans="1:11">
      <c r="A12" s="115"/>
      <c r="B12" s="115"/>
      <c r="C12" s="83" t="s">
        <v>273</v>
      </c>
      <c r="D12" s="83">
        <v>4000</v>
      </c>
      <c r="E12" s="30">
        <v>1450</v>
      </c>
      <c r="F12" s="30">
        <v>720</v>
      </c>
      <c r="G12" s="34">
        <v>0.51</v>
      </c>
      <c r="H12" s="30">
        <v>290</v>
      </c>
      <c r="I12" s="34">
        <v>0.2</v>
      </c>
      <c r="J12" s="30">
        <v>440</v>
      </c>
      <c r="K12" s="34">
        <v>0.3</v>
      </c>
    </row>
    <row r="13" ht="17" spans="1:11">
      <c r="A13" s="116"/>
      <c r="B13" s="116"/>
      <c r="C13" s="83" t="s">
        <v>274</v>
      </c>
      <c r="D13" s="99">
        <v>0.05</v>
      </c>
      <c r="E13" s="34">
        <v>0.04</v>
      </c>
      <c r="F13" s="34">
        <v>0.03</v>
      </c>
      <c r="G13" s="30"/>
      <c r="H13" s="34">
        <v>0.04</v>
      </c>
      <c r="I13" s="30"/>
      <c r="J13" s="34">
        <v>0.05</v>
      </c>
      <c r="K13" s="30"/>
    </row>
    <row r="14" ht="17" spans="1:11">
      <c r="A14" s="81" t="s">
        <v>277</v>
      </c>
      <c r="B14" s="82">
        <v>43910</v>
      </c>
      <c r="C14" s="83" t="s">
        <v>272</v>
      </c>
      <c r="D14" s="83">
        <v>4500</v>
      </c>
      <c r="E14" s="30">
        <v>1800</v>
      </c>
      <c r="F14" s="30">
        <f>E14*0.5</f>
        <v>900</v>
      </c>
      <c r="G14" s="34">
        <f>F14/E14</f>
        <v>0.5</v>
      </c>
      <c r="H14" s="30">
        <f>F14*0.4</f>
        <v>360</v>
      </c>
      <c r="I14" s="34">
        <v>0.2</v>
      </c>
      <c r="J14" s="30">
        <v>540</v>
      </c>
      <c r="K14" s="34">
        <v>0.3</v>
      </c>
    </row>
    <row r="15" ht="17" spans="1:11">
      <c r="A15" s="115"/>
      <c r="B15" s="115"/>
      <c r="C15" s="83" t="s">
        <v>273</v>
      </c>
      <c r="D15" s="83">
        <v>4600</v>
      </c>
      <c r="E15" s="30">
        <v>1860</v>
      </c>
      <c r="F15" s="30">
        <v>920</v>
      </c>
      <c r="G15" s="34">
        <v>0.5</v>
      </c>
      <c r="H15" s="30">
        <v>380</v>
      </c>
      <c r="I15" s="34">
        <v>0.21</v>
      </c>
      <c r="J15" s="30">
        <v>560</v>
      </c>
      <c r="K15" s="34">
        <v>0.12</v>
      </c>
    </row>
    <row r="16" ht="17" spans="1:11">
      <c r="A16" s="116"/>
      <c r="B16" s="116"/>
      <c r="C16" s="83" t="s">
        <v>274</v>
      </c>
      <c r="D16" s="99">
        <v>0.02</v>
      </c>
      <c r="E16" s="34">
        <v>0.03</v>
      </c>
      <c r="F16" s="34">
        <v>0.02</v>
      </c>
      <c r="G16" s="30"/>
      <c r="H16" s="34">
        <v>0.04</v>
      </c>
      <c r="I16" s="30"/>
      <c r="J16" s="34">
        <v>0.1</v>
      </c>
      <c r="K16" s="30"/>
    </row>
    <row r="17" ht="17" spans="1:11">
      <c r="A17" s="81" t="s">
        <v>44</v>
      </c>
      <c r="B17" s="82">
        <v>43911</v>
      </c>
      <c r="C17" s="83" t="s">
        <v>272</v>
      </c>
      <c r="D17" s="83">
        <v>5000</v>
      </c>
      <c r="E17" s="83">
        <v>1880</v>
      </c>
      <c r="F17" s="83">
        <v>940</v>
      </c>
      <c r="G17" s="99">
        <v>0.5</v>
      </c>
      <c r="H17" s="83">
        <v>376</v>
      </c>
      <c r="I17" s="99">
        <v>0.2</v>
      </c>
      <c r="J17" s="83">
        <v>564</v>
      </c>
      <c r="K17" s="99">
        <f>J17/E17</f>
        <v>0.3</v>
      </c>
    </row>
    <row r="18" ht="17" spans="1:11">
      <c r="A18" s="115"/>
      <c r="B18" s="115"/>
      <c r="C18" s="83" t="s">
        <v>273</v>
      </c>
      <c r="D18" s="83">
        <v>4600</v>
      </c>
      <c r="E18" s="30">
        <v>1850</v>
      </c>
      <c r="F18" s="30">
        <v>920</v>
      </c>
      <c r="G18" s="34">
        <v>0.5</v>
      </c>
      <c r="H18" s="30">
        <v>380</v>
      </c>
      <c r="I18" s="34">
        <v>0.21</v>
      </c>
      <c r="J18" s="30">
        <v>550</v>
      </c>
      <c r="K18" s="34">
        <v>0.3</v>
      </c>
    </row>
    <row r="19" ht="17" spans="1:11">
      <c r="A19" s="116"/>
      <c r="B19" s="116"/>
      <c r="C19" s="83" t="s">
        <v>274</v>
      </c>
      <c r="D19" s="99" t="s">
        <v>278</v>
      </c>
      <c r="E19" s="34" t="s">
        <v>279</v>
      </c>
      <c r="F19" s="34">
        <v>0.02</v>
      </c>
      <c r="G19" s="30"/>
      <c r="H19" s="34">
        <v>0.01</v>
      </c>
      <c r="I19" s="30"/>
      <c r="J19" s="34">
        <v>0.02</v>
      </c>
      <c r="K19" s="30"/>
    </row>
    <row r="21" ht="19.95" spans="1:11">
      <c r="A21" s="117" t="s">
        <v>280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</row>
    <row r="22" ht="34" spans="1:6">
      <c r="A22" s="118" t="s">
        <v>281</v>
      </c>
      <c r="B22" s="119" t="s">
        <v>282</v>
      </c>
      <c r="C22" s="120" t="s">
        <v>283</v>
      </c>
      <c r="D22" s="121" t="s">
        <v>284</v>
      </c>
      <c r="E22" s="124" t="s">
        <v>285</v>
      </c>
      <c r="F22" s="102"/>
    </row>
    <row r="23" spans="1:5">
      <c r="A23" s="122" t="s">
        <v>286</v>
      </c>
      <c r="B23" s="91" t="s">
        <v>287</v>
      </c>
      <c r="C23" s="47"/>
      <c r="D23" s="47"/>
      <c r="E23" s="103"/>
    </row>
    <row r="24" spans="1:5">
      <c r="A24" s="122" t="s">
        <v>288</v>
      </c>
      <c r="B24" s="91" t="s">
        <v>289</v>
      </c>
      <c r="C24" s="47"/>
      <c r="D24" s="47"/>
      <c r="E24" s="103"/>
    </row>
    <row r="25" ht="17.55" spans="1:5">
      <c r="A25" s="123" t="s">
        <v>290</v>
      </c>
      <c r="B25" s="93" t="s">
        <v>289</v>
      </c>
      <c r="C25" s="94"/>
      <c r="D25" s="94"/>
      <c r="E25" s="104"/>
    </row>
  </sheetData>
  <mergeCells count="13">
    <mergeCell ref="A1:M1"/>
    <mergeCell ref="A3:K3"/>
    <mergeCell ref="A21:K21"/>
    <mergeCell ref="A5:A7"/>
    <mergeCell ref="A8:A10"/>
    <mergeCell ref="A11:A13"/>
    <mergeCell ref="A14:A16"/>
    <mergeCell ref="A17:A19"/>
    <mergeCell ref="B5:B7"/>
    <mergeCell ref="B8:B10"/>
    <mergeCell ref="B11:B13"/>
    <mergeCell ref="B14:B16"/>
    <mergeCell ref="B17:B19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abSelected="1" topLeftCell="A10" workbookViewId="0">
      <selection activeCell="C33" sqref="C33"/>
    </sheetView>
  </sheetViews>
  <sheetFormatPr defaultColWidth="8.89423076923077" defaultRowHeight="16.8"/>
  <cols>
    <col min="1" max="1" width="23.0480769230769" customWidth="1"/>
    <col min="2" max="2" width="26.5192307692308" customWidth="1"/>
    <col min="3" max="3" width="31.3173076923077" customWidth="1"/>
    <col min="4" max="4" width="24.7307692307692" customWidth="1"/>
    <col min="5" max="5" width="35.8365384615385" customWidth="1"/>
  </cols>
  <sheetData>
    <row r="1" ht="24.8" spans="1:13">
      <c r="A1" s="35" t="s">
        <v>291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ht="24.8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9.2" spans="1:13">
      <c r="A3" s="58" t="s">
        <v>292</v>
      </c>
      <c r="B3" s="58"/>
      <c r="C3" s="58"/>
      <c r="D3" s="58"/>
      <c r="F3" s="71"/>
      <c r="G3" s="71"/>
      <c r="H3" s="71"/>
      <c r="I3" s="71"/>
      <c r="J3" s="72"/>
      <c r="K3" s="72"/>
      <c r="L3" s="72"/>
      <c r="M3" s="72"/>
    </row>
    <row r="4" spans="1:13">
      <c r="A4" s="65" t="s">
        <v>293</v>
      </c>
      <c r="B4" s="19" t="s">
        <v>294</v>
      </c>
      <c r="C4" s="66">
        <v>43715</v>
      </c>
      <c r="D4" s="67"/>
      <c r="F4" s="71"/>
      <c r="G4" s="71"/>
      <c r="H4" s="71"/>
      <c r="I4" s="71"/>
      <c r="J4" s="72"/>
      <c r="K4" s="72"/>
      <c r="L4" s="72"/>
      <c r="M4" s="72"/>
    </row>
    <row r="5" spans="1:13">
      <c r="A5" s="65"/>
      <c r="B5" s="19" t="s">
        <v>295</v>
      </c>
      <c r="C5" s="66">
        <v>43725</v>
      </c>
      <c r="D5" s="67"/>
      <c r="F5" s="71"/>
      <c r="G5" s="71"/>
      <c r="H5" s="71"/>
      <c r="I5" s="71"/>
      <c r="J5" s="72"/>
      <c r="K5" s="72"/>
      <c r="L5" s="72"/>
      <c r="M5" s="72"/>
    </row>
    <row r="6" spans="1:13">
      <c r="A6" s="65"/>
      <c r="B6" s="19" t="s">
        <v>296</v>
      </c>
      <c r="C6" s="66"/>
      <c r="D6" s="67"/>
      <c r="F6" s="71"/>
      <c r="G6" s="71"/>
      <c r="H6" s="71"/>
      <c r="I6" s="71"/>
      <c r="J6" s="72"/>
      <c r="K6" s="72"/>
      <c r="L6" s="72"/>
      <c r="M6" s="72"/>
    </row>
    <row r="7" spans="1:13">
      <c r="A7" s="65"/>
      <c r="B7" s="19" t="s">
        <v>297</v>
      </c>
      <c r="C7" s="66"/>
      <c r="D7" s="67"/>
      <c r="F7" s="71"/>
      <c r="G7" s="71"/>
      <c r="H7" s="71"/>
      <c r="I7" s="71"/>
      <c r="J7" s="72"/>
      <c r="K7" s="72"/>
      <c r="L7" s="72"/>
      <c r="M7" s="72"/>
    </row>
    <row r="8" spans="1:13">
      <c r="A8" s="65"/>
      <c r="B8" s="19" t="s">
        <v>298</v>
      </c>
      <c r="C8" s="66"/>
      <c r="D8" s="67"/>
      <c r="F8" s="71"/>
      <c r="G8" s="71"/>
      <c r="H8" s="71"/>
      <c r="I8" s="71"/>
      <c r="J8" s="72"/>
      <c r="K8" s="72"/>
      <c r="L8" s="72"/>
      <c r="M8" s="72"/>
    </row>
    <row r="9" ht="25" customHeight="1" spans="1:13">
      <c r="A9" s="68"/>
      <c r="B9" s="19" t="s">
        <v>299</v>
      </c>
      <c r="C9" s="19" t="s">
        <v>300</v>
      </c>
      <c r="D9" s="69"/>
      <c r="F9" s="71"/>
      <c r="G9" s="71"/>
      <c r="H9" s="71"/>
      <c r="I9" s="71"/>
      <c r="J9" s="72"/>
      <c r="K9" s="72"/>
      <c r="L9" s="72"/>
      <c r="M9" s="72"/>
    </row>
    <row r="10" ht="95" customHeight="1" spans="1:13">
      <c r="A10" s="55" t="s">
        <v>301</v>
      </c>
      <c r="B10" s="21"/>
      <c r="C10" s="70"/>
      <c r="D10" s="71"/>
      <c r="F10" s="71"/>
      <c r="G10" s="71"/>
      <c r="H10" s="71"/>
      <c r="I10" s="71"/>
      <c r="J10" s="72"/>
      <c r="K10" s="72"/>
      <c r="L10" s="72"/>
      <c r="M10" s="72"/>
    </row>
    <row r="11" spans="1:13">
      <c r="A11" s="72"/>
      <c r="K11" s="72"/>
      <c r="L11" s="72"/>
      <c r="M11" s="72"/>
    </row>
    <row r="12" ht="19.2" spans="1:13">
      <c r="A12" s="73" t="s">
        <v>302</v>
      </c>
      <c r="B12" s="73"/>
      <c r="C12" s="73"/>
      <c r="D12" s="73"/>
      <c r="E12" s="73"/>
      <c r="F12" s="73"/>
      <c r="G12" s="73"/>
      <c r="H12" s="73"/>
      <c r="I12" s="73"/>
      <c r="J12" s="73"/>
      <c r="K12" s="107"/>
      <c r="L12" s="72"/>
      <c r="M12" s="72"/>
    </row>
    <row r="13" spans="1:13">
      <c r="A13" s="74"/>
      <c r="B13" s="74"/>
      <c r="C13" s="75" t="s">
        <v>303</v>
      </c>
      <c r="D13" s="75" t="s">
        <v>264</v>
      </c>
      <c r="E13" s="75" t="s">
        <v>265</v>
      </c>
      <c r="F13" s="75" t="s">
        <v>266</v>
      </c>
      <c r="G13" s="74" t="s">
        <v>267</v>
      </c>
      <c r="H13" s="74" t="s">
        <v>268</v>
      </c>
      <c r="I13" s="74" t="s">
        <v>269</v>
      </c>
      <c r="J13" s="108" t="s">
        <v>270</v>
      </c>
      <c r="K13" s="107"/>
      <c r="L13" s="109"/>
      <c r="M13" s="72"/>
    </row>
    <row r="14" spans="1:13">
      <c r="A14" s="76" t="s">
        <v>304</v>
      </c>
      <c r="B14" s="19" t="s">
        <v>272</v>
      </c>
      <c r="C14" s="19" t="s">
        <v>305</v>
      </c>
      <c r="D14" s="77">
        <v>1880</v>
      </c>
      <c r="E14" s="77">
        <v>950</v>
      </c>
      <c r="F14" s="77">
        <v>0.50531914893617</v>
      </c>
      <c r="G14" s="77">
        <v>380</v>
      </c>
      <c r="H14" s="77">
        <v>0.4</v>
      </c>
      <c r="I14" s="77">
        <v>188</v>
      </c>
      <c r="J14" s="47"/>
      <c r="K14" s="107"/>
      <c r="L14" s="109"/>
      <c r="M14" s="72"/>
    </row>
    <row r="15" spans="1:13">
      <c r="A15" s="78"/>
      <c r="B15" s="19" t="s">
        <v>273</v>
      </c>
      <c r="C15" s="19" t="s">
        <v>306</v>
      </c>
      <c r="D15" s="77">
        <v>1700</v>
      </c>
      <c r="E15" s="77">
        <v>930</v>
      </c>
      <c r="F15" s="77">
        <v>0.547058823529412</v>
      </c>
      <c r="G15" s="77">
        <v>350</v>
      </c>
      <c r="H15" s="77">
        <v>0.376344086021505</v>
      </c>
      <c r="I15" s="77">
        <v>0</v>
      </c>
      <c r="J15" s="47"/>
      <c r="K15" s="107"/>
      <c r="L15" s="109"/>
      <c r="M15" s="72"/>
    </row>
    <row r="16" spans="1:13">
      <c r="A16" s="79" t="s">
        <v>307</v>
      </c>
      <c r="B16" s="77" t="s">
        <v>272</v>
      </c>
      <c r="C16" s="19" t="s">
        <v>308</v>
      </c>
      <c r="D16" s="19">
        <v>300</v>
      </c>
      <c r="E16" s="77">
        <v>150</v>
      </c>
      <c r="F16" s="77">
        <v>0.5</v>
      </c>
      <c r="G16" s="77">
        <v>75</v>
      </c>
      <c r="H16" s="77">
        <v>0.5</v>
      </c>
      <c r="I16" s="77">
        <v>20</v>
      </c>
      <c r="J16" s="47"/>
      <c r="K16" s="107"/>
      <c r="L16" s="109"/>
      <c r="M16" s="72"/>
    </row>
    <row r="17" spans="1:13">
      <c r="A17" s="79" t="s">
        <v>309</v>
      </c>
      <c r="B17" s="77"/>
      <c r="C17" s="19" t="s">
        <v>310</v>
      </c>
      <c r="D17" s="77">
        <v>2180</v>
      </c>
      <c r="E17" s="77">
        <v>1100</v>
      </c>
      <c r="F17" s="77">
        <v>0.504587155963303</v>
      </c>
      <c r="G17" s="77">
        <v>455</v>
      </c>
      <c r="H17" s="77">
        <v>0.413636363636364</v>
      </c>
      <c r="I17" s="77">
        <v>208</v>
      </c>
      <c r="J17" s="110"/>
      <c r="K17" s="72"/>
      <c r="L17" s="72"/>
      <c r="M17" s="72"/>
    </row>
    <row r="18" spans="1:13">
      <c r="A18" s="72"/>
      <c r="G18" s="72"/>
      <c r="H18" s="72"/>
      <c r="I18" s="72"/>
      <c r="J18" s="72"/>
      <c r="K18" s="72"/>
      <c r="L18" s="72"/>
      <c r="M18" s="72"/>
    </row>
    <row r="19" ht="19.2" spans="1:13">
      <c r="A19" s="73" t="s">
        <v>311</v>
      </c>
      <c r="B19" s="73"/>
      <c r="C19" s="73"/>
      <c r="D19" s="73"/>
      <c r="E19" s="73"/>
      <c r="F19" s="73"/>
      <c r="G19" s="73"/>
      <c r="H19" s="73"/>
      <c r="I19" s="73"/>
      <c r="J19" s="73"/>
      <c r="K19" s="100"/>
      <c r="L19" s="100"/>
      <c r="M19" s="72"/>
    </row>
    <row r="20" spans="1:12">
      <c r="A20" s="80" t="s">
        <v>262</v>
      </c>
      <c r="B20" s="80" t="s">
        <v>32</v>
      </c>
      <c r="C20" s="80"/>
      <c r="D20" s="80" t="s">
        <v>264</v>
      </c>
      <c r="E20" s="80" t="s">
        <v>265</v>
      </c>
      <c r="F20" s="80" t="s">
        <v>266</v>
      </c>
      <c r="G20" s="80" t="s">
        <v>267</v>
      </c>
      <c r="H20" s="80" t="s">
        <v>268</v>
      </c>
      <c r="I20" s="80" t="s">
        <v>269</v>
      </c>
      <c r="J20" s="80" t="s">
        <v>270</v>
      </c>
      <c r="K20" s="72"/>
      <c r="L20" s="72"/>
    </row>
    <row r="21" ht="37" customHeight="1" spans="1:12">
      <c r="A21" s="81" t="s">
        <v>276</v>
      </c>
      <c r="B21" s="82">
        <v>43909</v>
      </c>
      <c r="C21" s="83" t="s">
        <v>272</v>
      </c>
      <c r="D21" s="30">
        <v>1400</v>
      </c>
      <c r="E21" s="30">
        <f>D21*0.5</f>
        <v>700</v>
      </c>
      <c r="F21" s="34">
        <f>E21/D21</f>
        <v>0.5</v>
      </c>
      <c r="G21" s="30">
        <f>E21*0.4</f>
        <v>280</v>
      </c>
      <c r="H21" s="34">
        <v>0.2</v>
      </c>
      <c r="I21" s="30">
        <v>420</v>
      </c>
      <c r="J21" s="34">
        <v>0.3</v>
      </c>
      <c r="K21" s="72"/>
      <c r="L21" s="72"/>
    </row>
    <row r="22" ht="47" customHeight="1" spans="1:12">
      <c r="A22" s="81" t="s">
        <v>277</v>
      </c>
      <c r="B22" s="82">
        <v>43910</v>
      </c>
      <c r="C22" s="83" t="s">
        <v>272</v>
      </c>
      <c r="D22" s="30">
        <v>1800</v>
      </c>
      <c r="E22" s="30">
        <f>D22*0.5</f>
        <v>900</v>
      </c>
      <c r="F22" s="34">
        <f>E22/D22</f>
        <v>0.5</v>
      </c>
      <c r="G22" s="30">
        <f>E22*0.4</f>
        <v>360</v>
      </c>
      <c r="H22" s="34">
        <v>0.2</v>
      </c>
      <c r="I22" s="30">
        <v>540</v>
      </c>
      <c r="J22" s="34">
        <v>0.3</v>
      </c>
      <c r="K22" s="72"/>
      <c r="L22" s="72"/>
    </row>
    <row r="23" ht="45" customHeight="1" spans="1:12">
      <c r="A23" s="84" t="s">
        <v>44</v>
      </c>
      <c r="B23" s="85">
        <v>43911</v>
      </c>
      <c r="C23" s="83" t="s">
        <v>272</v>
      </c>
      <c r="D23" s="83">
        <v>1880</v>
      </c>
      <c r="E23" s="83">
        <v>940</v>
      </c>
      <c r="F23" s="99">
        <v>0.5</v>
      </c>
      <c r="G23" s="83">
        <v>376</v>
      </c>
      <c r="H23" s="99">
        <v>0.2</v>
      </c>
      <c r="I23" s="83">
        <v>564</v>
      </c>
      <c r="J23" s="99">
        <f>I23/D23</f>
        <v>0.3</v>
      </c>
      <c r="K23" s="72"/>
      <c r="L23" s="72"/>
    </row>
    <row r="25" ht="19.95" spans="1:11">
      <c r="A25" s="73" t="s">
        <v>280</v>
      </c>
      <c r="B25" s="73"/>
      <c r="C25" s="73"/>
      <c r="D25" s="73"/>
      <c r="E25" s="73"/>
      <c r="F25" s="100"/>
      <c r="G25" s="100"/>
      <c r="H25" s="100"/>
      <c r="I25" s="100"/>
      <c r="J25" s="100"/>
      <c r="K25" s="111"/>
    </row>
    <row r="26" ht="17" spans="1:6">
      <c r="A26" s="86" t="s">
        <v>281</v>
      </c>
      <c r="B26" s="87" t="s">
        <v>282</v>
      </c>
      <c r="C26" s="88" t="s">
        <v>283</v>
      </c>
      <c r="D26" s="89" t="s">
        <v>284</v>
      </c>
      <c r="E26" s="101" t="s">
        <v>285</v>
      </c>
      <c r="F26" s="102"/>
    </row>
    <row r="27" spans="1:5">
      <c r="A27" s="90" t="s">
        <v>286</v>
      </c>
      <c r="B27" s="91" t="s">
        <v>287</v>
      </c>
      <c r="C27" s="47" t="s">
        <v>312</v>
      </c>
      <c r="D27" s="47" t="s">
        <v>313</v>
      </c>
      <c r="E27" s="103" t="s">
        <v>313</v>
      </c>
    </row>
    <row r="28" ht="15" customHeight="1" spans="1:5">
      <c r="A28" s="90" t="s">
        <v>288</v>
      </c>
      <c r="B28" s="91" t="s">
        <v>289</v>
      </c>
      <c r="C28" s="47"/>
      <c r="D28" s="47"/>
      <c r="E28" s="103"/>
    </row>
    <row r="29" ht="17.55" spans="1:5">
      <c r="A29" s="92" t="s">
        <v>290</v>
      </c>
      <c r="B29" s="93" t="s">
        <v>289</v>
      </c>
      <c r="C29" s="94"/>
      <c r="D29" s="94"/>
      <c r="E29" s="104"/>
    </row>
    <row r="32" ht="19.2" spans="1:5">
      <c r="A32" s="95"/>
      <c r="B32" s="96"/>
      <c r="C32" s="96"/>
      <c r="D32" s="96"/>
      <c r="E32" s="105"/>
    </row>
    <row r="33" spans="1:5">
      <c r="A33" s="42"/>
      <c r="B33" s="97"/>
      <c r="C33" s="98"/>
      <c r="D33" s="98"/>
      <c r="E33" s="106"/>
    </row>
    <row r="34" spans="1:5">
      <c r="A34" s="42"/>
      <c r="B34" s="97"/>
      <c r="C34" s="98"/>
      <c r="D34" s="98"/>
      <c r="E34" s="106"/>
    </row>
  </sheetData>
  <mergeCells count="8">
    <mergeCell ref="A1:M1"/>
    <mergeCell ref="A3:D3"/>
    <mergeCell ref="B10:C10"/>
    <mergeCell ref="A12:J12"/>
    <mergeCell ref="A19:J19"/>
    <mergeCell ref="A25:E25"/>
    <mergeCell ref="A4:A9"/>
    <mergeCell ref="A14:A1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9"/>
  <sheetViews>
    <sheetView showGridLines="0" topLeftCell="A13" workbookViewId="0">
      <selection activeCell="E23" sqref="E23:E25"/>
    </sheetView>
  </sheetViews>
  <sheetFormatPr defaultColWidth="8.89423076923077" defaultRowHeight="16.8"/>
  <cols>
    <col min="1" max="1" width="27.4038461538462" customWidth="1"/>
    <col min="2" max="2" width="24.3557692307692" customWidth="1"/>
    <col min="3" max="9" width="30.7307692307692" customWidth="1"/>
  </cols>
  <sheetData>
    <row r="1" ht="24.8" spans="1:17">
      <c r="A1" s="35" t="s">
        <v>314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3" ht="19.2" spans="1:9">
      <c r="A3" s="36" t="s">
        <v>315</v>
      </c>
      <c r="B3" s="36"/>
      <c r="C3" s="36"/>
      <c r="D3" s="36"/>
      <c r="E3" s="36"/>
      <c r="F3" s="36"/>
      <c r="G3" s="36"/>
      <c r="H3" s="36"/>
      <c r="I3" s="36"/>
    </row>
    <row r="4" ht="26" customHeight="1" spans="1:9">
      <c r="A4" s="37"/>
      <c r="B4" s="38"/>
      <c r="C4" s="39" t="s">
        <v>67</v>
      </c>
      <c r="D4" s="39" t="s">
        <v>68</v>
      </c>
      <c r="E4" s="60" t="s">
        <v>69</v>
      </c>
      <c r="F4" s="39" t="s">
        <v>316</v>
      </c>
      <c r="G4" s="60" t="s">
        <v>317</v>
      </c>
      <c r="H4" s="60" t="s">
        <v>318</v>
      </c>
      <c r="I4" s="39" t="s">
        <v>319</v>
      </c>
    </row>
    <row r="5" ht="25" customHeight="1" spans="1:9">
      <c r="A5" s="40" t="s">
        <v>320</v>
      </c>
      <c r="B5" s="41"/>
      <c r="C5" s="42">
        <v>8.3</v>
      </c>
      <c r="D5" s="42">
        <v>9.1</v>
      </c>
      <c r="E5" s="42"/>
      <c r="F5" s="42">
        <v>9.12</v>
      </c>
      <c r="G5" s="42"/>
      <c r="H5" s="42"/>
      <c r="I5" s="42"/>
    </row>
    <row r="6" ht="24" customHeight="1" spans="1:9">
      <c r="A6" s="43" t="s">
        <v>26</v>
      </c>
      <c r="B6" s="44"/>
      <c r="C6" s="42"/>
      <c r="D6" s="42"/>
      <c r="E6" s="42"/>
      <c r="F6" s="42" t="s">
        <v>321</v>
      </c>
      <c r="G6" s="42"/>
      <c r="H6" s="42"/>
      <c r="I6" s="42"/>
    </row>
    <row r="7" ht="24" customHeight="1" spans="1:9">
      <c r="A7" s="43" t="s">
        <v>322</v>
      </c>
      <c r="B7" s="44"/>
      <c r="C7" s="42"/>
      <c r="D7" s="42"/>
      <c r="E7" s="42"/>
      <c r="F7" s="42"/>
      <c r="G7" s="42"/>
      <c r="H7" s="42"/>
      <c r="I7" s="42"/>
    </row>
    <row r="8" spans="1:9">
      <c r="A8" s="40" t="s">
        <v>323</v>
      </c>
      <c r="B8" s="41"/>
      <c r="C8" s="42">
        <v>49825</v>
      </c>
      <c r="D8" s="42">
        <v>60000</v>
      </c>
      <c r="E8" s="42"/>
      <c r="F8" s="42">
        <v>68242</v>
      </c>
      <c r="G8" s="42"/>
      <c r="H8" s="42"/>
      <c r="I8" s="42"/>
    </row>
    <row r="9" spans="1:9">
      <c r="A9" s="40" t="s">
        <v>324</v>
      </c>
      <c r="B9" s="41"/>
      <c r="C9" s="42">
        <f>C8*0.7</f>
        <v>34877.5</v>
      </c>
      <c r="D9" s="42">
        <f>D8*0.7</f>
        <v>42000</v>
      </c>
      <c r="E9" s="42"/>
      <c r="F9" s="42">
        <v>50000</v>
      </c>
      <c r="G9" s="42"/>
      <c r="H9" s="42"/>
      <c r="I9" s="42"/>
    </row>
    <row r="10" spans="1:9">
      <c r="A10" s="45" t="s">
        <v>325</v>
      </c>
      <c r="B10" s="46"/>
      <c r="C10" s="47"/>
      <c r="D10" s="47"/>
      <c r="E10" s="47"/>
      <c r="F10" s="47"/>
      <c r="G10" s="47"/>
      <c r="H10" s="47"/>
      <c r="I10" s="47"/>
    </row>
    <row r="11" spans="1:9">
      <c r="A11" s="48"/>
      <c r="B11" s="49"/>
      <c r="C11" s="47"/>
      <c r="D11" s="47"/>
      <c r="E11" s="47"/>
      <c r="F11" s="47"/>
      <c r="G11" s="47"/>
      <c r="H11" s="47"/>
      <c r="I11" s="47"/>
    </row>
    <row r="12" spans="1:9">
      <c r="A12" s="50" t="s">
        <v>326</v>
      </c>
      <c r="B12" s="50"/>
      <c r="C12" s="51">
        <v>5</v>
      </c>
      <c r="D12" s="42"/>
      <c r="E12" s="42"/>
      <c r="F12" s="42"/>
      <c r="G12" s="42"/>
      <c r="H12" s="42"/>
      <c r="I12" s="42"/>
    </row>
    <row r="13" spans="1:9">
      <c r="A13" s="50" t="s">
        <v>327</v>
      </c>
      <c r="B13" s="50"/>
      <c r="C13" s="51">
        <v>45</v>
      </c>
      <c r="D13" s="42"/>
      <c r="E13" s="42"/>
      <c r="F13" s="42"/>
      <c r="G13" s="42"/>
      <c r="H13" s="42"/>
      <c r="I13" s="42"/>
    </row>
    <row r="14" spans="1:9">
      <c r="A14" s="50" t="s">
        <v>97</v>
      </c>
      <c r="B14" s="50"/>
      <c r="C14" s="51">
        <v>45</v>
      </c>
      <c r="D14" s="42"/>
      <c r="E14" s="42"/>
      <c r="F14" s="42"/>
      <c r="G14" s="42"/>
      <c r="H14" s="42"/>
      <c r="I14" s="42"/>
    </row>
    <row r="15" spans="1:9">
      <c r="A15" s="50" t="s">
        <v>98</v>
      </c>
      <c r="B15" s="50"/>
      <c r="C15" s="51">
        <v>34</v>
      </c>
      <c r="D15" s="42"/>
      <c r="E15" s="42"/>
      <c r="F15" s="42"/>
      <c r="G15" s="42"/>
      <c r="H15" s="42"/>
      <c r="I15" s="42"/>
    </row>
    <row r="16" spans="1:9">
      <c r="A16" s="50" t="s">
        <v>99</v>
      </c>
      <c r="B16" s="50"/>
      <c r="C16" s="42">
        <v>34</v>
      </c>
      <c r="D16" s="42"/>
      <c r="E16" s="42"/>
      <c r="F16" s="42"/>
      <c r="G16" s="42"/>
      <c r="H16" s="42"/>
      <c r="I16" s="42"/>
    </row>
    <row r="17" spans="1:9">
      <c r="A17" s="52"/>
      <c r="B17" s="53"/>
      <c r="C17" s="53"/>
      <c r="D17" s="53"/>
      <c r="E17" s="53"/>
      <c r="F17" s="53"/>
      <c r="G17" s="53"/>
      <c r="H17" s="53"/>
      <c r="I17" s="53"/>
    </row>
    <row r="18" ht="19.2" spans="1:9">
      <c r="A18" s="54" t="s">
        <v>328</v>
      </c>
      <c r="B18" s="54"/>
      <c r="C18" s="54"/>
      <c r="D18" s="54"/>
      <c r="E18" s="54"/>
      <c r="F18" s="61"/>
      <c r="G18" s="61"/>
      <c r="H18" s="61"/>
      <c r="I18" s="61"/>
    </row>
    <row r="19" ht="35" customHeight="1" spans="1:5">
      <c r="A19" s="55" t="s">
        <v>329</v>
      </c>
      <c r="B19" s="55" t="s">
        <v>330</v>
      </c>
      <c r="C19" s="55" t="s">
        <v>331</v>
      </c>
      <c r="D19" s="55" t="s">
        <v>332</v>
      </c>
      <c r="E19" s="55" t="s">
        <v>333</v>
      </c>
    </row>
    <row r="21" ht="19.2" spans="1:9">
      <c r="A21" s="56" t="s">
        <v>334</v>
      </c>
      <c r="B21" s="57"/>
      <c r="C21" s="57"/>
      <c r="D21" s="57"/>
      <c r="E21" s="57"/>
      <c r="F21" s="61"/>
      <c r="G21" s="61"/>
      <c r="H21" s="61"/>
      <c r="I21" s="61"/>
    </row>
    <row r="22" ht="36" customHeight="1" spans="1:5">
      <c r="A22" s="39" t="s">
        <v>335</v>
      </c>
      <c r="B22" s="39" t="s">
        <v>336</v>
      </c>
      <c r="C22" s="39" t="s">
        <v>337</v>
      </c>
      <c r="D22" s="39" t="s">
        <v>338</v>
      </c>
      <c r="E22" s="39" t="s">
        <v>339</v>
      </c>
    </row>
    <row r="23" customFormat="1" spans="1:5">
      <c r="A23" s="42" t="s">
        <v>264</v>
      </c>
      <c r="B23" s="42"/>
      <c r="C23" s="42"/>
      <c r="D23" s="42"/>
      <c r="E23" s="62"/>
    </row>
    <row r="24" customFormat="1" spans="1:5">
      <c r="A24" s="42" t="s">
        <v>265</v>
      </c>
      <c r="B24" s="42"/>
      <c r="C24" s="42"/>
      <c r="D24" s="42"/>
      <c r="E24" s="63"/>
    </row>
    <row r="25" customFormat="1" spans="1:5">
      <c r="A25" s="42" t="s">
        <v>267</v>
      </c>
      <c r="B25" s="42"/>
      <c r="C25" s="42"/>
      <c r="D25" s="42"/>
      <c r="E25" s="59"/>
    </row>
    <row r="27" ht="19.2" spans="1:5">
      <c r="A27" s="58" t="s">
        <v>340</v>
      </c>
      <c r="B27" s="58"/>
      <c r="C27" s="58"/>
      <c r="D27" s="58"/>
      <c r="E27" s="64"/>
    </row>
    <row r="28" ht="28" customHeight="1" spans="1:4">
      <c r="A28" s="55" t="s">
        <v>341</v>
      </c>
      <c r="B28" s="59"/>
      <c r="C28" s="55" t="s">
        <v>342</v>
      </c>
      <c r="D28" s="59"/>
    </row>
    <row r="29" ht="24" customHeight="1" spans="1:4">
      <c r="A29" s="39" t="s">
        <v>343</v>
      </c>
      <c r="B29" s="42"/>
      <c r="C29" s="39" t="s">
        <v>344</v>
      </c>
      <c r="D29" s="42"/>
    </row>
  </sheetData>
  <mergeCells count="18">
    <mergeCell ref="A1:Q1"/>
    <mergeCell ref="A3:I3"/>
    <mergeCell ref="A4:B4"/>
    <mergeCell ref="A5:B5"/>
    <mergeCell ref="A6:B6"/>
    <mergeCell ref="A7:B7"/>
    <mergeCell ref="A8:B8"/>
    <mergeCell ref="A9:B9"/>
    <mergeCell ref="A12:B12"/>
    <mergeCell ref="A13:B13"/>
    <mergeCell ref="A14:B14"/>
    <mergeCell ref="A15:B15"/>
    <mergeCell ref="A16:B16"/>
    <mergeCell ref="A18:E18"/>
    <mergeCell ref="A21:E21"/>
    <mergeCell ref="A27:D27"/>
    <mergeCell ref="E23:E25"/>
    <mergeCell ref="A10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拿地后</vt:lpstr>
      <vt:lpstr>顶设1</vt:lpstr>
      <vt:lpstr>顶设2-核心指标</vt:lpstr>
      <vt:lpstr>顶设2-全盘量价规划</vt:lpstr>
      <vt:lpstr>顶设2-楼栋大定价</vt:lpstr>
      <vt:lpstr>顶设2-首开费用计划</vt:lpstr>
      <vt:lpstr>客储达成进度</vt:lpstr>
      <vt:lpstr>延期开盘申请</vt:lpstr>
      <vt:lpstr>开盘前7天-审批表</vt:lpstr>
      <vt:lpstr>开盘当日</vt:lpstr>
      <vt:lpstr>开盘次日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冯息琴</dc:creator>
  <cp:lastModifiedBy>Dell</cp:lastModifiedBy>
  <dcterms:created xsi:type="dcterms:W3CDTF">2019-06-13T19:29:00Z</dcterms:created>
  <dcterms:modified xsi:type="dcterms:W3CDTF">2020-04-22T15:03:17Z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