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15480" windowHeight="11640"/>
  </bookViews>
  <sheets>
    <sheet name="Totals" sheetId="1" r:id="rId1"/>
    <sheet name="Awards" sheetId="2" r:id="rId2"/>
    <sheet name="Sheet1" sheetId="3" r:id="rId3"/>
  </sheets>
  <definedNames>
    <definedName name="_xlnm.Print_Area" localSheetId="0">Totals!$A$1:$AF$41</definedName>
  </definedNames>
  <calcPr calcId="145621"/>
</workbook>
</file>

<file path=xl/calcChain.xml><?xml version="1.0" encoding="utf-8"?>
<calcChain xmlns="http://schemas.openxmlformats.org/spreadsheetml/2006/main">
  <c r="C53" i="2" l="1"/>
  <c r="B53" i="2"/>
  <c r="C51" i="2"/>
  <c r="B51" i="2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B41" i="1"/>
  <c r="B40" i="1"/>
  <c r="B39" i="1"/>
  <c r="B38" i="1"/>
  <c r="B37" i="1"/>
  <c r="D41" i="1"/>
  <c r="D40" i="1"/>
  <c r="D39" i="1"/>
  <c r="D38" i="1"/>
  <c r="D37" i="1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D34" i="1"/>
  <c r="D33" i="1"/>
  <c r="D32" i="1"/>
  <c r="D31" i="1"/>
  <c r="D30" i="1"/>
  <c r="B34" i="1"/>
  <c r="B33" i="1"/>
  <c r="B32" i="1"/>
  <c r="B31" i="1"/>
  <c r="B30" i="1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D26" i="1"/>
  <c r="D25" i="1"/>
  <c r="D24" i="1"/>
  <c r="D23" i="1"/>
  <c r="B26" i="1"/>
  <c r="B25" i="1"/>
  <c r="B24" i="1"/>
  <c r="B23" i="1"/>
  <c r="C8" i="2"/>
  <c r="C13" i="2"/>
  <c r="B13" i="2"/>
  <c r="C12" i="2"/>
  <c r="B12" i="2"/>
  <c r="C11" i="2"/>
  <c r="B11" i="2"/>
  <c r="C10" i="2"/>
  <c r="B10" i="2"/>
  <c r="C9" i="2"/>
  <c r="B9" i="2"/>
  <c r="B8" i="2"/>
  <c r="C7" i="2"/>
  <c r="B7" i="2"/>
  <c r="B20" i="1"/>
  <c r="B19" i="1"/>
  <c r="B18" i="1"/>
  <c r="B17" i="1"/>
  <c r="B16" i="1"/>
  <c r="M33" i="3" l="1"/>
  <c r="M29" i="3"/>
  <c r="M30" i="3"/>
  <c r="M32" i="3"/>
  <c r="M31" i="3"/>
  <c r="M25" i="3"/>
  <c r="M22" i="3"/>
  <c r="M24" i="3"/>
  <c r="M26" i="3"/>
  <c r="M23" i="3"/>
  <c r="N19" i="3"/>
  <c r="M19" i="3"/>
  <c r="M16" i="3"/>
  <c r="M15" i="3"/>
  <c r="M17" i="3"/>
  <c r="M18" i="3"/>
  <c r="M8" i="3"/>
  <c r="M9" i="3"/>
  <c r="M11" i="3"/>
  <c r="M12" i="3"/>
  <c r="M10" i="3"/>
  <c r="J31" i="3"/>
  <c r="J30" i="3"/>
  <c r="J29" i="3"/>
  <c r="J32" i="3"/>
  <c r="J33" i="3"/>
  <c r="J24" i="3"/>
  <c r="J22" i="3"/>
  <c r="J25" i="3"/>
  <c r="J26" i="3"/>
  <c r="J23" i="3"/>
  <c r="K19" i="3"/>
  <c r="J19" i="3"/>
  <c r="J16" i="3"/>
  <c r="J15" i="3"/>
  <c r="J17" i="3"/>
  <c r="J18" i="3"/>
  <c r="J9" i="3"/>
  <c r="J8" i="3"/>
  <c r="J11" i="3"/>
  <c r="J12" i="3"/>
  <c r="J10" i="3"/>
  <c r="G32" i="3"/>
  <c r="G29" i="3"/>
  <c r="G30" i="3"/>
  <c r="G33" i="3"/>
  <c r="G31" i="3"/>
  <c r="G24" i="3"/>
  <c r="G22" i="3"/>
  <c r="G25" i="3"/>
  <c r="G26" i="3"/>
  <c r="G23" i="3"/>
  <c r="H19" i="3"/>
  <c r="G19" i="3"/>
  <c r="G16" i="3"/>
  <c r="G15" i="3"/>
  <c r="G17" i="3"/>
  <c r="G18" i="3"/>
  <c r="G9" i="3"/>
  <c r="G8" i="3"/>
  <c r="G11" i="3"/>
  <c r="G12" i="3"/>
  <c r="G10" i="3"/>
  <c r="E32" i="3"/>
  <c r="D32" i="3"/>
  <c r="E30" i="3"/>
  <c r="D30" i="3"/>
  <c r="E29" i="3"/>
  <c r="D29" i="3"/>
  <c r="E33" i="3"/>
  <c r="D33" i="3"/>
  <c r="E31" i="3"/>
  <c r="D31" i="3"/>
  <c r="E24" i="3"/>
  <c r="D24" i="3"/>
  <c r="E22" i="3"/>
  <c r="D22" i="3"/>
  <c r="E25" i="3"/>
  <c r="D25" i="3"/>
  <c r="E23" i="3"/>
  <c r="D23" i="3"/>
  <c r="E26" i="3"/>
  <c r="D26" i="3"/>
  <c r="E19" i="3"/>
  <c r="D19" i="3"/>
  <c r="E15" i="3"/>
  <c r="D15" i="3"/>
  <c r="E16" i="3"/>
  <c r="D16" i="3"/>
  <c r="E17" i="3"/>
  <c r="D17" i="3"/>
  <c r="E18" i="3"/>
  <c r="D18" i="3"/>
  <c r="E10" i="3"/>
  <c r="D10" i="3"/>
  <c r="E8" i="3"/>
  <c r="D8" i="3"/>
  <c r="E11" i="3"/>
  <c r="D11" i="3"/>
  <c r="E12" i="3"/>
  <c r="D12" i="3"/>
  <c r="D9" i="3"/>
  <c r="E9" i="3"/>
  <c r="B32" i="3"/>
  <c r="A32" i="3"/>
  <c r="B30" i="3"/>
  <c r="A30" i="3"/>
  <c r="B31" i="3"/>
  <c r="A31" i="3"/>
  <c r="B29" i="3"/>
  <c r="A29" i="3"/>
  <c r="A33" i="3"/>
  <c r="B33" i="3"/>
  <c r="B26" i="3"/>
  <c r="A26" i="3"/>
  <c r="B24" i="3"/>
  <c r="A24" i="3"/>
  <c r="B23" i="3"/>
  <c r="A23" i="3"/>
  <c r="B25" i="3"/>
  <c r="A25" i="3"/>
  <c r="A22" i="3"/>
  <c r="B22" i="3"/>
  <c r="B19" i="3"/>
  <c r="A19" i="3"/>
  <c r="B17" i="3"/>
  <c r="A17" i="3"/>
  <c r="B15" i="3"/>
  <c r="A15" i="3"/>
  <c r="B16" i="3"/>
  <c r="A16" i="3"/>
  <c r="A18" i="3"/>
  <c r="B18" i="3"/>
  <c r="B10" i="3"/>
  <c r="A10" i="3"/>
  <c r="B8" i="3"/>
  <c r="A8" i="3"/>
  <c r="B11" i="3"/>
  <c r="A11" i="3"/>
  <c r="B9" i="3"/>
  <c r="A9" i="3"/>
  <c r="A12" i="3"/>
  <c r="B12" i="3"/>
  <c r="N28" i="3" l="1"/>
  <c r="K28" i="3"/>
  <c r="H28" i="3"/>
  <c r="E28" i="3"/>
  <c r="B28" i="3"/>
  <c r="K27" i="3"/>
  <c r="H27" i="3"/>
  <c r="E27" i="3"/>
  <c r="B27" i="3"/>
  <c r="N21" i="3"/>
  <c r="K21" i="3"/>
  <c r="H21" i="3"/>
  <c r="E21" i="3"/>
  <c r="B21" i="3"/>
  <c r="N20" i="3"/>
  <c r="K20" i="3"/>
  <c r="H20" i="3"/>
  <c r="E20" i="3"/>
  <c r="B20" i="3"/>
  <c r="N14" i="3"/>
  <c r="K14" i="3"/>
  <c r="H14" i="3"/>
  <c r="E14" i="3"/>
  <c r="B14" i="3"/>
  <c r="N13" i="3"/>
  <c r="K13" i="3"/>
  <c r="H13" i="3"/>
  <c r="E13" i="3"/>
  <c r="B13" i="3"/>
  <c r="N7" i="3"/>
  <c r="K7" i="3"/>
  <c r="H7" i="3"/>
  <c r="E7" i="3"/>
  <c r="B7" i="3"/>
  <c r="N6" i="3"/>
  <c r="K6" i="3"/>
  <c r="H6" i="3"/>
  <c r="E6" i="3"/>
  <c r="B6" i="3"/>
  <c r="N5" i="3"/>
  <c r="K5" i="3"/>
  <c r="H5" i="3"/>
  <c r="E5" i="3"/>
  <c r="B5" i="3"/>
  <c r="N4" i="3"/>
  <c r="K4" i="3"/>
  <c r="H4" i="3"/>
  <c r="E4" i="3"/>
  <c r="B4" i="3"/>
  <c r="A4" i="3"/>
  <c r="N3" i="3"/>
  <c r="K3" i="3"/>
  <c r="H3" i="3"/>
  <c r="E3" i="3"/>
  <c r="B3" i="3"/>
  <c r="A3" i="3"/>
  <c r="N2" i="3"/>
  <c r="K2" i="3"/>
  <c r="H2" i="3"/>
  <c r="E2" i="3"/>
  <c r="B2" i="3"/>
  <c r="A2" i="3"/>
  <c r="N1" i="3"/>
  <c r="K1" i="3"/>
  <c r="H1" i="3"/>
  <c r="E1" i="3"/>
  <c r="B1" i="3"/>
  <c r="A1" i="3"/>
  <c r="I44" i="1"/>
  <c r="N44" i="1"/>
  <c r="AI44" i="1" s="1"/>
  <c r="AJ44" i="1" s="1"/>
  <c r="O44" i="1"/>
  <c r="AF44" i="1" s="1"/>
  <c r="S44" i="1"/>
  <c r="T44" i="1" s="1"/>
  <c r="X44" i="1"/>
  <c r="Y44" i="1"/>
  <c r="AC44" i="1"/>
  <c r="AD44" i="1" s="1"/>
  <c r="AC41" i="1"/>
  <c r="AD41" i="1" s="1"/>
  <c r="X41" i="1"/>
  <c r="S41" i="1"/>
  <c r="T41" i="1" s="1"/>
  <c r="N41" i="1"/>
  <c r="O41" i="1" s="1"/>
  <c r="I41" i="1"/>
  <c r="AC40" i="1"/>
  <c r="AD40" i="1" s="1"/>
  <c r="X40" i="1"/>
  <c r="Y40" i="1" s="1"/>
  <c r="S40" i="1"/>
  <c r="T40" i="1" s="1"/>
  <c r="N40" i="1"/>
  <c r="O40" i="1" s="1"/>
  <c r="I40" i="1"/>
  <c r="AC39" i="1"/>
  <c r="AD39" i="1" s="1"/>
  <c r="X39" i="1"/>
  <c r="S39" i="1"/>
  <c r="T39" i="1" s="1"/>
  <c r="N39" i="1"/>
  <c r="I39" i="1"/>
  <c r="AC38" i="1"/>
  <c r="AD38" i="1" s="1"/>
  <c r="X38" i="1"/>
  <c r="S38" i="1"/>
  <c r="T38" i="1" s="1"/>
  <c r="N38" i="1"/>
  <c r="O38" i="1" s="1"/>
  <c r="I38" i="1"/>
  <c r="AC37" i="1"/>
  <c r="AD37" i="1" s="1"/>
  <c r="X37" i="1"/>
  <c r="Y37" i="1" s="1"/>
  <c r="S37" i="1"/>
  <c r="T37" i="1" s="1"/>
  <c r="N37" i="1"/>
  <c r="O37" i="1" s="1"/>
  <c r="I37" i="1"/>
  <c r="AC17" i="1"/>
  <c r="AD17" i="1" s="1"/>
  <c r="AC16" i="1"/>
  <c r="S16" i="1"/>
  <c r="N16" i="1"/>
  <c r="O16" i="1" s="1"/>
  <c r="N27" i="1"/>
  <c r="I27" i="1"/>
  <c r="X27" i="1"/>
  <c r="Y27" i="1" s="1"/>
  <c r="AC27" i="1"/>
  <c r="AD27" i="1" s="1"/>
  <c r="S27" i="1"/>
  <c r="T27" i="1" s="1"/>
  <c r="N19" i="1"/>
  <c r="I19" i="1"/>
  <c r="X19" i="1"/>
  <c r="AC19" i="1"/>
  <c r="AD19" i="1" s="1"/>
  <c r="S19" i="1"/>
  <c r="T19" i="1" s="1"/>
  <c r="N34" i="1"/>
  <c r="X34" i="1"/>
  <c r="Y34" i="1" s="1"/>
  <c r="AC34" i="1"/>
  <c r="AD34" i="1" s="1"/>
  <c r="S34" i="1"/>
  <c r="T34" i="1" s="1"/>
  <c r="N33" i="1"/>
  <c r="X33" i="1"/>
  <c r="AC33" i="1"/>
  <c r="AD33" i="1" s="1"/>
  <c r="S33" i="1"/>
  <c r="T33" i="1" s="1"/>
  <c r="N32" i="1"/>
  <c r="O32" i="1" s="1"/>
  <c r="X32" i="1"/>
  <c r="Y32" i="1" s="1"/>
  <c r="AC32" i="1"/>
  <c r="AD32" i="1" s="1"/>
  <c r="S32" i="1"/>
  <c r="T32" i="1" s="1"/>
  <c r="N31" i="1"/>
  <c r="X31" i="1"/>
  <c r="Y31" i="1" s="1"/>
  <c r="AC31" i="1"/>
  <c r="AD31" i="1" s="1"/>
  <c r="S31" i="1"/>
  <c r="T31" i="1" s="1"/>
  <c r="N30" i="1"/>
  <c r="O30" i="1" s="1"/>
  <c r="X30" i="1"/>
  <c r="AC30" i="1"/>
  <c r="AD30" i="1" s="1"/>
  <c r="S30" i="1"/>
  <c r="T30" i="1" s="1"/>
  <c r="N26" i="1"/>
  <c r="X26" i="1"/>
  <c r="Y26" i="1" s="1"/>
  <c r="AC26" i="1"/>
  <c r="AD26" i="1" s="1"/>
  <c r="S26" i="1"/>
  <c r="T26" i="1" s="1"/>
  <c r="N25" i="1"/>
  <c r="O25" i="1" s="1"/>
  <c r="X25" i="1"/>
  <c r="Y25" i="1" s="1"/>
  <c r="AC25" i="1"/>
  <c r="AD25" i="1" s="1"/>
  <c r="S25" i="1"/>
  <c r="T25" i="1" s="1"/>
  <c r="N24" i="1"/>
  <c r="X24" i="1"/>
  <c r="Y24" i="1" s="1"/>
  <c r="AC24" i="1"/>
  <c r="AD24" i="1" s="1"/>
  <c r="S24" i="1"/>
  <c r="T24" i="1" s="1"/>
  <c r="N23" i="1"/>
  <c r="X23" i="1"/>
  <c r="Y23" i="1" s="1"/>
  <c r="AC23" i="1"/>
  <c r="AD23" i="1" s="1"/>
  <c r="S23" i="1"/>
  <c r="T23" i="1" s="1"/>
  <c r="N20" i="1"/>
  <c r="O20" i="1" s="1"/>
  <c r="X20" i="1"/>
  <c r="Y20" i="1" s="1"/>
  <c r="AC20" i="1"/>
  <c r="AD20" i="1" s="1"/>
  <c r="S20" i="1"/>
  <c r="T20" i="1" s="1"/>
  <c r="N18" i="1"/>
  <c r="O18" i="1" s="1"/>
  <c r="X18" i="1"/>
  <c r="Y18" i="1" s="1"/>
  <c r="AC18" i="1"/>
  <c r="AD18" i="1" s="1"/>
  <c r="S18" i="1"/>
  <c r="T18" i="1" s="1"/>
  <c r="N17" i="1"/>
  <c r="O17" i="1" s="1"/>
  <c r="X17" i="1"/>
  <c r="Y17" i="1" s="1"/>
  <c r="S17" i="1"/>
  <c r="T17" i="1" s="1"/>
  <c r="X16" i="1"/>
  <c r="Y16" i="1" s="1"/>
  <c r="I34" i="1"/>
  <c r="I33" i="1"/>
  <c r="I32" i="1"/>
  <c r="I31" i="1"/>
  <c r="I30" i="1"/>
  <c r="I26" i="1"/>
  <c r="I25" i="1"/>
  <c r="I24" i="1"/>
  <c r="I23" i="1"/>
  <c r="I20" i="1"/>
  <c r="I18" i="1"/>
  <c r="I17" i="1"/>
  <c r="Y19" i="1"/>
  <c r="AI26" i="1" l="1"/>
  <c r="K16" i="3" s="1"/>
  <c r="AI23" i="1"/>
  <c r="K18" i="3" s="1"/>
  <c r="AL38" i="1"/>
  <c r="N32" i="3" s="1"/>
  <c r="AI39" i="1"/>
  <c r="AI37" i="1"/>
  <c r="AL32" i="1"/>
  <c r="N24" i="3" s="1"/>
  <c r="AL24" i="1"/>
  <c r="N17" i="3" s="1"/>
  <c r="AL19" i="1"/>
  <c r="AL44" i="1"/>
  <c r="AM44" i="1" s="1"/>
  <c r="AL33" i="1"/>
  <c r="AL39" i="1"/>
  <c r="AL16" i="1"/>
  <c r="AL37" i="1"/>
  <c r="AL41" i="1"/>
  <c r="Y41" i="1"/>
  <c r="AF41" i="1" s="1"/>
  <c r="H32" i="3" s="1"/>
  <c r="AI41" i="1"/>
  <c r="AL40" i="1"/>
  <c r="AF40" i="1"/>
  <c r="H29" i="3" s="1"/>
  <c r="AI40" i="1"/>
  <c r="Y39" i="1"/>
  <c r="O39" i="1"/>
  <c r="Y38" i="1"/>
  <c r="AF38" i="1" s="1"/>
  <c r="H33" i="3" s="1"/>
  <c r="AI38" i="1"/>
  <c r="N27" i="3"/>
  <c r="AF37" i="1"/>
  <c r="H31" i="3" s="1"/>
  <c r="AL27" i="1"/>
  <c r="AI27" i="1"/>
  <c r="AJ27" i="1" s="1"/>
  <c r="O27" i="1"/>
  <c r="AF27" i="1" s="1"/>
  <c r="AL34" i="1"/>
  <c r="N25" i="3" s="1"/>
  <c r="AI34" i="1"/>
  <c r="K24" i="3" s="1"/>
  <c r="O34" i="1"/>
  <c r="AF34" i="1" s="1"/>
  <c r="H24" i="3" s="1"/>
  <c r="Y33" i="1"/>
  <c r="AI33" i="1"/>
  <c r="K22" i="3" s="1"/>
  <c r="O33" i="1"/>
  <c r="AF33" i="1" s="1"/>
  <c r="H22" i="3" s="1"/>
  <c r="AF32" i="1"/>
  <c r="H25" i="3" s="1"/>
  <c r="AI32" i="1"/>
  <c r="K25" i="3" s="1"/>
  <c r="AL31" i="1"/>
  <c r="N26" i="3" s="1"/>
  <c r="AI31" i="1"/>
  <c r="K26" i="3" s="1"/>
  <c r="O31" i="1"/>
  <c r="AF31" i="1" s="1"/>
  <c r="H26" i="3" s="1"/>
  <c r="AL30" i="1"/>
  <c r="Y30" i="1"/>
  <c r="AF30" i="1" s="1"/>
  <c r="H23" i="3" s="1"/>
  <c r="AI30" i="1"/>
  <c r="K23" i="3" s="1"/>
  <c r="AL26" i="1"/>
  <c r="O26" i="1"/>
  <c r="AF26" i="1" s="1"/>
  <c r="H16" i="3" s="1"/>
  <c r="AL25" i="1"/>
  <c r="N15" i="3" s="1"/>
  <c r="AF25" i="1"/>
  <c r="H15" i="3" s="1"/>
  <c r="AI25" i="1"/>
  <c r="K15" i="3" s="1"/>
  <c r="AM24" i="1"/>
  <c r="AI24" i="1"/>
  <c r="K17" i="3" s="1"/>
  <c r="O24" i="1"/>
  <c r="AF24" i="1" s="1"/>
  <c r="H17" i="3" s="1"/>
  <c r="AL23" i="1"/>
  <c r="N18" i="3" s="1"/>
  <c r="O23" i="1"/>
  <c r="AF23" i="1" s="1"/>
  <c r="H18" i="3" s="1"/>
  <c r="AL20" i="1"/>
  <c r="AF20" i="1"/>
  <c r="H9" i="3" s="1"/>
  <c r="AI20" i="1"/>
  <c r="K9" i="3" s="1"/>
  <c r="AI19" i="1"/>
  <c r="K8" i="3" s="1"/>
  <c r="O19" i="1"/>
  <c r="AF19" i="1" s="1"/>
  <c r="H8" i="3" s="1"/>
  <c r="AL18" i="1"/>
  <c r="N11" i="3" s="1"/>
  <c r="AL17" i="1"/>
  <c r="N12" i="3" s="1"/>
  <c r="AD16" i="1"/>
  <c r="AF18" i="1"/>
  <c r="H11" i="3" s="1"/>
  <c r="AF17" i="1"/>
  <c r="H12" i="3" s="1"/>
  <c r="T16" i="1"/>
  <c r="AI18" i="1"/>
  <c r="K11" i="3" s="1"/>
  <c r="AI17" i="1"/>
  <c r="K12" i="3" s="1"/>
  <c r="AI16" i="1"/>
  <c r="K10" i="3" s="1"/>
  <c r="AJ41" i="1" l="1"/>
  <c r="K31" i="3"/>
  <c r="AM41" i="1"/>
  <c r="N33" i="3"/>
  <c r="AM40" i="1"/>
  <c r="N29" i="3"/>
  <c r="AJ40" i="1"/>
  <c r="K30" i="3"/>
  <c r="AM39" i="1"/>
  <c r="N30" i="3"/>
  <c r="AM38" i="1"/>
  <c r="AM37" i="1"/>
  <c r="N31" i="3"/>
  <c r="AJ39" i="1"/>
  <c r="K29" i="3"/>
  <c r="AJ38" i="1"/>
  <c r="K32" i="3"/>
  <c r="AJ37" i="1"/>
  <c r="K33" i="3"/>
  <c r="AM33" i="1"/>
  <c r="N22" i="3"/>
  <c r="AM32" i="1"/>
  <c r="AM30" i="1"/>
  <c r="N23" i="3"/>
  <c r="AM26" i="1"/>
  <c r="N16" i="3"/>
  <c r="AJ26" i="1"/>
  <c r="AJ23" i="1"/>
  <c r="AM20" i="1"/>
  <c r="N8" i="3"/>
  <c r="AM19" i="1"/>
  <c r="N9" i="3"/>
  <c r="AJ16" i="1"/>
  <c r="AJ17" i="1"/>
  <c r="AM17" i="1"/>
  <c r="AM18" i="1"/>
  <c r="AJ18" i="1"/>
  <c r="AJ31" i="1"/>
  <c r="AM16" i="1"/>
  <c r="N10" i="3"/>
  <c r="AF39" i="1"/>
  <c r="H30" i="3" s="1"/>
  <c r="AM27" i="1"/>
  <c r="AM34" i="1"/>
  <c r="AJ34" i="1"/>
  <c r="AJ33" i="1"/>
  <c r="AJ32" i="1"/>
  <c r="AM31" i="1"/>
  <c r="AJ30" i="1"/>
  <c r="AM25" i="1"/>
  <c r="AJ25" i="1"/>
  <c r="AJ24" i="1"/>
  <c r="AM23" i="1"/>
  <c r="AJ20" i="1"/>
  <c r="AJ19" i="1"/>
  <c r="AF16" i="1"/>
  <c r="H10" i="3" s="1"/>
</calcChain>
</file>

<file path=xl/sharedStrings.xml><?xml version="1.0" encoding="utf-8"?>
<sst xmlns="http://schemas.openxmlformats.org/spreadsheetml/2006/main" count="146" uniqueCount="79">
  <si>
    <t>Tone</t>
  </si>
  <si>
    <t>Tech</t>
  </si>
  <si>
    <t>Rep</t>
  </si>
  <si>
    <t>Perf</t>
  </si>
  <si>
    <t>Bras</t>
  </si>
  <si>
    <t>Acc</t>
  </si>
  <si>
    <t>Mus</t>
  </si>
  <si>
    <t>Ac/D</t>
  </si>
  <si>
    <t>Qua</t>
  </si>
  <si>
    <t>Art</t>
  </si>
  <si>
    <t>TTL</t>
  </si>
  <si>
    <t>Mus Per Ens</t>
  </si>
  <si>
    <t>Vis Per Ind</t>
  </si>
  <si>
    <t>Vis Per Ens</t>
  </si>
  <si>
    <t>Music Effect</t>
  </si>
  <si>
    <t>Vis Gen Effect</t>
  </si>
  <si>
    <t>Judge</t>
  </si>
  <si>
    <t>Category</t>
  </si>
  <si>
    <t>Possible Points</t>
  </si>
  <si>
    <t>Ind</t>
  </si>
  <si>
    <t>Final</t>
  </si>
  <si>
    <t>Score</t>
  </si>
  <si>
    <t>Auxiliary</t>
  </si>
  <si>
    <t>Class AA</t>
  </si>
  <si>
    <t>Class A</t>
  </si>
  <si>
    <t>Class AAA</t>
  </si>
  <si>
    <t>Percussion</t>
  </si>
  <si>
    <t>%</t>
  </si>
  <si>
    <t>O'Fallon Township High School</t>
  </si>
  <si>
    <t>Outstanding Music</t>
  </si>
  <si>
    <t>Outstanding Visual</t>
  </si>
  <si>
    <t>Outstanding Auxiliary</t>
  </si>
  <si>
    <t>3rd Place</t>
  </si>
  <si>
    <t>2nd Place</t>
  </si>
  <si>
    <t>1st Place</t>
  </si>
  <si>
    <t>Best In Show Percussion</t>
  </si>
  <si>
    <t>Grand Champion</t>
  </si>
  <si>
    <t>Outstanding Percussion</t>
  </si>
  <si>
    <t>School</t>
  </si>
  <si>
    <t>Percussion and Auxillary scores were not included in the overall score.</t>
  </si>
  <si>
    <t>Music is worth 60% of the overall score.</t>
  </si>
  <si>
    <t>Visual is worth 40% of the overall score.</t>
  </si>
  <si>
    <t xml:space="preserve">FOR FINAL SPREADSHEET TO </t>
  </si>
  <si>
    <t>DIRECTORS: DO NOT INCLUDE</t>
  </si>
  <si>
    <t>OFALLON's SCORES.  PLEASE</t>
  </si>
  <si>
    <t>SAVE A FINAL MASTER SHEET</t>
  </si>
  <si>
    <t>AND A DIRECTORS SHEET</t>
  </si>
  <si>
    <t>Note to Tabulators:</t>
  </si>
  <si>
    <t>Pts</t>
  </si>
  <si>
    <t>Please announce in this Order!</t>
  </si>
  <si>
    <t>Class AAAA</t>
  </si>
  <si>
    <t>Bands By Class</t>
  </si>
  <si>
    <t>2013 MEMC  Awards Summary</t>
  </si>
  <si>
    <t>Mater Dei High School - 4:15 PM</t>
  </si>
  <si>
    <t>Robinson High School - 4:30 PM</t>
  </si>
  <si>
    <t>East Richland High School - 4:45 PM</t>
  </si>
  <si>
    <t>Newton High School - 5:00 PM</t>
  </si>
  <si>
    <t>Effingham High School - 5:15 PM</t>
  </si>
  <si>
    <t>Windsor High School - 5:45 PM</t>
  </si>
  <si>
    <t>Highland High School - 6:00 PM</t>
  </si>
  <si>
    <t>Timberland High School - 6:15 PM</t>
  </si>
  <si>
    <t>Fort Zumwalt High School - 6:30 PM</t>
  </si>
  <si>
    <t>Fort Zumwalt North HS - 7:00 PM</t>
  </si>
  <si>
    <t>Fort Zumwalt South HS - 7:15 PM</t>
  </si>
  <si>
    <t>Collinsville High School - 7:30 PM</t>
  </si>
  <si>
    <t>Granite City High School - 8:00 PM</t>
  </si>
  <si>
    <t>Rockwood Summitt HS - 7:45 PM</t>
  </si>
  <si>
    <t>Francis Howell Central HS - 8:30 PM</t>
  </si>
  <si>
    <t>Francis Howell North HS - 8:45 PM</t>
  </si>
  <si>
    <t>Belleville East High School - 9:00 PM</t>
  </si>
  <si>
    <t>Edwardsville High School - 9:15 PM</t>
  </si>
  <si>
    <t>Oakville High School - 9:30 PM</t>
  </si>
  <si>
    <t>O'Fallon Township HS - 9:45 PM</t>
  </si>
  <si>
    <t>Becca Sullens</t>
  </si>
  <si>
    <t>Bert Kuhn</t>
  </si>
  <si>
    <t>Mike Anderson</t>
  </si>
  <si>
    <t>David Meador</t>
  </si>
  <si>
    <t>Curtis Costanza</t>
  </si>
  <si>
    <t>Randy Greenwell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</si>
</sst>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i/>
      <sz val="8"/>
      <name val="Arial"/>
      <family val="2"/>
    </font>
    <font>
      <sz val="11"/>
      <color theme="0"/>
      <name val="Calibri"/>
      <family val="2"/>
      <scheme val="minor"/>
    </font>
    <font>
      <sz val="10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5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1" borderId="1" xfId="0" applyFont="1" applyFill="1" applyBorder="1"/>
    <xf numFmtId="0" fontId="4" fillId="0" borderId="1" xfId="0" applyFont="1" applyFill="1" applyBorder="1"/>
    <xf numFmtId="0" fontId="4" fillId="3" borderId="1" xfId="0" applyFont="1" applyFill="1" applyBorder="1"/>
    <xf numFmtId="0" fontId="4" fillId="4" borderId="1" xfId="0" applyFont="1" applyFill="1" applyBorder="1"/>
    <xf numFmtId="0" fontId="0" fillId="0" borderId="2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1" xfId="0" applyFont="1" applyBorder="1"/>
    <xf numFmtId="0" fontId="4" fillId="0" borderId="1" xfId="0" applyFont="1" applyBorder="1" applyAlignment="1">
      <alignment wrapText="1"/>
    </xf>
    <xf numFmtId="0" fontId="4" fillId="12" borderId="1" xfId="0" applyFont="1" applyFill="1" applyBorder="1"/>
    <xf numFmtId="0" fontId="4" fillId="12" borderId="5" xfId="0" applyFont="1" applyFill="1" applyBorder="1"/>
    <xf numFmtId="0" fontId="4" fillId="12" borderId="0" xfId="0" applyFont="1" applyFill="1" applyBorder="1" applyAlignment="1"/>
    <xf numFmtId="0" fontId="4" fillId="12" borderId="1" xfId="0" applyFont="1" applyFill="1" applyBorder="1" applyAlignment="1">
      <alignment horizontal="center"/>
    </xf>
    <xf numFmtId="0" fontId="4" fillId="12" borderId="6" xfId="0" applyFont="1" applyFill="1" applyBorder="1" applyAlignment="1">
      <alignment horizontal="center"/>
    </xf>
    <xf numFmtId="10" fontId="4" fillId="12" borderId="1" xfId="7" applyNumberFormat="1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/>
    </xf>
    <xf numFmtId="0" fontId="4" fillId="13" borderId="0" xfId="0" applyFont="1" applyFill="1" applyBorder="1" applyAlignment="1">
      <alignment horizontal="center"/>
    </xf>
    <xf numFmtId="0" fontId="4" fillId="12" borderId="3" xfId="0" applyFont="1" applyFill="1" applyBorder="1" applyAlignment="1">
      <alignment horizontal="center"/>
    </xf>
    <xf numFmtId="10" fontId="4" fillId="12" borderId="3" xfId="7" applyNumberFormat="1" applyFont="1" applyFill="1" applyBorder="1" applyAlignment="1">
      <alignment horizontal="center"/>
    </xf>
    <xf numFmtId="0" fontId="6" fillId="0" borderId="1" xfId="0" applyFont="1" applyBorder="1" applyAlignment="1">
      <alignment wrapText="1"/>
    </xf>
    <xf numFmtId="0" fontId="4" fillId="12" borderId="7" xfId="0" applyFont="1" applyFill="1" applyBorder="1" applyAlignment="1">
      <alignment horizontal="center"/>
    </xf>
    <xf numFmtId="10" fontId="4" fillId="12" borderId="6" xfId="7" applyNumberFormat="1" applyFont="1" applyFill="1" applyBorder="1" applyAlignment="1">
      <alignment horizontal="center"/>
    </xf>
    <xf numFmtId="0" fontId="4" fillId="13" borderId="0" xfId="0" applyFont="1" applyFill="1" applyBorder="1"/>
    <xf numFmtId="0" fontId="4" fillId="12" borderId="3" xfId="0" applyFont="1" applyFill="1" applyBorder="1"/>
    <xf numFmtId="0" fontId="4" fillId="12" borderId="8" xfId="0" applyFont="1" applyFill="1" applyBorder="1"/>
    <xf numFmtId="0" fontId="4" fillId="12" borderId="0" xfId="0" applyFont="1" applyFill="1" applyBorder="1"/>
    <xf numFmtId="0" fontId="4" fillId="13" borderId="0" xfId="0" applyFont="1" applyFill="1" applyBorder="1" applyAlignment="1">
      <alignment wrapText="1"/>
    </xf>
    <xf numFmtId="0" fontId="4" fillId="12" borderId="9" xfId="0" applyFont="1" applyFill="1" applyBorder="1"/>
    <xf numFmtId="0" fontId="4" fillId="12" borderId="7" xfId="0" applyFont="1" applyFill="1" applyBorder="1"/>
    <xf numFmtId="0" fontId="4" fillId="12" borderId="10" xfId="0" applyFont="1" applyFill="1" applyBorder="1"/>
    <xf numFmtId="0" fontId="6" fillId="0" borderId="9" xfId="0" applyFont="1" applyBorder="1" applyAlignment="1">
      <alignment horizontal="left" wrapText="1"/>
    </xf>
    <xf numFmtId="0" fontId="3" fillId="0" borderId="0" xfId="0" applyFont="1" applyBorder="1" applyAlignment="1">
      <alignment wrapText="1"/>
    </xf>
    <xf numFmtId="0" fontId="4" fillId="0" borderId="0" xfId="0" applyFont="1" applyBorder="1" applyAlignment="1">
      <alignment horizontal="center" wrapText="1"/>
    </xf>
    <xf numFmtId="0" fontId="6" fillId="0" borderId="0" xfId="0" applyFont="1" applyBorder="1" applyAlignment="1">
      <alignment horizontal="left" wrapText="1"/>
    </xf>
    <xf numFmtId="0" fontId="4" fillId="14" borderId="1" xfId="0" applyFont="1" applyFill="1" applyBorder="1" applyAlignment="1">
      <alignment horizontal="center"/>
    </xf>
    <xf numFmtId="0" fontId="4" fillId="14" borderId="1" xfId="0" applyFont="1" applyFill="1" applyBorder="1"/>
    <xf numFmtId="0" fontId="4" fillId="0" borderId="1" xfId="0" applyFont="1" applyBorder="1" applyProtection="1"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11" borderId="1" xfId="0" applyFont="1" applyFill="1" applyBorder="1" applyAlignment="1" applyProtection="1">
      <alignment horizontal="center"/>
      <protection locked="0"/>
    </xf>
    <xf numFmtId="0" fontId="3" fillId="10" borderId="1" xfId="0" applyFont="1" applyFill="1" applyBorder="1" applyAlignment="1">
      <alignment horizontal="center"/>
    </xf>
    <xf numFmtId="0" fontId="4" fillId="0" borderId="1" xfId="0" applyFont="1" applyFill="1" applyBorder="1" applyProtection="1">
      <protection locked="0"/>
    </xf>
    <xf numFmtId="0" fontId="4" fillId="13" borderId="4" xfId="0" applyFont="1" applyFill="1" applyBorder="1" applyProtection="1">
      <protection locked="0"/>
    </xf>
    <xf numFmtId="0" fontId="4" fillId="11" borderId="1" xfId="0" applyFont="1" applyFill="1" applyBorder="1" applyProtection="1">
      <protection locked="0"/>
    </xf>
    <xf numFmtId="0" fontId="4" fillId="13" borderId="1" xfId="0" applyFont="1" applyFill="1" applyBorder="1" applyProtection="1">
      <protection locked="0"/>
    </xf>
    <xf numFmtId="0" fontId="4" fillId="13" borderId="0" xfId="0" applyFont="1" applyFill="1" applyBorder="1" applyAlignment="1" applyProtection="1">
      <protection locked="0"/>
    </xf>
    <xf numFmtId="0" fontId="4" fillId="13" borderId="0" xfId="0" applyFont="1" applyFill="1" applyBorder="1" applyProtection="1">
      <protection locked="0"/>
    </xf>
    <xf numFmtId="0" fontId="4" fillId="13" borderId="0" xfId="0" applyFont="1" applyFill="1" applyBorder="1" applyAlignment="1" applyProtection="1">
      <alignment horizontal="center"/>
      <protection locked="0"/>
    </xf>
    <xf numFmtId="0" fontId="4" fillId="13" borderId="0" xfId="0" applyFont="1" applyFill="1" applyBorder="1" applyAlignment="1" applyProtection="1">
      <alignment horizontal="left"/>
      <protection locked="0"/>
    </xf>
    <xf numFmtId="0" fontId="4" fillId="13" borderId="0" xfId="0" applyFont="1" applyFill="1" applyBorder="1" applyAlignment="1" applyProtection="1">
      <alignment wrapText="1"/>
      <protection locked="0"/>
    </xf>
    <xf numFmtId="0" fontId="4" fillId="12" borderId="3" xfId="0" applyFont="1" applyFill="1" applyBorder="1" applyAlignment="1"/>
    <xf numFmtId="0" fontId="4" fillId="15" borderId="5" xfId="0" applyFont="1" applyFill="1" applyBorder="1" applyAlignment="1">
      <alignment horizontal="center"/>
    </xf>
    <xf numFmtId="0" fontId="4" fillId="15" borderId="3" xfId="0" applyFont="1" applyFill="1" applyBorder="1" applyAlignment="1"/>
    <xf numFmtId="0" fontId="4" fillId="15" borderId="10" xfId="0" applyFont="1" applyFill="1" applyBorder="1" applyAlignment="1"/>
    <xf numFmtId="0" fontId="4" fillId="15" borderId="13" xfId="0" applyFont="1" applyFill="1" applyBorder="1" applyAlignment="1"/>
    <xf numFmtId="0" fontId="4" fillId="15" borderId="8" xfId="0" applyFont="1" applyFill="1" applyBorder="1" applyAlignment="1">
      <alignment horizontal="center"/>
    </xf>
    <xf numFmtId="0" fontId="4" fillId="15" borderId="0" xfId="0" applyFont="1" applyFill="1" applyBorder="1" applyAlignment="1">
      <alignment horizontal="center"/>
    </xf>
    <xf numFmtId="0" fontId="4" fillId="15" borderId="1" xfId="0" applyFont="1" applyFill="1" applyBorder="1" applyAlignment="1">
      <alignment horizontal="center"/>
    </xf>
    <xf numFmtId="10" fontId="4" fillId="15" borderId="1" xfId="7" applyNumberFormat="1" applyFont="1" applyFill="1" applyBorder="1" applyAlignment="1">
      <alignment horizontal="center"/>
    </xf>
    <xf numFmtId="10" fontId="4" fillId="15" borderId="0" xfId="7" applyNumberFormat="1" applyFont="1" applyFill="1" applyBorder="1" applyAlignment="1">
      <alignment horizontal="center"/>
    </xf>
    <xf numFmtId="0" fontId="4" fillId="16" borderId="3" xfId="0" applyFont="1" applyFill="1" applyBorder="1" applyAlignment="1">
      <alignment horizontal="center"/>
    </xf>
    <xf numFmtId="0" fontId="4" fillId="16" borderId="4" xfId="0" applyFont="1" applyFill="1" applyBorder="1" applyAlignment="1"/>
    <xf numFmtId="0" fontId="4" fillId="16" borderId="10" xfId="0" applyFont="1" applyFill="1" applyBorder="1" applyAlignment="1"/>
    <xf numFmtId="0" fontId="4" fillId="16" borderId="13" xfId="0" applyFont="1" applyFill="1" applyBorder="1" applyAlignment="1"/>
    <xf numFmtId="0" fontId="4" fillId="16" borderId="8" xfId="0" applyFont="1" applyFill="1" applyBorder="1" applyAlignment="1">
      <alignment horizontal="center"/>
    </xf>
    <xf numFmtId="0" fontId="4" fillId="16" borderId="0" xfId="0" applyFont="1" applyFill="1" applyBorder="1" applyAlignment="1"/>
    <xf numFmtId="0" fontId="4" fillId="16" borderId="0" xfId="0" applyFont="1" applyFill="1" applyBorder="1" applyAlignment="1">
      <alignment horizontal="center"/>
    </xf>
    <xf numFmtId="0" fontId="4" fillId="16" borderId="1" xfId="0" applyFont="1" applyFill="1" applyBorder="1" applyAlignment="1">
      <alignment horizontal="center"/>
    </xf>
    <xf numFmtId="10" fontId="4" fillId="16" borderId="1" xfId="7" applyNumberFormat="1" applyFont="1" applyFill="1" applyBorder="1" applyAlignment="1">
      <alignment horizontal="center"/>
    </xf>
    <xf numFmtId="10" fontId="4" fillId="16" borderId="8" xfId="7" applyNumberFormat="1" applyFont="1" applyFill="1" applyBorder="1" applyAlignment="1">
      <alignment horizontal="center"/>
    </xf>
    <xf numFmtId="0" fontId="4" fillId="17" borderId="1" xfId="0" applyFont="1" applyFill="1" applyBorder="1" applyAlignment="1">
      <alignment horizontal="center"/>
    </xf>
    <xf numFmtId="0" fontId="4" fillId="17" borderId="1" xfId="0" applyFont="1" applyFill="1" applyBorder="1"/>
    <xf numFmtId="0" fontId="3" fillId="18" borderId="1" xfId="0" applyFont="1" applyFill="1" applyBorder="1" applyAlignment="1">
      <alignment horizontal="center"/>
    </xf>
    <xf numFmtId="0" fontId="4" fillId="0" borderId="7" xfId="0" applyFont="1" applyBorder="1" applyAlignment="1"/>
    <xf numFmtId="0" fontId="4" fillId="0" borderId="14" xfId="0" applyFont="1" applyBorder="1" applyAlignment="1"/>
    <xf numFmtId="0" fontId="4" fillId="0" borderId="0" xfId="0" applyFont="1" applyBorder="1" applyAlignment="1"/>
    <xf numFmtId="0" fontId="4" fillId="0" borderId="13" xfId="0" applyFont="1" applyBorder="1" applyAlignment="1"/>
    <xf numFmtId="0" fontId="4" fillId="0" borderId="6" xfId="0" applyFont="1" applyBorder="1" applyAlignment="1"/>
    <xf numFmtId="0" fontId="4" fillId="0" borderId="12" xfId="0" applyFont="1" applyBorder="1" applyAlignment="1"/>
    <xf numFmtId="43" fontId="0" fillId="0" borderId="0" xfId="6" applyFont="1"/>
    <xf numFmtId="43" fontId="0" fillId="0" borderId="0" xfId="6" applyFont="1" applyAlignment="1">
      <alignment wrapText="1"/>
    </xf>
    <xf numFmtId="43" fontId="7" fillId="5" borderId="0" xfId="1" applyNumberFormat="1" applyAlignment="1">
      <alignment wrapText="1"/>
    </xf>
    <xf numFmtId="43" fontId="7" fillId="8" borderId="0" xfId="4" applyNumberFormat="1" applyAlignment="1">
      <alignment wrapText="1"/>
    </xf>
    <xf numFmtId="43" fontId="7" fillId="9" borderId="0" xfId="5" applyNumberFormat="1" applyAlignment="1">
      <alignment wrapText="1"/>
    </xf>
    <xf numFmtId="43" fontId="7" fillId="6" borderId="0" xfId="2" applyNumberFormat="1" applyAlignment="1">
      <alignment wrapText="1"/>
    </xf>
    <xf numFmtId="43" fontId="7" fillId="7" borderId="0" xfId="3" applyNumberFormat="1" applyAlignment="1">
      <alignment wrapText="1"/>
    </xf>
    <xf numFmtId="43" fontId="7" fillId="0" borderId="0" xfId="6" applyFont="1" applyFill="1" applyAlignment="1">
      <alignment wrapText="1"/>
    </xf>
    <xf numFmtId="43" fontId="7" fillId="0" borderId="0" xfId="4" applyNumberFormat="1" applyFill="1" applyAlignment="1">
      <alignment wrapText="1"/>
    </xf>
    <xf numFmtId="43" fontId="7" fillId="0" borderId="0" xfId="5" applyNumberFormat="1" applyFill="1" applyAlignment="1">
      <alignment wrapText="1"/>
    </xf>
    <xf numFmtId="43" fontId="7" fillId="0" borderId="0" xfId="2" applyNumberFormat="1" applyFill="1" applyAlignment="1">
      <alignment wrapText="1"/>
    </xf>
    <xf numFmtId="43" fontId="0" fillId="0" borderId="1" xfId="6" applyFont="1" applyBorder="1" applyAlignment="1">
      <alignment horizontal="center"/>
    </xf>
    <xf numFmtId="43" fontId="0" fillId="10" borderId="2" xfId="6" applyFont="1" applyFill="1" applyBorder="1" applyAlignment="1">
      <alignment horizontal="center"/>
    </xf>
    <xf numFmtId="43" fontId="0" fillId="10" borderId="1" xfId="6" applyFont="1" applyFill="1" applyBorder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 applyProtection="1">
      <alignment horizontal="center"/>
      <protection locked="0"/>
    </xf>
    <xf numFmtId="0" fontId="4" fillId="15" borderId="11" xfId="0" applyFont="1" applyFill="1" applyBorder="1" applyAlignment="1">
      <alignment horizontal="center"/>
    </xf>
    <xf numFmtId="0" fontId="4" fillId="15" borderId="12" xfId="0" applyFont="1" applyFill="1" applyBorder="1" applyAlignment="1">
      <alignment horizontal="center"/>
    </xf>
    <xf numFmtId="0" fontId="4" fillId="16" borderId="11" xfId="0" applyFont="1" applyFill="1" applyBorder="1" applyAlignment="1">
      <alignment horizontal="center"/>
    </xf>
    <xf numFmtId="0" fontId="4" fillId="16" borderId="12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8" fillId="0" borderId="5" xfId="0" applyFont="1" applyBorder="1" applyAlignment="1">
      <alignment horizontal="center"/>
    </xf>
    <xf numFmtId="43" fontId="2" fillId="0" borderId="1" xfId="0" applyNumberFormat="1" applyFont="1" applyBorder="1"/>
    <xf numFmtId="43" fontId="0" fillId="0" borderId="1" xfId="0" applyNumberFormat="1" applyBorder="1"/>
  </cellXfs>
  <cellStyles count="8">
    <cellStyle name="Accent2" xfId="1" builtinId="33"/>
    <cellStyle name="Accent3" xfId="2" builtinId="37"/>
    <cellStyle name="Accent4" xfId="3" builtinId="41"/>
    <cellStyle name="Accent5" xfId="4" builtinId="45"/>
    <cellStyle name="Accent6" xfId="5" builtinId="49"/>
    <cellStyle name="Comma" xfId="6" builtinId="3"/>
    <cellStyle name="Normal" xfId="0" builtinId="0"/>
    <cellStyle name="Percent" xfId="7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24848</xdr:colOff>
      <xdr:row>0</xdr:row>
      <xdr:rowOff>1</xdr:rowOff>
    </xdr:from>
    <xdr:to>
      <xdr:col>0</xdr:col>
      <xdr:colOff>1325217</xdr:colOff>
      <xdr:row>8</xdr:row>
      <xdr:rowOff>1</xdr:rowOff>
    </xdr:to>
    <xdr:pic>
      <xdr:nvPicPr>
        <xdr:cNvPr id="4" name="Picture 3" descr="2012 Logo.JPG"/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4848" y="1"/>
          <a:ext cx="1300369" cy="11181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9:AN119"/>
  <sheetViews>
    <sheetView showGridLines="0" tabSelected="1" zoomScale="115" zoomScaleNormal="115" workbookViewId="0">
      <pane ySplit="12" topLeftCell="A35" activePane="bottomLeft" state="frozen"/>
      <selection pane="bottomLeft" activeCell="A56" sqref="A56"/>
    </sheetView>
  </sheetViews>
  <sheetFormatPr defaultColWidth="9.109375" defaultRowHeight="10.199999999999999" x14ac:dyDescent="0.2"/>
  <cols>
    <col min="1" max="1" width="27.6640625" style="36" customWidth="1"/>
    <col min="2" max="2" width="12.6640625" style="32" customWidth="1"/>
    <col min="3" max="3" width="0.88671875" style="32" customWidth="1"/>
    <col min="4" max="4" width="12.6640625" style="32" customWidth="1"/>
    <col min="5" max="6" width="3.44140625" style="32" hidden="1" customWidth="1"/>
    <col min="7" max="7" width="4.6640625" style="32" hidden="1" customWidth="1"/>
    <col min="8" max="8" width="3.88671875" style="32" hidden="1" customWidth="1"/>
    <col min="9" max="9" width="4.6640625" style="32" hidden="1" customWidth="1"/>
    <col min="10" max="10" width="0.88671875" style="32" customWidth="1"/>
    <col min="11" max="15" width="3.6640625" style="32" customWidth="1"/>
    <col min="16" max="16" width="0.88671875" style="32" customWidth="1"/>
    <col min="17" max="20" width="3.6640625" style="32" customWidth="1"/>
    <col min="21" max="21" width="0.88671875" style="32" customWidth="1"/>
    <col min="22" max="25" width="3.6640625" style="32" customWidth="1"/>
    <col min="26" max="26" width="0.88671875" style="32" customWidth="1"/>
    <col min="27" max="30" width="3.6640625" style="32" customWidth="1"/>
    <col min="31" max="31" width="0.88671875" style="32" customWidth="1"/>
    <col min="32" max="32" width="4.88671875" style="26" customWidth="1"/>
    <col min="33" max="34" width="1.5546875" style="32" customWidth="1"/>
    <col min="35" max="35" width="5.6640625" style="26" customWidth="1"/>
    <col min="36" max="36" width="6.6640625" style="26" customWidth="1"/>
    <col min="37" max="37" width="0.88671875" style="26" customWidth="1"/>
    <col min="38" max="38" width="5.6640625" style="26" customWidth="1"/>
    <col min="39" max="39" width="6.6640625" style="26" customWidth="1"/>
    <col min="40" max="40" width="0.88671875" style="32" customWidth="1"/>
    <col min="41" max="16384" width="9.109375" style="32"/>
  </cols>
  <sheetData>
    <row r="9" spans="1:40" ht="13.95" customHeight="1" x14ac:dyDescent="0.2">
      <c r="A9" s="29" t="s">
        <v>16</v>
      </c>
      <c r="B9" s="47" t="s">
        <v>73</v>
      </c>
      <c r="C9" s="48"/>
      <c r="D9" s="47" t="s">
        <v>74</v>
      </c>
      <c r="E9" s="47"/>
      <c r="F9" s="46"/>
      <c r="G9" s="46"/>
      <c r="H9" s="46"/>
      <c r="I9" s="46"/>
      <c r="J9" s="48"/>
      <c r="K9" s="104" t="s">
        <v>76</v>
      </c>
      <c r="L9" s="104"/>
      <c r="M9" s="104"/>
      <c r="N9" s="104"/>
      <c r="O9" s="104"/>
      <c r="P9" s="48"/>
      <c r="Q9" s="104" t="s">
        <v>78</v>
      </c>
      <c r="R9" s="104"/>
      <c r="S9" s="104"/>
      <c r="T9" s="104"/>
      <c r="U9" s="48"/>
      <c r="V9" s="104" t="s">
        <v>77</v>
      </c>
      <c r="W9" s="104"/>
      <c r="X9" s="104"/>
      <c r="Y9" s="104"/>
      <c r="Z9" s="48"/>
      <c r="AA9" s="104" t="s">
        <v>75</v>
      </c>
      <c r="AB9" s="104"/>
      <c r="AC9" s="104"/>
      <c r="AD9" s="104"/>
      <c r="AE9" s="10"/>
      <c r="AF9" s="9"/>
      <c r="AG9" s="20"/>
      <c r="AH9" s="35"/>
      <c r="AI9" s="60"/>
      <c r="AJ9" s="61"/>
      <c r="AK9" s="59"/>
      <c r="AL9" s="69"/>
      <c r="AM9" s="70"/>
      <c r="AN9" s="33"/>
    </row>
    <row r="10" spans="1:40" ht="13.95" customHeight="1" x14ac:dyDescent="0.2">
      <c r="A10" s="29" t="s">
        <v>17</v>
      </c>
      <c r="B10" s="5" t="s">
        <v>22</v>
      </c>
      <c r="C10" s="11"/>
      <c r="D10" s="5" t="s">
        <v>26</v>
      </c>
      <c r="E10" s="8" t="s">
        <v>19</v>
      </c>
      <c r="F10" s="8"/>
      <c r="G10" s="8" t="s">
        <v>12</v>
      </c>
      <c r="H10" s="8"/>
      <c r="I10" s="8"/>
      <c r="J10" s="11"/>
      <c r="K10" s="103" t="s">
        <v>11</v>
      </c>
      <c r="L10" s="103"/>
      <c r="M10" s="103"/>
      <c r="N10" s="103"/>
      <c r="O10" s="103"/>
      <c r="P10" s="11"/>
      <c r="Q10" s="103" t="s">
        <v>14</v>
      </c>
      <c r="R10" s="103"/>
      <c r="S10" s="103"/>
      <c r="T10" s="103"/>
      <c r="U10" s="11"/>
      <c r="V10" s="103" t="s">
        <v>13</v>
      </c>
      <c r="W10" s="103"/>
      <c r="X10" s="103"/>
      <c r="Y10" s="103"/>
      <c r="Z10" s="11"/>
      <c r="AA10" s="103" t="s">
        <v>15</v>
      </c>
      <c r="AB10" s="103"/>
      <c r="AC10" s="103"/>
      <c r="AD10" s="103"/>
      <c r="AE10" s="11"/>
      <c r="AF10" s="9"/>
      <c r="AG10" s="19"/>
      <c r="AH10" s="20"/>
      <c r="AI10" s="105" t="s">
        <v>29</v>
      </c>
      <c r="AJ10" s="106"/>
      <c r="AK10" s="21"/>
      <c r="AL10" s="107" t="s">
        <v>30</v>
      </c>
      <c r="AM10" s="108"/>
      <c r="AN10" s="20"/>
    </row>
    <row r="11" spans="1:40" ht="13.95" customHeight="1" x14ac:dyDescent="0.2">
      <c r="A11" s="29" t="s">
        <v>18</v>
      </c>
      <c r="B11" s="81">
        <v>200</v>
      </c>
      <c r="C11" s="10"/>
      <c r="D11" s="81">
        <v>200</v>
      </c>
      <c r="E11" s="9">
        <v>75</v>
      </c>
      <c r="F11" s="9"/>
      <c r="G11" s="9"/>
      <c r="H11" s="9"/>
      <c r="I11" s="9"/>
      <c r="J11" s="10"/>
      <c r="K11" s="81">
        <v>75</v>
      </c>
      <c r="L11" s="81">
        <v>75</v>
      </c>
      <c r="M11" s="81">
        <v>50</v>
      </c>
      <c r="N11" s="9"/>
      <c r="O11" s="9"/>
      <c r="P11" s="10"/>
      <c r="Q11" s="81">
        <v>100</v>
      </c>
      <c r="R11" s="81">
        <v>100</v>
      </c>
      <c r="S11" s="5"/>
      <c r="T11" s="9"/>
      <c r="U11" s="10"/>
      <c r="V11" s="81">
        <v>100</v>
      </c>
      <c r="W11" s="81">
        <v>100</v>
      </c>
      <c r="X11" s="5"/>
      <c r="Y11" s="5"/>
      <c r="Z11" s="10"/>
      <c r="AA11" s="81">
        <v>100</v>
      </c>
      <c r="AB11" s="81">
        <v>100</v>
      </c>
      <c r="AC11" s="9"/>
      <c r="AD11" s="9"/>
      <c r="AE11" s="10"/>
      <c r="AF11" s="49" t="s">
        <v>20</v>
      </c>
      <c r="AG11" s="19"/>
      <c r="AH11" s="39"/>
      <c r="AI11" s="62"/>
      <c r="AJ11" s="63"/>
      <c r="AK11" s="21"/>
      <c r="AL11" s="71"/>
      <c r="AM11" s="72"/>
      <c r="AN11" s="20"/>
    </row>
    <row r="12" spans="1:40" ht="13.95" customHeight="1" x14ac:dyDescent="0.2">
      <c r="A12" s="29"/>
      <c r="B12" s="25" t="s">
        <v>22</v>
      </c>
      <c r="C12" s="11"/>
      <c r="D12" s="25" t="s">
        <v>26</v>
      </c>
      <c r="E12" s="8" t="s">
        <v>4</v>
      </c>
      <c r="F12" s="12"/>
      <c r="G12" s="8" t="s">
        <v>7</v>
      </c>
      <c r="H12" s="8" t="s">
        <v>8</v>
      </c>
      <c r="I12" s="12" t="s">
        <v>10</v>
      </c>
      <c r="J12" s="11"/>
      <c r="K12" s="9" t="s">
        <v>0</v>
      </c>
      <c r="L12" s="9" t="s">
        <v>5</v>
      </c>
      <c r="M12" s="9" t="s">
        <v>6</v>
      </c>
      <c r="N12" s="44" t="s">
        <v>10</v>
      </c>
      <c r="O12" s="44" t="s">
        <v>27</v>
      </c>
      <c r="P12" s="11"/>
      <c r="Q12" s="9" t="s">
        <v>2</v>
      </c>
      <c r="R12" s="9" t="s">
        <v>3</v>
      </c>
      <c r="S12" s="6" t="s">
        <v>10</v>
      </c>
      <c r="T12" s="6" t="s">
        <v>27</v>
      </c>
      <c r="U12" s="11"/>
      <c r="V12" s="9" t="s">
        <v>1</v>
      </c>
      <c r="W12" s="9" t="s">
        <v>9</v>
      </c>
      <c r="X12" s="7" t="s">
        <v>10</v>
      </c>
      <c r="Y12" s="7" t="s">
        <v>27</v>
      </c>
      <c r="Z12" s="11"/>
      <c r="AA12" s="9" t="s">
        <v>2</v>
      </c>
      <c r="AB12" s="9" t="s">
        <v>3</v>
      </c>
      <c r="AC12" s="79" t="s">
        <v>10</v>
      </c>
      <c r="AD12" s="79" t="s">
        <v>27</v>
      </c>
      <c r="AE12" s="11"/>
      <c r="AF12" s="49" t="s">
        <v>21</v>
      </c>
      <c r="AG12" s="19"/>
      <c r="AH12" s="34"/>
      <c r="AI12" s="64" t="s">
        <v>48</v>
      </c>
      <c r="AJ12" s="64" t="s">
        <v>27</v>
      </c>
      <c r="AK12" s="22"/>
      <c r="AL12" s="73" t="s">
        <v>48</v>
      </c>
      <c r="AM12" s="73" t="s">
        <v>27</v>
      </c>
      <c r="AN12" s="20"/>
    </row>
    <row r="13" spans="1:40" ht="13.95" customHeight="1" x14ac:dyDescent="0.2">
      <c r="A13" s="40" t="s">
        <v>51</v>
      </c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3"/>
      <c r="AG13" s="20"/>
      <c r="AH13" s="35"/>
      <c r="AI13" s="65"/>
      <c r="AJ13" s="65"/>
      <c r="AK13" s="23"/>
      <c r="AL13" s="74"/>
      <c r="AM13" s="74"/>
      <c r="AN13" s="33"/>
    </row>
    <row r="14" spans="1:40" ht="13.95" customHeight="1" x14ac:dyDescent="0.2">
      <c r="A14" s="43"/>
      <c r="B14" s="84"/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4"/>
      <c r="Y14" s="84"/>
      <c r="Z14" s="84"/>
      <c r="AA14" s="84"/>
      <c r="AB14" s="84"/>
      <c r="AC14" s="84"/>
      <c r="AD14" s="84"/>
      <c r="AE14" s="84"/>
      <c r="AF14" s="85"/>
      <c r="AG14" s="20"/>
      <c r="AH14" s="35"/>
      <c r="AI14" s="65"/>
      <c r="AJ14" s="65"/>
      <c r="AK14" s="23"/>
      <c r="AL14" s="74"/>
      <c r="AM14" s="74"/>
      <c r="AN14" s="33"/>
    </row>
    <row r="15" spans="1:40" ht="13.95" customHeight="1" x14ac:dyDescent="0.2">
      <c r="A15" s="41" t="s">
        <v>24</v>
      </c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7"/>
      <c r="AG15" s="20"/>
      <c r="AH15" s="35"/>
      <c r="AI15" s="65"/>
      <c r="AJ15" s="65"/>
      <c r="AK15" s="27"/>
      <c r="AL15" s="75"/>
      <c r="AM15" s="75"/>
      <c r="AN15" s="33"/>
    </row>
    <row r="16" spans="1:40" ht="13.95" customHeight="1" x14ac:dyDescent="0.2">
      <c r="A16" s="18" t="s">
        <v>53</v>
      </c>
      <c r="B16" s="51">
        <f>45+40</f>
        <v>85</v>
      </c>
      <c r="C16" s="52"/>
      <c r="D16" s="53">
        <v>150</v>
      </c>
      <c r="E16" s="8">
        <v>0</v>
      </c>
      <c r="F16" s="12"/>
      <c r="G16" s="8"/>
      <c r="H16" s="8"/>
      <c r="I16" s="12">
        <v>0</v>
      </c>
      <c r="J16" s="11"/>
      <c r="K16" s="46">
        <v>25</v>
      </c>
      <c r="L16" s="46">
        <v>30</v>
      </c>
      <c r="M16" s="46">
        <v>22</v>
      </c>
      <c r="N16" s="45">
        <f>SUM(K16:M16)</f>
        <v>77</v>
      </c>
      <c r="O16" s="45">
        <f>N16*(15%)</f>
        <v>11.549999999999999</v>
      </c>
      <c r="P16" s="11"/>
      <c r="Q16" s="46">
        <v>48</v>
      </c>
      <c r="R16" s="50">
        <v>42</v>
      </c>
      <c r="S16" s="13">
        <f>SUM(Q16:R16)</f>
        <v>90</v>
      </c>
      <c r="T16" s="13">
        <f>S16*(15%)</f>
        <v>13.5</v>
      </c>
      <c r="U16" s="11"/>
      <c r="V16" s="46">
        <v>44</v>
      </c>
      <c r="W16" s="46">
        <v>47</v>
      </c>
      <c r="X16" s="14">
        <f>SUM(V16:W16)</f>
        <v>91</v>
      </c>
      <c r="Y16" s="14">
        <f>X16*(10%)</f>
        <v>9.1</v>
      </c>
      <c r="Z16" s="11"/>
      <c r="AA16" s="46">
        <v>50</v>
      </c>
      <c r="AB16" s="50">
        <v>50</v>
      </c>
      <c r="AC16" s="80">
        <f>SUM(AA16:AB16)</f>
        <v>100</v>
      </c>
      <c r="AD16" s="80">
        <f>AC16*(10%)</f>
        <v>10</v>
      </c>
      <c r="AE16" s="11"/>
      <c r="AF16" s="49">
        <f>SUM(O16,Y16,AD16,T16)</f>
        <v>44.15</v>
      </c>
      <c r="AG16" s="19"/>
      <c r="AH16" s="19"/>
      <c r="AI16" s="66">
        <f>(N16+S16)/2</f>
        <v>83.5</v>
      </c>
      <c r="AJ16" s="67">
        <f>AI16/200</f>
        <v>0.41749999999999998</v>
      </c>
      <c r="AK16" s="24"/>
      <c r="AL16" s="76">
        <f>(X16+AC16)/2</f>
        <v>95.5</v>
      </c>
      <c r="AM16" s="77">
        <f>AL16/200</f>
        <v>0.47749999999999998</v>
      </c>
      <c r="AN16" s="20"/>
    </row>
    <row r="17" spans="1:40" ht="13.95" customHeight="1" x14ac:dyDescent="0.2">
      <c r="A17" s="18" t="s">
        <v>54</v>
      </c>
      <c r="B17" s="51">
        <f>52+45</f>
        <v>97</v>
      </c>
      <c r="C17" s="52"/>
      <c r="D17" s="53">
        <v>134</v>
      </c>
      <c r="E17" s="8">
        <v>0</v>
      </c>
      <c r="F17" s="12"/>
      <c r="G17" s="8"/>
      <c r="H17" s="8"/>
      <c r="I17" s="12">
        <f>SUM(G17:H17)</f>
        <v>0</v>
      </c>
      <c r="J17" s="11"/>
      <c r="K17" s="46">
        <v>20</v>
      </c>
      <c r="L17" s="46">
        <v>20</v>
      </c>
      <c r="M17" s="46">
        <v>15</v>
      </c>
      <c r="N17" s="45">
        <f>SUM(K17:M17)</f>
        <v>55</v>
      </c>
      <c r="O17" s="45">
        <f>N17*(15%)</f>
        <v>8.25</v>
      </c>
      <c r="P17" s="11"/>
      <c r="Q17" s="46">
        <v>46</v>
      </c>
      <c r="R17" s="50">
        <v>40</v>
      </c>
      <c r="S17" s="13">
        <f>SUM(Q17:R17)</f>
        <v>86</v>
      </c>
      <c r="T17" s="13">
        <f>S17*(15%)</f>
        <v>12.9</v>
      </c>
      <c r="U17" s="11"/>
      <c r="V17" s="46">
        <v>40</v>
      </c>
      <c r="W17" s="46">
        <v>46</v>
      </c>
      <c r="X17" s="14">
        <f>SUM(V17:W17)</f>
        <v>86</v>
      </c>
      <c r="Y17" s="14">
        <f>X17*(10%)</f>
        <v>8.6</v>
      </c>
      <c r="Z17" s="11"/>
      <c r="AA17" s="46">
        <v>47</v>
      </c>
      <c r="AB17" s="50">
        <v>46</v>
      </c>
      <c r="AC17" s="80">
        <f>SUM(AA17:AB17)</f>
        <v>93</v>
      </c>
      <c r="AD17" s="80">
        <f>AC17*(10%)</f>
        <v>9.3000000000000007</v>
      </c>
      <c r="AE17" s="11"/>
      <c r="AF17" s="49">
        <f>SUM(O17,Y17,AD17,T17)</f>
        <v>39.050000000000004</v>
      </c>
      <c r="AG17" s="19"/>
      <c r="AH17" s="19"/>
      <c r="AI17" s="66">
        <f>(N17+S17)/2</f>
        <v>70.5</v>
      </c>
      <c r="AJ17" s="67">
        <f>AI17/200</f>
        <v>0.35249999999999998</v>
      </c>
      <c r="AK17" s="24"/>
      <c r="AL17" s="76">
        <f>(X17+AC17)/2</f>
        <v>89.5</v>
      </c>
      <c r="AM17" s="77">
        <f>AL17/200</f>
        <v>0.44750000000000001</v>
      </c>
      <c r="AN17" s="20"/>
    </row>
    <row r="18" spans="1:40" ht="13.95" customHeight="1" x14ac:dyDescent="0.2">
      <c r="A18" s="18" t="s">
        <v>55</v>
      </c>
      <c r="B18" s="51">
        <f>48+43</f>
        <v>91</v>
      </c>
      <c r="C18" s="52"/>
      <c r="D18" s="53">
        <v>139</v>
      </c>
      <c r="E18" s="8">
        <v>0</v>
      </c>
      <c r="F18" s="12"/>
      <c r="G18" s="8"/>
      <c r="H18" s="8"/>
      <c r="I18" s="12">
        <f>SUM(G18:H18)</f>
        <v>0</v>
      </c>
      <c r="J18" s="11"/>
      <c r="K18" s="46">
        <v>23</v>
      </c>
      <c r="L18" s="46">
        <v>23</v>
      </c>
      <c r="M18" s="46">
        <v>17</v>
      </c>
      <c r="N18" s="45">
        <f>SUM(K18:M18)</f>
        <v>63</v>
      </c>
      <c r="O18" s="45">
        <f>N18*(15%)</f>
        <v>9.4499999999999993</v>
      </c>
      <c r="P18" s="11"/>
      <c r="Q18" s="46">
        <v>50</v>
      </c>
      <c r="R18" s="50">
        <v>45</v>
      </c>
      <c r="S18" s="13">
        <f>SUM(Q18:R18)</f>
        <v>95</v>
      </c>
      <c r="T18" s="13">
        <f>S18*(15%)</f>
        <v>14.25</v>
      </c>
      <c r="U18" s="11"/>
      <c r="V18" s="46">
        <v>47</v>
      </c>
      <c r="W18" s="46">
        <v>46</v>
      </c>
      <c r="X18" s="14">
        <f>SUM(V18:W18)</f>
        <v>93</v>
      </c>
      <c r="Y18" s="14">
        <f>X18*(10%)</f>
        <v>9.3000000000000007</v>
      </c>
      <c r="Z18" s="11"/>
      <c r="AA18" s="46">
        <v>48</v>
      </c>
      <c r="AB18" s="50">
        <v>47</v>
      </c>
      <c r="AC18" s="80">
        <f>SUM(AA18:AB18)</f>
        <v>95</v>
      </c>
      <c r="AD18" s="80">
        <f>AC18*(10%)</f>
        <v>9.5</v>
      </c>
      <c r="AE18" s="11"/>
      <c r="AF18" s="49">
        <f>SUM(O18,Y18,AD18,T18)</f>
        <v>42.5</v>
      </c>
      <c r="AG18" s="19"/>
      <c r="AH18" s="19"/>
      <c r="AI18" s="66">
        <f>(N18+S18)/2</f>
        <v>79</v>
      </c>
      <c r="AJ18" s="67">
        <f>AI18/200</f>
        <v>0.39500000000000002</v>
      </c>
      <c r="AK18" s="24"/>
      <c r="AL18" s="76">
        <f>(X18+AC18)/2</f>
        <v>94</v>
      </c>
      <c r="AM18" s="77">
        <f>AL18/200</f>
        <v>0.47</v>
      </c>
      <c r="AN18" s="20"/>
    </row>
    <row r="19" spans="1:40" ht="13.95" customHeight="1" x14ac:dyDescent="0.2">
      <c r="A19" s="18" t="s">
        <v>56</v>
      </c>
      <c r="B19" s="51">
        <f>60+56</f>
        <v>116</v>
      </c>
      <c r="C19" s="52"/>
      <c r="D19" s="53">
        <v>152</v>
      </c>
      <c r="E19" s="8">
        <v>0</v>
      </c>
      <c r="F19" s="12"/>
      <c r="G19" s="8"/>
      <c r="H19" s="8"/>
      <c r="I19" s="12">
        <f>SUM(G19:H19)</f>
        <v>0</v>
      </c>
      <c r="J19" s="11"/>
      <c r="K19" s="46">
        <v>41</v>
      </c>
      <c r="L19" s="46">
        <v>39</v>
      </c>
      <c r="M19" s="46">
        <v>30</v>
      </c>
      <c r="N19" s="45">
        <f>SUM(K19:M19)</f>
        <v>110</v>
      </c>
      <c r="O19" s="45">
        <f>N19*(15%)</f>
        <v>16.5</v>
      </c>
      <c r="P19" s="11"/>
      <c r="Q19" s="46">
        <v>56</v>
      </c>
      <c r="R19" s="50">
        <v>54</v>
      </c>
      <c r="S19" s="13">
        <f>SUM(Q19:R19)</f>
        <v>110</v>
      </c>
      <c r="T19" s="13">
        <f>S19*(15%)</f>
        <v>16.5</v>
      </c>
      <c r="U19" s="11"/>
      <c r="V19" s="46">
        <v>52</v>
      </c>
      <c r="W19" s="46">
        <v>60</v>
      </c>
      <c r="X19" s="14">
        <f>SUM(V19:W19)</f>
        <v>112</v>
      </c>
      <c r="Y19" s="14">
        <f>X19*(10%)</f>
        <v>11.200000000000001</v>
      </c>
      <c r="Z19" s="11"/>
      <c r="AA19" s="46">
        <v>58</v>
      </c>
      <c r="AB19" s="50">
        <v>57</v>
      </c>
      <c r="AC19" s="80">
        <f>SUM(AA19:AB19)</f>
        <v>115</v>
      </c>
      <c r="AD19" s="80">
        <f>AC19*(10%)</f>
        <v>11.5</v>
      </c>
      <c r="AE19" s="11"/>
      <c r="AF19" s="49">
        <f>SUM(O19,Y19,AD19,T19)</f>
        <v>55.7</v>
      </c>
      <c r="AG19" s="19"/>
      <c r="AH19" s="19"/>
      <c r="AI19" s="66">
        <f>(N19+S19)/2</f>
        <v>110</v>
      </c>
      <c r="AJ19" s="67">
        <f>AI19/200</f>
        <v>0.55000000000000004</v>
      </c>
      <c r="AK19" s="24"/>
      <c r="AL19" s="76">
        <f>(X19+AC19)/2</f>
        <v>113.5</v>
      </c>
      <c r="AM19" s="77">
        <f>AL19/200</f>
        <v>0.5675</v>
      </c>
      <c r="AN19" s="20"/>
    </row>
    <row r="20" spans="1:40" ht="13.95" customHeight="1" x14ac:dyDescent="0.2">
      <c r="A20" s="18" t="s">
        <v>57</v>
      </c>
      <c r="B20" s="51">
        <f>50+44</f>
        <v>94</v>
      </c>
      <c r="C20" s="52"/>
      <c r="D20" s="53">
        <v>148</v>
      </c>
      <c r="E20" s="8">
        <v>0</v>
      </c>
      <c r="F20" s="12"/>
      <c r="G20" s="8"/>
      <c r="H20" s="8"/>
      <c r="I20" s="12">
        <f>SUM(G20:H20)</f>
        <v>0</v>
      </c>
      <c r="J20" s="11"/>
      <c r="K20" s="46">
        <v>38</v>
      </c>
      <c r="L20" s="46">
        <v>37</v>
      </c>
      <c r="M20" s="46">
        <v>29</v>
      </c>
      <c r="N20" s="45">
        <f>SUM(K20:M20)</f>
        <v>104</v>
      </c>
      <c r="O20" s="45">
        <f>N20*(15%)</f>
        <v>15.6</v>
      </c>
      <c r="P20" s="11"/>
      <c r="Q20" s="46">
        <v>54</v>
      </c>
      <c r="R20" s="50">
        <v>52</v>
      </c>
      <c r="S20" s="13">
        <f>SUM(Q20:R20)</f>
        <v>106</v>
      </c>
      <c r="T20" s="13">
        <f>S20*(15%)</f>
        <v>15.899999999999999</v>
      </c>
      <c r="U20" s="11"/>
      <c r="V20" s="46">
        <v>56</v>
      </c>
      <c r="W20" s="46">
        <v>62</v>
      </c>
      <c r="X20" s="14">
        <f>SUM(V20:W20)</f>
        <v>118</v>
      </c>
      <c r="Y20" s="14">
        <f>X20*(10%)</f>
        <v>11.8</v>
      </c>
      <c r="Z20" s="11"/>
      <c r="AA20" s="46">
        <v>56</v>
      </c>
      <c r="AB20" s="50">
        <v>54</v>
      </c>
      <c r="AC20" s="80">
        <f>SUM(AA20:AB20)</f>
        <v>110</v>
      </c>
      <c r="AD20" s="80">
        <f>AC20*(10%)</f>
        <v>11</v>
      </c>
      <c r="AE20" s="11"/>
      <c r="AF20" s="49">
        <f>SUM(O20,Y20,AD20,T20)</f>
        <v>54.3</v>
      </c>
      <c r="AG20" s="19"/>
      <c r="AH20" s="34"/>
      <c r="AI20" s="66">
        <f>(N20+S20)/2</f>
        <v>105</v>
      </c>
      <c r="AJ20" s="67">
        <f t="shared" ref="AJ20:AJ27" si="0">AI20/200</f>
        <v>0.52500000000000002</v>
      </c>
      <c r="AK20" s="24"/>
      <c r="AL20" s="73">
        <f>(X20+AC20)/2</f>
        <v>114</v>
      </c>
      <c r="AM20" s="78">
        <f>AL20/200</f>
        <v>0.56999999999999995</v>
      </c>
      <c r="AN20" s="20"/>
    </row>
    <row r="21" spans="1:40" ht="13.95" customHeight="1" x14ac:dyDescent="0.2">
      <c r="A21" s="42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2"/>
      <c r="AD21" s="82"/>
      <c r="AE21" s="82"/>
      <c r="AF21" s="83"/>
      <c r="AG21" s="20"/>
      <c r="AH21" s="35"/>
      <c r="AI21" s="65"/>
      <c r="AJ21" s="68"/>
      <c r="AK21" s="28"/>
      <c r="AL21" s="75"/>
      <c r="AM21" s="75"/>
      <c r="AN21" s="33"/>
    </row>
    <row r="22" spans="1:40" ht="13.95" customHeight="1" x14ac:dyDescent="0.2">
      <c r="A22" s="41" t="s">
        <v>23</v>
      </c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7"/>
      <c r="AG22" s="20"/>
      <c r="AH22" s="35"/>
      <c r="AI22" s="65"/>
      <c r="AJ22" s="65"/>
      <c r="AK22" s="30"/>
      <c r="AL22" s="75"/>
      <c r="AM22" s="75"/>
      <c r="AN22" s="33"/>
    </row>
    <row r="23" spans="1:40" ht="13.95" customHeight="1" x14ac:dyDescent="0.2">
      <c r="A23" s="18" t="s">
        <v>58</v>
      </c>
      <c r="B23" s="51">
        <f>49+44</f>
        <v>93</v>
      </c>
      <c r="C23" s="52"/>
      <c r="D23" s="53">
        <f>73+71</f>
        <v>144</v>
      </c>
      <c r="E23" s="8">
        <v>0</v>
      </c>
      <c r="F23" s="12"/>
      <c r="G23" s="8"/>
      <c r="H23" s="8"/>
      <c r="I23" s="12">
        <f>SUM(G23:H23)</f>
        <v>0</v>
      </c>
      <c r="J23" s="11"/>
      <c r="K23" s="46">
        <v>35</v>
      </c>
      <c r="L23" s="46">
        <v>35</v>
      </c>
      <c r="M23" s="46">
        <v>30</v>
      </c>
      <c r="N23" s="45">
        <f>SUM(K23:M23)</f>
        <v>100</v>
      </c>
      <c r="O23" s="45">
        <f>N23*(15%)</f>
        <v>15</v>
      </c>
      <c r="P23" s="11"/>
      <c r="Q23" s="46">
        <v>54</v>
      </c>
      <c r="R23" s="50">
        <v>54</v>
      </c>
      <c r="S23" s="13">
        <f>SUM(Q23:R23)</f>
        <v>108</v>
      </c>
      <c r="T23" s="13">
        <f>S23*(15%)</f>
        <v>16.2</v>
      </c>
      <c r="U23" s="11"/>
      <c r="V23" s="46">
        <v>60</v>
      </c>
      <c r="W23" s="46">
        <v>55</v>
      </c>
      <c r="X23" s="14">
        <f>SUM(V23:W23)</f>
        <v>115</v>
      </c>
      <c r="Y23" s="14">
        <f>X23*(10%)</f>
        <v>11.5</v>
      </c>
      <c r="Z23" s="11"/>
      <c r="AA23" s="50">
        <v>57</v>
      </c>
      <c r="AB23" s="50">
        <v>56</v>
      </c>
      <c r="AC23" s="80">
        <f>SUM(AA23:AB23)</f>
        <v>113</v>
      </c>
      <c r="AD23" s="80">
        <f>AC23*(10%)</f>
        <v>11.3</v>
      </c>
      <c r="AE23" s="11"/>
      <c r="AF23" s="49">
        <f>SUM(O23,Y23,AD23,T23)</f>
        <v>54</v>
      </c>
      <c r="AG23" s="19"/>
      <c r="AH23" s="19"/>
      <c r="AI23" s="66">
        <f>(N23+S23)/2</f>
        <v>104</v>
      </c>
      <c r="AJ23" s="67">
        <f t="shared" si="0"/>
        <v>0.52</v>
      </c>
      <c r="AK23" s="24"/>
      <c r="AL23" s="76">
        <f>(X23+AC23)/2</f>
        <v>114</v>
      </c>
      <c r="AM23" s="77">
        <f>AL23/200</f>
        <v>0.56999999999999995</v>
      </c>
      <c r="AN23" s="20"/>
    </row>
    <row r="24" spans="1:40" ht="13.95" customHeight="1" x14ac:dyDescent="0.2">
      <c r="A24" s="18" t="s">
        <v>59</v>
      </c>
      <c r="B24" s="51">
        <f>62+57</f>
        <v>119</v>
      </c>
      <c r="C24" s="52"/>
      <c r="D24" s="53">
        <f>75+74</f>
        <v>149</v>
      </c>
      <c r="E24" s="8">
        <v>0</v>
      </c>
      <c r="F24" s="12"/>
      <c r="G24" s="8"/>
      <c r="H24" s="8"/>
      <c r="I24" s="12">
        <f>SUM(G24:H24)</f>
        <v>0</v>
      </c>
      <c r="J24" s="11"/>
      <c r="K24" s="46">
        <v>37</v>
      </c>
      <c r="L24" s="46">
        <v>36</v>
      </c>
      <c r="M24" s="46">
        <v>28</v>
      </c>
      <c r="N24" s="45">
        <f>SUM(K24:M24)</f>
        <v>101</v>
      </c>
      <c r="O24" s="45">
        <f>N24*(15%)</f>
        <v>15.149999999999999</v>
      </c>
      <c r="P24" s="11"/>
      <c r="Q24" s="46">
        <v>57</v>
      </c>
      <c r="R24" s="50">
        <v>56</v>
      </c>
      <c r="S24" s="13">
        <f>SUM(Q24:R24)</f>
        <v>113</v>
      </c>
      <c r="T24" s="13">
        <f>S24*(15%)</f>
        <v>16.95</v>
      </c>
      <c r="U24" s="11"/>
      <c r="V24" s="46">
        <v>57</v>
      </c>
      <c r="W24" s="46">
        <v>62</v>
      </c>
      <c r="X24" s="14">
        <f>SUM(V24:W24)</f>
        <v>119</v>
      </c>
      <c r="Y24" s="14">
        <f>X24*(10%)</f>
        <v>11.9</v>
      </c>
      <c r="Z24" s="11"/>
      <c r="AA24" s="50">
        <v>58</v>
      </c>
      <c r="AB24" s="50">
        <v>58</v>
      </c>
      <c r="AC24" s="80">
        <f>SUM(AA24:AB24)</f>
        <v>116</v>
      </c>
      <c r="AD24" s="80">
        <f>AC24*(10%)</f>
        <v>11.600000000000001</v>
      </c>
      <c r="AE24" s="11"/>
      <c r="AF24" s="49">
        <f>SUM(O24,Y24,AD24,T24)</f>
        <v>55.599999999999994</v>
      </c>
      <c r="AG24" s="19"/>
      <c r="AH24" s="19"/>
      <c r="AI24" s="66">
        <f>(N24+S24)/2</f>
        <v>107</v>
      </c>
      <c r="AJ24" s="67">
        <f t="shared" si="0"/>
        <v>0.53500000000000003</v>
      </c>
      <c r="AK24" s="24"/>
      <c r="AL24" s="76">
        <f>(X24+AC24)/2</f>
        <v>117.5</v>
      </c>
      <c r="AM24" s="77">
        <f>AL24/200</f>
        <v>0.58750000000000002</v>
      </c>
      <c r="AN24" s="20"/>
    </row>
    <row r="25" spans="1:40" ht="13.95" customHeight="1" x14ac:dyDescent="0.2">
      <c r="A25" s="18" t="s">
        <v>60</v>
      </c>
      <c r="B25" s="51">
        <f>61+59</f>
        <v>120</v>
      </c>
      <c r="C25" s="52"/>
      <c r="D25" s="53">
        <f>76+77</f>
        <v>153</v>
      </c>
      <c r="E25" s="8">
        <v>0</v>
      </c>
      <c r="F25" s="12"/>
      <c r="G25" s="8"/>
      <c r="H25" s="8"/>
      <c r="I25" s="12">
        <f>SUM(G25:H25)</f>
        <v>0</v>
      </c>
      <c r="J25" s="11"/>
      <c r="K25" s="46">
        <v>41</v>
      </c>
      <c r="L25" s="46">
        <v>42</v>
      </c>
      <c r="M25" s="46">
        <v>32</v>
      </c>
      <c r="N25" s="45">
        <f>SUM(K25:M25)</f>
        <v>115</v>
      </c>
      <c r="O25" s="45">
        <f>N25*(15%)</f>
        <v>17.25</v>
      </c>
      <c r="P25" s="11"/>
      <c r="Q25" s="46">
        <v>59</v>
      </c>
      <c r="R25" s="50">
        <v>57</v>
      </c>
      <c r="S25" s="13">
        <f>SUM(Q25:R25)</f>
        <v>116</v>
      </c>
      <c r="T25" s="13">
        <f>S25*(15%)</f>
        <v>17.399999999999999</v>
      </c>
      <c r="U25" s="11"/>
      <c r="V25" s="46">
        <v>62</v>
      </c>
      <c r="W25" s="46">
        <v>63</v>
      </c>
      <c r="X25" s="14">
        <f>SUM(V25:W25)</f>
        <v>125</v>
      </c>
      <c r="Y25" s="14">
        <f>X25*(10%)</f>
        <v>12.5</v>
      </c>
      <c r="Z25" s="11"/>
      <c r="AA25" s="50">
        <v>63</v>
      </c>
      <c r="AB25" s="50">
        <v>62</v>
      </c>
      <c r="AC25" s="80">
        <f>SUM(AA25:AB25)</f>
        <v>125</v>
      </c>
      <c r="AD25" s="80">
        <f>AC25*(10%)</f>
        <v>12.5</v>
      </c>
      <c r="AE25" s="11"/>
      <c r="AF25" s="49">
        <f>SUM(O25,Y25,AD25,T25)</f>
        <v>59.65</v>
      </c>
      <c r="AG25" s="19"/>
      <c r="AH25" s="19"/>
      <c r="AI25" s="66">
        <f>(N25+S25)/2</f>
        <v>115.5</v>
      </c>
      <c r="AJ25" s="67">
        <f t="shared" si="0"/>
        <v>0.57750000000000001</v>
      </c>
      <c r="AK25" s="24"/>
      <c r="AL25" s="76">
        <f>(X25+AC25)/2</f>
        <v>125</v>
      </c>
      <c r="AM25" s="77">
        <f>AL25/200</f>
        <v>0.625</v>
      </c>
      <c r="AN25" s="20"/>
    </row>
    <row r="26" spans="1:40" ht="13.95" customHeight="1" x14ac:dyDescent="0.2">
      <c r="A26" s="18" t="s">
        <v>61</v>
      </c>
      <c r="B26" s="51">
        <f>53+47</f>
        <v>100</v>
      </c>
      <c r="C26" s="52"/>
      <c r="D26" s="53">
        <f>80+81</f>
        <v>161</v>
      </c>
      <c r="E26" s="8">
        <v>0</v>
      </c>
      <c r="F26" s="12"/>
      <c r="G26" s="8"/>
      <c r="H26" s="8"/>
      <c r="I26" s="12">
        <f>SUM(G26:H26)</f>
        <v>0</v>
      </c>
      <c r="J26" s="11"/>
      <c r="K26" s="46">
        <v>39</v>
      </c>
      <c r="L26" s="46">
        <v>40</v>
      </c>
      <c r="M26" s="46">
        <v>30</v>
      </c>
      <c r="N26" s="45">
        <f>SUM(K26:M26)</f>
        <v>109</v>
      </c>
      <c r="O26" s="45">
        <f>N26*(15%)</f>
        <v>16.349999999999998</v>
      </c>
      <c r="P26" s="11"/>
      <c r="Q26" s="46">
        <v>62</v>
      </c>
      <c r="R26" s="50">
        <v>59</v>
      </c>
      <c r="S26" s="13">
        <f>SUM(Q26:R26)</f>
        <v>121</v>
      </c>
      <c r="T26" s="13">
        <f>S26*(15%)</f>
        <v>18.149999999999999</v>
      </c>
      <c r="U26" s="11"/>
      <c r="V26" s="46">
        <v>59</v>
      </c>
      <c r="W26" s="46">
        <v>58</v>
      </c>
      <c r="X26" s="14">
        <f>SUM(V26:W26)</f>
        <v>117</v>
      </c>
      <c r="Y26" s="14">
        <f>X26*(10%)</f>
        <v>11.700000000000001</v>
      </c>
      <c r="Z26" s="11"/>
      <c r="AA26" s="50">
        <v>64</v>
      </c>
      <c r="AB26" s="50">
        <v>63</v>
      </c>
      <c r="AC26" s="80">
        <f>SUM(AA26:AB26)</f>
        <v>127</v>
      </c>
      <c r="AD26" s="80">
        <f>AC26*(10%)</f>
        <v>12.700000000000001</v>
      </c>
      <c r="AE26" s="11"/>
      <c r="AF26" s="49">
        <f>SUM(O26,Y26,AD26,T26)</f>
        <v>58.9</v>
      </c>
      <c r="AG26" s="19"/>
      <c r="AH26" s="19"/>
      <c r="AI26" s="66">
        <f>(N26+S26)/2</f>
        <v>115</v>
      </c>
      <c r="AJ26" s="67">
        <f t="shared" si="0"/>
        <v>0.57499999999999996</v>
      </c>
      <c r="AK26" s="24"/>
      <c r="AL26" s="76">
        <f>(X26+AC26)/2</f>
        <v>122</v>
      </c>
      <c r="AM26" s="77">
        <f>AL26/200</f>
        <v>0.61</v>
      </c>
      <c r="AN26" s="20"/>
    </row>
    <row r="27" spans="1:40" ht="13.95" customHeight="1" x14ac:dyDescent="0.2">
      <c r="A27" s="18"/>
      <c r="B27" s="51"/>
      <c r="C27" s="52"/>
      <c r="D27" s="53"/>
      <c r="E27" s="8">
        <v>0</v>
      </c>
      <c r="F27" s="12"/>
      <c r="G27" s="8"/>
      <c r="H27" s="8"/>
      <c r="I27" s="12">
        <f>SUM(G27:H27)</f>
        <v>0</v>
      </c>
      <c r="J27" s="11"/>
      <c r="K27" s="46"/>
      <c r="L27" s="46"/>
      <c r="M27" s="46"/>
      <c r="N27" s="45">
        <f>SUM(K27:M27)</f>
        <v>0</v>
      </c>
      <c r="O27" s="45">
        <f>N27*(15%)</f>
        <v>0</v>
      </c>
      <c r="P27" s="11"/>
      <c r="Q27" s="46"/>
      <c r="R27" s="50"/>
      <c r="S27" s="13">
        <f>SUM(Q27:R27)</f>
        <v>0</v>
      </c>
      <c r="T27" s="13">
        <f>S27*(15%)</f>
        <v>0</v>
      </c>
      <c r="U27" s="11"/>
      <c r="V27" s="46"/>
      <c r="W27" s="46"/>
      <c r="X27" s="14">
        <f>SUM(V27:W27)</f>
        <v>0</v>
      </c>
      <c r="Y27" s="14">
        <f>X27*(10%)</f>
        <v>0</v>
      </c>
      <c r="Z27" s="11"/>
      <c r="AA27" s="50"/>
      <c r="AB27" s="50"/>
      <c r="AC27" s="80">
        <f>SUM(AA27:AB27)</f>
        <v>0</v>
      </c>
      <c r="AD27" s="80">
        <f>AC27*(10%)</f>
        <v>0</v>
      </c>
      <c r="AE27" s="11"/>
      <c r="AF27" s="49">
        <f>SUM(O27,Y27,AD27,T27)</f>
        <v>0</v>
      </c>
      <c r="AG27" s="19"/>
      <c r="AH27" s="19"/>
      <c r="AI27" s="66">
        <f>(N27+S27)/2</f>
        <v>0</v>
      </c>
      <c r="AJ27" s="67">
        <f t="shared" si="0"/>
        <v>0</v>
      </c>
      <c r="AK27" s="24"/>
      <c r="AL27" s="76">
        <f>(X27+AC27)/2</f>
        <v>0</v>
      </c>
      <c r="AM27" s="77">
        <f>AL27/200</f>
        <v>0</v>
      </c>
      <c r="AN27" s="20"/>
    </row>
    <row r="28" spans="1:40" ht="13.95" customHeight="1" x14ac:dyDescent="0.2">
      <c r="A28" s="42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3"/>
      <c r="AG28" s="20"/>
      <c r="AH28" s="35"/>
      <c r="AI28" s="65"/>
      <c r="AJ28" s="65"/>
      <c r="AK28" s="23"/>
      <c r="AL28" s="75"/>
      <c r="AM28" s="75"/>
      <c r="AN28" s="33"/>
    </row>
    <row r="29" spans="1:40" ht="13.95" customHeight="1" x14ac:dyDescent="0.2">
      <c r="A29" s="41" t="s">
        <v>25</v>
      </c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  <c r="W29" s="86"/>
      <c r="X29" s="86"/>
      <c r="Y29" s="86"/>
      <c r="Z29" s="86"/>
      <c r="AA29" s="86"/>
      <c r="AB29" s="86"/>
      <c r="AC29" s="86"/>
      <c r="AD29" s="86"/>
      <c r="AE29" s="86"/>
      <c r="AF29" s="87"/>
      <c r="AG29" s="20"/>
      <c r="AH29" s="35"/>
      <c r="AI29" s="65"/>
      <c r="AJ29" s="65"/>
      <c r="AK29" s="30"/>
      <c r="AL29" s="75"/>
      <c r="AM29" s="75"/>
      <c r="AN29" s="33"/>
    </row>
    <row r="30" spans="1:40" ht="13.95" customHeight="1" x14ac:dyDescent="0.2">
      <c r="A30" s="18" t="s">
        <v>62</v>
      </c>
      <c r="B30" s="51">
        <f>67+64</f>
        <v>131</v>
      </c>
      <c r="C30" s="52"/>
      <c r="D30" s="53">
        <f>80+81</f>
        <v>161</v>
      </c>
      <c r="E30" s="8">
        <v>0</v>
      </c>
      <c r="F30" s="12"/>
      <c r="G30" s="8"/>
      <c r="H30" s="8"/>
      <c r="I30" s="12">
        <f>SUM(G30:H30)</f>
        <v>0</v>
      </c>
      <c r="J30" s="11"/>
      <c r="K30" s="46">
        <v>51</v>
      </c>
      <c r="L30" s="46">
        <v>55</v>
      </c>
      <c r="M30" s="46">
        <v>40</v>
      </c>
      <c r="N30" s="45">
        <f>SUM(K30:M30)</f>
        <v>146</v>
      </c>
      <c r="O30" s="45">
        <f>N30*(15%)</f>
        <v>21.9</v>
      </c>
      <c r="P30" s="11"/>
      <c r="Q30" s="46">
        <v>64</v>
      </c>
      <c r="R30" s="50">
        <v>61</v>
      </c>
      <c r="S30" s="13">
        <f>SUM(Q30:R30)</f>
        <v>125</v>
      </c>
      <c r="T30" s="13">
        <f>S30*(15%)</f>
        <v>18.75</v>
      </c>
      <c r="U30" s="11"/>
      <c r="V30" s="46">
        <v>58</v>
      </c>
      <c r="W30" s="46">
        <v>64</v>
      </c>
      <c r="X30" s="14">
        <f>SUM(V30:W30)</f>
        <v>122</v>
      </c>
      <c r="Y30" s="14">
        <f>X30*(10%)</f>
        <v>12.200000000000001</v>
      </c>
      <c r="Z30" s="11"/>
      <c r="AA30" s="46">
        <v>67</v>
      </c>
      <c r="AB30" s="50">
        <v>66</v>
      </c>
      <c r="AC30" s="80">
        <f>SUM(AA30:AB30)</f>
        <v>133</v>
      </c>
      <c r="AD30" s="80">
        <f>AC30*(10%)</f>
        <v>13.3</v>
      </c>
      <c r="AE30" s="11"/>
      <c r="AF30" s="49">
        <f>SUM(O30,Y30,AD30,T30)</f>
        <v>66.150000000000006</v>
      </c>
      <c r="AG30" s="19"/>
      <c r="AH30" s="19"/>
      <c r="AI30" s="66">
        <f>(N30+S30)/2</f>
        <v>135.5</v>
      </c>
      <c r="AJ30" s="67">
        <f>AI30/200</f>
        <v>0.67749999999999999</v>
      </c>
      <c r="AK30" s="24"/>
      <c r="AL30" s="76">
        <f>(X30+AC30)/2</f>
        <v>127.5</v>
      </c>
      <c r="AM30" s="77">
        <f>AL30/200</f>
        <v>0.63749999999999996</v>
      </c>
      <c r="AN30" s="20"/>
    </row>
    <row r="31" spans="1:40" ht="13.95" customHeight="1" x14ac:dyDescent="0.2">
      <c r="A31" s="18" t="s">
        <v>63</v>
      </c>
      <c r="B31" s="51">
        <f>51+41</f>
        <v>92</v>
      </c>
      <c r="C31" s="52"/>
      <c r="D31" s="53">
        <f>84+85</f>
        <v>169</v>
      </c>
      <c r="E31" s="8">
        <v>0</v>
      </c>
      <c r="F31" s="12"/>
      <c r="G31" s="8"/>
      <c r="H31" s="8"/>
      <c r="I31" s="12">
        <f>SUM(G31:H31)</f>
        <v>0</v>
      </c>
      <c r="J31" s="11"/>
      <c r="K31" s="46">
        <v>45</v>
      </c>
      <c r="L31" s="46">
        <v>46</v>
      </c>
      <c r="M31" s="46">
        <v>35</v>
      </c>
      <c r="N31" s="45">
        <f>SUM(K31:M31)</f>
        <v>126</v>
      </c>
      <c r="O31" s="45">
        <f>N31*(15%)</f>
        <v>18.899999999999999</v>
      </c>
      <c r="P31" s="11"/>
      <c r="Q31" s="46">
        <v>59</v>
      </c>
      <c r="R31" s="50">
        <v>58</v>
      </c>
      <c r="S31" s="13">
        <f>SUM(Q31:R31)</f>
        <v>117</v>
      </c>
      <c r="T31" s="13">
        <f>S31*(15%)</f>
        <v>17.55</v>
      </c>
      <c r="U31" s="11"/>
      <c r="V31" s="46">
        <v>55</v>
      </c>
      <c r="W31" s="46">
        <v>56</v>
      </c>
      <c r="X31" s="14">
        <f>SUM(V31:W31)</f>
        <v>111</v>
      </c>
      <c r="Y31" s="14">
        <f>X31*(10%)</f>
        <v>11.100000000000001</v>
      </c>
      <c r="Z31" s="11"/>
      <c r="AA31" s="46">
        <v>58</v>
      </c>
      <c r="AB31" s="50">
        <v>57</v>
      </c>
      <c r="AC31" s="80">
        <f>SUM(AA31:AB31)</f>
        <v>115</v>
      </c>
      <c r="AD31" s="80">
        <f>AC31*(10%)</f>
        <v>11.5</v>
      </c>
      <c r="AE31" s="11"/>
      <c r="AF31" s="49">
        <f>SUM(O31,Y31,AD31,T31)</f>
        <v>59.05</v>
      </c>
      <c r="AG31" s="19"/>
      <c r="AH31" s="19"/>
      <c r="AI31" s="66">
        <f>(N31+S31)/2</f>
        <v>121.5</v>
      </c>
      <c r="AJ31" s="67">
        <f>AI31/200</f>
        <v>0.60750000000000004</v>
      </c>
      <c r="AK31" s="24"/>
      <c r="AL31" s="76">
        <f>(X31+AC31)/2</f>
        <v>113</v>
      </c>
      <c r="AM31" s="77">
        <f>AL31/200</f>
        <v>0.56499999999999995</v>
      </c>
      <c r="AN31" s="20"/>
    </row>
    <row r="32" spans="1:40" ht="13.95" customHeight="1" x14ac:dyDescent="0.2">
      <c r="A32" s="18" t="s">
        <v>64</v>
      </c>
      <c r="B32" s="51">
        <f>63+60</f>
        <v>123</v>
      </c>
      <c r="C32" s="52"/>
      <c r="D32" s="53">
        <f>82+82</f>
        <v>164</v>
      </c>
      <c r="E32" s="8">
        <v>0</v>
      </c>
      <c r="F32" s="12"/>
      <c r="G32" s="8"/>
      <c r="H32" s="8"/>
      <c r="I32" s="12">
        <f>SUM(G32:H32)</f>
        <v>0</v>
      </c>
      <c r="J32" s="11"/>
      <c r="K32" s="46">
        <v>44</v>
      </c>
      <c r="L32" s="46">
        <v>45</v>
      </c>
      <c r="M32" s="46">
        <v>35</v>
      </c>
      <c r="N32" s="45">
        <f>SUM(K32:M32)</f>
        <v>124</v>
      </c>
      <c r="O32" s="45">
        <f>N32*(15%)</f>
        <v>18.599999999999998</v>
      </c>
      <c r="P32" s="11"/>
      <c r="Q32" s="46">
        <v>60</v>
      </c>
      <c r="R32" s="50">
        <v>60</v>
      </c>
      <c r="S32" s="13">
        <f>SUM(Q32:R32)</f>
        <v>120</v>
      </c>
      <c r="T32" s="13">
        <f>S32*(15%)</f>
        <v>18</v>
      </c>
      <c r="U32" s="11"/>
      <c r="V32" s="46">
        <v>58</v>
      </c>
      <c r="W32" s="46">
        <v>60</v>
      </c>
      <c r="X32" s="14">
        <f>SUM(V32:W32)</f>
        <v>118</v>
      </c>
      <c r="Y32" s="14">
        <f>X32*(10%)</f>
        <v>11.8</v>
      </c>
      <c r="Z32" s="11"/>
      <c r="AA32" s="46">
        <v>63</v>
      </c>
      <c r="AB32" s="50">
        <v>60</v>
      </c>
      <c r="AC32" s="80">
        <f>SUM(AA32:AB32)</f>
        <v>123</v>
      </c>
      <c r="AD32" s="80">
        <f>AC32*(10%)</f>
        <v>12.3</v>
      </c>
      <c r="AE32" s="11"/>
      <c r="AF32" s="49">
        <f>SUM(O32,Y32,AD32,T32)</f>
        <v>60.7</v>
      </c>
      <c r="AG32" s="19"/>
      <c r="AH32" s="19"/>
      <c r="AI32" s="66">
        <f>(N32+S32)/2</f>
        <v>122</v>
      </c>
      <c r="AJ32" s="67">
        <f>AI32/200</f>
        <v>0.61</v>
      </c>
      <c r="AK32" s="24"/>
      <c r="AL32" s="76">
        <f>(X32+AC32)/2</f>
        <v>120.5</v>
      </c>
      <c r="AM32" s="77">
        <f>AL32/200</f>
        <v>0.60250000000000004</v>
      </c>
      <c r="AN32" s="20"/>
    </row>
    <row r="33" spans="1:40" ht="13.95" customHeight="1" x14ac:dyDescent="0.2">
      <c r="A33" s="18" t="s">
        <v>66</v>
      </c>
      <c r="B33" s="51">
        <f>55+48</f>
        <v>103</v>
      </c>
      <c r="C33" s="52"/>
      <c r="D33" s="53">
        <f>88+89</f>
        <v>177</v>
      </c>
      <c r="E33" s="8">
        <v>0</v>
      </c>
      <c r="F33" s="12"/>
      <c r="G33" s="8"/>
      <c r="H33" s="8"/>
      <c r="I33" s="12">
        <f>SUM(G33:H33)</f>
        <v>0</v>
      </c>
      <c r="J33" s="11"/>
      <c r="K33" s="46">
        <v>53</v>
      </c>
      <c r="L33" s="46">
        <v>58</v>
      </c>
      <c r="M33" s="46">
        <v>41</v>
      </c>
      <c r="N33" s="45">
        <f>SUM(K33:M33)</f>
        <v>152</v>
      </c>
      <c r="O33" s="45">
        <f>N33*(15%)</f>
        <v>22.8</v>
      </c>
      <c r="P33" s="11"/>
      <c r="Q33" s="46">
        <v>66</v>
      </c>
      <c r="R33" s="50">
        <v>60</v>
      </c>
      <c r="S33" s="13">
        <f>SUM(Q33:R33)</f>
        <v>126</v>
      </c>
      <c r="T33" s="13">
        <f>S33*(15%)</f>
        <v>18.899999999999999</v>
      </c>
      <c r="U33" s="11"/>
      <c r="V33" s="46">
        <v>65</v>
      </c>
      <c r="W33" s="46">
        <v>67</v>
      </c>
      <c r="X33" s="14">
        <f>SUM(V33:W33)</f>
        <v>132</v>
      </c>
      <c r="Y33" s="14">
        <f>X33*(10%)</f>
        <v>13.200000000000001</v>
      </c>
      <c r="Z33" s="11"/>
      <c r="AA33" s="46">
        <v>66</v>
      </c>
      <c r="AB33" s="50">
        <v>64</v>
      </c>
      <c r="AC33" s="80">
        <f>SUM(AA33:AB33)</f>
        <v>130</v>
      </c>
      <c r="AD33" s="80">
        <f>AC33*(10%)</f>
        <v>13</v>
      </c>
      <c r="AE33" s="11"/>
      <c r="AF33" s="49">
        <f>SUM(O33,Y33,AD33,T33)</f>
        <v>67.900000000000006</v>
      </c>
      <c r="AG33" s="19"/>
      <c r="AH33" s="19"/>
      <c r="AI33" s="66">
        <f>(N33+S33)/2</f>
        <v>139</v>
      </c>
      <c r="AJ33" s="67">
        <f>AI33/200</f>
        <v>0.69499999999999995</v>
      </c>
      <c r="AK33" s="24"/>
      <c r="AL33" s="76">
        <f>(X33+AC33)/2</f>
        <v>131</v>
      </c>
      <c r="AM33" s="77">
        <f>AL33/200</f>
        <v>0.65500000000000003</v>
      </c>
      <c r="AN33" s="20"/>
    </row>
    <row r="34" spans="1:40" ht="13.95" customHeight="1" x14ac:dyDescent="0.2">
      <c r="A34" s="18" t="s">
        <v>65</v>
      </c>
      <c r="B34" s="51">
        <f>49+42</f>
        <v>91</v>
      </c>
      <c r="C34" s="52"/>
      <c r="D34" s="53">
        <f>83+83</f>
        <v>166</v>
      </c>
      <c r="E34" s="8">
        <v>0</v>
      </c>
      <c r="F34" s="12"/>
      <c r="G34" s="8"/>
      <c r="H34" s="8"/>
      <c r="I34" s="12">
        <f>SUM(G34:H34)</f>
        <v>0</v>
      </c>
      <c r="J34" s="11"/>
      <c r="K34" s="46">
        <v>48</v>
      </c>
      <c r="L34" s="46">
        <v>51</v>
      </c>
      <c r="M34" s="46">
        <v>38</v>
      </c>
      <c r="N34" s="45">
        <f>SUM(K34:M34)</f>
        <v>137</v>
      </c>
      <c r="O34" s="45">
        <f>N34*(15%)</f>
        <v>20.55</v>
      </c>
      <c r="P34" s="11"/>
      <c r="Q34" s="46">
        <v>67</v>
      </c>
      <c r="R34" s="50">
        <v>63</v>
      </c>
      <c r="S34" s="13">
        <f>SUM(Q34:R34)</f>
        <v>130</v>
      </c>
      <c r="T34" s="13">
        <f>S34*(15%)</f>
        <v>19.5</v>
      </c>
      <c r="U34" s="11"/>
      <c r="V34" s="46">
        <v>60</v>
      </c>
      <c r="W34" s="46">
        <v>59</v>
      </c>
      <c r="X34" s="14">
        <f>SUM(V34:W34)</f>
        <v>119</v>
      </c>
      <c r="Y34" s="14">
        <f>X34*(10%)</f>
        <v>11.9</v>
      </c>
      <c r="Z34" s="11"/>
      <c r="AA34" s="46">
        <v>59</v>
      </c>
      <c r="AB34" s="50">
        <v>62</v>
      </c>
      <c r="AC34" s="80">
        <f>SUM(AA34:AB34)</f>
        <v>121</v>
      </c>
      <c r="AD34" s="80">
        <f>AC34*(10%)</f>
        <v>12.100000000000001</v>
      </c>
      <c r="AE34" s="11"/>
      <c r="AF34" s="49">
        <f>SUM(O34,Y34,AD34,T34)</f>
        <v>64.050000000000011</v>
      </c>
      <c r="AG34" s="19"/>
      <c r="AH34" s="19"/>
      <c r="AI34" s="66">
        <f>(N34+S34)/2</f>
        <v>133.5</v>
      </c>
      <c r="AJ34" s="67">
        <f>AI34/200</f>
        <v>0.66749999999999998</v>
      </c>
      <c r="AK34" s="24"/>
      <c r="AL34" s="76">
        <f>(X34+AC34)/2</f>
        <v>120</v>
      </c>
      <c r="AM34" s="77">
        <f>AL34/200</f>
        <v>0.6</v>
      </c>
      <c r="AN34" s="20"/>
    </row>
    <row r="35" spans="1:40" ht="13.95" customHeight="1" x14ac:dyDescent="0.2">
      <c r="A35" s="42"/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3"/>
      <c r="AG35" s="20"/>
      <c r="AH35" s="35"/>
      <c r="AI35" s="66"/>
      <c r="AJ35" s="67"/>
      <c r="AK35" s="31"/>
      <c r="AL35" s="76"/>
      <c r="AM35" s="77"/>
      <c r="AN35" s="33"/>
    </row>
    <row r="36" spans="1:40" ht="13.95" customHeight="1" x14ac:dyDescent="0.2">
      <c r="A36" s="41" t="s">
        <v>50</v>
      </c>
      <c r="B36" s="86"/>
      <c r="C36" s="86"/>
      <c r="D36" s="86"/>
      <c r="E36" s="86"/>
      <c r="F36" s="86"/>
      <c r="G36" s="86"/>
      <c r="H36" s="86"/>
      <c r="I36" s="86"/>
      <c r="J36" s="86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7"/>
      <c r="AG36" s="37"/>
      <c r="AH36" s="35"/>
      <c r="AI36" s="66"/>
      <c r="AJ36" s="67"/>
      <c r="AK36" s="30"/>
      <c r="AL36" s="76"/>
      <c r="AM36" s="77"/>
      <c r="AN36" s="33"/>
    </row>
    <row r="37" spans="1:40" ht="13.95" customHeight="1" x14ac:dyDescent="0.2">
      <c r="A37" s="18" t="s">
        <v>67</v>
      </c>
      <c r="B37" s="53">
        <f>50+46</f>
        <v>96</v>
      </c>
      <c r="C37" s="52"/>
      <c r="D37" s="53">
        <f>84+86</f>
        <v>170</v>
      </c>
      <c r="E37" s="8">
        <v>0</v>
      </c>
      <c r="F37" s="12"/>
      <c r="G37" s="8"/>
      <c r="H37" s="8"/>
      <c r="I37" s="12">
        <f>SUM(G37:H37)</f>
        <v>0</v>
      </c>
      <c r="J37" s="11"/>
      <c r="K37" s="46">
        <v>47</v>
      </c>
      <c r="L37" s="46">
        <v>49</v>
      </c>
      <c r="M37" s="46">
        <v>37</v>
      </c>
      <c r="N37" s="45">
        <f>SUM(K37:M37)</f>
        <v>133</v>
      </c>
      <c r="O37" s="45">
        <f>N37*(15%)</f>
        <v>19.95</v>
      </c>
      <c r="P37" s="11"/>
      <c r="Q37" s="46">
        <v>70</v>
      </c>
      <c r="R37" s="50">
        <v>65</v>
      </c>
      <c r="S37" s="13">
        <f>SUM(Q37:R37)</f>
        <v>135</v>
      </c>
      <c r="T37" s="13">
        <f>S37*(15%)</f>
        <v>20.25</v>
      </c>
      <c r="U37" s="11"/>
      <c r="V37" s="46">
        <v>64</v>
      </c>
      <c r="W37" s="46">
        <v>66</v>
      </c>
      <c r="X37" s="14">
        <f>SUM(V37:W37)</f>
        <v>130</v>
      </c>
      <c r="Y37" s="14">
        <f>X37*(10%)</f>
        <v>13</v>
      </c>
      <c r="Z37" s="11"/>
      <c r="AA37" s="46">
        <v>68</v>
      </c>
      <c r="AB37" s="50">
        <v>66</v>
      </c>
      <c r="AC37" s="80">
        <f>SUM(AA37:AB37)</f>
        <v>134</v>
      </c>
      <c r="AD37" s="80">
        <f>AC37*(10%)</f>
        <v>13.4</v>
      </c>
      <c r="AE37" s="11"/>
      <c r="AF37" s="49">
        <f>SUM(O37,Y37,AD37,T37)</f>
        <v>66.599999999999994</v>
      </c>
      <c r="AG37" s="19"/>
      <c r="AH37" s="19"/>
      <c r="AI37" s="66">
        <f t="shared" ref="AI37:AI41" si="1">(N37+S37)/2</f>
        <v>134</v>
      </c>
      <c r="AJ37" s="67">
        <f t="shared" ref="AJ37:AJ44" si="2">AI37/200</f>
        <v>0.67</v>
      </c>
      <c r="AK37" s="22"/>
      <c r="AL37" s="76">
        <f t="shared" ref="AL37:AL41" si="3">(X37+AC37)/2</f>
        <v>132</v>
      </c>
      <c r="AM37" s="77">
        <f t="shared" ref="AM37:AM44" si="4">AL37/200</f>
        <v>0.66</v>
      </c>
      <c r="AN37" s="20"/>
    </row>
    <row r="38" spans="1:40" ht="13.95" customHeight="1" x14ac:dyDescent="0.2">
      <c r="A38" s="18" t="s">
        <v>68</v>
      </c>
      <c r="B38" s="53">
        <f>73+70</f>
        <v>143</v>
      </c>
      <c r="C38" s="52"/>
      <c r="D38" s="53">
        <f>83+84</f>
        <v>167</v>
      </c>
      <c r="E38" s="8">
        <v>0</v>
      </c>
      <c r="F38" s="12"/>
      <c r="G38" s="8"/>
      <c r="H38" s="8"/>
      <c r="I38" s="12">
        <f>SUM(G38:H38)</f>
        <v>0</v>
      </c>
      <c r="J38" s="11"/>
      <c r="K38" s="46">
        <v>49</v>
      </c>
      <c r="L38" s="46">
        <v>50</v>
      </c>
      <c r="M38" s="46">
        <v>38</v>
      </c>
      <c r="N38" s="45">
        <f>SUM(K38:M38)</f>
        <v>137</v>
      </c>
      <c r="O38" s="45">
        <f>N38*(15%)</f>
        <v>20.55</v>
      </c>
      <c r="P38" s="11"/>
      <c r="Q38" s="46">
        <v>71</v>
      </c>
      <c r="R38" s="50">
        <v>67</v>
      </c>
      <c r="S38" s="13">
        <f>SUM(Q38:R38)</f>
        <v>138</v>
      </c>
      <c r="T38" s="13">
        <f>S38*(15%)</f>
        <v>20.7</v>
      </c>
      <c r="U38" s="11"/>
      <c r="V38" s="46">
        <v>56</v>
      </c>
      <c r="W38" s="46">
        <v>60</v>
      </c>
      <c r="X38" s="14">
        <f>SUM(V38:W38)</f>
        <v>116</v>
      </c>
      <c r="Y38" s="14">
        <f>X38*(10%)</f>
        <v>11.600000000000001</v>
      </c>
      <c r="Z38" s="11"/>
      <c r="AA38" s="46">
        <v>66</v>
      </c>
      <c r="AB38" s="50">
        <v>64</v>
      </c>
      <c r="AC38" s="80">
        <f>SUM(AA38:AB38)</f>
        <v>130</v>
      </c>
      <c r="AD38" s="80">
        <f>AC38*(10%)</f>
        <v>13</v>
      </c>
      <c r="AE38" s="11"/>
      <c r="AF38" s="49">
        <f>SUM(O38,Y38,AD38,T38)</f>
        <v>65.850000000000009</v>
      </c>
      <c r="AG38" s="19"/>
      <c r="AH38" s="19"/>
      <c r="AI38" s="66">
        <f t="shared" si="1"/>
        <v>137.5</v>
      </c>
      <c r="AJ38" s="67">
        <f t="shared" si="2"/>
        <v>0.6875</v>
      </c>
      <c r="AK38" s="22"/>
      <c r="AL38" s="76">
        <f t="shared" si="3"/>
        <v>123</v>
      </c>
      <c r="AM38" s="77">
        <f t="shared" si="4"/>
        <v>0.61499999999999999</v>
      </c>
      <c r="AN38" s="20"/>
    </row>
    <row r="39" spans="1:40" ht="13.95" customHeight="1" x14ac:dyDescent="0.2">
      <c r="A39" s="18" t="s">
        <v>69</v>
      </c>
      <c r="B39" s="53">
        <f>60+55</f>
        <v>115</v>
      </c>
      <c r="C39" s="52"/>
      <c r="D39" s="53">
        <f>86+87</f>
        <v>173</v>
      </c>
      <c r="E39" s="8">
        <v>0</v>
      </c>
      <c r="F39" s="12"/>
      <c r="G39" s="8"/>
      <c r="H39" s="8"/>
      <c r="I39" s="12">
        <f>SUM(G39:H39)</f>
        <v>0</v>
      </c>
      <c r="J39" s="11"/>
      <c r="K39" s="46">
        <v>50</v>
      </c>
      <c r="L39" s="46">
        <v>52</v>
      </c>
      <c r="M39" s="46">
        <v>40</v>
      </c>
      <c r="N39" s="45">
        <f>SUM(K39:M39)</f>
        <v>142</v>
      </c>
      <c r="O39" s="45">
        <f>N39*(15%)</f>
        <v>21.3</v>
      </c>
      <c r="P39" s="11"/>
      <c r="Q39" s="46">
        <v>73</v>
      </c>
      <c r="R39" s="50">
        <v>68</v>
      </c>
      <c r="S39" s="13">
        <f>SUM(Q39:R39)</f>
        <v>141</v>
      </c>
      <c r="T39" s="13">
        <f>S39*(15%)</f>
        <v>21.15</v>
      </c>
      <c r="U39" s="11"/>
      <c r="V39" s="46">
        <v>70</v>
      </c>
      <c r="W39" s="46">
        <v>72</v>
      </c>
      <c r="X39" s="14">
        <f>SUM(V39:W39)</f>
        <v>142</v>
      </c>
      <c r="Y39" s="14">
        <f>X39*(10%)</f>
        <v>14.200000000000001</v>
      </c>
      <c r="Z39" s="11"/>
      <c r="AA39" s="46">
        <v>63</v>
      </c>
      <c r="AB39" s="50">
        <v>65</v>
      </c>
      <c r="AC39" s="80">
        <f>SUM(AA39:AB39)</f>
        <v>128</v>
      </c>
      <c r="AD39" s="80">
        <f>AC39*(10%)</f>
        <v>12.8</v>
      </c>
      <c r="AE39" s="11"/>
      <c r="AF39" s="49">
        <f>SUM(O39,Y39,AD39,T39)</f>
        <v>69.449999999999989</v>
      </c>
      <c r="AG39" s="19"/>
      <c r="AH39" s="19"/>
      <c r="AI39" s="66">
        <f t="shared" si="1"/>
        <v>141.5</v>
      </c>
      <c r="AJ39" s="67">
        <f t="shared" si="2"/>
        <v>0.70750000000000002</v>
      </c>
      <c r="AK39" s="22"/>
      <c r="AL39" s="76">
        <f t="shared" si="3"/>
        <v>135</v>
      </c>
      <c r="AM39" s="77">
        <f t="shared" si="4"/>
        <v>0.67500000000000004</v>
      </c>
      <c r="AN39" s="20"/>
    </row>
    <row r="40" spans="1:40" ht="13.95" customHeight="1" x14ac:dyDescent="0.2">
      <c r="A40" s="18" t="s">
        <v>70</v>
      </c>
      <c r="B40" s="53">
        <f>66+58</f>
        <v>124</v>
      </c>
      <c r="C40" s="52"/>
      <c r="D40" s="53">
        <f>85+86</f>
        <v>171</v>
      </c>
      <c r="E40" s="8">
        <v>0</v>
      </c>
      <c r="F40" s="12"/>
      <c r="G40" s="8"/>
      <c r="H40" s="8"/>
      <c r="I40" s="12">
        <f>SUM(G40:H40)</f>
        <v>0</v>
      </c>
      <c r="J40" s="11"/>
      <c r="K40" s="46">
        <v>53</v>
      </c>
      <c r="L40" s="46">
        <v>51</v>
      </c>
      <c r="M40" s="46">
        <v>40</v>
      </c>
      <c r="N40" s="45">
        <f>SUM(K40:M40)</f>
        <v>144</v>
      </c>
      <c r="O40" s="45">
        <f>N40*(15%)</f>
        <v>21.599999999999998</v>
      </c>
      <c r="P40" s="11"/>
      <c r="Q40" s="46">
        <v>72</v>
      </c>
      <c r="R40" s="50">
        <v>67</v>
      </c>
      <c r="S40" s="13">
        <f>SUM(Q40:R40)</f>
        <v>139</v>
      </c>
      <c r="T40" s="13">
        <f>S40*(15%)</f>
        <v>20.849999999999998</v>
      </c>
      <c r="U40" s="11"/>
      <c r="V40" s="46">
        <v>67</v>
      </c>
      <c r="W40" s="46">
        <v>68</v>
      </c>
      <c r="X40" s="14">
        <f>SUM(V40:W40)</f>
        <v>135</v>
      </c>
      <c r="Y40" s="14">
        <f>X40*(10%)</f>
        <v>13.5</v>
      </c>
      <c r="Z40" s="11"/>
      <c r="AA40" s="46">
        <v>69</v>
      </c>
      <c r="AB40" s="50">
        <v>68</v>
      </c>
      <c r="AC40" s="80">
        <f>SUM(AA40:AB40)</f>
        <v>137</v>
      </c>
      <c r="AD40" s="80">
        <f>AC40*(10%)</f>
        <v>13.700000000000001</v>
      </c>
      <c r="AE40" s="11"/>
      <c r="AF40" s="49">
        <f>SUM(O40,Y40,AD40,T40)</f>
        <v>69.649999999999991</v>
      </c>
      <c r="AG40" s="19"/>
      <c r="AH40" s="19"/>
      <c r="AI40" s="66">
        <f t="shared" si="1"/>
        <v>141.5</v>
      </c>
      <c r="AJ40" s="67">
        <f t="shared" si="2"/>
        <v>0.70750000000000002</v>
      </c>
      <c r="AK40" s="22"/>
      <c r="AL40" s="76">
        <f t="shared" si="3"/>
        <v>136</v>
      </c>
      <c r="AM40" s="77">
        <f t="shared" si="4"/>
        <v>0.68</v>
      </c>
      <c r="AN40" s="20"/>
    </row>
    <row r="41" spans="1:40" ht="13.95" customHeight="1" x14ac:dyDescent="0.2">
      <c r="A41" s="18" t="s">
        <v>71</v>
      </c>
      <c r="B41" s="53">
        <f>52+45</f>
        <v>97</v>
      </c>
      <c r="C41" s="52"/>
      <c r="D41" s="53">
        <f>84+84</f>
        <v>168</v>
      </c>
      <c r="E41" s="8">
        <v>0</v>
      </c>
      <c r="F41" s="12"/>
      <c r="G41" s="8"/>
      <c r="H41" s="8"/>
      <c r="I41" s="12">
        <f>SUM(G41:H41)</f>
        <v>0</v>
      </c>
      <c r="J41" s="11"/>
      <c r="K41" s="46">
        <v>51</v>
      </c>
      <c r="L41" s="46">
        <v>49</v>
      </c>
      <c r="M41" s="46">
        <v>38</v>
      </c>
      <c r="N41" s="45">
        <f>SUM(K41:M41)</f>
        <v>138</v>
      </c>
      <c r="O41" s="45">
        <f>N41*(15%)</f>
        <v>20.7</v>
      </c>
      <c r="P41" s="11"/>
      <c r="Q41" s="46">
        <v>69</v>
      </c>
      <c r="R41" s="50">
        <v>71</v>
      </c>
      <c r="S41" s="13">
        <f>SUM(Q41:R41)</f>
        <v>140</v>
      </c>
      <c r="T41" s="13">
        <f>S41*(15%)</f>
        <v>21</v>
      </c>
      <c r="U41" s="11"/>
      <c r="V41" s="46">
        <v>63</v>
      </c>
      <c r="W41" s="46">
        <v>65</v>
      </c>
      <c r="X41" s="14">
        <f>SUM(V41:W41)</f>
        <v>128</v>
      </c>
      <c r="Y41" s="14">
        <f>X41*(10%)</f>
        <v>12.8</v>
      </c>
      <c r="Z41" s="11"/>
      <c r="AA41" s="46">
        <v>57</v>
      </c>
      <c r="AB41" s="50">
        <v>58</v>
      </c>
      <c r="AC41" s="80">
        <f>SUM(AA41:AB41)</f>
        <v>115</v>
      </c>
      <c r="AD41" s="80">
        <f>AC41*(10%)</f>
        <v>11.5</v>
      </c>
      <c r="AE41" s="11"/>
      <c r="AF41" s="49">
        <f>SUM(O41,Y41,AD41,T41)</f>
        <v>66</v>
      </c>
      <c r="AG41" s="19"/>
      <c r="AH41" s="19"/>
      <c r="AI41" s="66">
        <f t="shared" si="1"/>
        <v>139</v>
      </c>
      <c r="AJ41" s="67">
        <f t="shared" si="2"/>
        <v>0.69499999999999995</v>
      </c>
      <c r="AK41" s="22"/>
      <c r="AL41" s="76">
        <f t="shared" si="3"/>
        <v>121.5</v>
      </c>
      <c r="AM41" s="77">
        <f t="shared" si="4"/>
        <v>0.60750000000000004</v>
      </c>
      <c r="AN41" s="20"/>
    </row>
    <row r="42" spans="1:40" ht="13.95" customHeight="1" x14ac:dyDescent="0.2">
      <c r="AG42" s="35"/>
      <c r="AH42" s="35"/>
      <c r="AI42" s="66"/>
      <c r="AJ42" s="67"/>
      <c r="AK42" s="22"/>
      <c r="AL42" s="76"/>
      <c r="AM42" s="77"/>
      <c r="AN42" s="33"/>
    </row>
    <row r="43" spans="1:40" ht="13.95" customHeight="1" x14ac:dyDescent="0.2">
      <c r="AG43" s="35"/>
      <c r="AH43" s="35"/>
      <c r="AI43" s="66"/>
      <c r="AJ43" s="67"/>
      <c r="AK43" s="22"/>
      <c r="AL43" s="76"/>
      <c r="AM43" s="77"/>
      <c r="AN43" s="38"/>
    </row>
    <row r="44" spans="1:40" ht="13.95" customHeight="1" x14ac:dyDescent="0.2">
      <c r="A44" s="18" t="s">
        <v>72</v>
      </c>
      <c r="B44" s="53"/>
      <c r="C44" s="52"/>
      <c r="D44" s="53"/>
      <c r="E44" s="8">
        <v>0</v>
      </c>
      <c r="F44" s="12"/>
      <c r="G44" s="8"/>
      <c r="H44" s="8"/>
      <c r="I44" s="12">
        <f>SUM(G44:H44)</f>
        <v>0</v>
      </c>
      <c r="J44" s="11"/>
      <c r="K44" s="46"/>
      <c r="L44" s="46"/>
      <c r="M44" s="46"/>
      <c r="N44" s="45">
        <f>SUM(K44:M44)</f>
        <v>0</v>
      </c>
      <c r="O44" s="45">
        <f>N44*(15%)</f>
        <v>0</v>
      </c>
      <c r="P44" s="11"/>
      <c r="Q44" s="46"/>
      <c r="R44" s="50"/>
      <c r="S44" s="13">
        <f>SUM(Q44:R44)</f>
        <v>0</v>
      </c>
      <c r="T44" s="13">
        <f>S44*(15%)</f>
        <v>0</v>
      </c>
      <c r="U44" s="11"/>
      <c r="V44" s="46"/>
      <c r="W44" s="46"/>
      <c r="X44" s="14">
        <f>SUM(V44:W44)</f>
        <v>0</v>
      </c>
      <c r="Y44" s="14">
        <f>X44*(10%)</f>
        <v>0</v>
      </c>
      <c r="Z44" s="11"/>
      <c r="AA44" s="46"/>
      <c r="AB44" s="50"/>
      <c r="AC44" s="80">
        <f>SUM(AA44:AB44)</f>
        <v>0</v>
      </c>
      <c r="AD44" s="80">
        <f>AC44*(10%)</f>
        <v>0</v>
      </c>
      <c r="AE44" s="11"/>
      <c r="AF44" s="49">
        <f>SUM(O44,Y44,AD44,T44)</f>
        <v>0</v>
      </c>
      <c r="AG44" s="19"/>
      <c r="AH44" s="19"/>
      <c r="AI44" s="66">
        <f t="shared" ref="AI44" si="5">(N44+S44)/2</f>
        <v>0</v>
      </c>
      <c r="AJ44" s="67">
        <f t="shared" si="2"/>
        <v>0</v>
      </c>
      <c r="AK44" s="22"/>
      <c r="AL44" s="76">
        <f t="shared" ref="AL44" si="6">(X44+AC44)/2</f>
        <v>0</v>
      </c>
      <c r="AM44" s="77">
        <f t="shared" si="4"/>
        <v>0</v>
      </c>
      <c r="AN44" s="19"/>
    </row>
    <row r="46" spans="1:40" s="55" customFormat="1" x14ac:dyDescent="0.2">
      <c r="A46" s="54" t="s">
        <v>40</v>
      </c>
      <c r="AF46" s="56"/>
      <c r="AI46" s="56"/>
      <c r="AJ46" s="56"/>
      <c r="AK46" s="56"/>
      <c r="AL46" s="56"/>
      <c r="AM46" s="56"/>
    </row>
    <row r="47" spans="1:40" s="55" customFormat="1" x14ac:dyDescent="0.2">
      <c r="A47" s="54" t="s">
        <v>41</v>
      </c>
      <c r="AF47" s="56"/>
      <c r="AI47" s="56"/>
      <c r="AJ47" s="56"/>
      <c r="AK47" s="56"/>
      <c r="AL47" s="56"/>
      <c r="AM47" s="56"/>
    </row>
    <row r="48" spans="1:40" s="55" customFormat="1" x14ac:dyDescent="0.2">
      <c r="A48" s="57" t="s">
        <v>39</v>
      </c>
      <c r="AF48" s="56"/>
      <c r="AI48" s="56"/>
      <c r="AJ48" s="56"/>
      <c r="AK48" s="56"/>
      <c r="AL48" s="56"/>
      <c r="AM48" s="56"/>
    </row>
    <row r="49" spans="1:39" s="55" customFormat="1" x14ac:dyDescent="0.2">
      <c r="A49" s="57"/>
      <c r="AF49" s="56"/>
      <c r="AI49" s="56"/>
      <c r="AJ49" s="56"/>
      <c r="AK49" s="56"/>
      <c r="AL49" s="56"/>
      <c r="AM49" s="56"/>
    </row>
    <row r="50" spans="1:39" s="55" customFormat="1" x14ac:dyDescent="0.2">
      <c r="A50" s="57"/>
      <c r="AF50" s="56"/>
      <c r="AI50" s="56"/>
      <c r="AJ50" s="56"/>
      <c r="AK50" s="56"/>
      <c r="AL50" s="56"/>
      <c r="AM50" s="56"/>
    </row>
    <row r="51" spans="1:39" s="55" customFormat="1" x14ac:dyDescent="0.2">
      <c r="A51" s="54" t="s">
        <v>47</v>
      </c>
      <c r="AF51" s="56"/>
      <c r="AI51" s="56"/>
      <c r="AJ51" s="56"/>
      <c r="AK51" s="56"/>
      <c r="AL51" s="56"/>
      <c r="AM51" s="56"/>
    </row>
    <row r="52" spans="1:39" s="55" customFormat="1" x14ac:dyDescent="0.2">
      <c r="A52" s="54" t="s">
        <v>42</v>
      </c>
      <c r="AF52" s="56"/>
      <c r="AI52" s="56"/>
      <c r="AJ52" s="56"/>
      <c r="AK52" s="56"/>
      <c r="AL52" s="56"/>
      <c r="AM52" s="56"/>
    </row>
    <row r="53" spans="1:39" s="55" customFormat="1" x14ac:dyDescent="0.2">
      <c r="A53" s="54" t="s">
        <v>43</v>
      </c>
      <c r="AF53" s="56"/>
      <c r="AI53" s="56"/>
      <c r="AJ53" s="56"/>
      <c r="AK53" s="56"/>
      <c r="AL53" s="56"/>
      <c r="AM53" s="56"/>
    </row>
    <row r="54" spans="1:39" s="55" customFormat="1" x14ac:dyDescent="0.2">
      <c r="A54" s="54" t="s">
        <v>44</v>
      </c>
      <c r="AF54" s="56"/>
      <c r="AI54" s="56"/>
      <c r="AJ54" s="56"/>
      <c r="AK54" s="56"/>
      <c r="AL54" s="56"/>
      <c r="AM54" s="56"/>
    </row>
    <row r="55" spans="1:39" s="55" customFormat="1" x14ac:dyDescent="0.2">
      <c r="A55" s="54" t="s">
        <v>45</v>
      </c>
      <c r="AF55" s="56"/>
      <c r="AI55" s="56"/>
      <c r="AJ55" s="56"/>
      <c r="AK55" s="56"/>
      <c r="AL55" s="56"/>
      <c r="AM55" s="56"/>
    </row>
    <row r="56" spans="1:39" s="55" customFormat="1" x14ac:dyDescent="0.2">
      <c r="A56" s="54" t="s">
        <v>46</v>
      </c>
      <c r="AF56" s="56"/>
      <c r="AI56" s="56"/>
      <c r="AJ56" s="56"/>
      <c r="AK56" s="56"/>
      <c r="AL56" s="56"/>
      <c r="AM56" s="56"/>
    </row>
    <row r="57" spans="1:39" s="55" customFormat="1" x14ac:dyDescent="0.2">
      <c r="A57" s="58"/>
      <c r="AF57" s="56"/>
      <c r="AI57" s="56"/>
      <c r="AJ57" s="56"/>
      <c r="AK57" s="56"/>
      <c r="AL57" s="56"/>
      <c r="AM57" s="56"/>
    </row>
    <row r="58" spans="1:39" s="55" customFormat="1" x14ac:dyDescent="0.2">
      <c r="A58" s="58"/>
      <c r="AF58" s="56"/>
      <c r="AI58" s="56"/>
      <c r="AJ58" s="56"/>
      <c r="AK58" s="56"/>
      <c r="AL58" s="56"/>
      <c r="AM58" s="56"/>
    </row>
    <row r="59" spans="1:39" s="55" customFormat="1" x14ac:dyDescent="0.2">
      <c r="A59" s="58"/>
      <c r="AF59" s="56"/>
      <c r="AI59" s="56"/>
      <c r="AJ59" s="56"/>
      <c r="AK59" s="56"/>
      <c r="AL59" s="56"/>
      <c r="AM59" s="56"/>
    </row>
    <row r="60" spans="1:39" s="55" customFormat="1" x14ac:dyDescent="0.2">
      <c r="A60" s="58"/>
      <c r="AF60" s="56"/>
      <c r="AI60" s="56"/>
      <c r="AJ60" s="56"/>
      <c r="AK60" s="56"/>
      <c r="AL60" s="56"/>
      <c r="AM60" s="56"/>
    </row>
    <row r="61" spans="1:39" s="55" customFormat="1" x14ac:dyDescent="0.2">
      <c r="A61" s="58"/>
      <c r="AF61" s="56"/>
      <c r="AI61" s="56"/>
      <c r="AJ61" s="56"/>
      <c r="AK61" s="56"/>
      <c r="AL61" s="56"/>
      <c r="AM61" s="56"/>
    </row>
    <row r="62" spans="1:39" s="55" customFormat="1" x14ac:dyDescent="0.2">
      <c r="A62" s="58"/>
      <c r="AF62" s="56"/>
      <c r="AI62" s="56"/>
      <c r="AJ62" s="56"/>
      <c r="AK62" s="56"/>
      <c r="AL62" s="56"/>
      <c r="AM62" s="56"/>
    </row>
    <row r="63" spans="1:39" s="55" customFormat="1" x14ac:dyDescent="0.2">
      <c r="A63" s="58"/>
      <c r="AF63" s="56"/>
      <c r="AI63" s="56"/>
      <c r="AJ63" s="56"/>
      <c r="AK63" s="56"/>
      <c r="AL63" s="56"/>
      <c r="AM63" s="56"/>
    </row>
    <row r="64" spans="1:39" s="55" customFormat="1" x14ac:dyDescent="0.2">
      <c r="A64" s="58"/>
      <c r="AF64" s="56"/>
      <c r="AI64" s="56"/>
      <c r="AJ64" s="56"/>
      <c r="AK64" s="56"/>
      <c r="AL64" s="56"/>
      <c r="AM64" s="56"/>
    </row>
    <row r="65" spans="1:39" s="55" customFormat="1" x14ac:dyDescent="0.2">
      <c r="A65" s="58"/>
      <c r="AF65" s="56"/>
      <c r="AI65" s="56"/>
      <c r="AJ65" s="56"/>
      <c r="AK65" s="56"/>
      <c r="AL65" s="56"/>
      <c r="AM65" s="56"/>
    </row>
    <row r="66" spans="1:39" s="55" customFormat="1" x14ac:dyDescent="0.2">
      <c r="A66" s="58"/>
      <c r="AF66" s="56"/>
      <c r="AI66" s="56"/>
      <c r="AJ66" s="56"/>
      <c r="AK66" s="56"/>
      <c r="AL66" s="56"/>
      <c r="AM66" s="56"/>
    </row>
    <row r="67" spans="1:39" s="55" customFormat="1" x14ac:dyDescent="0.2">
      <c r="A67" s="58"/>
      <c r="AF67" s="56"/>
      <c r="AI67" s="56"/>
      <c r="AJ67" s="56"/>
      <c r="AK67" s="56"/>
      <c r="AL67" s="56"/>
      <c r="AM67" s="56"/>
    </row>
    <row r="68" spans="1:39" s="55" customFormat="1" x14ac:dyDescent="0.2">
      <c r="A68" s="58"/>
      <c r="AF68" s="56"/>
      <c r="AI68" s="56"/>
      <c r="AJ68" s="56"/>
      <c r="AK68" s="56"/>
      <c r="AL68" s="56"/>
      <c r="AM68" s="56"/>
    </row>
    <row r="69" spans="1:39" s="55" customFormat="1" x14ac:dyDescent="0.2">
      <c r="A69" s="58"/>
      <c r="AF69" s="56"/>
      <c r="AI69" s="56"/>
      <c r="AJ69" s="56"/>
      <c r="AK69" s="56"/>
      <c r="AL69" s="56"/>
      <c r="AM69" s="56"/>
    </row>
    <row r="70" spans="1:39" s="55" customFormat="1" x14ac:dyDescent="0.2">
      <c r="A70" s="58"/>
      <c r="AF70" s="56"/>
      <c r="AI70" s="56"/>
      <c r="AJ70" s="56"/>
      <c r="AK70" s="56"/>
      <c r="AL70" s="56"/>
      <c r="AM70" s="56"/>
    </row>
    <row r="71" spans="1:39" s="55" customFormat="1" x14ac:dyDescent="0.2">
      <c r="A71" s="58"/>
      <c r="AF71" s="56"/>
      <c r="AI71" s="56"/>
      <c r="AJ71" s="56"/>
      <c r="AK71" s="56"/>
      <c r="AL71" s="56"/>
      <c r="AM71" s="56"/>
    </row>
    <row r="72" spans="1:39" s="55" customFormat="1" x14ac:dyDescent="0.2">
      <c r="A72" s="58"/>
      <c r="AF72" s="56"/>
      <c r="AI72" s="56"/>
      <c r="AJ72" s="56"/>
      <c r="AK72" s="56"/>
      <c r="AL72" s="56"/>
      <c r="AM72" s="56"/>
    </row>
    <row r="73" spans="1:39" s="55" customFormat="1" x14ac:dyDescent="0.2">
      <c r="A73" s="58"/>
      <c r="AF73" s="56"/>
      <c r="AI73" s="56"/>
      <c r="AJ73" s="56"/>
      <c r="AK73" s="56"/>
      <c r="AL73" s="56"/>
      <c r="AM73" s="56"/>
    </row>
    <row r="74" spans="1:39" s="55" customFormat="1" x14ac:dyDescent="0.2">
      <c r="A74" s="58"/>
      <c r="AF74" s="56"/>
      <c r="AI74" s="56"/>
      <c r="AJ74" s="56"/>
      <c r="AK74" s="56"/>
      <c r="AL74" s="56"/>
      <c r="AM74" s="56"/>
    </row>
    <row r="75" spans="1:39" s="55" customFormat="1" x14ac:dyDescent="0.2">
      <c r="A75" s="58"/>
      <c r="AF75" s="56"/>
      <c r="AI75" s="56"/>
      <c r="AJ75" s="56"/>
      <c r="AK75" s="56"/>
      <c r="AL75" s="56"/>
      <c r="AM75" s="56"/>
    </row>
    <row r="76" spans="1:39" s="55" customFormat="1" x14ac:dyDescent="0.2">
      <c r="A76" s="58"/>
      <c r="AF76" s="56"/>
      <c r="AI76" s="56"/>
      <c r="AJ76" s="56"/>
      <c r="AK76" s="56"/>
      <c r="AL76" s="56"/>
      <c r="AM76" s="56"/>
    </row>
    <row r="77" spans="1:39" s="55" customFormat="1" x14ac:dyDescent="0.2">
      <c r="A77" s="58"/>
      <c r="AF77" s="56"/>
      <c r="AI77" s="56"/>
      <c r="AJ77" s="56"/>
      <c r="AK77" s="56"/>
      <c r="AL77" s="56"/>
      <c r="AM77" s="56"/>
    </row>
    <row r="78" spans="1:39" s="55" customFormat="1" x14ac:dyDescent="0.2">
      <c r="A78" s="58"/>
      <c r="AF78" s="56"/>
      <c r="AI78" s="56"/>
      <c r="AJ78" s="56"/>
      <c r="AK78" s="56"/>
      <c r="AL78" s="56"/>
      <c r="AM78" s="56"/>
    </row>
    <row r="79" spans="1:39" s="55" customFormat="1" x14ac:dyDescent="0.2">
      <c r="A79" s="58"/>
      <c r="AF79" s="56"/>
      <c r="AI79" s="56"/>
      <c r="AJ79" s="56"/>
      <c r="AK79" s="56"/>
      <c r="AL79" s="56"/>
      <c r="AM79" s="56"/>
    </row>
    <row r="80" spans="1:39" s="55" customFormat="1" x14ac:dyDescent="0.2">
      <c r="A80" s="58"/>
      <c r="AF80" s="56"/>
      <c r="AI80" s="56"/>
      <c r="AJ80" s="56"/>
      <c r="AK80" s="56"/>
      <c r="AL80" s="56"/>
      <c r="AM80" s="56"/>
    </row>
    <row r="81" spans="1:39" s="55" customFormat="1" x14ac:dyDescent="0.2">
      <c r="A81" s="58"/>
      <c r="AF81" s="56"/>
      <c r="AI81" s="56"/>
      <c r="AJ81" s="56"/>
      <c r="AK81" s="56"/>
      <c r="AL81" s="56"/>
      <c r="AM81" s="56"/>
    </row>
    <row r="82" spans="1:39" s="55" customFormat="1" x14ac:dyDescent="0.2">
      <c r="A82" s="58"/>
      <c r="AF82" s="56"/>
      <c r="AI82" s="56"/>
      <c r="AJ82" s="56"/>
      <c r="AK82" s="56"/>
      <c r="AL82" s="56"/>
      <c r="AM82" s="56"/>
    </row>
    <row r="83" spans="1:39" s="55" customFormat="1" x14ac:dyDescent="0.2">
      <c r="A83" s="58"/>
      <c r="AF83" s="56"/>
      <c r="AI83" s="56"/>
      <c r="AJ83" s="56"/>
      <c r="AK83" s="56"/>
      <c r="AL83" s="56"/>
      <c r="AM83" s="56"/>
    </row>
    <row r="84" spans="1:39" s="55" customFormat="1" x14ac:dyDescent="0.2">
      <c r="A84" s="58"/>
      <c r="AF84" s="56"/>
      <c r="AI84" s="56"/>
      <c r="AJ84" s="56"/>
      <c r="AK84" s="56"/>
      <c r="AL84" s="56"/>
      <c r="AM84" s="56"/>
    </row>
    <row r="85" spans="1:39" s="55" customFormat="1" x14ac:dyDescent="0.2">
      <c r="A85" s="58"/>
      <c r="AF85" s="56"/>
      <c r="AI85" s="56"/>
      <c r="AJ85" s="56"/>
      <c r="AK85" s="56"/>
      <c r="AL85" s="56"/>
      <c r="AM85" s="56"/>
    </row>
    <row r="86" spans="1:39" s="55" customFormat="1" x14ac:dyDescent="0.2">
      <c r="A86" s="58"/>
      <c r="AF86" s="56"/>
      <c r="AI86" s="56"/>
      <c r="AJ86" s="56"/>
      <c r="AK86" s="56"/>
      <c r="AL86" s="56"/>
      <c r="AM86" s="56"/>
    </row>
    <row r="87" spans="1:39" s="55" customFormat="1" x14ac:dyDescent="0.2">
      <c r="A87" s="58"/>
      <c r="AF87" s="56"/>
      <c r="AI87" s="56"/>
      <c r="AJ87" s="56"/>
      <c r="AK87" s="56"/>
      <c r="AL87" s="56"/>
      <c r="AM87" s="56"/>
    </row>
    <row r="88" spans="1:39" s="55" customFormat="1" x14ac:dyDescent="0.2">
      <c r="A88" s="58"/>
      <c r="AF88" s="56"/>
      <c r="AI88" s="56"/>
      <c r="AJ88" s="56"/>
      <c r="AK88" s="56"/>
      <c r="AL88" s="56"/>
      <c r="AM88" s="56"/>
    </row>
    <row r="89" spans="1:39" s="55" customFormat="1" x14ac:dyDescent="0.2">
      <c r="A89" s="58"/>
      <c r="AF89" s="56"/>
      <c r="AI89" s="56"/>
      <c r="AJ89" s="56"/>
      <c r="AK89" s="56"/>
      <c r="AL89" s="56"/>
      <c r="AM89" s="56"/>
    </row>
    <row r="90" spans="1:39" s="55" customFormat="1" x14ac:dyDescent="0.2">
      <c r="A90" s="58"/>
      <c r="AF90" s="56"/>
      <c r="AI90" s="56"/>
      <c r="AJ90" s="56"/>
      <c r="AK90" s="56"/>
      <c r="AL90" s="56"/>
      <c r="AM90" s="56"/>
    </row>
    <row r="91" spans="1:39" s="55" customFormat="1" x14ac:dyDescent="0.2">
      <c r="A91" s="58"/>
      <c r="AF91" s="56"/>
      <c r="AI91" s="56"/>
      <c r="AJ91" s="56"/>
      <c r="AK91" s="56"/>
      <c r="AL91" s="56"/>
      <c r="AM91" s="56"/>
    </row>
    <row r="92" spans="1:39" s="55" customFormat="1" x14ac:dyDescent="0.2">
      <c r="A92" s="58"/>
      <c r="AF92" s="56"/>
      <c r="AI92" s="56"/>
      <c r="AJ92" s="56"/>
      <c r="AK92" s="56"/>
      <c r="AL92" s="56"/>
      <c r="AM92" s="56"/>
    </row>
    <row r="93" spans="1:39" s="55" customFormat="1" x14ac:dyDescent="0.2">
      <c r="A93" s="58"/>
      <c r="AF93" s="56"/>
      <c r="AI93" s="56"/>
      <c r="AJ93" s="56"/>
      <c r="AK93" s="56"/>
      <c r="AL93" s="56"/>
      <c r="AM93" s="56"/>
    </row>
    <row r="94" spans="1:39" s="55" customFormat="1" x14ac:dyDescent="0.2">
      <c r="A94" s="58"/>
      <c r="AF94" s="56"/>
      <c r="AI94" s="56"/>
      <c r="AJ94" s="56"/>
      <c r="AK94" s="56"/>
      <c r="AL94" s="56"/>
      <c r="AM94" s="56"/>
    </row>
    <row r="95" spans="1:39" s="55" customFormat="1" x14ac:dyDescent="0.2">
      <c r="A95" s="58"/>
      <c r="AF95" s="56"/>
      <c r="AI95" s="56"/>
      <c r="AJ95" s="56"/>
      <c r="AK95" s="56"/>
      <c r="AL95" s="56"/>
      <c r="AM95" s="56"/>
    </row>
    <row r="96" spans="1:39" s="55" customFormat="1" x14ac:dyDescent="0.2">
      <c r="A96" s="58"/>
      <c r="AF96" s="56"/>
      <c r="AI96" s="56"/>
      <c r="AJ96" s="56"/>
      <c r="AK96" s="56"/>
      <c r="AL96" s="56"/>
      <c r="AM96" s="56"/>
    </row>
    <row r="97" spans="1:39" s="55" customFormat="1" x14ac:dyDescent="0.2">
      <c r="A97" s="58"/>
      <c r="AF97" s="56"/>
      <c r="AI97" s="56"/>
      <c r="AJ97" s="56"/>
      <c r="AK97" s="56"/>
      <c r="AL97" s="56"/>
      <c r="AM97" s="56"/>
    </row>
    <row r="98" spans="1:39" s="55" customFormat="1" x14ac:dyDescent="0.2">
      <c r="A98" s="58"/>
      <c r="AF98" s="56"/>
      <c r="AI98" s="56"/>
      <c r="AJ98" s="56"/>
      <c r="AK98" s="56"/>
      <c r="AL98" s="56"/>
      <c r="AM98" s="56"/>
    </row>
    <row r="99" spans="1:39" s="55" customFormat="1" x14ac:dyDescent="0.2">
      <c r="A99" s="58"/>
      <c r="AF99" s="56"/>
      <c r="AI99" s="56"/>
      <c r="AJ99" s="56"/>
      <c r="AK99" s="56"/>
      <c r="AL99" s="56"/>
      <c r="AM99" s="56"/>
    </row>
    <row r="100" spans="1:39" s="55" customFormat="1" x14ac:dyDescent="0.2">
      <c r="A100" s="58"/>
      <c r="AF100" s="56"/>
      <c r="AI100" s="56"/>
      <c r="AJ100" s="56"/>
      <c r="AK100" s="56"/>
      <c r="AL100" s="56"/>
      <c r="AM100" s="56"/>
    </row>
    <row r="101" spans="1:39" s="55" customFormat="1" x14ac:dyDescent="0.2">
      <c r="A101" s="58"/>
      <c r="AF101" s="56"/>
      <c r="AI101" s="56"/>
      <c r="AJ101" s="56"/>
      <c r="AK101" s="56"/>
      <c r="AL101" s="56"/>
      <c r="AM101" s="56"/>
    </row>
    <row r="102" spans="1:39" s="55" customFormat="1" x14ac:dyDescent="0.2">
      <c r="A102" s="58"/>
      <c r="AF102" s="56"/>
      <c r="AI102" s="56"/>
      <c r="AJ102" s="56"/>
      <c r="AK102" s="56"/>
      <c r="AL102" s="56"/>
      <c r="AM102" s="56"/>
    </row>
    <row r="103" spans="1:39" s="55" customFormat="1" x14ac:dyDescent="0.2">
      <c r="A103" s="58"/>
      <c r="AF103" s="56"/>
      <c r="AI103" s="56"/>
      <c r="AJ103" s="56"/>
      <c r="AK103" s="56"/>
      <c r="AL103" s="56"/>
      <c r="AM103" s="56"/>
    </row>
    <row r="104" spans="1:39" s="55" customFormat="1" x14ac:dyDescent="0.2">
      <c r="A104" s="58"/>
      <c r="AF104" s="56"/>
      <c r="AI104" s="56"/>
      <c r="AJ104" s="56"/>
      <c r="AK104" s="56"/>
      <c r="AL104" s="56"/>
      <c r="AM104" s="56"/>
    </row>
    <row r="105" spans="1:39" s="55" customFormat="1" x14ac:dyDescent="0.2">
      <c r="A105" s="58"/>
      <c r="AF105" s="56"/>
      <c r="AI105" s="56"/>
      <c r="AJ105" s="56"/>
      <c r="AK105" s="56"/>
      <c r="AL105" s="56"/>
      <c r="AM105" s="56"/>
    </row>
    <row r="106" spans="1:39" s="55" customFormat="1" x14ac:dyDescent="0.2">
      <c r="A106" s="58"/>
      <c r="AF106" s="56"/>
      <c r="AI106" s="56"/>
      <c r="AJ106" s="56"/>
      <c r="AK106" s="56"/>
      <c r="AL106" s="56"/>
      <c r="AM106" s="56"/>
    </row>
    <row r="107" spans="1:39" s="55" customFormat="1" x14ac:dyDescent="0.2">
      <c r="A107" s="58"/>
      <c r="AF107" s="56"/>
      <c r="AI107" s="56"/>
      <c r="AJ107" s="56"/>
      <c r="AK107" s="56"/>
      <c r="AL107" s="56"/>
      <c r="AM107" s="56"/>
    </row>
    <row r="108" spans="1:39" s="55" customFormat="1" x14ac:dyDescent="0.2">
      <c r="A108" s="58"/>
      <c r="AF108" s="56"/>
      <c r="AI108" s="56"/>
      <c r="AJ108" s="56"/>
      <c r="AK108" s="56"/>
      <c r="AL108" s="56"/>
      <c r="AM108" s="56"/>
    </row>
    <row r="109" spans="1:39" s="55" customFormat="1" x14ac:dyDescent="0.2">
      <c r="A109" s="58"/>
      <c r="AF109" s="56"/>
      <c r="AI109" s="56"/>
      <c r="AJ109" s="56"/>
      <c r="AK109" s="56"/>
      <c r="AL109" s="56"/>
      <c r="AM109" s="56"/>
    </row>
    <row r="110" spans="1:39" s="55" customFormat="1" x14ac:dyDescent="0.2">
      <c r="A110" s="58"/>
      <c r="AF110" s="56"/>
      <c r="AI110" s="56"/>
      <c r="AJ110" s="56"/>
      <c r="AK110" s="56"/>
      <c r="AL110" s="56"/>
      <c r="AM110" s="56"/>
    </row>
    <row r="111" spans="1:39" s="55" customFormat="1" x14ac:dyDescent="0.2">
      <c r="A111" s="58"/>
      <c r="AF111" s="56"/>
      <c r="AI111" s="56"/>
      <c r="AJ111" s="56"/>
      <c r="AK111" s="56"/>
      <c r="AL111" s="56"/>
      <c r="AM111" s="56"/>
    </row>
    <row r="112" spans="1:39" s="55" customFormat="1" x14ac:dyDescent="0.2">
      <c r="A112" s="58"/>
      <c r="AF112" s="56"/>
      <c r="AI112" s="56"/>
      <c r="AJ112" s="56"/>
      <c r="AK112" s="56"/>
      <c r="AL112" s="56"/>
      <c r="AM112" s="56"/>
    </row>
    <row r="113" spans="1:39" s="55" customFormat="1" x14ac:dyDescent="0.2">
      <c r="A113" s="58"/>
      <c r="AF113" s="56"/>
      <c r="AI113" s="56"/>
      <c r="AJ113" s="56"/>
      <c r="AK113" s="56"/>
      <c r="AL113" s="56"/>
      <c r="AM113" s="56"/>
    </row>
    <row r="114" spans="1:39" s="55" customFormat="1" x14ac:dyDescent="0.2">
      <c r="A114" s="58"/>
      <c r="AF114" s="56"/>
      <c r="AI114" s="56"/>
      <c r="AJ114" s="56"/>
      <c r="AK114" s="56"/>
      <c r="AL114" s="56"/>
      <c r="AM114" s="56"/>
    </row>
    <row r="115" spans="1:39" s="55" customFormat="1" x14ac:dyDescent="0.2">
      <c r="A115" s="58"/>
      <c r="AF115" s="56"/>
      <c r="AI115" s="56"/>
      <c r="AJ115" s="56"/>
      <c r="AK115" s="56"/>
      <c r="AL115" s="56"/>
      <c r="AM115" s="56"/>
    </row>
    <row r="116" spans="1:39" s="55" customFormat="1" x14ac:dyDescent="0.2">
      <c r="A116" s="58"/>
      <c r="AF116" s="56"/>
      <c r="AI116" s="56"/>
      <c r="AJ116" s="56"/>
      <c r="AK116" s="56"/>
      <c r="AL116" s="56"/>
      <c r="AM116" s="56"/>
    </row>
    <row r="117" spans="1:39" s="55" customFormat="1" x14ac:dyDescent="0.2">
      <c r="A117" s="58"/>
      <c r="AF117" s="56"/>
      <c r="AI117" s="56"/>
      <c r="AJ117" s="56"/>
      <c r="AK117" s="56"/>
      <c r="AL117" s="56"/>
      <c r="AM117" s="56"/>
    </row>
    <row r="118" spans="1:39" s="55" customFormat="1" x14ac:dyDescent="0.2">
      <c r="A118" s="58"/>
      <c r="AF118" s="56"/>
      <c r="AI118" s="56"/>
      <c r="AJ118" s="56"/>
      <c r="AK118" s="56"/>
      <c r="AL118" s="56"/>
      <c r="AM118" s="56"/>
    </row>
    <row r="119" spans="1:39" s="55" customFormat="1" x14ac:dyDescent="0.2">
      <c r="A119" s="58"/>
      <c r="AF119" s="56"/>
      <c r="AI119" s="56"/>
      <c r="AJ119" s="56"/>
      <c r="AK119" s="56"/>
      <c r="AL119" s="56"/>
      <c r="AM119" s="56"/>
    </row>
  </sheetData>
  <sheetProtection sheet="1" objects="1" scenarios="1"/>
  <mergeCells count="10">
    <mergeCell ref="AL10:AM10"/>
    <mergeCell ref="Q9:T9"/>
    <mergeCell ref="Q10:T10"/>
    <mergeCell ref="V9:Y9"/>
    <mergeCell ref="V10:Y10"/>
    <mergeCell ref="K10:O10"/>
    <mergeCell ref="K9:O9"/>
    <mergeCell ref="AA9:AD9"/>
    <mergeCell ref="AA10:AD10"/>
    <mergeCell ref="AI10:AJ10"/>
  </mergeCells>
  <phoneticPr fontId="0" type="noConversion"/>
  <printOptions gridLines="1"/>
  <pageMargins left="0.25" right="0.25" top="0.75" bottom="0.75" header="0.3" footer="0.3"/>
  <pageSetup scale="9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3"/>
  <sheetViews>
    <sheetView workbookViewId="0">
      <pane ySplit="4" topLeftCell="A26" activePane="bottomLeft" state="frozen"/>
      <selection pane="bottomLeft" activeCell="C54" sqref="C54"/>
    </sheetView>
  </sheetViews>
  <sheetFormatPr defaultRowHeight="13.2" x14ac:dyDescent="0.25"/>
  <cols>
    <col min="1" max="1" width="23.5546875" customWidth="1"/>
    <col min="2" max="2" width="8.88671875" style="88"/>
    <col min="3" max="3" width="32" customWidth="1"/>
  </cols>
  <sheetData>
    <row r="1" spans="1:20" x14ac:dyDescent="0.25">
      <c r="A1" s="109" t="s">
        <v>52</v>
      </c>
      <c r="B1" s="110"/>
      <c r="C1" s="111"/>
    </row>
    <row r="2" spans="1:20" x14ac:dyDescent="0.25">
      <c r="A2" s="112" t="s">
        <v>49</v>
      </c>
      <c r="B2" s="110"/>
      <c r="C2" s="111"/>
    </row>
    <row r="3" spans="1:20" x14ac:dyDescent="0.25">
      <c r="A3" s="16"/>
      <c r="B3" s="99"/>
      <c r="C3" s="4"/>
    </row>
    <row r="4" spans="1:20" x14ac:dyDescent="0.25">
      <c r="B4" s="100" t="s">
        <v>21</v>
      </c>
      <c r="C4" s="15" t="s">
        <v>38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T4" s="1"/>
    </row>
    <row r="5" spans="1:20" x14ac:dyDescent="0.25">
      <c r="A5" s="17" t="s">
        <v>24</v>
      </c>
      <c r="B5" s="99"/>
      <c r="C5" s="3"/>
    </row>
    <row r="6" spans="1:20" x14ac:dyDescent="0.25">
      <c r="A6" s="3"/>
      <c r="B6" s="99"/>
      <c r="C6" s="3"/>
    </row>
    <row r="7" spans="1:20" x14ac:dyDescent="0.25">
      <c r="A7" s="3" t="s">
        <v>29</v>
      </c>
      <c r="B7" s="99">
        <f>+Sheet1!K8</f>
        <v>110</v>
      </c>
      <c r="C7" s="113" t="str">
        <f>+Sheet1!A8</f>
        <v>Newton High School - 5:00 PM</v>
      </c>
    </row>
    <row r="8" spans="1:20" x14ac:dyDescent="0.25">
      <c r="A8" s="3" t="s">
        <v>30</v>
      </c>
      <c r="B8" s="99">
        <f>+Sheet1!N8</f>
        <v>114</v>
      </c>
      <c r="C8" s="113" t="str">
        <f>+Sheet1!M8</f>
        <v>Effingham High School - 5:15 PM</v>
      </c>
    </row>
    <row r="9" spans="1:20" x14ac:dyDescent="0.25">
      <c r="A9" s="3" t="s">
        <v>37</v>
      </c>
      <c r="B9" s="99">
        <f>+Sheet1!E8</f>
        <v>152</v>
      </c>
      <c r="C9" s="113" t="str">
        <f>+Sheet1!D8</f>
        <v>Newton High School - 5:00 PM</v>
      </c>
    </row>
    <row r="10" spans="1:20" x14ac:dyDescent="0.25">
      <c r="A10" s="3" t="s">
        <v>31</v>
      </c>
      <c r="B10" s="99">
        <f>+Sheet1!B8</f>
        <v>116</v>
      </c>
      <c r="C10" s="113" t="str">
        <f>+Sheet1!A8</f>
        <v>Newton High School - 5:00 PM</v>
      </c>
    </row>
    <row r="11" spans="1:20" x14ac:dyDescent="0.25">
      <c r="A11" s="3" t="s">
        <v>32</v>
      </c>
      <c r="B11" s="101">
        <f>+Sheet1!H10</f>
        <v>44.15</v>
      </c>
      <c r="C11" s="114" t="str">
        <f>+Sheet1!G10</f>
        <v>Mater Dei High School - 4:15 PM</v>
      </c>
    </row>
    <row r="12" spans="1:20" x14ac:dyDescent="0.25">
      <c r="A12" s="3" t="s">
        <v>33</v>
      </c>
      <c r="B12" s="101">
        <f>+Sheet1!H9</f>
        <v>54.3</v>
      </c>
      <c r="C12" s="114" t="str">
        <f>+Sheet1!G9</f>
        <v>Effingham High School - 5:15 PM</v>
      </c>
    </row>
    <row r="13" spans="1:20" x14ac:dyDescent="0.25">
      <c r="A13" s="3" t="s">
        <v>34</v>
      </c>
      <c r="B13" s="101">
        <f>+Sheet1!H8</f>
        <v>55.7</v>
      </c>
      <c r="C13" s="114" t="str">
        <f>+Sheet1!G8</f>
        <v>Newton High School - 5:00 PM</v>
      </c>
    </row>
    <row r="14" spans="1:20" x14ac:dyDescent="0.25">
      <c r="A14" s="3"/>
      <c r="B14" s="99"/>
      <c r="C14" s="3"/>
    </row>
    <row r="15" spans="1:20" x14ac:dyDescent="0.25">
      <c r="A15" s="3"/>
      <c r="B15" s="99"/>
      <c r="C15" s="3"/>
    </row>
    <row r="16" spans="1:20" x14ac:dyDescent="0.25">
      <c r="A16" s="3"/>
      <c r="B16" s="99"/>
      <c r="C16" s="3"/>
    </row>
    <row r="17" spans="1:3" x14ac:dyDescent="0.25">
      <c r="A17" s="17" t="s">
        <v>23</v>
      </c>
      <c r="B17" s="99"/>
      <c r="C17" s="3"/>
    </row>
    <row r="18" spans="1:3" x14ac:dyDescent="0.25">
      <c r="A18" s="3"/>
      <c r="B18" s="99"/>
      <c r="C18" s="3"/>
    </row>
    <row r="19" spans="1:3" x14ac:dyDescent="0.25">
      <c r="A19" s="3" t="s">
        <v>29</v>
      </c>
      <c r="B19" s="99">
        <f>+Sheet1!K15</f>
        <v>115.5</v>
      </c>
      <c r="C19" s="113" t="str">
        <f>+Sheet1!J15</f>
        <v>Timberland High School - 6:15 PM</v>
      </c>
    </row>
    <row r="20" spans="1:3" x14ac:dyDescent="0.25">
      <c r="A20" s="3" t="s">
        <v>30</v>
      </c>
      <c r="B20" s="99">
        <f>+Sheet1!N15</f>
        <v>125</v>
      </c>
      <c r="C20" s="113" t="str">
        <f>+Sheet1!M15</f>
        <v>Timberland High School - 6:15 PM</v>
      </c>
    </row>
    <row r="21" spans="1:3" x14ac:dyDescent="0.25">
      <c r="A21" s="3" t="s">
        <v>37</v>
      </c>
      <c r="B21" s="99">
        <f>+Sheet1!E15</f>
        <v>161</v>
      </c>
      <c r="C21" s="113" t="str">
        <f>+Sheet1!D15</f>
        <v>Fort Zumwalt High School - 6:30 PM</v>
      </c>
    </row>
    <row r="22" spans="1:3" x14ac:dyDescent="0.25">
      <c r="A22" s="3" t="s">
        <v>31</v>
      </c>
      <c r="B22" s="99">
        <f>+Sheet1!B15</f>
        <v>120</v>
      </c>
      <c r="C22" s="113" t="str">
        <f>+Sheet1!A15</f>
        <v>Timberland High School - 6:15 PM</v>
      </c>
    </row>
    <row r="23" spans="1:3" x14ac:dyDescent="0.25">
      <c r="A23" s="3" t="s">
        <v>32</v>
      </c>
      <c r="B23" s="101">
        <f>+Sheet1!H17</f>
        <v>55.599999999999994</v>
      </c>
      <c r="C23" s="114" t="str">
        <f>+Sheet1!G17</f>
        <v>Highland High School - 6:00 PM</v>
      </c>
    </row>
    <row r="24" spans="1:3" x14ac:dyDescent="0.25">
      <c r="A24" s="3" t="s">
        <v>33</v>
      </c>
      <c r="B24" s="101">
        <f>+Sheet1!H16</f>
        <v>58.9</v>
      </c>
      <c r="C24" s="114" t="str">
        <f>+Sheet1!G16</f>
        <v>Fort Zumwalt High School - 6:30 PM</v>
      </c>
    </row>
    <row r="25" spans="1:3" x14ac:dyDescent="0.25">
      <c r="A25" s="3" t="s">
        <v>34</v>
      </c>
      <c r="B25" s="101">
        <f>+Sheet1!H15</f>
        <v>59.65</v>
      </c>
      <c r="C25" s="114" t="str">
        <f>+Sheet1!G15</f>
        <v>Timberland High School - 6:15 PM</v>
      </c>
    </row>
    <row r="26" spans="1:3" x14ac:dyDescent="0.25">
      <c r="A26" s="3"/>
      <c r="B26" s="99"/>
      <c r="C26" s="3"/>
    </row>
    <row r="27" spans="1:3" x14ac:dyDescent="0.25">
      <c r="A27" s="3"/>
      <c r="B27" s="99"/>
      <c r="C27" s="3"/>
    </row>
    <row r="28" spans="1:3" x14ac:dyDescent="0.25">
      <c r="A28" s="3"/>
      <c r="B28" s="99"/>
      <c r="C28" s="3"/>
    </row>
    <row r="29" spans="1:3" x14ac:dyDescent="0.25">
      <c r="A29" s="17" t="s">
        <v>25</v>
      </c>
      <c r="B29" s="99"/>
      <c r="C29" s="3"/>
    </row>
    <row r="30" spans="1:3" x14ac:dyDescent="0.25">
      <c r="A30" s="3"/>
      <c r="B30" s="99"/>
      <c r="C30" s="3"/>
    </row>
    <row r="31" spans="1:3" x14ac:dyDescent="0.25">
      <c r="A31" s="3" t="s">
        <v>29</v>
      </c>
      <c r="B31" s="99">
        <f>+Sheet1!K22</f>
        <v>139</v>
      </c>
      <c r="C31" s="113" t="str">
        <f>+Sheet1!J22</f>
        <v>Rockwood Summitt HS - 7:45 PM</v>
      </c>
    </row>
    <row r="32" spans="1:3" x14ac:dyDescent="0.25">
      <c r="A32" s="3" t="s">
        <v>30</v>
      </c>
      <c r="B32" s="99">
        <f>+Sheet1!N22</f>
        <v>131</v>
      </c>
      <c r="C32" s="113" t="str">
        <f>+Sheet1!M22</f>
        <v>Rockwood Summitt HS - 7:45 PM</v>
      </c>
    </row>
    <row r="33" spans="1:4" x14ac:dyDescent="0.25">
      <c r="A33" s="3" t="s">
        <v>37</v>
      </c>
      <c r="B33" s="99">
        <f>+Sheet1!E22</f>
        <v>177</v>
      </c>
      <c r="C33" s="113" t="str">
        <f>+Sheet1!D22</f>
        <v>Rockwood Summitt HS - 7:45 PM</v>
      </c>
    </row>
    <row r="34" spans="1:4" x14ac:dyDescent="0.25">
      <c r="A34" s="3" t="s">
        <v>31</v>
      </c>
      <c r="B34" s="99">
        <f>+Sheet1!B22</f>
        <v>131</v>
      </c>
      <c r="C34" s="113" t="str">
        <f>+Sheet1!A22</f>
        <v>Fort Zumwalt North HS - 7:00 PM</v>
      </c>
    </row>
    <row r="35" spans="1:4" x14ac:dyDescent="0.25">
      <c r="A35" s="3" t="s">
        <v>32</v>
      </c>
      <c r="B35" s="101">
        <f>+Sheet1!H24</f>
        <v>64.050000000000011</v>
      </c>
      <c r="C35" s="113" t="str">
        <f>+Sheet1!G24</f>
        <v>Granite City High School - 8:00 PM</v>
      </c>
    </row>
    <row r="36" spans="1:4" x14ac:dyDescent="0.25">
      <c r="A36" s="3" t="s">
        <v>33</v>
      </c>
      <c r="B36" s="101">
        <f>+Sheet1!H23</f>
        <v>66.150000000000006</v>
      </c>
      <c r="C36" s="113" t="str">
        <f>+Sheet1!G23</f>
        <v>Fort Zumwalt North HS - 7:00 PM</v>
      </c>
      <c r="D36" s="102"/>
    </row>
    <row r="37" spans="1:4" x14ac:dyDescent="0.25">
      <c r="A37" s="3" t="s">
        <v>34</v>
      </c>
      <c r="B37" s="101">
        <f>+Sheet1!H22</f>
        <v>67.900000000000006</v>
      </c>
      <c r="C37" s="114" t="str">
        <f>+Sheet1!G22</f>
        <v>Rockwood Summitt HS - 7:45 PM</v>
      </c>
    </row>
    <row r="38" spans="1:4" x14ac:dyDescent="0.25">
      <c r="A38" s="3"/>
      <c r="B38" s="99"/>
      <c r="C38" s="3"/>
    </row>
    <row r="39" spans="1:4" x14ac:dyDescent="0.25">
      <c r="A39" s="3"/>
      <c r="B39" s="99"/>
      <c r="C39" s="3"/>
    </row>
    <row r="40" spans="1:4" x14ac:dyDescent="0.25">
      <c r="A40" s="17" t="s">
        <v>50</v>
      </c>
      <c r="B40" s="99"/>
      <c r="C40" s="3"/>
    </row>
    <row r="41" spans="1:4" x14ac:dyDescent="0.25">
      <c r="A41" s="3"/>
      <c r="B41" s="99"/>
      <c r="C41" s="3"/>
    </row>
    <row r="42" spans="1:4" x14ac:dyDescent="0.25">
      <c r="A42" s="3" t="s">
        <v>29</v>
      </c>
      <c r="B42" s="99">
        <f>+Sheet1!K29</f>
        <v>141.5</v>
      </c>
      <c r="C42" s="113" t="str">
        <f>+Sheet1!J29</f>
        <v>Belleville East High School - 9:00 PM</v>
      </c>
    </row>
    <row r="43" spans="1:4" x14ac:dyDescent="0.25">
      <c r="A43" s="3" t="s">
        <v>30</v>
      </c>
      <c r="B43" s="99">
        <f>+Sheet1!N29</f>
        <v>136</v>
      </c>
      <c r="C43" s="113" t="str">
        <f>+Sheet1!M29</f>
        <v>Edwardsville High School - 9:15 PM</v>
      </c>
    </row>
    <row r="44" spans="1:4" x14ac:dyDescent="0.25">
      <c r="A44" s="3" t="s">
        <v>37</v>
      </c>
      <c r="B44" s="99">
        <f>+Sheet1!E29</f>
        <v>173</v>
      </c>
      <c r="C44" s="113" t="str">
        <f>+Sheet1!D29</f>
        <v>Belleville East High School - 9:00 PM</v>
      </c>
    </row>
    <row r="45" spans="1:4" x14ac:dyDescent="0.25">
      <c r="A45" s="3" t="s">
        <v>31</v>
      </c>
      <c r="B45" s="99">
        <f>+Sheet1!B29</f>
        <v>143</v>
      </c>
      <c r="C45" s="113" t="str">
        <f>+Sheet1!A29</f>
        <v>Francis Howell North HS - 8:45 PM</v>
      </c>
    </row>
    <row r="46" spans="1:4" x14ac:dyDescent="0.25">
      <c r="A46" s="3" t="s">
        <v>32</v>
      </c>
      <c r="B46" s="101">
        <f>+Sheet1!H31</f>
        <v>66.599999999999994</v>
      </c>
      <c r="C46" s="113" t="str">
        <f>+Sheet1!G31</f>
        <v>Francis Howell Central HS - 8:30 PM</v>
      </c>
    </row>
    <row r="47" spans="1:4" x14ac:dyDescent="0.25">
      <c r="A47" s="3" t="s">
        <v>33</v>
      </c>
      <c r="B47" s="101">
        <f>+Sheet1!H30</f>
        <v>69.449999999999989</v>
      </c>
      <c r="C47" s="113" t="str">
        <f>+Sheet1!G30</f>
        <v>Belleville East High School - 9:00 PM</v>
      </c>
    </row>
    <row r="48" spans="1:4" x14ac:dyDescent="0.25">
      <c r="A48" s="3" t="s">
        <v>34</v>
      </c>
      <c r="B48" s="101">
        <f>+Sheet1!H29</f>
        <v>69.649999999999991</v>
      </c>
      <c r="C48" s="114" t="str">
        <f>+Sheet1!G29</f>
        <v>Edwardsville High School - 9:15 PM</v>
      </c>
    </row>
    <row r="49" spans="1:3" x14ac:dyDescent="0.25">
      <c r="A49" s="3"/>
      <c r="B49" s="99"/>
      <c r="C49" s="3"/>
    </row>
    <row r="50" spans="1:3" x14ac:dyDescent="0.25">
      <c r="A50" s="3"/>
      <c r="B50" s="99"/>
      <c r="C50" s="3"/>
    </row>
    <row r="51" spans="1:3" x14ac:dyDescent="0.25">
      <c r="A51" s="3" t="s">
        <v>35</v>
      </c>
      <c r="B51" s="99">
        <f>+B33</f>
        <v>177</v>
      </c>
      <c r="C51" s="113" t="str">
        <f>+C33</f>
        <v>Rockwood Summitt HS - 7:45 PM</v>
      </c>
    </row>
    <row r="52" spans="1:3" x14ac:dyDescent="0.25">
      <c r="A52" s="3"/>
      <c r="B52" s="99"/>
      <c r="C52" s="3"/>
    </row>
    <row r="53" spans="1:3" x14ac:dyDescent="0.25">
      <c r="A53" s="3" t="s">
        <v>36</v>
      </c>
      <c r="B53" s="99">
        <f>+B48</f>
        <v>69.649999999999991</v>
      </c>
      <c r="C53" s="113" t="str">
        <f>+C48</f>
        <v>Edwardsville High School - 9:15 PM</v>
      </c>
    </row>
  </sheetData>
  <mergeCells count="2">
    <mergeCell ref="A1:C1"/>
    <mergeCell ref="A2:C2"/>
  </mergeCells>
  <phoneticPr fontId="0" type="noConversion"/>
  <pageMargins left="0.75" right="0.75" top="1" bottom="1" header="0.5" footer="0.5"/>
  <pageSetup scale="42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pane ySplit="5" topLeftCell="A27" activePane="bottomLeft" state="frozen"/>
      <selection pane="bottomLeft" activeCell="M29" sqref="M29:N33"/>
    </sheetView>
  </sheetViews>
  <sheetFormatPr defaultColWidth="8.88671875" defaultRowHeight="14.4" x14ac:dyDescent="0.3"/>
  <cols>
    <col min="1" max="1" width="27.33203125" style="89" customWidth="1"/>
    <col min="2" max="2" width="8.88671875" style="90"/>
    <col min="3" max="3" width="8.88671875" style="95"/>
    <col min="4" max="4" width="21.6640625" style="95" customWidth="1"/>
    <col min="5" max="5" width="8.88671875" style="91"/>
    <col min="6" max="6" width="8.88671875" style="96"/>
    <col min="7" max="7" width="21.6640625" style="96" customWidth="1"/>
    <col min="8" max="8" width="8.88671875" style="92"/>
    <col min="9" max="9" width="8.88671875" style="97"/>
    <col min="10" max="10" width="21" style="97" customWidth="1"/>
    <col min="11" max="11" width="8.88671875" style="93" customWidth="1"/>
    <col min="12" max="12" width="8.88671875" style="98" customWidth="1"/>
    <col min="13" max="13" width="22.44140625" style="98" customWidth="1"/>
    <col min="14" max="14" width="8.88671875" style="94"/>
    <col min="15" max="16384" width="8.88671875" style="89"/>
  </cols>
  <sheetData>
    <row r="1" spans="1:14" x14ac:dyDescent="0.3">
      <c r="A1" s="89" t="str">
        <f>+Totals!A9</f>
        <v>Judge</v>
      </c>
      <c r="B1" s="90" t="str">
        <f>+Totals!B9</f>
        <v>Becca Sullens</v>
      </c>
      <c r="E1" s="91" t="str">
        <f>+Totals!D9</f>
        <v>Bert Kuhn</v>
      </c>
      <c r="H1" s="92">
        <f>+Totals!AF9</f>
        <v>0</v>
      </c>
      <c r="K1" s="93">
        <f>+Totals!AI9</f>
        <v>0</v>
      </c>
      <c r="N1" s="94">
        <f>+Totals!AL9</f>
        <v>0</v>
      </c>
    </row>
    <row r="2" spans="1:14" ht="43.2" x14ac:dyDescent="0.3">
      <c r="A2" s="89" t="str">
        <f>+Totals!A10</f>
        <v>Category</v>
      </c>
      <c r="B2" s="90" t="str">
        <f>+Totals!B10</f>
        <v>Auxiliary</v>
      </c>
      <c r="E2" s="91" t="str">
        <f>+Totals!D10</f>
        <v>Percussion</v>
      </c>
      <c r="H2" s="92">
        <f>+Totals!AF10</f>
        <v>0</v>
      </c>
      <c r="K2" s="93" t="str">
        <f>+Totals!AI10</f>
        <v>Outstanding Music</v>
      </c>
      <c r="N2" s="94" t="str">
        <f>+Totals!AL10</f>
        <v>Outstanding Visual</v>
      </c>
    </row>
    <row r="3" spans="1:14" x14ac:dyDescent="0.3">
      <c r="A3" s="89" t="str">
        <f>+Totals!A11</f>
        <v>Possible Points</v>
      </c>
      <c r="B3" s="90">
        <f>+Totals!B11</f>
        <v>200</v>
      </c>
      <c r="E3" s="91">
        <f>+Totals!D11</f>
        <v>200</v>
      </c>
      <c r="H3" s="92" t="str">
        <f>+Totals!AF11</f>
        <v>Final</v>
      </c>
      <c r="K3" s="93">
        <f>+Totals!AI11</f>
        <v>0</v>
      </c>
      <c r="N3" s="94">
        <f>+Totals!AL11</f>
        <v>0</v>
      </c>
    </row>
    <row r="4" spans="1:14" ht="43.2" x14ac:dyDescent="0.3">
      <c r="A4" s="89">
        <f>+Totals!A12</f>
        <v>0</v>
      </c>
      <c r="B4" s="90" t="str">
        <f>+Totals!B12</f>
        <v>Auxiliary</v>
      </c>
      <c r="E4" s="91" t="str">
        <f>+Totals!D12</f>
        <v>Percussion</v>
      </c>
      <c r="H4" s="92" t="str">
        <f>+Totals!AF12</f>
        <v>Score</v>
      </c>
      <c r="K4" s="93" t="str">
        <f>+Totals!AI12</f>
        <v>Pts</v>
      </c>
      <c r="N4" s="94" t="str">
        <f>+Totals!AL12</f>
        <v>Pts</v>
      </c>
    </row>
    <row r="5" spans="1:14" x14ac:dyDescent="0.3">
      <c r="A5" s="89" t="s">
        <v>51</v>
      </c>
      <c r="B5" s="90">
        <f>+Totals!B13</f>
        <v>0</v>
      </c>
      <c r="D5" s="89" t="s">
        <v>51</v>
      </c>
      <c r="E5" s="91">
        <f>+Totals!D13</f>
        <v>0</v>
      </c>
      <c r="G5" s="89" t="s">
        <v>51</v>
      </c>
      <c r="H5" s="92">
        <f>+Totals!AF13</f>
        <v>0</v>
      </c>
      <c r="J5" s="89" t="s">
        <v>51</v>
      </c>
      <c r="K5" s="93">
        <f>+Totals!AI13</f>
        <v>0</v>
      </c>
      <c r="M5" s="89" t="s">
        <v>51</v>
      </c>
      <c r="N5" s="94">
        <f>+Totals!AL13</f>
        <v>0</v>
      </c>
    </row>
    <row r="6" spans="1:14" x14ac:dyDescent="0.3">
      <c r="B6" s="90">
        <f>+Totals!B14</f>
        <v>0</v>
      </c>
      <c r="D6" s="89"/>
      <c r="E6" s="91">
        <f>+Totals!D14</f>
        <v>0</v>
      </c>
      <c r="G6" s="89"/>
      <c r="H6" s="92">
        <f>+Totals!AF14</f>
        <v>0</v>
      </c>
      <c r="J6" s="89"/>
      <c r="K6" s="93">
        <f>+Totals!AI14</f>
        <v>0</v>
      </c>
      <c r="M6" s="89"/>
      <c r="N6" s="94">
        <f>+Totals!AL14</f>
        <v>0</v>
      </c>
    </row>
    <row r="7" spans="1:14" x14ac:dyDescent="0.3">
      <c r="A7" s="89" t="s">
        <v>24</v>
      </c>
      <c r="B7" s="90">
        <f>+Totals!B15</f>
        <v>0</v>
      </c>
      <c r="D7" s="89" t="s">
        <v>24</v>
      </c>
      <c r="E7" s="91">
        <f>+Totals!D15</f>
        <v>0</v>
      </c>
      <c r="G7" s="89" t="s">
        <v>24</v>
      </c>
      <c r="H7" s="92">
        <f>+Totals!AF15</f>
        <v>0</v>
      </c>
      <c r="J7" s="89" t="s">
        <v>24</v>
      </c>
      <c r="K7" s="93">
        <f>+Totals!AI15</f>
        <v>0</v>
      </c>
      <c r="M7" s="89" t="s">
        <v>24</v>
      </c>
      <c r="N7" s="94">
        <f>+Totals!AL15</f>
        <v>0</v>
      </c>
    </row>
    <row r="8" spans="1:14" ht="27" x14ac:dyDescent="0.3">
      <c r="A8" s="89" t="str">
        <f>+Totals!A19</f>
        <v>Newton High School - 5:00 PM</v>
      </c>
      <c r="B8" s="90">
        <f>+Totals!B19</f>
        <v>116</v>
      </c>
      <c r="D8" s="89" t="str">
        <f>+Totals!A19</f>
        <v>Newton High School - 5:00 PM</v>
      </c>
      <c r="E8" s="91">
        <f>+Totals!D19</f>
        <v>152</v>
      </c>
      <c r="G8" s="89" t="str">
        <f>+Totals!A19</f>
        <v>Newton High School - 5:00 PM</v>
      </c>
      <c r="H8" s="92">
        <f>+Totals!AF19</f>
        <v>55.7</v>
      </c>
      <c r="J8" s="89" t="str">
        <f>+Totals!A19</f>
        <v>Newton High School - 5:00 PM</v>
      </c>
      <c r="K8" s="93">
        <f>+Totals!AI19</f>
        <v>110</v>
      </c>
      <c r="M8" s="89" t="str">
        <f>+Totals!A20</f>
        <v>Effingham High School - 5:15 PM</v>
      </c>
      <c r="N8" s="94">
        <f>+Totals!AL20</f>
        <v>114</v>
      </c>
    </row>
    <row r="9" spans="1:14" ht="27" x14ac:dyDescent="0.3">
      <c r="A9" s="89" t="str">
        <f>+Totals!A17</f>
        <v>Robinson High School - 4:30 PM</v>
      </c>
      <c r="B9" s="90">
        <f>+Totals!B17</f>
        <v>97</v>
      </c>
      <c r="D9" s="89" t="str">
        <f>+Totals!A16</f>
        <v>Mater Dei High School - 4:15 PM</v>
      </c>
      <c r="E9" s="91">
        <f>+Totals!D16</f>
        <v>150</v>
      </c>
      <c r="G9" s="89" t="str">
        <f>+Totals!A20</f>
        <v>Effingham High School - 5:15 PM</v>
      </c>
      <c r="H9" s="92">
        <f>+Totals!AF20</f>
        <v>54.3</v>
      </c>
      <c r="J9" s="89" t="str">
        <f>+Totals!A20</f>
        <v>Effingham High School - 5:15 PM</v>
      </c>
      <c r="K9" s="93">
        <f>+Totals!AI20</f>
        <v>105</v>
      </c>
      <c r="M9" s="89" t="str">
        <f>+Totals!A19</f>
        <v>Newton High School - 5:00 PM</v>
      </c>
      <c r="N9" s="94">
        <f>+Totals!AL19</f>
        <v>113.5</v>
      </c>
    </row>
    <row r="10" spans="1:14" ht="27" x14ac:dyDescent="0.3">
      <c r="A10" s="89" t="str">
        <f>+Totals!A20</f>
        <v>Effingham High School - 5:15 PM</v>
      </c>
      <c r="B10" s="90">
        <f>+Totals!B20</f>
        <v>94</v>
      </c>
      <c r="D10" s="89" t="str">
        <f>+Totals!A20</f>
        <v>Effingham High School - 5:15 PM</v>
      </c>
      <c r="E10" s="91">
        <f>+Totals!D20</f>
        <v>148</v>
      </c>
      <c r="G10" s="89" t="str">
        <f>+Totals!A16</f>
        <v>Mater Dei High School - 4:15 PM</v>
      </c>
      <c r="H10" s="92">
        <f>+Totals!AF16</f>
        <v>44.15</v>
      </c>
      <c r="J10" s="89" t="str">
        <f>+Totals!A16</f>
        <v>Mater Dei High School - 4:15 PM</v>
      </c>
      <c r="K10" s="93">
        <f>+Totals!AI16</f>
        <v>83.5</v>
      </c>
      <c r="M10" s="89" t="str">
        <f>+Totals!A16</f>
        <v>Mater Dei High School - 4:15 PM</v>
      </c>
      <c r="N10" s="94">
        <f>+Totals!AL16</f>
        <v>95.5</v>
      </c>
    </row>
    <row r="11" spans="1:14" ht="27" x14ac:dyDescent="0.3">
      <c r="A11" s="89" t="str">
        <f>+Totals!A18</f>
        <v>East Richland High School - 4:45 PM</v>
      </c>
      <c r="B11" s="90">
        <f>+Totals!B18</f>
        <v>91</v>
      </c>
      <c r="D11" s="89" t="str">
        <f>+Totals!A18</f>
        <v>East Richland High School - 4:45 PM</v>
      </c>
      <c r="E11" s="91">
        <f>+Totals!D18</f>
        <v>139</v>
      </c>
      <c r="G11" s="89" t="str">
        <f>+Totals!A18</f>
        <v>East Richland High School - 4:45 PM</v>
      </c>
      <c r="H11" s="92">
        <f>+Totals!AF18</f>
        <v>42.5</v>
      </c>
      <c r="J11" s="89" t="str">
        <f>+Totals!A18</f>
        <v>East Richland High School - 4:45 PM</v>
      </c>
      <c r="K11" s="93">
        <f>+Totals!AI18</f>
        <v>79</v>
      </c>
      <c r="M11" s="89" t="str">
        <f>+Totals!A18</f>
        <v>East Richland High School - 4:45 PM</v>
      </c>
      <c r="N11" s="94">
        <f>+Totals!AL18</f>
        <v>94</v>
      </c>
    </row>
    <row r="12" spans="1:14" ht="27" x14ac:dyDescent="0.3">
      <c r="A12" s="89" t="str">
        <f>+Totals!A16</f>
        <v>Mater Dei High School - 4:15 PM</v>
      </c>
      <c r="B12" s="90">
        <f>+Totals!B16</f>
        <v>85</v>
      </c>
      <c r="D12" s="89" t="str">
        <f>+Totals!A17</f>
        <v>Robinson High School - 4:30 PM</v>
      </c>
      <c r="E12" s="91">
        <f>+Totals!D17</f>
        <v>134</v>
      </c>
      <c r="G12" s="89" t="str">
        <f>+Totals!A17</f>
        <v>Robinson High School - 4:30 PM</v>
      </c>
      <c r="H12" s="92">
        <f>+Totals!AF17</f>
        <v>39.050000000000004</v>
      </c>
      <c r="J12" s="89" t="str">
        <f>+Totals!A17</f>
        <v>Robinson High School - 4:30 PM</v>
      </c>
      <c r="K12" s="93">
        <f>+Totals!AI17</f>
        <v>70.5</v>
      </c>
      <c r="M12" s="89" t="str">
        <f>+Totals!A17</f>
        <v>Robinson High School - 4:30 PM</v>
      </c>
      <c r="N12" s="94">
        <f>+Totals!AL17</f>
        <v>89.5</v>
      </c>
    </row>
    <row r="13" spans="1:14" x14ac:dyDescent="0.3">
      <c r="B13" s="90">
        <f>+Totals!B21</f>
        <v>0</v>
      </c>
      <c r="D13" s="89"/>
      <c r="E13" s="91">
        <f>+Totals!D21</f>
        <v>0</v>
      </c>
      <c r="G13" s="89"/>
      <c r="H13" s="92">
        <f>+Totals!AF21</f>
        <v>0</v>
      </c>
      <c r="J13" s="89"/>
      <c r="K13" s="93">
        <f>+Totals!AI21</f>
        <v>0</v>
      </c>
      <c r="M13" s="89"/>
      <c r="N13" s="94">
        <f>+Totals!AL21</f>
        <v>0</v>
      </c>
    </row>
    <row r="14" spans="1:14" x14ac:dyDescent="0.3">
      <c r="A14" s="89" t="s">
        <v>23</v>
      </c>
      <c r="B14" s="90">
        <f>+Totals!B22</f>
        <v>0</v>
      </c>
      <c r="D14" s="89" t="s">
        <v>23</v>
      </c>
      <c r="E14" s="91">
        <f>+Totals!D22</f>
        <v>0</v>
      </c>
      <c r="G14" s="89" t="s">
        <v>23</v>
      </c>
      <c r="H14" s="92">
        <f>+Totals!AF22</f>
        <v>0</v>
      </c>
      <c r="J14" s="89" t="s">
        <v>23</v>
      </c>
      <c r="K14" s="93">
        <f>+Totals!AI22</f>
        <v>0</v>
      </c>
      <c r="M14" s="89" t="s">
        <v>23</v>
      </c>
      <c r="N14" s="94">
        <f>+Totals!AL22</f>
        <v>0</v>
      </c>
    </row>
    <row r="15" spans="1:14" ht="27" x14ac:dyDescent="0.3">
      <c r="A15" s="89" t="str">
        <f>+Totals!A25</f>
        <v>Timberland High School - 6:15 PM</v>
      </c>
      <c r="B15" s="90">
        <f>+Totals!B25</f>
        <v>120</v>
      </c>
      <c r="D15" s="89" t="str">
        <f>+Totals!A26</f>
        <v>Fort Zumwalt High School - 6:30 PM</v>
      </c>
      <c r="E15" s="91">
        <f>+Totals!D26</f>
        <v>161</v>
      </c>
      <c r="G15" s="89" t="str">
        <f>+Totals!A25</f>
        <v>Timberland High School - 6:15 PM</v>
      </c>
      <c r="H15" s="92">
        <f>+Totals!AF25</f>
        <v>59.65</v>
      </c>
      <c r="J15" s="89" t="str">
        <f>+Totals!A25</f>
        <v>Timberland High School - 6:15 PM</v>
      </c>
      <c r="K15" s="93">
        <f>+Totals!AI25</f>
        <v>115.5</v>
      </c>
      <c r="M15" s="89" t="str">
        <f>+Totals!A25</f>
        <v>Timberland High School - 6:15 PM</v>
      </c>
      <c r="N15" s="94">
        <f>+Totals!AL25</f>
        <v>125</v>
      </c>
    </row>
    <row r="16" spans="1:14" ht="27" x14ac:dyDescent="0.3">
      <c r="A16" s="89" t="str">
        <f>+Totals!A24</f>
        <v>Highland High School - 6:00 PM</v>
      </c>
      <c r="B16" s="90">
        <f>+Totals!B24</f>
        <v>119</v>
      </c>
      <c r="D16" s="89" t="str">
        <f>+Totals!A25</f>
        <v>Timberland High School - 6:15 PM</v>
      </c>
      <c r="E16" s="91">
        <f>+Totals!D25</f>
        <v>153</v>
      </c>
      <c r="G16" s="89" t="str">
        <f>+Totals!A26</f>
        <v>Fort Zumwalt High School - 6:30 PM</v>
      </c>
      <c r="H16" s="92">
        <f>+Totals!AF26</f>
        <v>58.9</v>
      </c>
      <c r="J16" s="89" t="str">
        <f>+Totals!A26</f>
        <v>Fort Zumwalt High School - 6:30 PM</v>
      </c>
      <c r="K16" s="93">
        <f>+Totals!AI26</f>
        <v>115</v>
      </c>
      <c r="M16" s="89" t="str">
        <f>+Totals!A26</f>
        <v>Fort Zumwalt High School - 6:30 PM</v>
      </c>
      <c r="N16" s="94">
        <f>+Totals!AL26</f>
        <v>122</v>
      </c>
    </row>
    <row r="17" spans="1:14" ht="27" x14ac:dyDescent="0.3">
      <c r="A17" s="89" t="str">
        <f>+Totals!A26</f>
        <v>Fort Zumwalt High School - 6:30 PM</v>
      </c>
      <c r="B17" s="90">
        <f>+Totals!B26</f>
        <v>100</v>
      </c>
      <c r="D17" s="89" t="str">
        <f>+Totals!A24</f>
        <v>Highland High School - 6:00 PM</v>
      </c>
      <c r="E17" s="91">
        <f>+Totals!D24</f>
        <v>149</v>
      </c>
      <c r="G17" s="89" t="str">
        <f>+Totals!A24</f>
        <v>Highland High School - 6:00 PM</v>
      </c>
      <c r="H17" s="92">
        <f>+Totals!AF24</f>
        <v>55.599999999999994</v>
      </c>
      <c r="J17" s="89" t="str">
        <f>+Totals!A24</f>
        <v>Highland High School - 6:00 PM</v>
      </c>
      <c r="K17" s="93">
        <f>+Totals!AI24</f>
        <v>107</v>
      </c>
      <c r="M17" s="89" t="str">
        <f>+Totals!A24</f>
        <v>Highland High School - 6:00 PM</v>
      </c>
      <c r="N17" s="94">
        <f>+Totals!AL24</f>
        <v>117.5</v>
      </c>
    </row>
    <row r="18" spans="1:14" ht="27" x14ac:dyDescent="0.3">
      <c r="A18" s="89" t="str">
        <f>+Totals!A23</f>
        <v>Windsor High School - 5:45 PM</v>
      </c>
      <c r="B18" s="90">
        <f>+Totals!B23</f>
        <v>93</v>
      </c>
      <c r="D18" s="89" t="str">
        <f>+Totals!A23</f>
        <v>Windsor High School - 5:45 PM</v>
      </c>
      <c r="E18" s="91">
        <f>+Totals!D23</f>
        <v>144</v>
      </c>
      <c r="G18" s="89" t="str">
        <f>+Totals!A23</f>
        <v>Windsor High School - 5:45 PM</v>
      </c>
      <c r="H18" s="92">
        <f>+Totals!AF23</f>
        <v>54</v>
      </c>
      <c r="J18" s="89" t="str">
        <f>+Totals!A23</f>
        <v>Windsor High School - 5:45 PM</v>
      </c>
      <c r="K18" s="93">
        <f>+Totals!AI23</f>
        <v>104</v>
      </c>
      <c r="M18" s="89" t="str">
        <f>+Totals!A23</f>
        <v>Windsor High School - 5:45 PM</v>
      </c>
      <c r="N18" s="94">
        <f>+Totals!AL23</f>
        <v>114</v>
      </c>
    </row>
    <row r="19" spans="1:14" x14ac:dyDescent="0.3">
      <c r="A19" s="89">
        <f>+Totals!A27</f>
        <v>0</v>
      </c>
      <c r="B19" s="90">
        <f>+Totals!B27</f>
        <v>0</v>
      </c>
      <c r="D19" s="89">
        <f>+Totals!A27</f>
        <v>0</v>
      </c>
      <c r="E19" s="91">
        <f>+Totals!D27</f>
        <v>0</v>
      </c>
      <c r="G19" s="89">
        <f>+Totals!A27</f>
        <v>0</v>
      </c>
      <c r="H19" s="92">
        <f>+Totals!AF27</f>
        <v>0</v>
      </c>
      <c r="J19" s="89">
        <f>+Totals!A27</f>
        <v>0</v>
      </c>
      <c r="K19" s="93">
        <f>+Totals!AI27</f>
        <v>0</v>
      </c>
      <c r="M19" s="89">
        <f>+Totals!A27</f>
        <v>0</v>
      </c>
      <c r="N19" s="94">
        <f>+Totals!AL27</f>
        <v>0</v>
      </c>
    </row>
    <row r="20" spans="1:14" x14ac:dyDescent="0.3">
      <c r="B20" s="90">
        <f>+Totals!B28</f>
        <v>0</v>
      </c>
      <c r="D20" s="89"/>
      <c r="E20" s="91">
        <f>+Totals!D28</f>
        <v>0</v>
      </c>
      <c r="G20" s="89"/>
      <c r="H20" s="92">
        <f>+Totals!AF28</f>
        <v>0</v>
      </c>
      <c r="J20" s="89"/>
      <c r="K20" s="93">
        <f>+Totals!AI28</f>
        <v>0</v>
      </c>
      <c r="M20" s="89"/>
      <c r="N20" s="94">
        <f>+Totals!AL28</f>
        <v>0</v>
      </c>
    </row>
    <row r="21" spans="1:14" x14ac:dyDescent="0.3">
      <c r="A21" s="89" t="s">
        <v>25</v>
      </c>
      <c r="B21" s="90">
        <f>+Totals!B29</f>
        <v>0</v>
      </c>
      <c r="D21" s="89" t="s">
        <v>25</v>
      </c>
      <c r="E21" s="91">
        <f>+Totals!D29</f>
        <v>0</v>
      </c>
      <c r="G21" s="89" t="s">
        <v>25</v>
      </c>
      <c r="H21" s="92">
        <f>+Totals!AF29</f>
        <v>0</v>
      </c>
      <c r="J21" s="89" t="s">
        <v>25</v>
      </c>
      <c r="K21" s="93">
        <f>+Totals!AI29</f>
        <v>0</v>
      </c>
      <c r="M21" s="89" t="s">
        <v>25</v>
      </c>
      <c r="N21" s="94">
        <f>+Totals!AL29</f>
        <v>0</v>
      </c>
    </row>
    <row r="22" spans="1:14" ht="27" x14ac:dyDescent="0.3">
      <c r="A22" s="89" t="str">
        <f>+Totals!A30</f>
        <v>Fort Zumwalt North HS - 7:00 PM</v>
      </c>
      <c r="B22" s="90">
        <f>+Totals!B30</f>
        <v>131</v>
      </c>
      <c r="D22" s="89" t="str">
        <f>+Totals!A33</f>
        <v>Rockwood Summitt HS - 7:45 PM</v>
      </c>
      <c r="E22" s="91">
        <f>+Totals!D33</f>
        <v>177</v>
      </c>
      <c r="G22" s="89" t="str">
        <f>+Totals!A33</f>
        <v>Rockwood Summitt HS - 7:45 PM</v>
      </c>
      <c r="H22" s="92">
        <f>+Totals!AF33</f>
        <v>67.900000000000006</v>
      </c>
      <c r="J22" s="89" t="str">
        <f>+Totals!A33</f>
        <v>Rockwood Summitt HS - 7:45 PM</v>
      </c>
      <c r="K22" s="93">
        <f>+Totals!AI33</f>
        <v>139</v>
      </c>
      <c r="M22" s="89" t="str">
        <f>+Totals!A33</f>
        <v>Rockwood Summitt HS - 7:45 PM</v>
      </c>
      <c r="N22" s="94">
        <f>+Totals!AL33</f>
        <v>131</v>
      </c>
    </row>
    <row r="23" spans="1:14" ht="27" x14ac:dyDescent="0.3">
      <c r="A23" s="89" t="str">
        <f>+Totals!A32</f>
        <v>Collinsville High School - 7:30 PM</v>
      </c>
      <c r="B23" s="90">
        <f>+Totals!B32</f>
        <v>123</v>
      </c>
      <c r="D23" s="89" t="str">
        <f>+Totals!A31</f>
        <v>Fort Zumwalt South HS - 7:15 PM</v>
      </c>
      <c r="E23" s="91">
        <f>+Totals!D31</f>
        <v>169</v>
      </c>
      <c r="G23" s="89" t="str">
        <f>+Totals!A30</f>
        <v>Fort Zumwalt North HS - 7:00 PM</v>
      </c>
      <c r="H23" s="92">
        <f>+Totals!AF30</f>
        <v>66.150000000000006</v>
      </c>
      <c r="J23" s="89" t="str">
        <f>+Totals!A30</f>
        <v>Fort Zumwalt North HS - 7:00 PM</v>
      </c>
      <c r="K23" s="93">
        <f>+Totals!AI30</f>
        <v>135.5</v>
      </c>
      <c r="M23" s="89" t="str">
        <f>+Totals!A30</f>
        <v>Fort Zumwalt North HS - 7:00 PM</v>
      </c>
      <c r="N23" s="94">
        <f>+Totals!AL30</f>
        <v>127.5</v>
      </c>
    </row>
    <row r="24" spans="1:14" ht="27" x14ac:dyDescent="0.3">
      <c r="A24" s="89" t="str">
        <f>+Totals!A33</f>
        <v>Rockwood Summitt HS - 7:45 PM</v>
      </c>
      <c r="B24" s="90">
        <f>+Totals!B33</f>
        <v>103</v>
      </c>
      <c r="D24" s="89" t="str">
        <f>+Totals!A34</f>
        <v>Granite City High School - 8:00 PM</v>
      </c>
      <c r="E24" s="91">
        <f>+Totals!D34</f>
        <v>166</v>
      </c>
      <c r="G24" s="89" t="str">
        <f>+Totals!A34</f>
        <v>Granite City High School - 8:00 PM</v>
      </c>
      <c r="H24" s="92">
        <f>+Totals!AF34</f>
        <v>64.050000000000011</v>
      </c>
      <c r="J24" s="89" t="str">
        <f>+Totals!A34</f>
        <v>Granite City High School - 8:00 PM</v>
      </c>
      <c r="K24" s="93">
        <f>+Totals!AI34</f>
        <v>133.5</v>
      </c>
      <c r="M24" s="89" t="str">
        <f>+Totals!A32</f>
        <v>Collinsville High School - 7:30 PM</v>
      </c>
      <c r="N24" s="94">
        <f>+Totals!AL32</f>
        <v>120.5</v>
      </c>
    </row>
    <row r="25" spans="1:14" ht="27" x14ac:dyDescent="0.3">
      <c r="A25" s="89" t="str">
        <f>+Totals!A31</f>
        <v>Fort Zumwalt South HS - 7:15 PM</v>
      </c>
      <c r="B25" s="90">
        <f>+Totals!B31</f>
        <v>92</v>
      </c>
      <c r="D25" s="89" t="str">
        <f>+Totals!A32</f>
        <v>Collinsville High School - 7:30 PM</v>
      </c>
      <c r="E25" s="91">
        <f>+Totals!D32</f>
        <v>164</v>
      </c>
      <c r="G25" s="89" t="str">
        <f>+Totals!A32</f>
        <v>Collinsville High School - 7:30 PM</v>
      </c>
      <c r="H25" s="92">
        <f>+Totals!AF32</f>
        <v>60.7</v>
      </c>
      <c r="J25" s="89" t="str">
        <f>+Totals!A32</f>
        <v>Collinsville High School - 7:30 PM</v>
      </c>
      <c r="K25" s="93">
        <f>+Totals!AI32</f>
        <v>122</v>
      </c>
      <c r="M25" s="89" t="str">
        <f>+Totals!A34</f>
        <v>Granite City High School - 8:00 PM</v>
      </c>
      <c r="N25" s="94">
        <f>+Totals!AL34</f>
        <v>120</v>
      </c>
    </row>
    <row r="26" spans="1:14" ht="27" x14ac:dyDescent="0.3">
      <c r="A26" s="89" t="str">
        <f>+Totals!A34</f>
        <v>Granite City High School - 8:00 PM</v>
      </c>
      <c r="B26" s="90">
        <f>+Totals!B34</f>
        <v>91</v>
      </c>
      <c r="D26" s="89" t="str">
        <f>+Totals!A30</f>
        <v>Fort Zumwalt North HS - 7:00 PM</v>
      </c>
      <c r="E26" s="91">
        <f>+Totals!D30</f>
        <v>161</v>
      </c>
      <c r="G26" s="89" t="str">
        <f>+Totals!A31</f>
        <v>Fort Zumwalt South HS - 7:15 PM</v>
      </c>
      <c r="H26" s="92">
        <f>+Totals!AF31</f>
        <v>59.05</v>
      </c>
      <c r="J26" s="89" t="str">
        <f>+Totals!A31</f>
        <v>Fort Zumwalt South HS - 7:15 PM</v>
      </c>
      <c r="K26" s="93">
        <f>+Totals!AI31</f>
        <v>121.5</v>
      </c>
      <c r="M26" s="89" t="str">
        <f>+Totals!A31</f>
        <v>Fort Zumwalt South HS - 7:15 PM</v>
      </c>
      <c r="N26" s="94">
        <f>+Totals!AL31</f>
        <v>113</v>
      </c>
    </row>
    <row r="27" spans="1:14" x14ac:dyDescent="0.3">
      <c r="B27" s="90">
        <f>+Totals!B35</f>
        <v>0</v>
      </c>
      <c r="D27" s="89"/>
      <c r="E27" s="91">
        <f>+Totals!D35</f>
        <v>0</v>
      </c>
      <c r="G27" s="89"/>
      <c r="H27" s="92">
        <f>+Totals!AF35</f>
        <v>0</v>
      </c>
      <c r="J27" s="89"/>
      <c r="K27" s="93">
        <f>+Totals!AI35</f>
        <v>0</v>
      </c>
      <c r="M27" s="89"/>
      <c r="N27" s="94">
        <f>+Totals!AL35</f>
        <v>0</v>
      </c>
    </row>
    <row r="28" spans="1:14" x14ac:dyDescent="0.3">
      <c r="A28" s="89" t="s">
        <v>50</v>
      </c>
      <c r="B28" s="90">
        <f>+Totals!B36</f>
        <v>0</v>
      </c>
      <c r="D28" s="89" t="s">
        <v>50</v>
      </c>
      <c r="E28" s="91">
        <f>+Totals!D36</f>
        <v>0</v>
      </c>
      <c r="G28" s="89" t="s">
        <v>50</v>
      </c>
      <c r="H28" s="92">
        <f>+Totals!AF36</f>
        <v>0</v>
      </c>
      <c r="J28" s="89" t="s">
        <v>50</v>
      </c>
      <c r="K28" s="93">
        <f>+Totals!AI36</f>
        <v>0</v>
      </c>
      <c r="M28" s="89" t="s">
        <v>50</v>
      </c>
      <c r="N28" s="94">
        <f>+Totals!AL36</f>
        <v>0</v>
      </c>
    </row>
    <row r="29" spans="1:14" ht="27" x14ac:dyDescent="0.3">
      <c r="A29" s="89" t="str">
        <f>+Totals!A38</f>
        <v>Francis Howell North HS - 8:45 PM</v>
      </c>
      <c r="B29" s="90">
        <f>+Totals!B38</f>
        <v>143</v>
      </c>
      <c r="D29" s="89" t="str">
        <f>+Totals!A39</f>
        <v>Belleville East High School - 9:00 PM</v>
      </c>
      <c r="E29" s="91">
        <f>+Totals!D39</f>
        <v>173</v>
      </c>
      <c r="G29" s="89" t="str">
        <f>+Totals!A40</f>
        <v>Edwardsville High School - 9:15 PM</v>
      </c>
      <c r="H29" s="92">
        <f>+Totals!AF40</f>
        <v>69.649999999999991</v>
      </c>
      <c r="J29" s="89" t="str">
        <f>+Totals!A39</f>
        <v>Belleville East High School - 9:00 PM</v>
      </c>
      <c r="K29" s="93">
        <f>+Totals!AI39</f>
        <v>141.5</v>
      </c>
      <c r="M29" s="89" t="str">
        <f>+Totals!A40</f>
        <v>Edwardsville High School - 9:15 PM</v>
      </c>
      <c r="N29" s="94">
        <f>+Totals!AL40</f>
        <v>136</v>
      </c>
    </row>
    <row r="30" spans="1:14" ht="27" x14ac:dyDescent="0.3">
      <c r="A30" s="89" t="str">
        <f>+Totals!A40</f>
        <v>Edwardsville High School - 9:15 PM</v>
      </c>
      <c r="B30" s="90">
        <f>+Totals!B40</f>
        <v>124</v>
      </c>
      <c r="D30" s="89" t="str">
        <f>+Totals!A40</f>
        <v>Edwardsville High School - 9:15 PM</v>
      </c>
      <c r="E30" s="91">
        <f>+Totals!D40</f>
        <v>171</v>
      </c>
      <c r="G30" s="89" t="str">
        <f>+Totals!A39</f>
        <v>Belleville East High School - 9:00 PM</v>
      </c>
      <c r="H30" s="92">
        <f>+Totals!AF39</f>
        <v>69.449999999999989</v>
      </c>
      <c r="J30" s="89" t="str">
        <f>+Totals!A40</f>
        <v>Edwardsville High School - 9:15 PM</v>
      </c>
      <c r="K30" s="93">
        <f>+Totals!AI40</f>
        <v>141.5</v>
      </c>
      <c r="M30" s="89" t="str">
        <f>+Totals!A39</f>
        <v>Belleville East High School - 9:00 PM</v>
      </c>
      <c r="N30" s="94">
        <f>+Totals!AL39</f>
        <v>135</v>
      </c>
    </row>
    <row r="31" spans="1:14" ht="27" x14ac:dyDescent="0.3">
      <c r="A31" s="89" t="str">
        <f>+Totals!A39</f>
        <v>Belleville East High School - 9:00 PM</v>
      </c>
      <c r="B31" s="90">
        <f>+Totals!B39</f>
        <v>115</v>
      </c>
      <c r="D31" s="89" t="str">
        <f>+Totals!A37</f>
        <v>Francis Howell Central HS - 8:30 PM</v>
      </c>
      <c r="E31" s="91">
        <f>+Totals!D37</f>
        <v>170</v>
      </c>
      <c r="G31" s="89" t="str">
        <f>+Totals!A37</f>
        <v>Francis Howell Central HS - 8:30 PM</v>
      </c>
      <c r="H31" s="92">
        <f>+Totals!AF37</f>
        <v>66.599999999999994</v>
      </c>
      <c r="J31" s="89" t="str">
        <f>+Totals!A41</f>
        <v>Oakville High School - 9:30 PM</v>
      </c>
      <c r="K31" s="93">
        <f>+Totals!AI41</f>
        <v>139</v>
      </c>
      <c r="M31" s="89" t="str">
        <f>+Totals!A37</f>
        <v>Francis Howell Central HS - 8:30 PM</v>
      </c>
      <c r="N31" s="94">
        <f>+Totals!AL37</f>
        <v>132</v>
      </c>
    </row>
    <row r="32" spans="1:14" ht="27" x14ac:dyDescent="0.3">
      <c r="A32" s="89" t="str">
        <f>+Totals!A41</f>
        <v>Oakville High School - 9:30 PM</v>
      </c>
      <c r="B32" s="90">
        <f>+Totals!B41</f>
        <v>97</v>
      </c>
      <c r="D32" s="89" t="str">
        <f>+Totals!A41</f>
        <v>Oakville High School - 9:30 PM</v>
      </c>
      <c r="E32" s="91">
        <f>+Totals!D41</f>
        <v>168</v>
      </c>
      <c r="G32" s="89" t="str">
        <f>+Totals!A41</f>
        <v>Oakville High School - 9:30 PM</v>
      </c>
      <c r="H32" s="92">
        <f>+Totals!AF41</f>
        <v>66</v>
      </c>
      <c r="J32" s="89" t="str">
        <f>+Totals!A38</f>
        <v>Francis Howell North HS - 8:45 PM</v>
      </c>
      <c r="K32" s="93">
        <f>+Totals!AI38</f>
        <v>137.5</v>
      </c>
      <c r="M32" s="89" t="str">
        <f>+Totals!A38</f>
        <v>Francis Howell North HS - 8:45 PM</v>
      </c>
      <c r="N32" s="94">
        <f>+Totals!AL38</f>
        <v>123</v>
      </c>
    </row>
    <row r="33" spans="1:14" ht="27" x14ac:dyDescent="0.3">
      <c r="A33" s="89" t="str">
        <f>+Totals!A37</f>
        <v>Francis Howell Central HS - 8:30 PM</v>
      </c>
      <c r="B33" s="90">
        <f>+Totals!B37</f>
        <v>96</v>
      </c>
      <c r="D33" s="89" t="str">
        <f>+Totals!A38</f>
        <v>Francis Howell North HS - 8:45 PM</v>
      </c>
      <c r="E33" s="91">
        <f>+Totals!D38</f>
        <v>167</v>
      </c>
      <c r="G33" s="89" t="str">
        <f>+Totals!A38</f>
        <v>Francis Howell North HS - 8:45 PM</v>
      </c>
      <c r="H33" s="92">
        <f>+Totals!AF38</f>
        <v>65.850000000000009</v>
      </c>
      <c r="J33" s="89" t="str">
        <f>+Totals!A37</f>
        <v>Francis Howell Central HS - 8:30 PM</v>
      </c>
      <c r="K33" s="93">
        <f>+Totals!AI37</f>
        <v>134</v>
      </c>
      <c r="M33" s="89" t="str">
        <f>+Totals!A41</f>
        <v>Oakville High School - 9:30 PM</v>
      </c>
      <c r="N33" s="94">
        <f>+Totals!AL41</f>
        <v>121.5</v>
      </c>
    </row>
    <row r="36" spans="1:14" x14ac:dyDescent="0.3">
      <c r="A36" s="89" t="s">
        <v>28</v>
      </c>
    </row>
  </sheetData>
  <sortState ref="M29:N33">
    <sortCondition descending="1" ref="N29:N3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Totals</vt:lpstr>
      <vt:lpstr>Awards</vt:lpstr>
      <vt:lpstr>Sheet1</vt:lpstr>
      <vt:lpstr>Totals!Print_Area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Meagan</dc:creator>
  <cp:lastModifiedBy>Dan Gentry</cp:lastModifiedBy>
  <cp:lastPrinted>2013-09-15T03:04:12Z</cp:lastPrinted>
  <dcterms:created xsi:type="dcterms:W3CDTF">2009-08-01T22:32:34Z</dcterms:created>
  <dcterms:modified xsi:type="dcterms:W3CDTF">2013-09-15T03:05:56Z</dcterms:modified>
</cp:coreProperties>
</file>