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git/university/Physik/Praktikum/Versuch Wechselstromkreise/"/>
    </mc:Choice>
  </mc:AlternateContent>
  <xr:revisionPtr revIDLastSave="0" documentId="13_ncr:1_{35FE897B-4948-E947-980D-6FE82A6C2920}" xr6:coauthVersionLast="47" xr6:coauthVersionMax="47" xr10:uidLastSave="{00000000-0000-0000-0000-000000000000}"/>
  <bookViews>
    <workbookView xWindow="11400" yWindow="28800" windowWidth="28800" windowHeight="18000" xr2:uid="{F4BED38F-A8A5-2047-B117-D141C0E24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AE3" i="1"/>
  <c r="AF3" i="1"/>
  <c r="L12" i="1"/>
  <c r="M5" i="1"/>
  <c r="D5" i="1"/>
  <c r="AC11" i="1"/>
  <c r="AC10" i="1"/>
  <c r="AC9" i="1"/>
  <c r="AC8" i="1"/>
  <c r="AC7" i="1"/>
  <c r="AC6" i="1"/>
  <c r="AC5" i="1"/>
  <c r="AC4" i="1"/>
  <c r="AC3" i="1"/>
  <c r="Z4" i="1"/>
  <c r="Z5" i="1"/>
  <c r="Z6" i="1"/>
  <c r="Z7" i="1"/>
  <c r="Z8" i="1"/>
  <c r="Z9" i="1"/>
  <c r="Z10" i="1"/>
  <c r="Z11" i="1"/>
  <c r="Z3" i="1"/>
  <c r="AA4" i="1"/>
  <c r="AA5" i="1"/>
  <c r="AA6" i="1"/>
  <c r="AA7" i="1"/>
  <c r="AA8" i="1"/>
  <c r="AA9" i="1"/>
  <c r="AA10" i="1"/>
  <c r="AA11" i="1"/>
  <c r="W5" i="1"/>
  <c r="W6" i="1"/>
  <c r="W7" i="1"/>
  <c r="W8" i="1"/>
  <c r="W9" i="1"/>
  <c r="W10" i="1"/>
  <c r="W11" i="1"/>
  <c r="AA3" i="1"/>
  <c r="W3" i="1"/>
  <c r="Q12" i="1"/>
  <c r="Q9" i="1"/>
  <c r="L9" i="1"/>
  <c r="J5" i="1"/>
  <c r="K3" i="1" s="1"/>
  <c r="L3" i="1" s="1"/>
  <c r="I3" i="1"/>
  <c r="B3" i="1"/>
  <c r="A3" i="1"/>
  <c r="M3" i="1" l="1"/>
  <c r="D3" i="1"/>
</calcChain>
</file>

<file path=xl/sharedStrings.xml><?xml version="1.0" encoding="utf-8"?>
<sst xmlns="http://schemas.openxmlformats.org/spreadsheetml/2006/main" count="45" uniqueCount="30">
  <si>
    <t>U_m in mV</t>
  </si>
  <si>
    <t>U_z in mV</t>
  </si>
  <si>
    <t>R_m in Ohm</t>
  </si>
  <si>
    <t>|Z| in Ohm</t>
  </si>
  <si>
    <t>perfekt</t>
  </si>
  <si>
    <t>U_m in V</t>
  </si>
  <si>
    <t>U_z in V</t>
  </si>
  <si>
    <t>f_z</t>
  </si>
  <si>
    <t>Fehler: 100mV</t>
  </si>
  <si>
    <t>T_z in mu s</t>
  </si>
  <si>
    <t>s</t>
  </si>
  <si>
    <t>omega_z</t>
  </si>
  <si>
    <t>C_z in F</t>
  </si>
  <si>
    <t>mu F</t>
  </si>
  <si>
    <t>t in mu s</t>
  </si>
  <si>
    <t>phi in grad</t>
  </si>
  <si>
    <t>D t in mu s</t>
  </si>
  <si>
    <t>D phi in grad</t>
  </si>
  <si>
    <t>mit 250 als ein kasten</t>
  </si>
  <si>
    <t>Kondensator</t>
  </si>
  <si>
    <t>Widerstand</t>
  </si>
  <si>
    <t>D T_z in mu s</t>
  </si>
  <si>
    <t>25 als ein kasten</t>
  </si>
  <si>
    <t>Hz</t>
  </si>
  <si>
    <t>T_z in ms</t>
  </si>
  <si>
    <t>omega in Hz</t>
  </si>
  <si>
    <t>C in F</t>
  </si>
  <si>
    <t>R in Ohm</t>
  </si>
  <si>
    <t>Fehler in mV</t>
  </si>
  <si>
    <t>Spule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</si>
</sst>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/>
    <xf numFmtId="164" fontId="0" fillId="0" borderId="0" xfId="0" applyNumberFormat="1"/>
    <xf numFmtId="11" fontId="0" fillId="0" borderId="0" xfId="0" applyNumberFormat="1"/>
    <xf numFmtId="11" fontId="0" fillId="0" borderId="3" xfId="0" applyNumberFormat="1" applyBorder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phi in grad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Sheet1!$Z$3:$Z$11</c:f>
              <c:numCache>
                <c:formatCode>0.00</c:formatCode>
                <c:ptCount val="9"/>
                <c:pt idx="0">
                  <c:v>1256.6370614359173</c:v>
                </c:pt>
                <c:pt idx="1">
                  <c:v>2513.2741228718346</c:v>
                </c:pt>
                <c:pt idx="2">
                  <c:v>6283.1853071795858</c:v>
                </c:pt>
                <c:pt idx="3">
                  <c:v>12566.370614359172</c:v>
                </c:pt>
                <c:pt idx="4">
                  <c:v>25132.741228718343</c:v>
                </c:pt>
                <c:pt idx="5">
                  <c:v>62831.853071795864</c:v>
                </c:pt>
                <c:pt idx="6">
                  <c:v>125663.70614359173</c:v>
                </c:pt>
                <c:pt idx="7">
                  <c:v>251327.41228718346</c:v>
                </c:pt>
                <c:pt idx="8">
                  <c:v>502654.82457436691</c:v>
                </c:pt>
              </c:numCache>
            </c:numRef>
          </c:xVal>
          <c:yVal>
            <c:numRef>
              <c:f>Sheet1!$AA$3:$AA$11</c:f>
              <c:numCache>
                <c:formatCode>0.00</c:formatCode>
                <c:ptCount val="9"/>
                <c:pt idx="0">
                  <c:v>-36</c:v>
                </c:pt>
                <c:pt idx="1">
                  <c:v>-28.8</c:v>
                </c:pt>
                <c:pt idx="2">
                  <c:v>-36</c:v>
                </c:pt>
                <c:pt idx="3">
                  <c:v>-54</c:v>
                </c:pt>
                <c:pt idx="4">
                  <c:v>-72</c:v>
                </c:pt>
                <c:pt idx="5">
                  <c:v>-79.2</c:v>
                </c:pt>
                <c:pt idx="6">
                  <c:v>-79.2</c:v>
                </c:pt>
                <c:pt idx="7">
                  <c:v>-86.399999999999991</c:v>
                </c:pt>
                <c:pt idx="8">
                  <c:v>-86.399999999999991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E-2E46-A56D-562F1B03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804560"/>
        <c:axId val="2025032656"/>
      </c:scatterChart>
      <c:valAx>
        <c:axId val="161980456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Omega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25032656"/>
        <c:crosses val="autoZero"/>
        <c:crossBetween val="midCat"/>
      </c:valAx>
      <c:valAx>
        <c:axId val="20250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Phi in Grad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980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|Z| in 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Sheet1!$Z$3:$Z$11</c:f>
              <c:numCache>
                <c:formatCode>0.00</c:formatCode>
                <c:ptCount val="9"/>
                <c:pt idx="0">
                  <c:v>1256.6370614359173</c:v>
                </c:pt>
                <c:pt idx="1">
                  <c:v>2513.2741228718346</c:v>
                </c:pt>
                <c:pt idx="2">
                  <c:v>6283.1853071795858</c:v>
                </c:pt>
                <c:pt idx="3">
                  <c:v>12566.370614359172</c:v>
                </c:pt>
                <c:pt idx="4">
                  <c:v>25132.741228718343</c:v>
                </c:pt>
                <c:pt idx="5">
                  <c:v>62831.853071795864</c:v>
                </c:pt>
                <c:pt idx="6">
                  <c:v>125663.70614359173</c:v>
                </c:pt>
                <c:pt idx="7">
                  <c:v>251327.41228718346</c:v>
                </c:pt>
                <c:pt idx="8">
                  <c:v>502654.82457436691</c:v>
                </c:pt>
              </c:numCache>
            </c:numRef>
          </c:xVal>
          <c:yVal>
            <c:numRef>
              <c:f>Sheet1!$AC$3:$AC$11</c:f>
              <c:numCache>
                <c:formatCode>0.00</c:formatCode>
                <c:ptCount val="9"/>
                <c:pt idx="0">
                  <c:v>3644.4444444444443</c:v>
                </c:pt>
                <c:pt idx="1">
                  <c:v>4100</c:v>
                </c:pt>
                <c:pt idx="2">
                  <c:v>4100</c:v>
                </c:pt>
                <c:pt idx="3">
                  <c:v>2928.5714285714284</c:v>
                </c:pt>
                <c:pt idx="4">
                  <c:v>1863.6363636363635</c:v>
                </c:pt>
                <c:pt idx="5">
                  <c:v>745.4545454545455</c:v>
                </c:pt>
                <c:pt idx="6">
                  <c:v>410</c:v>
                </c:pt>
                <c:pt idx="7">
                  <c:v>205</c:v>
                </c:pt>
                <c:pt idx="8">
                  <c:v>124.24242424242424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B0-2A4A-99FF-1C8DB0ABA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72368"/>
        <c:axId val="1624112432"/>
      </c:scatterChart>
      <c:valAx>
        <c:axId val="162417236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Omega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24112432"/>
        <c:crosses val="autoZero"/>
        <c:crossBetween val="midCat"/>
      </c:valAx>
      <c:valAx>
        <c:axId val="162411243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|Z| in Ohm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241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</xdr:colOff>
      <xdr:row>12</xdr:row>
      <xdr:rowOff>6350</xdr:rowOff>
    </xdr:from>
    <xdr:to>
      <xdr:col>27</xdr:col>
      <xdr:colOff>25400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D1EDD-54E6-A356-07B7-64BDD0010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12700</xdr:colOff>
      <xdr:row>12</xdr:row>
      <xdr:rowOff>6350</xdr:rowOff>
    </xdr:from>
    <xdr:to>
      <xdr:col>37</xdr:col>
      <xdr:colOff>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36C7CE-95A3-1C91-7010-0B6F02031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9429E-E484-BD42-B16F-663A36970649}">
  <dimension ref="A1:AF12"/>
  <sheetViews>
    <sheetView tabSelected="1" zoomScale="82" zoomScaleNormal="150" workbookViewId="0">
      <selection activeCell="O2" sqref="O2"/>
    </sheetView>
  </sheetViews>
  <sheetFormatPr baseColWidth="10" defaultRowHeight="16" x14ac:dyDescent="0.2"/>
  <cols>
    <col min="1" max="5" width="10.83203125" style="1"/>
    <col min="6" max="6" width="13.1640625" style="1" bestFit="1" customWidth="1"/>
    <col min="7" max="9" width="10.83203125" style="1"/>
    <col min="10" max="10" width="10.5" style="1" bestFit="1" customWidth="1"/>
    <col min="11" max="12" width="10.83203125" style="1"/>
    <col min="13" max="13" width="11.1640625" style="1" bestFit="1" customWidth="1"/>
    <col min="14" max="14" width="10.83203125" style="1"/>
    <col min="15" max="15" width="12.1640625" style="1" bestFit="1" customWidth="1"/>
    <col min="16" max="16" width="10.83203125" style="1"/>
    <col min="17" max="17" width="11.5" style="1" bestFit="1" customWidth="1"/>
    <col min="18" max="31" width="10.83203125" style="1"/>
    <col min="32" max="32" width="15.6640625" style="1" bestFit="1" customWidth="1"/>
    <col min="33" max="16384" width="10.83203125" style="1"/>
  </cols>
  <sheetData>
    <row r="1" spans="1:32" ht="17" thickBot="1" x14ac:dyDescent="0.25">
      <c r="A1" s="8" t="s">
        <v>20</v>
      </c>
      <c r="B1" s="8"/>
      <c r="C1" s="8"/>
      <c r="D1" s="8"/>
      <c r="F1" s="8" t="s">
        <v>19</v>
      </c>
      <c r="G1" s="8"/>
      <c r="H1" s="8"/>
      <c r="I1" s="8"/>
      <c r="J1" s="8"/>
      <c r="K1" s="8"/>
      <c r="L1" s="8"/>
      <c r="M1" s="8"/>
      <c r="O1" s="8" t="s">
        <v>29</v>
      </c>
      <c r="P1" s="8"/>
      <c r="Q1" s="8"/>
    </row>
    <row r="2" spans="1:32" x14ac:dyDescent="0.2">
      <c r="A2" s="1" t="s">
        <v>0</v>
      </c>
      <c r="B2" s="1" t="s">
        <v>1</v>
      </c>
      <c r="C2" s="1" t="s">
        <v>2</v>
      </c>
      <c r="D2" s="1" t="s">
        <v>3</v>
      </c>
      <c r="F2" s="1" t="s">
        <v>5</v>
      </c>
      <c r="G2" s="1" t="s">
        <v>6</v>
      </c>
      <c r="H2" s="1" t="s">
        <v>2</v>
      </c>
      <c r="I2" s="1" t="s">
        <v>3</v>
      </c>
      <c r="J2" s="1" t="s">
        <v>9</v>
      </c>
      <c r="K2" s="1" t="s">
        <v>7</v>
      </c>
      <c r="L2" s="1" t="s">
        <v>11</v>
      </c>
      <c r="M2" s="2" t="s">
        <v>12</v>
      </c>
      <c r="O2" s="1" t="s">
        <v>9</v>
      </c>
      <c r="S2" s="1" t="s">
        <v>23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14</v>
      </c>
      <c r="Y2" s="1" t="s">
        <v>24</v>
      </c>
      <c r="Z2" s="1" t="s">
        <v>25</v>
      </c>
      <c r="AA2" s="1" t="s">
        <v>15</v>
      </c>
      <c r="AC2" s="1" t="s">
        <v>3</v>
      </c>
      <c r="AE2" s="1" t="s">
        <v>27</v>
      </c>
      <c r="AF2" s="1" t="s">
        <v>26</v>
      </c>
    </row>
    <row r="3" spans="1:32" x14ac:dyDescent="0.2">
      <c r="A3" s="1">
        <f>2.3*200</f>
        <v>459.99999999999994</v>
      </c>
      <c r="B3" s="1">
        <f>2.8*200</f>
        <v>560</v>
      </c>
      <c r="C3" s="1">
        <v>82</v>
      </c>
      <c r="D3" s="1">
        <f>B3/A3 * C3</f>
        <v>99.826086956521749</v>
      </c>
      <c r="F3" s="1">
        <v>0.9</v>
      </c>
      <c r="G3" s="1">
        <v>0.38</v>
      </c>
      <c r="H3" s="1">
        <v>82</v>
      </c>
      <c r="I3" s="1">
        <f>G3/F3*H3</f>
        <v>34.62222222222222</v>
      </c>
      <c r="J3" s="1">
        <v>1000</v>
      </c>
      <c r="K3" s="1">
        <f>1/J5</f>
        <v>1000</v>
      </c>
      <c r="L3" s="1">
        <f>2*PI()*K3</f>
        <v>6283.1853071795858</v>
      </c>
      <c r="M3" s="7">
        <f>1/(I3*L3)</f>
        <v>4.5969014371856815E-6</v>
      </c>
      <c r="O3" s="1">
        <v>100</v>
      </c>
      <c r="S3" s="1">
        <v>200</v>
      </c>
      <c r="T3" s="1">
        <v>22.5</v>
      </c>
      <c r="U3" s="1">
        <v>1000</v>
      </c>
      <c r="V3" s="1">
        <v>82</v>
      </c>
      <c r="W3" s="1">
        <f>$U3/$T3*$V3</f>
        <v>3644.4444444444443</v>
      </c>
      <c r="X3" s="1">
        <v>-500</v>
      </c>
      <c r="Y3" s="1">
        <v>5000</v>
      </c>
      <c r="Z3" s="1">
        <f>2*PI()*$S3</f>
        <v>1256.6370614359173</v>
      </c>
      <c r="AA3" s="1">
        <f>$X3/$Y3 * 360</f>
        <v>-36</v>
      </c>
      <c r="AC3" s="1">
        <f>$U3/$T3*$V3</f>
        <v>3644.4444444444443</v>
      </c>
      <c r="AE3" s="1">
        <f>W4</f>
        <v>4100</v>
      </c>
      <c r="AF3" s="5">
        <f>1/(W10*Z10)</f>
        <v>1.940913940145065E-8</v>
      </c>
    </row>
    <row r="4" spans="1:32" x14ac:dyDescent="0.2">
      <c r="M4" s="3"/>
      <c r="S4" s="1">
        <v>400</v>
      </c>
      <c r="T4" s="1">
        <v>20</v>
      </c>
      <c r="U4" s="1">
        <v>1000</v>
      </c>
      <c r="V4" s="1">
        <v>82</v>
      </c>
      <c r="W4" s="1">
        <f>$U4/$T4*$V4</f>
        <v>4100</v>
      </c>
      <c r="X4" s="1">
        <v>-200</v>
      </c>
      <c r="Y4" s="1">
        <v>2500</v>
      </c>
      <c r="Z4" s="1">
        <f t="shared" ref="Z4:Z11" si="0">2*PI()*$S4</f>
        <v>2513.2741228718346</v>
      </c>
      <c r="AA4" s="1">
        <f t="shared" ref="AA4:AA11" si="1">$X4/$Y4 * 360</f>
        <v>-28.8</v>
      </c>
      <c r="AC4" s="1">
        <f t="shared" ref="AC4:AC11" si="2">$U4/$T4*$V4</f>
        <v>4100</v>
      </c>
    </row>
    <row r="5" spans="1:32" x14ac:dyDescent="0.2">
      <c r="A5" s="1">
        <v>40</v>
      </c>
      <c r="C5" s="1" t="s">
        <v>4</v>
      </c>
      <c r="D5" s="1">
        <f>((C3*B3)/A3)*A5+(C3/A3)*A5</f>
        <v>4000.1739130434785</v>
      </c>
      <c r="F5" s="1" t="s">
        <v>8</v>
      </c>
      <c r="J5" s="6">
        <f>J3/1000000</f>
        <v>1E-3</v>
      </c>
      <c r="M5" s="3">
        <f>M3*1000000</f>
        <v>4.5969014371856813</v>
      </c>
      <c r="S5" s="1">
        <v>1000</v>
      </c>
      <c r="T5" s="1">
        <v>20</v>
      </c>
      <c r="U5" s="1">
        <v>1000</v>
      </c>
      <c r="V5" s="1">
        <v>82</v>
      </c>
      <c r="W5" s="1">
        <f t="shared" ref="W4:W11" si="3">$U5/$T5*$V5</f>
        <v>4100</v>
      </c>
      <c r="X5" s="1">
        <v>-100</v>
      </c>
      <c r="Y5" s="1">
        <v>1000</v>
      </c>
      <c r="Z5" s="1">
        <f t="shared" si="0"/>
        <v>6283.1853071795858</v>
      </c>
      <c r="AA5" s="1">
        <f t="shared" si="1"/>
        <v>-36</v>
      </c>
      <c r="AC5" s="1">
        <f t="shared" si="2"/>
        <v>4100</v>
      </c>
    </row>
    <row r="6" spans="1:32" ht="17" thickBot="1" x14ac:dyDescent="0.25">
      <c r="A6" s="1" t="s">
        <v>28</v>
      </c>
      <c r="J6" s="1" t="s">
        <v>10</v>
      </c>
      <c r="M6" s="4" t="s">
        <v>13</v>
      </c>
      <c r="S6" s="1">
        <v>2000</v>
      </c>
      <c r="T6" s="1">
        <v>28</v>
      </c>
      <c r="U6" s="1">
        <v>1000</v>
      </c>
      <c r="V6" s="1">
        <v>82</v>
      </c>
      <c r="W6" s="1">
        <f t="shared" si="3"/>
        <v>2928.5714285714284</v>
      </c>
      <c r="X6" s="1">
        <v>-75</v>
      </c>
      <c r="Y6" s="1">
        <v>500</v>
      </c>
      <c r="Z6" s="1">
        <f t="shared" si="0"/>
        <v>12566.370614359172</v>
      </c>
      <c r="AA6" s="1">
        <f t="shared" si="1"/>
        <v>-54</v>
      </c>
      <c r="AC6" s="1">
        <f t="shared" si="2"/>
        <v>2928.5714285714284</v>
      </c>
    </row>
    <row r="7" spans="1:32" ht="17" thickBot="1" x14ac:dyDescent="0.25">
      <c r="S7" s="1">
        <v>4000</v>
      </c>
      <c r="T7" s="1">
        <v>44</v>
      </c>
      <c r="U7" s="1">
        <v>1000</v>
      </c>
      <c r="V7" s="1">
        <v>82</v>
      </c>
      <c r="W7" s="1">
        <f t="shared" si="3"/>
        <v>1863.6363636363635</v>
      </c>
      <c r="X7" s="1">
        <v>-50</v>
      </c>
      <c r="Y7" s="1">
        <v>250</v>
      </c>
      <c r="Z7" s="1">
        <f t="shared" si="0"/>
        <v>25132.741228718343</v>
      </c>
      <c r="AA7" s="1">
        <f t="shared" si="1"/>
        <v>-72</v>
      </c>
      <c r="AC7" s="1">
        <f t="shared" si="2"/>
        <v>1863.6363636363635</v>
      </c>
    </row>
    <row r="8" spans="1:32" x14ac:dyDescent="0.2">
      <c r="J8" s="1" t="s">
        <v>14</v>
      </c>
      <c r="L8" s="2" t="s">
        <v>15</v>
      </c>
      <c r="O8" s="1" t="s">
        <v>14</v>
      </c>
      <c r="Q8" s="2" t="s">
        <v>15</v>
      </c>
      <c r="S8" s="1">
        <v>10000</v>
      </c>
      <c r="T8" s="1">
        <v>110</v>
      </c>
      <c r="U8" s="1">
        <v>1000</v>
      </c>
      <c r="V8" s="1">
        <v>82</v>
      </c>
      <c r="W8" s="1">
        <f t="shared" si="3"/>
        <v>745.4545454545455</v>
      </c>
      <c r="X8" s="1">
        <v>-22</v>
      </c>
      <c r="Y8" s="1">
        <v>100</v>
      </c>
      <c r="Z8" s="1">
        <f t="shared" si="0"/>
        <v>62831.853071795864</v>
      </c>
      <c r="AA8" s="1">
        <f t="shared" si="1"/>
        <v>-79.2</v>
      </c>
      <c r="AC8" s="1">
        <f t="shared" si="2"/>
        <v>745.4545454545455</v>
      </c>
    </row>
    <row r="9" spans="1:32" ht="17" thickBot="1" x14ac:dyDescent="0.25">
      <c r="J9" s="1">
        <v>-250</v>
      </c>
      <c r="L9" s="4">
        <f>J9/J3 * 360</f>
        <v>-90</v>
      </c>
      <c r="O9" s="1">
        <v>25</v>
      </c>
      <c r="Q9" s="4">
        <f>O9/O3 * 360</f>
        <v>90</v>
      </c>
      <c r="S9" s="1">
        <v>20000</v>
      </c>
      <c r="T9" s="1">
        <v>200</v>
      </c>
      <c r="U9" s="1">
        <v>1000</v>
      </c>
      <c r="V9" s="1">
        <v>82</v>
      </c>
      <c r="W9" s="1">
        <f t="shared" si="3"/>
        <v>410</v>
      </c>
      <c r="X9" s="1">
        <v>-11</v>
      </c>
      <c r="Y9" s="1">
        <v>50</v>
      </c>
      <c r="Z9" s="1">
        <f t="shared" si="0"/>
        <v>125663.70614359173</v>
      </c>
      <c r="AA9" s="1">
        <f t="shared" si="1"/>
        <v>-79.2</v>
      </c>
      <c r="AC9" s="1">
        <f t="shared" si="2"/>
        <v>410</v>
      </c>
    </row>
    <row r="10" spans="1:32" ht="17" thickBot="1" x14ac:dyDescent="0.25">
      <c r="F10" s="1" t="s">
        <v>18</v>
      </c>
      <c r="O10" s="1" t="s">
        <v>22</v>
      </c>
      <c r="S10" s="1">
        <v>40000</v>
      </c>
      <c r="T10" s="1">
        <v>400</v>
      </c>
      <c r="U10" s="1">
        <v>1000</v>
      </c>
      <c r="V10" s="1">
        <v>82</v>
      </c>
      <c r="W10" s="1">
        <f t="shared" si="3"/>
        <v>205</v>
      </c>
      <c r="X10" s="1">
        <v>-6</v>
      </c>
      <c r="Y10" s="1">
        <v>25</v>
      </c>
      <c r="Z10" s="1">
        <f t="shared" si="0"/>
        <v>251327.41228718346</v>
      </c>
      <c r="AA10" s="1">
        <f t="shared" si="1"/>
        <v>-86.399999999999991</v>
      </c>
      <c r="AC10" s="1">
        <f t="shared" si="2"/>
        <v>205</v>
      </c>
    </row>
    <row r="11" spans="1:32" x14ac:dyDescent="0.2">
      <c r="F11" s="1" t="s">
        <v>21</v>
      </c>
      <c r="G11" s="1" t="s">
        <v>16</v>
      </c>
      <c r="L11" s="2" t="s">
        <v>17</v>
      </c>
      <c r="O11" s="1" t="s">
        <v>21</v>
      </c>
      <c r="P11" s="1" t="s">
        <v>16</v>
      </c>
      <c r="Q11" s="2" t="s">
        <v>17</v>
      </c>
      <c r="S11" s="1">
        <v>80000</v>
      </c>
      <c r="T11" s="1">
        <v>660</v>
      </c>
      <c r="U11" s="1">
        <v>1000</v>
      </c>
      <c r="V11" s="1">
        <v>82</v>
      </c>
      <c r="W11" s="1">
        <f t="shared" si="3"/>
        <v>124.24242424242424</v>
      </c>
      <c r="X11" s="1">
        <v>-3</v>
      </c>
      <c r="Y11" s="1">
        <v>12.5</v>
      </c>
      <c r="Z11" s="1">
        <f t="shared" si="0"/>
        <v>502654.82457436691</v>
      </c>
      <c r="AA11" s="1">
        <f t="shared" si="1"/>
        <v>-86.399999999999991</v>
      </c>
      <c r="AC11" s="1">
        <f t="shared" si="2"/>
        <v>124.24242424242424</v>
      </c>
    </row>
    <row r="12" spans="1:32" ht="17" thickBot="1" x14ac:dyDescent="0.25">
      <c r="F12" s="1">
        <v>50</v>
      </c>
      <c r="G12" s="1">
        <v>50</v>
      </c>
      <c r="L12" s="4">
        <f>360/J3 * G12 + (J9 * 360)/J3^2 *F12</f>
        <v>13.5</v>
      </c>
      <c r="O12" s="1">
        <v>5</v>
      </c>
      <c r="P12" s="1">
        <v>5</v>
      </c>
      <c r="Q12" s="4">
        <f>360/O3 * P12 + (O9*360)/O3^2 * O12</f>
        <v>22.5</v>
      </c>
    </row>
  </sheetData>
  <mergeCells count="3">
    <mergeCell ref="F1:M1"/>
    <mergeCell ref="A1:D1"/>
    <mergeCell ref="O1:Q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wieland</dc:creator>
  <cp:lastModifiedBy>moritz wieland</cp:lastModifiedBy>
  <dcterms:created xsi:type="dcterms:W3CDTF">2023-12-14T12:18:44Z</dcterms:created>
  <dcterms:modified xsi:type="dcterms:W3CDTF">2024-01-04T11:39:41Z</dcterms:modified>
</cp:coreProperties>
</file>