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git/university/Physik/Praktikum/Versuch Viskosität/"/>
    </mc:Choice>
  </mc:AlternateContent>
  <xr:revisionPtr revIDLastSave="0" documentId="13_ncr:1_{12E136C4-054E-9343-82BD-BBA4E467D22D}" xr6:coauthVersionLast="47" xr6:coauthVersionMax="47" xr10:uidLastSave="{00000000-0000-0000-0000-000000000000}"/>
  <bookViews>
    <workbookView xWindow="4860" yWindow="21600" windowWidth="28800" windowHeight="18000" xr2:uid="{2E92C079-45FE-C74F-9508-FCE3F52F1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B88" i="1"/>
  <c r="F99" i="1"/>
  <c r="E99" i="1"/>
  <c r="C99" i="1"/>
  <c r="B99" i="1"/>
  <c r="C79" i="1"/>
  <c r="C85" i="1" s="1"/>
  <c r="C80" i="1"/>
  <c r="C81" i="1" s="1"/>
  <c r="B81" i="1"/>
  <c r="B80" i="1"/>
  <c r="B79" i="1"/>
  <c r="B85" i="1" s="1"/>
  <c r="B53" i="1"/>
  <c r="D58" i="1" s="1"/>
  <c r="B48" i="1"/>
  <c r="B56" i="1" s="1"/>
  <c r="B50" i="1"/>
  <c r="B69" i="1" s="1"/>
  <c r="D45" i="1"/>
  <c r="D46" i="1" s="1"/>
  <c r="C45" i="1"/>
  <c r="C46" i="1" s="1"/>
  <c r="E45" i="1"/>
  <c r="E46" i="1" s="1"/>
  <c r="B45" i="1"/>
  <c r="B46" i="1" s="1"/>
  <c r="D44" i="1"/>
  <c r="C44" i="1"/>
  <c r="E44" i="1"/>
  <c r="B44" i="1"/>
  <c r="C8" i="1"/>
  <c r="C9" i="1" s="1"/>
  <c r="D8" i="1"/>
  <c r="D9" i="1" s="1"/>
  <c r="E8" i="1"/>
  <c r="E9" i="1" s="1"/>
  <c r="B8" i="1"/>
  <c r="B9" i="1" s="1"/>
  <c r="C6" i="1"/>
  <c r="C7" i="1" s="1"/>
  <c r="D6" i="1"/>
  <c r="D7" i="1" s="1"/>
  <c r="E6" i="1"/>
  <c r="E7" i="1" s="1"/>
  <c r="B6" i="1"/>
  <c r="B7" i="1" s="1"/>
  <c r="B65" i="1" s="1"/>
  <c r="B89" i="1" l="1"/>
  <c r="E65" i="1"/>
  <c r="C65" i="1"/>
  <c r="C58" i="1"/>
  <c r="D65" i="1"/>
  <c r="C57" i="1"/>
  <c r="B57" i="1"/>
  <c r="B59" i="1" s="1"/>
  <c r="B11" i="1"/>
  <c r="E11" i="1"/>
  <c r="D11" i="1"/>
  <c r="C11" i="1"/>
  <c r="E57" i="1"/>
  <c r="E59" i="1" s="1"/>
  <c r="D57" i="1"/>
  <c r="D59" i="1" s="1"/>
  <c r="E58" i="1"/>
  <c r="B58" i="1"/>
  <c r="B66" i="1" l="1"/>
  <c r="C59" i="1"/>
</calcChain>
</file>

<file path=xl/sharedStrings.xml><?xml version="1.0" encoding="utf-8"?>
<sst xmlns="http://schemas.openxmlformats.org/spreadsheetml/2006/main" count="90" uniqueCount="81">
  <si>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</si>
  <si>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</si>
  <si>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</si>
  <si>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</si>
  <si>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</si>
  <si>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</si>
  <si>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</si>
  <si>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</si>
  <si>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</si>
  <si>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</si>
  <si>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Messung 11</t>
  </si>
  <si>
    <t>Messung 12</t>
  </si>
  <si>
    <t>Messung 13</t>
  </si>
  <si>
    <t>Messung 14</t>
  </si>
  <si>
    <t>Messung 15</t>
  </si>
  <si>
    <t>Messung 16</t>
  </si>
  <si>
    <t>Messung 17</t>
  </si>
  <si>
    <t>Messung 18</t>
  </si>
  <si>
    <t>Messung 19</t>
  </si>
  <si>
    <t>Messung 20</t>
  </si>
  <si>
    <t>Messung 21</t>
  </si>
  <si>
    <t>Messung 22</t>
  </si>
  <si>
    <t>Messung 23</t>
  </si>
  <si>
    <t>Messung 24</t>
  </si>
  <si>
    <t>Messung 25</t>
  </si>
  <si>
    <t>Messung 26</t>
  </si>
  <si>
    <t>Messung 27</t>
  </si>
  <si>
    <t>Messung 28</t>
  </si>
  <si>
    <t>Messung 29</t>
  </si>
  <si>
    <t>Messung 30</t>
  </si>
  <si>
    <t>d1 [mm]</t>
  </si>
  <si>
    <t>d2 [mm]</t>
  </si>
  <si>
    <t>d3 [mm]</t>
  </si>
  <si>
    <t>d4 [mm]</t>
  </si>
  <si>
    <t>Mittelwert [mm]</t>
  </si>
  <si>
    <t>Mittelwert [m]</t>
  </si>
  <si>
    <t>Mittelwert der Standardabweichung [mm]</t>
  </si>
  <si>
    <t>t1 [s]</t>
  </si>
  <si>
    <t>t2 [s]</t>
  </si>
  <si>
    <t>t3 [s]</t>
  </si>
  <si>
    <t>t4 [s]</t>
  </si>
  <si>
    <t>Mittelwert [s]</t>
  </si>
  <si>
    <t>Standardabweichung vom Mittelwert [mm]</t>
  </si>
  <si>
    <t>Länge [cm]</t>
  </si>
  <si>
    <t>Länge [m]</t>
  </si>
  <si>
    <t>Länge [mm]</t>
  </si>
  <si>
    <t>Erdanziehungskraft g [m/s^2]</t>
  </si>
  <si>
    <t>Dichte von Getriebeöls OKS 3740 p_F [kg/m^3]</t>
  </si>
  <si>
    <t>Mittelwert der Standardabweichung [s]</t>
  </si>
  <si>
    <t>Viskosität</t>
  </si>
  <si>
    <t>Fehler Kugeldurchmesser Delta d [mm]</t>
  </si>
  <si>
    <t>Fehler Länge Delta L [mm]</t>
  </si>
  <si>
    <t>Fehler Zeitmessung Delta t [s]</t>
  </si>
  <si>
    <t>Größtfehler</t>
  </si>
  <si>
    <t>Delta L/L</t>
  </si>
  <si>
    <t>Delta d/d</t>
  </si>
  <si>
    <t>Delta t/t</t>
  </si>
  <si>
    <t>1/d^2 [1/mm^2]</t>
  </si>
  <si>
    <t>Steigung m</t>
  </si>
  <si>
    <t>Warum höher -&gt; Turbulenzen bei höherer Geschwindigkeit</t>
  </si>
  <si>
    <t>Mittelwert Viskosität</t>
  </si>
  <si>
    <t>Warum niedriger -&gt; wegen 1/d^2, sozusagen gewichtung auf 1mm kugel -&gt; genauste Kugel</t>
  </si>
  <si>
    <t>Warum generell höher -&gt; Lufttemperatur 20 Grad, aber nicht Öl, allgemeine Messfehler</t>
  </si>
  <si>
    <t>Standardabweichung [s]</t>
  </si>
  <si>
    <t>Standardabweichung</t>
  </si>
  <si>
    <t>Mittelwert t [s]</t>
  </si>
  <si>
    <t>Mittelwert der Standardabweichung</t>
  </si>
  <si>
    <t>K</t>
  </si>
  <si>
    <t>Kinematische Viskosität</t>
  </si>
  <si>
    <t>c [Gew.-%]</t>
  </si>
  <si>
    <t>v [mm^2/s]</t>
  </si>
  <si>
    <t>III</t>
  </si>
  <si>
    <t>IIc</t>
  </si>
  <si>
    <t>Durchmesser d [mm]</t>
  </si>
  <si>
    <t>log(t2/t1)</t>
  </si>
  <si>
    <t>log(r1/r2)</t>
  </si>
  <si>
    <t>x</t>
  </si>
  <si>
    <t>Glycerin Konzentration</t>
  </si>
  <si>
    <t>Referenzwerte</t>
  </si>
  <si>
    <t>Nicht 4, da Konzentration nicht gleich</t>
  </si>
  <si>
    <t>Warum unterschiedlich -&gt; Frischere Lösung, da hydroskopisch -&gt; Verwässert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</si>
</sst>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Sheet1!$B$11:$E$11</c:f>
              <c:numCache>
                <c:formatCode>#,##0.00000</c:formatCode>
                <c:ptCount val="4"/>
                <c:pt idx="0">
                  <c:v>1.0134678618080268</c:v>
                </c:pt>
                <c:pt idx="1">
                  <c:v>0.25083542130596065</c:v>
                </c:pt>
                <c:pt idx="2">
                  <c:v>0.11185557208532342</c:v>
                </c:pt>
                <c:pt idx="3">
                  <c:v>6.2708855326490162E-2</c:v>
                </c:pt>
              </c:numCache>
            </c:numRef>
          </c:xVal>
          <c:yVal>
            <c:numRef>
              <c:f>Sheet1!$B$44:$E$44</c:f>
              <c:numCache>
                <c:formatCode>#,##0.00000</c:formatCode>
                <c:ptCount val="4"/>
                <c:pt idx="0">
                  <c:v>79.045999999999992</c:v>
                </c:pt>
                <c:pt idx="1">
                  <c:v>20.21</c:v>
                </c:pt>
                <c:pt idx="2">
                  <c:v>9.2236666666666647</c:v>
                </c:pt>
                <c:pt idx="3">
                  <c:v>5.3549999999999986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A742-BFC7-EC1AA0A5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15568"/>
        <c:axId val="1879642848"/>
      </c:scatterChart>
      <c:valAx>
        <c:axId val="14619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1/d^2 [mm^2]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9642848"/>
        <c:crosses val="autoZero"/>
        <c:crossBetween val="midCat"/>
      </c:valAx>
      <c:valAx>
        <c:axId val="1879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19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v [mm^2/s]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Sheet1!$B$101:$O$101</c:f>
              <c:numCache>
                <c:formatCode>#,##0.00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Sheet1!$B$102:$O$102</c:f>
              <c:numCache>
                <c:formatCode>#,##0.00</c:formatCode>
                <c:ptCount val="14"/>
                <c:pt idx="0">
                  <c:v>1.02</c:v>
                </c:pt>
                <c:pt idx="1">
                  <c:v>1.3</c:v>
                </c:pt>
                <c:pt idx="2">
                  <c:v>1.76</c:v>
                </c:pt>
                <c:pt idx="3">
                  <c:v>2.4900000000000002</c:v>
                </c:pt>
                <c:pt idx="4">
                  <c:v>3.79</c:v>
                </c:pt>
                <c:pt idx="5">
                  <c:v>6.36</c:v>
                </c:pt>
                <c:pt idx="6">
                  <c:v>8.61</c:v>
                </c:pt>
                <c:pt idx="7">
                  <c:v>12.2</c:v>
                </c:pt>
                <c:pt idx="8">
                  <c:v>18.3</c:v>
                </c:pt>
                <c:pt idx="9">
                  <c:v>29</c:v>
                </c:pt>
                <c:pt idx="10" formatCode="#,##0.00000">
                  <c:v>49.4</c:v>
                </c:pt>
                <c:pt idx="11" formatCode="#,##0.00000">
                  <c:v>93.9</c:v>
                </c:pt>
                <c:pt idx="12" formatCode="#,##0.00000">
                  <c:v>200</c:v>
                </c:pt>
                <c:pt idx="13" formatCode="#,##0.00000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A-5E48-BA86-071EFB7EB9AB}"/>
            </c:ext>
          </c:extLst>
        </c:ser>
        <c:ser>
          <c:idx val="1"/>
          <c:order val="1"/>
          <c:tx>
            <c:v>Referenzlinie III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Sheet1!$B$98:$C$98</c:f>
              <c:numCache>
                <c:formatCode>#,##0.00000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Sheet1!$B$99:$C$99</c:f>
              <c:numCache>
                <c:formatCode>#,##0.00000</c:formatCode>
                <c:ptCount val="2"/>
                <c:pt idx="0">
                  <c:v>61.002957333333342</c:v>
                </c:pt>
                <c:pt idx="1">
                  <c:v>61.002957333333342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A-5E48-BA86-071EFB7EB9AB}"/>
            </c:ext>
          </c:extLst>
        </c:ser>
        <c:ser>
          <c:idx val="2"/>
          <c:order val="2"/>
          <c:tx>
            <c:v>Referenzlinie IIc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Sheet1!$E$98:$F$98</c:f>
              <c:numCache>
                <c:formatCode>#,##0.00000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Sheet1!$E$99:$F$99</c:f>
              <c:numCache>
                <c:formatCode>#,##0.00000</c:formatCode>
                <c:ptCount val="2"/>
                <c:pt idx="0">
                  <c:v>124.35788849999999</c:v>
                </c:pt>
                <c:pt idx="1">
                  <c:v>124.35788849999999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5A-5E48-BA86-071EFB7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72592"/>
        <c:axId val="1460599696"/>
      </c:scatterChart>
      <c:valAx>
        <c:axId val="1106772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0599696"/>
        <c:crosses val="autoZero"/>
        <c:crossBetween val="midCat"/>
      </c:valAx>
      <c:valAx>
        <c:axId val="14605996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067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49</xdr:row>
      <xdr:rowOff>114300</xdr:rowOff>
    </xdr:from>
    <xdr:to>
      <xdr:col>11</xdr:col>
      <xdr:colOff>469900</xdr:colOff>
      <xdr:row>63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018E9-2CF1-6DA2-781E-E1110E4FE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103</xdr:row>
      <xdr:rowOff>12700</xdr:rowOff>
    </xdr:from>
    <xdr:to>
      <xdr:col>15</xdr:col>
      <xdr:colOff>12700</xdr:colOff>
      <xdr:row>133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42413-7B09-6626-CB85-EBE7F8F9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048E-DFA6-F64D-BD3E-240FE8B72108}">
  <dimension ref="A2:O102"/>
  <sheetViews>
    <sheetView tabSelected="1" topLeftCell="A65" zoomScale="118" workbookViewId="0">
      <selection activeCell="F57" sqref="F57"/>
    </sheetView>
  </sheetViews>
  <sheetFormatPr baseColWidth="10" defaultRowHeight="16" x14ac:dyDescent="0.2"/>
  <cols>
    <col min="1" max="1" width="36.5" style="1" customWidth="1"/>
    <col min="2" max="2" width="14.6640625" style="1" bestFit="1" customWidth="1"/>
    <col min="3" max="16384" width="10.83203125" style="1"/>
  </cols>
  <sheetData>
    <row r="2" spans="1:5" x14ac:dyDescent="0.2">
      <c r="B2" s="1" t="s">
        <v>30</v>
      </c>
      <c r="C2" s="1" t="s">
        <v>31</v>
      </c>
      <c r="D2" s="1" t="s">
        <v>32</v>
      </c>
      <c r="E2" s="1" t="s">
        <v>33</v>
      </c>
    </row>
    <row r="3" spans="1:5" x14ac:dyDescent="0.2">
      <c r="A3" s="1" t="s">
        <v>0</v>
      </c>
      <c r="B3" s="2">
        <v>1</v>
      </c>
      <c r="C3" s="2">
        <v>2</v>
      </c>
      <c r="D3" s="2">
        <v>2.99</v>
      </c>
      <c r="E3" s="2">
        <v>4</v>
      </c>
    </row>
    <row r="4" spans="1:5" x14ac:dyDescent="0.2">
      <c r="A4" s="1" t="s">
        <v>1</v>
      </c>
      <c r="B4" s="2">
        <v>0.99</v>
      </c>
      <c r="C4" s="2">
        <v>2</v>
      </c>
      <c r="D4" s="2">
        <v>2.99</v>
      </c>
      <c r="E4" s="2">
        <v>3.99</v>
      </c>
    </row>
    <row r="5" spans="1:5" x14ac:dyDescent="0.2">
      <c r="A5" s="1" t="s">
        <v>2</v>
      </c>
      <c r="B5" s="2">
        <v>0.99</v>
      </c>
      <c r="C5" s="2">
        <v>1.99</v>
      </c>
      <c r="D5" s="2">
        <v>2.99</v>
      </c>
      <c r="E5" s="2">
        <v>3.99</v>
      </c>
    </row>
    <row r="6" spans="1:5" x14ac:dyDescent="0.2">
      <c r="A6" s="1" t="s">
        <v>34</v>
      </c>
      <c r="B6" s="1">
        <f>SUM(B3:B5)/3</f>
        <v>0.99333333333333329</v>
      </c>
      <c r="C6" s="1">
        <f t="shared" ref="C6:E6" si="0">SUM(C3:C5)/3</f>
        <v>1.9966666666666668</v>
      </c>
      <c r="D6" s="1">
        <f t="shared" si="0"/>
        <v>2.99</v>
      </c>
      <c r="E6" s="1">
        <f t="shared" si="0"/>
        <v>3.9933333333333336</v>
      </c>
    </row>
    <row r="7" spans="1:5" x14ac:dyDescent="0.2">
      <c r="A7" s="1" t="s">
        <v>35</v>
      </c>
      <c r="B7" s="1">
        <f>B6/1000</f>
        <v>9.9333333333333326E-4</v>
      </c>
      <c r="C7" s="1">
        <f t="shared" ref="C7:E7" si="1">C6/1000</f>
        <v>1.996666666666667E-3</v>
      </c>
      <c r="D7" s="1">
        <f t="shared" si="1"/>
        <v>2.99E-3</v>
      </c>
      <c r="E7" s="1">
        <f t="shared" si="1"/>
        <v>3.993333333333334E-3</v>
      </c>
    </row>
    <row r="8" spans="1:5" x14ac:dyDescent="0.2">
      <c r="A8" s="1" t="s">
        <v>42</v>
      </c>
      <c r="B8" s="1">
        <f>_xlfn.STDEV.S(B3:B5)</f>
        <v>5.7735026918962623E-3</v>
      </c>
      <c r="C8" s="1">
        <f t="shared" ref="C8:E8" si="2">_xlfn.STDEV.S(C3:C5)</f>
        <v>5.7735026918962632E-3</v>
      </c>
      <c r="D8" s="1">
        <f t="shared" si="2"/>
        <v>0</v>
      </c>
      <c r="E8" s="1">
        <f t="shared" si="2"/>
        <v>5.7735026918961348E-3</v>
      </c>
    </row>
    <row r="9" spans="1:5" x14ac:dyDescent="0.2">
      <c r="A9" s="1" t="s">
        <v>36</v>
      </c>
      <c r="B9" s="1">
        <f>B8/SQRT(3)</f>
        <v>3.3333333333333361E-3</v>
      </c>
      <c r="C9" s="1">
        <f t="shared" ref="C9:E9" si="3">C8/SQRT(3)</f>
        <v>3.3333333333333366E-3</v>
      </c>
      <c r="D9" s="1">
        <f t="shared" si="3"/>
        <v>0</v>
      </c>
      <c r="E9" s="1">
        <f t="shared" si="3"/>
        <v>3.3333333333332624E-3</v>
      </c>
    </row>
    <row r="11" spans="1:5" x14ac:dyDescent="0.2">
      <c r="A11" s="1" t="s">
        <v>57</v>
      </c>
      <c r="B11" s="1">
        <f>1/B6^2</f>
        <v>1.0134678618080268</v>
      </c>
      <c r="C11" s="1">
        <f t="shared" ref="C11:E11" si="4">1/C6^2</f>
        <v>0.25083542130596065</v>
      </c>
      <c r="D11" s="1">
        <f t="shared" si="4"/>
        <v>0.11185557208532342</v>
      </c>
      <c r="E11" s="1">
        <f t="shared" si="4"/>
        <v>6.2708855326490162E-2</v>
      </c>
    </row>
    <row r="13" spans="1:5" x14ac:dyDescent="0.2">
      <c r="B13" s="1" t="s">
        <v>37</v>
      </c>
      <c r="C13" s="1" t="s">
        <v>38</v>
      </c>
      <c r="D13" s="1" t="s">
        <v>39</v>
      </c>
      <c r="E13" s="1" t="s">
        <v>40</v>
      </c>
    </row>
    <row r="14" spans="1:5" x14ac:dyDescent="0.2">
      <c r="A14" s="1" t="s">
        <v>0</v>
      </c>
      <c r="B14" s="2">
        <v>79.23</v>
      </c>
      <c r="C14" s="2">
        <v>20.170000000000002</v>
      </c>
      <c r="D14" s="2">
        <v>9.2799999999999994</v>
      </c>
      <c r="E14" s="2">
        <v>5.28</v>
      </c>
    </row>
    <row r="15" spans="1:5" x14ac:dyDescent="0.2">
      <c r="A15" s="1" t="s">
        <v>1</v>
      </c>
      <c r="B15" s="2">
        <v>79.47</v>
      </c>
      <c r="C15" s="2">
        <v>20.47</v>
      </c>
      <c r="D15" s="2">
        <v>9.25</v>
      </c>
      <c r="E15" s="2">
        <v>5.31</v>
      </c>
    </row>
    <row r="16" spans="1:5" x14ac:dyDescent="0.2">
      <c r="A16" s="1" t="s">
        <v>2</v>
      </c>
      <c r="B16" s="2">
        <v>79.88</v>
      </c>
      <c r="C16" s="2">
        <v>20.22</v>
      </c>
      <c r="D16" s="2">
        <v>9.14</v>
      </c>
      <c r="E16" s="2">
        <v>5.38</v>
      </c>
    </row>
    <row r="17" spans="1:5" x14ac:dyDescent="0.2">
      <c r="A17" s="1" t="s">
        <v>3</v>
      </c>
      <c r="B17" s="2">
        <v>79.069999999999993</v>
      </c>
      <c r="C17" s="2">
        <v>20.49</v>
      </c>
      <c r="D17" s="2">
        <v>9.25</v>
      </c>
      <c r="E17" s="2">
        <v>5.39</v>
      </c>
    </row>
    <row r="18" spans="1:5" x14ac:dyDescent="0.2">
      <c r="A18" s="1" t="s">
        <v>4</v>
      </c>
      <c r="B18" s="2">
        <v>79.66</v>
      </c>
      <c r="C18" s="2">
        <v>20.58</v>
      </c>
      <c r="D18" s="2">
        <v>9.2799999999999994</v>
      </c>
      <c r="E18" s="2">
        <v>5.31</v>
      </c>
    </row>
    <row r="19" spans="1:5" x14ac:dyDescent="0.2">
      <c r="A19" s="1" t="s">
        <v>5</v>
      </c>
      <c r="B19" s="2">
        <v>79.069999999999993</v>
      </c>
      <c r="C19" s="2">
        <v>20.059999999999999</v>
      </c>
      <c r="D19" s="2">
        <v>9.25</v>
      </c>
      <c r="E19" s="2">
        <v>5.43</v>
      </c>
    </row>
    <row r="20" spans="1:5" x14ac:dyDescent="0.2">
      <c r="A20" s="1" t="s">
        <v>6</v>
      </c>
      <c r="B20" s="2">
        <v>79.349999999999994</v>
      </c>
      <c r="C20" s="2">
        <v>20.11</v>
      </c>
      <c r="D20" s="2">
        <v>9.08</v>
      </c>
      <c r="E20" s="2">
        <v>5.41</v>
      </c>
    </row>
    <row r="21" spans="1:5" x14ac:dyDescent="0.2">
      <c r="A21" s="1" t="s">
        <v>7</v>
      </c>
      <c r="B21" s="2">
        <v>78.42</v>
      </c>
      <c r="C21" s="2">
        <v>20.21</v>
      </c>
      <c r="D21" s="2">
        <v>9.2799999999999994</v>
      </c>
      <c r="E21" s="2">
        <v>5.41</v>
      </c>
    </row>
    <row r="22" spans="1:5" x14ac:dyDescent="0.2">
      <c r="A22" s="1" t="s">
        <v>8</v>
      </c>
      <c r="B22" s="2">
        <v>76.95</v>
      </c>
      <c r="C22" s="2">
        <v>20.190000000000001</v>
      </c>
      <c r="D22" s="2">
        <v>9.2899999999999991</v>
      </c>
      <c r="E22" s="2">
        <v>5.23</v>
      </c>
    </row>
    <row r="23" spans="1:5" x14ac:dyDescent="0.2">
      <c r="A23" s="1" t="s">
        <v>9</v>
      </c>
      <c r="B23" s="2">
        <v>79.36</v>
      </c>
      <c r="C23" s="2">
        <v>19.600000000000001</v>
      </c>
      <c r="D23" s="2">
        <v>9.34</v>
      </c>
      <c r="E23" s="2">
        <v>5.4</v>
      </c>
    </row>
    <row r="24" spans="1:5" x14ac:dyDescent="0.2">
      <c r="A24" s="1" t="s">
        <v>10</v>
      </c>
      <c r="B24" s="3"/>
      <c r="C24" s="3"/>
      <c r="D24" s="2">
        <v>9.27</v>
      </c>
      <c r="E24" s="3"/>
    </row>
    <row r="25" spans="1:5" x14ac:dyDescent="0.2">
      <c r="A25" s="1" t="s">
        <v>11</v>
      </c>
      <c r="B25" s="3"/>
      <c r="C25" s="3"/>
      <c r="D25" s="2">
        <v>9.1</v>
      </c>
      <c r="E25" s="3"/>
    </row>
    <row r="26" spans="1:5" x14ac:dyDescent="0.2">
      <c r="A26" s="1" t="s">
        <v>12</v>
      </c>
      <c r="B26" s="3"/>
      <c r="C26" s="3"/>
      <c r="D26" s="2">
        <v>9.24</v>
      </c>
      <c r="E26" s="3"/>
    </row>
    <row r="27" spans="1:5" x14ac:dyDescent="0.2">
      <c r="A27" s="1" t="s">
        <v>13</v>
      </c>
      <c r="B27" s="3"/>
      <c r="C27" s="3"/>
      <c r="D27" s="2">
        <v>9.25</v>
      </c>
      <c r="E27" s="3"/>
    </row>
    <row r="28" spans="1:5" x14ac:dyDescent="0.2">
      <c r="A28" s="1" t="s">
        <v>14</v>
      </c>
      <c r="B28" s="3"/>
      <c r="C28" s="3"/>
      <c r="D28" s="2">
        <v>9.17</v>
      </c>
      <c r="E28" s="3"/>
    </row>
    <row r="29" spans="1:5" x14ac:dyDescent="0.2">
      <c r="A29" s="1" t="s">
        <v>15</v>
      </c>
      <c r="B29" s="3"/>
      <c r="C29" s="3"/>
      <c r="D29" s="2">
        <v>9.26</v>
      </c>
      <c r="E29" s="3"/>
    </row>
    <row r="30" spans="1:5" x14ac:dyDescent="0.2">
      <c r="A30" s="1" t="s">
        <v>16</v>
      </c>
      <c r="B30" s="3"/>
      <c r="C30" s="3"/>
      <c r="D30" s="2">
        <v>9.14</v>
      </c>
      <c r="E30" s="3"/>
    </row>
    <row r="31" spans="1:5" x14ac:dyDescent="0.2">
      <c r="A31" s="1" t="s">
        <v>17</v>
      </c>
      <c r="B31" s="3"/>
      <c r="C31" s="3"/>
      <c r="D31" s="2">
        <v>9.3000000000000007</v>
      </c>
      <c r="E31" s="3"/>
    </row>
    <row r="32" spans="1:5" x14ac:dyDescent="0.2">
      <c r="A32" s="1" t="s">
        <v>18</v>
      </c>
      <c r="B32" s="3"/>
      <c r="C32" s="3"/>
      <c r="D32" s="2">
        <v>9.19</v>
      </c>
      <c r="E32" s="3"/>
    </row>
    <row r="33" spans="1:5" x14ac:dyDescent="0.2">
      <c r="A33" s="1" t="s">
        <v>19</v>
      </c>
      <c r="B33" s="3"/>
      <c r="C33" s="3"/>
      <c r="D33" s="2">
        <v>9.2899999999999991</v>
      </c>
      <c r="E33" s="3"/>
    </row>
    <row r="34" spans="1:5" x14ac:dyDescent="0.2">
      <c r="A34" s="1" t="s">
        <v>20</v>
      </c>
      <c r="B34" s="3"/>
      <c r="C34" s="3"/>
      <c r="D34" s="2">
        <v>9.7899999999999991</v>
      </c>
      <c r="E34" s="3"/>
    </row>
    <row r="35" spans="1:5" x14ac:dyDescent="0.2">
      <c r="A35" s="1" t="s">
        <v>21</v>
      </c>
      <c r="B35" s="3"/>
      <c r="C35" s="3"/>
      <c r="D35" s="2">
        <v>9.1999999999999993</v>
      </c>
      <c r="E35" s="3"/>
    </row>
    <row r="36" spans="1:5" x14ac:dyDescent="0.2">
      <c r="A36" s="1" t="s">
        <v>22</v>
      </c>
      <c r="B36" s="3"/>
      <c r="C36" s="3"/>
      <c r="D36" s="2">
        <v>9.16</v>
      </c>
      <c r="E36" s="3"/>
    </row>
    <row r="37" spans="1:5" x14ac:dyDescent="0.2">
      <c r="A37" s="1" t="s">
        <v>23</v>
      </c>
      <c r="B37" s="3"/>
      <c r="C37" s="3"/>
      <c r="D37" s="2">
        <v>9.19</v>
      </c>
      <c r="E37" s="3"/>
    </row>
    <row r="38" spans="1:5" x14ac:dyDescent="0.2">
      <c r="A38" s="1" t="s">
        <v>24</v>
      </c>
      <c r="B38" s="3"/>
      <c r="C38" s="3"/>
      <c r="D38" s="2">
        <v>9.01</v>
      </c>
      <c r="E38" s="3"/>
    </row>
    <row r="39" spans="1:5" x14ac:dyDescent="0.2">
      <c r="A39" s="1" t="s">
        <v>25</v>
      </c>
      <c r="B39" s="3"/>
      <c r="C39" s="3"/>
      <c r="D39" s="2">
        <v>9.1</v>
      </c>
      <c r="E39" s="3"/>
    </row>
    <row r="40" spans="1:5" x14ac:dyDescent="0.2">
      <c r="A40" s="1" t="s">
        <v>26</v>
      </c>
      <c r="B40" s="3"/>
      <c r="C40" s="3"/>
      <c r="D40" s="2">
        <v>9.2200000000000006</v>
      </c>
      <c r="E40" s="3"/>
    </row>
    <row r="41" spans="1:5" x14ac:dyDescent="0.2">
      <c r="A41" s="1" t="s">
        <v>27</v>
      </c>
      <c r="B41" s="3"/>
      <c r="C41" s="3"/>
      <c r="D41" s="2">
        <v>9.1999999999999993</v>
      </c>
      <c r="E41" s="3"/>
    </row>
    <row r="42" spans="1:5" x14ac:dyDescent="0.2">
      <c r="A42" s="1" t="s">
        <v>28</v>
      </c>
      <c r="B42" s="3"/>
      <c r="C42" s="3"/>
      <c r="D42" s="2">
        <v>9.0500000000000007</v>
      </c>
      <c r="E42" s="3"/>
    </row>
    <row r="43" spans="1:5" x14ac:dyDescent="0.2">
      <c r="A43" s="1" t="s">
        <v>29</v>
      </c>
      <c r="B43" s="3"/>
      <c r="C43" s="3"/>
      <c r="D43" s="2">
        <v>9.14</v>
      </c>
      <c r="E43" s="3"/>
    </row>
    <row r="44" spans="1:5" x14ac:dyDescent="0.2">
      <c r="A44" s="1" t="s">
        <v>41</v>
      </c>
      <c r="B44" s="1">
        <f>SUM(B14:B23)/10</f>
        <v>79.045999999999992</v>
      </c>
      <c r="C44" s="1">
        <f t="shared" ref="C44:E44" si="5">SUM(C14:C23)/10</f>
        <v>20.21</v>
      </c>
      <c r="D44" s="1">
        <f>SUM(D14:D43)/30</f>
        <v>9.2236666666666647</v>
      </c>
      <c r="E44" s="1">
        <f t="shared" si="5"/>
        <v>5.3549999999999986</v>
      </c>
    </row>
    <row r="45" spans="1:5" x14ac:dyDescent="0.2">
      <c r="A45" s="1" t="s">
        <v>63</v>
      </c>
      <c r="B45" s="1">
        <f>_xlfn.STDEV.S(B14:B23)</f>
        <v>0.83422885216094889</v>
      </c>
      <c r="C45" s="1">
        <f>_xlfn.STDEV.S(C14:C23)</f>
        <v>0.27680719322702174</v>
      </c>
      <c r="D45" s="1">
        <f>_xlfn.STDEV.S(D14:D43)</f>
        <v>0.13433060948152548</v>
      </c>
      <c r="E45" s="1">
        <f>_xlfn.STDEV.S(E14:E23)</f>
        <v>6.7371276438025721E-2</v>
      </c>
    </row>
    <row r="46" spans="1:5" x14ac:dyDescent="0.2">
      <c r="A46" s="1" t="s">
        <v>48</v>
      </c>
      <c r="B46" s="1">
        <f>B45/SQRT(10)</f>
        <v>0.26380632626564782</v>
      </c>
      <c r="C46" s="1">
        <f t="shared" ref="C46:E46" si="6">C45/SQRT(10)</f>
        <v>8.7534120331572277E-2</v>
      </c>
      <c r="D46" s="1">
        <f>D45/SQRT(30)</f>
        <v>2.4525301658816282E-2</v>
      </c>
      <c r="E46" s="1">
        <f t="shared" si="6"/>
        <v>2.1304668241699704E-2</v>
      </c>
    </row>
    <row r="48" spans="1:5" x14ac:dyDescent="0.2">
      <c r="A48" s="1" t="s">
        <v>45</v>
      </c>
      <c r="B48" s="1">
        <f>B49*10</f>
        <v>150</v>
      </c>
    </row>
    <row r="49" spans="1:5" x14ac:dyDescent="0.2">
      <c r="A49" s="1" t="s">
        <v>43</v>
      </c>
      <c r="B49" s="1">
        <v>15</v>
      </c>
    </row>
    <row r="50" spans="1:5" x14ac:dyDescent="0.2">
      <c r="A50" s="1" t="s">
        <v>44</v>
      </c>
      <c r="B50" s="1">
        <f>B49/100</f>
        <v>0.15</v>
      </c>
    </row>
    <row r="52" spans="1:5" x14ac:dyDescent="0.2">
      <c r="A52" s="1" t="s">
        <v>50</v>
      </c>
      <c r="B52" s="1">
        <v>0.01</v>
      </c>
    </row>
    <row r="53" spans="1:5" x14ac:dyDescent="0.2">
      <c r="A53" s="1" t="s">
        <v>52</v>
      </c>
      <c r="B53" s="1">
        <f>0.2*2</f>
        <v>0.4</v>
      </c>
    </row>
    <row r="54" spans="1:5" x14ac:dyDescent="0.2">
      <c r="A54" s="1" t="s">
        <v>51</v>
      </c>
      <c r="B54" s="1">
        <v>5</v>
      </c>
    </row>
    <row r="56" spans="1:5" x14ac:dyDescent="0.2">
      <c r="A56" s="1" t="s">
        <v>54</v>
      </c>
      <c r="B56" s="1">
        <f>B54/B48</f>
        <v>3.3333333333333333E-2</v>
      </c>
    </row>
    <row r="57" spans="1:5" x14ac:dyDescent="0.2">
      <c r="A57" s="1" t="s">
        <v>55</v>
      </c>
      <c r="B57" s="1">
        <f>(2*$B$52)/B6</f>
        <v>2.0134228187919465E-2</v>
      </c>
      <c r="C57" s="1">
        <f t="shared" ref="C57:E57" si="7">(2*$B$52)/C6</f>
        <v>1.001669449081803E-2</v>
      </c>
      <c r="D57" s="1">
        <f t="shared" si="7"/>
        <v>6.688963210702341E-3</v>
      </c>
      <c r="E57" s="1">
        <f t="shared" si="7"/>
        <v>5.008347245409015E-3</v>
      </c>
    </row>
    <row r="58" spans="1:5" x14ac:dyDescent="0.2">
      <c r="A58" s="1" t="s">
        <v>56</v>
      </c>
      <c r="B58" s="1">
        <f>$B$53/B44</f>
        <v>5.0603446094679054E-3</v>
      </c>
      <c r="C58" s="1">
        <f t="shared" ref="C58:E58" si="8">$B$53/C44</f>
        <v>1.9792182088075212E-2</v>
      </c>
      <c r="D58" s="1">
        <f t="shared" si="8"/>
        <v>4.3366701600954079E-2</v>
      </c>
      <c r="E58" s="1">
        <f t="shared" si="8"/>
        <v>7.4696545284780605E-2</v>
      </c>
    </row>
    <row r="59" spans="1:5" x14ac:dyDescent="0.2">
      <c r="A59" s="1" t="s">
        <v>53</v>
      </c>
      <c r="B59" s="1">
        <f>($B$56+B57+B58)*B65</f>
        <v>0.11676449526815608</v>
      </c>
      <c r="C59" s="1">
        <f t="shared" ref="C59:E59" si="9">($B$56+C57+C58)*C65</f>
        <v>0.13012931057453839</v>
      </c>
      <c r="D59" s="1">
        <f t="shared" si="9"/>
        <v>0.17588655180773935</v>
      </c>
      <c r="E59" s="1">
        <f t="shared" si="9"/>
        <v>0.24690724682571868</v>
      </c>
    </row>
    <row r="61" spans="1:5" x14ac:dyDescent="0.2">
      <c r="A61" s="1" t="s">
        <v>47</v>
      </c>
      <c r="B61" s="1">
        <v>860</v>
      </c>
    </row>
    <row r="62" spans="1:5" x14ac:dyDescent="0.2">
      <c r="A62" s="1">
        <v>0</v>
      </c>
      <c r="B62" s="1">
        <v>7900</v>
      </c>
    </row>
    <row r="63" spans="1:5" x14ac:dyDescent="0.2">
      <c r="A63" s="1" t="s">
        <v>46</v>
      </c>
      <c r="B63" s="1">
        <v>9.81</v>
      </c>
    </row>
    <row r="65" spans="1:7" x14ac:dyDescent="0.2">
      <c r="A65" s="1" t="s">
        <v>49</v>
      </c>
      <c r="B65" s="1">
        <f>(($B$62-$B$61)*$B$63*B7^2*B44)/(18*$B$50)</f>
        <v>1.995022596697126</v>
      </c>
      <c r="C65" s="1">
        <f t="shared" ref="C65:E65" si="10">(($B$62-$B$61)*$B$63*C7^2*C44)/(18*$B$50)</f>
        <v>2.0608925591205942</v>
      </c>
      <c r="D65" s="1">
        <f t="shared" si="10"/>
        <v>2.1092297032028449</v>
      </c>
      <c r="E65" s="1">
        <f t="shared" si="10"/>
        <v>2.1842809805226677</v>
      </c>
      <c r="G65" s="1" t="s">
        <v>59</v>
      </c>
    </row>
    <row r="66" spans="1:7" x14ac:dyDescent="0.2">
      <c r="A66" s="1" t="s">
        <v>60</v>
      </c>
      <c r="B66" s="1">
        <f>SUM(B65:E65)/4</f>
        <v>2.0873564598858083</v>
      </c>
    </row>
    <row r="68" spans="1:7" x14ac:dyDescent="0.2">
      <c r="A68" s="1" t="s">
        <v>58</v>
      </c>
      <c r="B68" s="1">
        <v>78.218999999999994</v>
      </c>
    </row>
    <row r="69" spans="1:7" x14ac:dyDescent="0.2">
      <c r="A69" s="1" t="s">
        <v>49</v>
      </c>
      <c r="B69" s="1">
        <f>(B68*(B62-B61)*B63)/(18*B50*1000^2)</f>
        <v>2.0007377280000003</v>
      </c>
      <c r="D69" s="1" t="s">
        <v>61</v>
      </c>
    </row>
    <row r="71" spans="1:7" x14ac:dyDescent="0.2">
      <c r="D71" s="1" t="s">
        <v>62</v>
      </c>
    </row>
    <row r="74" spans="1:7" x14ac:dyDescent="0.2">
      <c r="B74" s="1" t="s">
        <v>71</v>
      </c>
      <c r="C74" s="1" t="s">
        <v>72</v>
      </c>
    </row>
    <row r="75" spans="1:7" x14ac:dyDescent="0.2">
      <c r="B75" s="1" t="s">
        <v>37</v>
      </c>
      <c r="C75" s="1" t="s">
        <v>38</v>
      </c>
    </row>
    <row r="76" spans="1:7" x14ac:dyDescent="0.2">
      <c r="A76" s="1" t="s">
        <v>0</v>
      </c>
      <c r="B76" s="1">
        <v>66.040000000000006</v>
      </c>
      <c r="C76" s="1">
        <v>414.74</v>
      </c>
    </row>
    <row r="77" spans="1:7" x14ac:dyDescent="0.2">
      <c r="A77" s="1" t="s">
        <v>1</v>
      </c>
      <c r="B77" s="1">
        <v>64.8</v>
      </c>
      <c r="C77" s="1">
        <v>415.32</v>
      </c>
    </row>
    <row r="78" spans="1:7" x14ac:dyDescent="0.2">
      <c r="A78" s="1" t="s">
        <v>2</v>
      </c>
      <c r="B78" s="1">
        <v>65.08</v>
      </c>
      <c r="C78" s="1">
        <v>414.39</v>
      </c>
    </row>
    <row r="79" spans="1:7" x14ac:dyDescent="0.2">
      <c r="A79" s="1" t="s">
        <v>65</v>
      </c>
      <c r="B79" s="1">
        <f>SUM(B76:B78)/3</f>
        <v>65.306666666666672</v>
      </c>
      <c r="C79" s="1">
        <f>SUM(C76:C78)/3</f>
        <v>414.81666666666661</v>
      </c>
    </row>
    <row r="80" spans="1:7" x14ac:dyDescent="0.2">
      <c r="A80" s="1" t="s">
        <v>64</v>
      </c>
      <c r="B80" s="1">
        <f>_xlfn.STDEV.S(B76:B78)</f>
        <v>0.6503332479070556</v>
      </c>
      <c r="C80" s="1">
        <f>_xlfn.STDEV.S(C76:C78)</f>
        <v>0.46971622638922644</v>
      </c>
    </row>
    <row r="81" spans="1:5" x14ac:dyDescent="0.2">
      <c r="A81" s="1" t="s">
        <v>66</v>
      </c>
      <c r="B81" s="1">
        <f>B80/SQRT(3)</f>
        <v>0.37547007574210217</v>
      </c>
      <c r="C81" s="1">
        <f>C80/SQRT(3)</f>
        <v>0.27119078974855509</v>
      </c>
    </row>
    <row r="82" spans="1:5" x14ac:dyDescent="0.2">
      <c r="A82" s="1" t="s">
        <v>67</v>
      </c>
      <c r="B82" s="1">
        <v>0.93410000000000004</v>
      </c>
      <c r="C82" s="1">
        <v>0.29979</v>
      </c>
    </row>
    <row r="83" spans="1:5" x14ac:dyDescent="0.2">
      <c r="A83" s="1" t="s">
        <v>73</v>
      </c>
      <c r="B83" s="1">
        <v>2.0099999999999998</v>
      </c>
      <c r="C83" s="1">
        <v>1.5</v>
      </c>
    </row>
    <row r="85" spans="1:5" x14ac:dyDescent="0.2">
      <c r="A85" s="1" t="s">
        <v>68</v>
      </c>
      <c r="B85" s="1">
        <f>B82*B79</f>
        <v>61.002957333333342</v>
      </c>
      <c r="C85" s="1">
        <f>C82*C79</f>
        <v>124.35788849999999</v>
      </c>
      <c r="E85" s="1" t="s">
        <v>80</v>
      </c>
    </row>
    <row r="87" spans="1:5" x14ac:dyDescent="0.2">
      <c r="A87" s="1" t="s">
        <v>74</v>
      </c>
      <c r="B87" s="1">
        <f>LOG(C79/B79)</f>
        <v>0.80289867992452257</v>
      </c>
    </row>
    <row r="88" spans="1:5" x14ac:dyDescent="0.2">
      <c r="A88" s="1" t="s">
        <v>75</v>
      </c>
      <c r="B88" s="1">
        <f>LOG((B83/2)/(C83/2))</f>
        <v>0.12710479836480759</v>
      </c>
    </row>
    <row r="89" spans="1:5" x14ac:dyDescent="0.2">
      <c r="A89" s="1" t="s">
        <v>76</v>
      </c>
      <c r="B89" s="1">
        <f>B87/B88</f>
        <v>6.3168243076087274</v>
      </c>
      <c r="E89" s="1" t="s">
        <v>79</v>
      </c>
    </row>
    <row r="91" spans="1:5" x14ac:dyDescent="0.2">
      <c r="A91" s="1" t="s">
        <v>77</v>
      </c>
      <c r="B91" s="1">
        <v>0.87</v>
      </c>
      <c r="C91" s="1">
        <v>0.92</v>
      </c>
    </row>
    <row r="97" spans="1:15" x14ac:dyDescent="0.2">
      <c r="B97" s="4" t="s">
        <v>78</v>
      </c>
      <c r="C97" s="4"/>
      <c r="D97" s="4"/>
      <c r="E97" s="4"/>
      <c r="F97" s="4"/>
    </row>
    <row r="98" spans="1:15" x14ac:dyDescent="0.2">
      <c r="B98" s="1">
        <v>0</v>
      </c>
      <c r="C98" s="1">
        <v>100</v>
      </c>
      <c r="E98" s="1">
        <v>0</v>
      </c>
      <c r="F98" s="1">
        <v>100</v>
      </c>
    </row>
    <row r="99" spans="1:15" x14ac:dyDescent="0.2">
      <c r="B99" s="1">
        <f>B85</f>
        <v>61.002957333333342</v>
      </c>
      <c r="C99" s="1">
        <f>B85</f>
        <v>61.002957333333342</v>
      </c>
      <c r="E99" s="1">
        <f>C85</f>
        <v>124.35788849999999</v>
      </c>
      <c r="F99" s="1">
        <f>C85</f>
        <v>124.35788849999999</v>
      </c>
    </row>
    <row r="101" spans="1:15" x14ac:dyDescent="0.2">
      <c r="A101" s="1" t="s">
        <v>69</v>
      </c>
      <c r="B101" s="2">
        <v>10</v>
      </c>
      <c r="C101" s="2">
        <v>20</v>
      </c>
      <c r="D101" s="2">
        <v>30</v>
      </c>
      <c r="E101" s="2">
        <v>40</v>
      </c>
      <c r="F101" s="2">
        <v>50</v>
      </c>
      <c r="G101" s="2">
        <v>60</v>
      </c>
      <c r="H101" s="2">
        <v>65</v>
      </c>
      <c r="I101" s="2">
        <v>70</v>
      </c>
      <c r="J101" s="2">
        <v>75</v>
      </c>
      <c r="K101" s="2">
        <v>80</v>
      </c>
      <c r="L101" s="2">
        <v>85</v>
      </c>
      <c r="M101" s="2">
        <v>90</v>
      </c>
      <c r="N101" s="2">
        <v>95</v>
      </c>
      <c r="O101" s="2">
        <v>100</v>
      </c>
    </row>
    <row r="102" spans="1:15" x14ac:dyDescent="0.2">
      <c r="A102" s="1" t="s">
        <v>70</v>
      </c>
      <c r="B102" s="2">
        <v>1.02</v>
      </c>
      <c r="C102" s="2">
        <v>1.3</v>
      </c>
      <c r="D102" s="2">
        <v>1.76</v>
      </c>
      <c r="E102" s="2">
        <v>2.4900000000000002</v>
      </c>
      <c r="F102" s="2">
        <v>3.79</v>
      </c>
      <c r="G102" s="2">
        <v>6.36</v>
      </c>
      <c r="H102" s="2">
        <v>8.61</v>
      </c>
      <c r="I102" s="2">
        <v>12.2</v>
      </c>
      <c r="J102" s="2">
        <v>18.3</v>
      </c>
      <c r="K102" s="2">
        <v>29</v>
      </c>
      <c r="L102" s="1">
        <v>49.4</v>
      </c>
      <c r="M102" s="1">
        <v>93.9</v>
      </c>
      <c r="N102" s="1">
        <v>200</v>
      </c>
      <c r="O102" s="1">
        <v>497</v>
      </c>
    </row>
  </sheetData>
  <mergeCells count="1">
    <mergeCell ref="B97:F9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2024-01-18T10:08:20Z</dcterms:created>
  <dcterms:modified xsi:type="dcterms:W3CDTF">2024-01-21T15:22:10Z</dcterms:modified>
</cp:coreProperties>
</file>