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PoliceReform\Pursuits\"/>
    </mc:Choice>
  </mc:AlternateContent>
  <xr:revisionPtr revIDLastSave="0" documentId="13_ncr:1_{28D61CDF-DF67-4497-8E38-8272BA328486}" xr6:coauthVersionLast="47" xr6:coauthVersionMax="47" xr10:uidLastSave="{00000000-0000-0000-0000-000000000000}"/>
  <bookViews>
    <workbookView xWindow="-110" yWindow="-110" windowWidth="19420" windowHeight="11500" activeTab="3" xr2:uid="{037107AB-C71D-46E0-B309-5113B7D01FCC}"/>
  </bookViews>
  <sheets>
    <sheet name="Eluding incidents" sheetId="2" r:id="rId1"/>
    <sheet name="Eluding search by offense" sheetId="1" r:id="rId2"/>
    <sheet name="Comparison" sheetId="3" r:id="rId3"/>
    <sheet name="Tables" sheetId="4" r:id="rId4"/>
  </sheets>
  <calcPr calcId="191029"/>
  <pivotCaches>
    <pivotCache cacheId="4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3" l="1"/>
  <c r="T5" i="3"/>
  <c r="U5" i="3"/>
  <c r="V5" i="3" s="1"/>
  <c r="S6" i="3"/>
  <c r="T6" i="3"/>
  <c r="U6" i="3"/>
  <c r="W6" i="3" s="1"/>
  <c r="S7" i="3"/>
  <c r="T7" i="3"/>
  <c r="U7" i="3"/>
  <c r="V7" i="3" s="1"/>
  <c r="S8" i="3"/>
  <c r="T8" i="3"/>
  <c r="U8" i="3"/>
  <c r="V8" i="3" s="1"/>
  <c r="S9" i="3"/>
  <c r="T9" i="3"/>
  <c r="U9" i="3"/>
  <c r="V9" i="3" s="1"/>
  <c r="S10" i="3"/>
  <c r="T10" i="3"/>
  <c r="U10" i="3"/>
  <c r="V10" i="3" s="1"/>
  <c r="S11" i="3"/>
  <c r="T11" i="3"/>
  <c r="U11" i="3"/>
  <c r="V11" i="3" s="1"/>
  <c r="S12" i="3"/>
  <c r="T12" i="3"/>
  <c r="U12" i="3"/>
  <c r="V12" i="3" s="1"/>
  <c r="S13" i="3"/>
  <c r="T13" i="3"/>
  <c r="U13" i="3"/>
  <c r="V13" i="3" s="1"/>
  <c r="S14" i="3"/>
  <c r="T14" i="3"/>
  <c r="U14" i="3"/>
  <c r="W14" i="3" s="1"/>
  <c r="S15" i="3"/>
  <c r="T15" i="3"/>
  <c r="U15" i="3"/>
  <c r="V15" i="3" s="1"/>
  <c r="S16" i="3"/>
  <c r="T16" i="3"/>
  <c r="U16" i="3"/>
  <c r="V16" i="3" s="1"/>
  <c r="S17" i="3"/>
  <c r="T17" i="3"/>
  <c r="U17" i="3"/>
  <c r="V17" i="3" s="1"/>
  <c r="S18" i="3"/>
  <c r="T18" i="3"/>
  <c r="U18" i="3"/>
  <c r="V18" i="3" s="1"/>
  <c r="S19" i="3"/>
  <c r="T19" i="3"/>
  <c r="U19" i="3"/>
  <c r="V19" i="3" s="1"/>
  <c r="S20" i="3"/>
  <c r="T20" i="3"/>
  <c r="U20" i="3"/>
  <c r="V20" i="3" s="1"/>
  <c r="S21" i="3"/>
  <c r="T21" i="3"/>
  <c r="U21" i="3"/>
  <c r="V21" i="3" s="1"/>
  <c r="S22" i="3"/>
  <c r="T22" i="3"/>
  <c r="U22" i="3"/>
  <c r="W22" i="3" s="1"/>
  <c r="S23" i="3"/>
  <c r="T23" i="3"/>
  <c r="U23" i="3"/>
  <c r="V23" i="3" s="1"/>
  <c r="S24" i="3"/>
  <c r="T24" i="3"/>
  <c r="U24" i="3"/>
  <c r="V24" i="3" s="1"/>
  <c r="S25" i="3"/>
  <c r="T25" i="3"/>
  <c r="U25" i="3"/>
  <c r="V25" i="3" s="1"/>
  <c r="S26" i="3"/>
  <c r="T26" i="3"/>
  <c r="U26" i="3"/>
  <c r="V26" i="3" s="1"/>
  <c r="S27" i="3"/>
  <c r="T27" i="3"/>
  <c r="U27" i="3"/>
  <c r="V27" i="3" s="1"/>
  <c r="S28" i="3"/>
  <c r="T28" i="3"/>
  <c r="U28" i="3"/>
  <c r="V28" i="3" s="1"/>
  <c r="S29" i="3"/>
  <c r="T29" i="3"/>
  <c r="U29" i="3"/>
  <c r="V29" i="3" s="1"/>
  <c r="S30" i="3"/>
  <c r="T30" i="3"/>
  <c r="U30" i="3"/>
  <c r="W30" i="3" s="1"/>
  <c r="S31" i="3"/>
  <c r="T31" i="3"/>
  <c r="U31" i="3"/>
  <c r="V31" i="3" s="1"/>
  <c r="S32" i="3"/>
  <c r="T32" i="3"/>
  <c r="U32" i="3"/>
  <c r="V32" i="3" s="1"/>
  <c r="S33" i="3"/>
  <c r="T33" i="3"/>
  <c r="U33" i="3"/>
  <c r="V33" i="3" s="1"/>
  <c r="S34" i="3"/>
  <c r="T34" i="3"/>
  <c r="U34" i="3"/>
  <c r="V34" i="3" s="1"/>
  <c r="S35" i="3"/>
  <c r="T35" i="3"/>
  <c r="U35" i="3"/>
  <c r="V35" i="3" s="1"/>
  <c r="S36" i="3"/>
  <c r="T36" i="3"/>
  <c r="U36" i="3"/>
  <c r="V36" i="3" s="1"/>
  <c r="S37" i="3"/>
  <c r="T37" i="3"/>
  <c r="U37" i="3"/>
  <c r="V37" i="3" s="1"/>
  <c r="S38" i="3"/>
  <c r="T38" i="3"/>
  <c r="U38" i="3"/>
  <c r="W38" i="3" s="1"/>
  <c r="S39" i="3"/>
  <c r="T39" i="3"/>
  <c r="U39" i="3"/>
  <c r="V39" i="3" s="1"/>
  <c r="S40" i="3"/>
  <c r="T40" i="3"/>
  <c r="U40" i="3"/>
  <c r="V40" i="3" s="1"/>
  <c r="S41" i="3"/>
  <c r="T41" i="3"/>
  <c r="U41" i="3"/>
  <c r="V41" i="3" s="1"/>
  <c r="S42" i="3"/>
  <c r="T42" i="3"/>
  <c r="U42" i="3"/>
  <c r="V42" i="3" s="1"/>
  <c r="S43" i="3"/>
  <c r="T43" i="3"/>
  <c r="U43" i="3"/>
  <c r="V43" i="3" s="1"/>
  <c r="S44" i="3"/>
  <c r="T44" i="3"/>
  <c r="U44" i="3"/>
  <c r="V44" i="3" s="1"/>
  <c r="S45" i="3"/>
  <c r="T45" i="3"/>
  <c r="U45" i="3"/>
  <c r="V45" i="3" s="1"/>
  <c r="S46" i="3"/>
  <c r="T46" i="3"/>
  <c r="U46" i="3"/>
  <c r="W46" i="3" s="1"/>
  <c r="S47" i="3"/>
  <c r="T47" i="3"/>
  <c r="U47" i="3"/>
  <c r="V47" i="3" s="1"/>
  <c r="S48" i="3"/>
  <c r="T48" i="3"/>
  <c r="U48" i="3"/>
  <c r="V48" i="3" s="1"/>
  <c r="S49" i="3"/>
  <c r="T49" i="3"/>
  <c r="U49" i="3"/>
  <c r="V49" i="3" s="1"/>
  <c r="S50" i="3"/>
  <c r="T50" i="3"/>
  <c r="U50" i="3"/>
  <c r="V50" i="3" s="1"/>
  <c r="S51" i="3"/>
  <c r="T51" i="3"/>
  <c r="U51" i="3"/>
  <c r="V51" i="3" s="1"/>
  <c r="S52" i="3"/>
  <c r="T52" i="3"/>
  <c r="U52" i="3"/>
  <c r="V52" i="3" s="1"/>
  <c r="S53" i="3"/>
  <c r="T53" i="3"/>
  <c r="U53" i="3"/>
  <c r="V53" i="3" s="1"/>
  <c r="S54" i="3"/>
  <c r="T54" i="3"/>
  <c r="U54" i="3"/>
  <c r="W54" i="3" s="1"/>
  <c r="S55" i="3"/>
  <c r="T55" i="3"/>
  <c r="U55" i="3"/>
  <c r="V55" i="3" s="1"/>
  <c r="S56" i="3"/>
  <c r="T56" i="3"/>
  <c r="U56" i="3"/>
  <c r="V56" i="3" s="1"/>
  <c r="S57" i="3"/>
  <c r="T57" i="3"/>
  <c r="U57" i="3"/>
  <c r="V57" i="3" s="1"/>
  <c r="S58" i="3"/>
  <c r="T58" i="3"/>
  <c r="U58" i="3"/>
  <c r="V58" i="3" s="1"/>
  <c r="S59" i="3"/>
  <c r="T59" i="3"/>
  <c r="U59" i="3"/>
  <c r="V59" i="3" s="1"/>
  <c r="S60" i="3"/>
  <c r="T60" i="3"/>
  <c r="U60" i="3"/>
  <c r="V60" i="3" s="1"/>
  <c r="S61" i="3"/>
  <c r="T61" i="3"/>
  <c r="U61" i="3"/>
  <c r="V61" i="3" s="1"/>
  <c r="S62" i="3"/>
  <c r="T62" i="3"/>
  <c r="U62" i="3"/>
  <c r="W62" i="3" s="1"/>
  <c r="S63" i="3"/>
  <c r="T63" i="3"/>
  <c r="U63" i="3"/>
  <c r="V63" i="3" s="1"/>
  <c r="S64" i="3"/>
  <c r="T64" i="3"/>
  <c r="U64" i="3"/>
  <c r="V64" i="3" s="1"/>
  <c r="S65" i="3"/>
  <c r="T65" i="3"/>
  <c r="U65" i="3"/>
  <c r="V65" i="3" s="1"/>
  <c r="S66" i="3"/>
  <c r="T66" i="3"/>
  <c r="U66" i="3"/>
  <c r="V66" i="3" s="1"/>
  <c r="S67" i="3"/>
  <c r="T67" i="3"/>
  <c r="U67" i="3"/>
  <c r="V67" i="3" s="1"/>
  <c r="S68" i="3"/>
  <c r="T68" i="3"/>
  <c r="U68" i="3"/>
  <c r="V68" i="3" s="1"/>
  <c r="S69" i="3"/>
  <c r="T69" i="3"/>
  <c r="U69" i="3"/>
  <c r="V69" i="3" s="1"/>
  <c r="S70" i="3"/>
  <c r="T70" i="3"/>
  <c r="U70" i="3"/>
  <c r="W70" i="3" s="1"/>
  <c r="S71" i="3"/>
  <c r="T71" i="3"/>
  <c r="U71" i="3"/>
  <c r="V71" i="3" s="1"/>
  <c r="S72" i="3"/>
  <c r="T72" i="3"/>
  <c r="U72" i="3"/>
  <c r="V72" i="3" s="1"/>
  <c r="S73" i="3"/>
  <c r="T73" i="3"/>
  <c r="U73" i="3"/>
  <c r="V73" i="3" s="1"/>
  <c r="S74" i="3"/>
  <c r="T74" i="3"/>
  <c r="U74" i="3"/>
  <c r="V74" i="3" s="1"/>
  <c r="S75" i="3"/>
  <c r="T75" i="3"/>
  <c r="U75" i="3"/>
  <c r="V75" i="3" s="1"/>
  <c r="S76" i="3"/>
  <c r="T76" i="3"/>
  <c r="U76" i="3"/>
  <c r="V76" i="3" s="1"/>
  <c r="S77" i="3"/>
  <c r="T77" i="3"/>
  <c r="U77" i="3"/>
  <c r="V77" i="3" s="1"/>
  <c r="S78" i="3"/>
  <c r="T78" i="3"/>
  <c r="U78" i="3"/>
  <c r="W78" i="3" s="1"/>
  <c r="S79" i="3"/>
  <c r="T79" i="3"/>
  <c r="U79" i="3"/>
  <c r="V79" i="3" s="1"/>
  <c r="S80" i="3"/>
  <c r="T80" i="3"/>
  <c r="U80" i="3"/>
  <c r="V80" i="3" s="1"/>
  <c r="S81" i="3"/>
  <c r="T81" i="3"/>
  <c r="U81" i="3"/>
  <c r="V81" i="3" s="1"/>
  <c r="S82" i="3"/>
  <c r="T82" i="3"/>
  <c r="U82" i="3"/>
  <c r="V82" i="3" s="1"/>
  <c r="S83" i="3"/>
  <c r="T83" i="3"/>
  <c r="U83" i="3"/>
  <c r="V83" i="3" s="1"/>
  <c r="S84" i="3"/>
  <c r="T84" i="3"/>
  <c r="U84" i="3"/>
  <c r="V84" i="3" s="1"/>
  <c r="S85" i="3"/>
  <c r="T85" i="3"/>
  <c r="U85" i="3"/>
  <c r="V85" i="3" s="1"/>
  <c r="S86" i="3"/>
  <c r="T86" i="3"/>
  <c r="U86" i="3"/>
  <c r="W86" i="3" s="1"/>
  <c r="S87" i="3"/>
  <c r="T87" i="3"/>
  <c r="U87" i="3"/>
  <c r="V87" i="3" s="1"/>
  <c r="S88" i="3"/>
  <c r="T88" i="3"/>
  <c r="U88" i="3"/>
  <c r="V88" i="3" s="1"/>
  <c r="S89" i="3"/>
  <c r="T89" i="3"/>
  <c r="U89" i="3"/>
  <c r="V89" i="3" s="1"/>
  <c r="S90" i="3"/>
  <c r="T90" i="3"/>
  <c r="U90" i="3"/>
  <c r="V90" i="3" s="1"/>
  <c r="S91" i="3"/>
  <c r="T91" i="3"/>
  <c r="U91" i="3"/>
  <c r="V91" i="3" s="1"/>
  <c r="S92" i="3"/>
  <c r="T92" i="3"/>
  <c r="U92" i="3"/>
  <c r="V92" i="3" s="1"/>
  <c r="S93" i="3"/>
  <c r="T93" i="3"/>
  <c r="U93" i="3"/>
  <c r="V93" i="3" s="1"/>
  <c r="S94" i="3"/>
  <c r="T94" i="3"/>
  <c r="U94" i="3"/>
  <c r="W94" i="3" s="1"/>
  <c r="S95" i="3"/>
  <c r="T95" i="3"/>
  <c r="U95" i="3"/>
  <c r="V95" i="3" s="1"/>
  <c r="S96" i="3"/>
  <c r="T96" i="3"/>
  <c r="U96" i="3"/>
  <c r="V96" i="3" s="1"/>
  <c r="S97" i="3"/>
  <c r="T97" i="3"/>
  <c r="U97" i="3"/>
  <c r="V97" i="3" s="1"/>
  <c r="S98" i="3"/>
  <c r="T98" i="3"/>
  <c r="U98" i="3"/>
  <c r="V98" i="3" s="1"/>
  <c r="S99" i="3"/>
  <c r="T99" i="3"/>
  <c r="U99" i="3"/>
  <c r="V99" i="3" s="1"/>
  <c r="S100" i="3"/>
  <c r="T100" i="3"/>
  <c r="U100" i="3"/>
  <c r="V100" i="3" s="1"/>
  <c r="S101" i="3"/>
  <c r="T101" i="3"/>
  <c r="U101" i="3"/>
  <c r="V101" i="3" s="1"/>
  <c r="S102" i="3"/>
  <c r="T102" i="3"/>
  <c r="U102" i="3"/>
  <c r="W102" i="3" s="1"/>
  <c r="S103" i="3"/>
  <c r="T103" i="3"/>
  <c r="U103" i="3"/>
  <c r="V103" i="3" s="1"/>
  <c r="S104" i="3"/>
  <c r="T104" i="3"/>
  <c r="U104" i="3"/>
  <c r="V104" i="3" s="1"/>
  <c r="S105" i="3"/>
  <c r="T105" i="3"/>
  <c r="U105" i="3"/>
  <c r="V105" i="3" s="1"/>
  <c r="S106" i="3"/>
  <c r="T106" i="3"/>
  <c r="U106" i="3"/>
  <c r="V106" i="3" s="1"/>
  <c r="S107" i="3"/>
  <c r="T107" i="3"/>
  <c r="U107" i="3"/>
  <c r="V107" i="3" s="1"/>
  <c r="S108" i="3"/>
  <c r="T108" i="3"/>
  <c r="U108" i="3"/>
  <c r="V108" i="3" s="1"/>
  <c r="S109" i="3"/>
  <c r="T109" i="3"/>
  <c r="U109" i="3"/>
  <c r="V109" i="3" s="1"/>
  <c r="S110" i="3"/>
  <c r="T110" i="3"/>
  <c r="U110" i="3"/>
  <c r="W110" i="3" s="1"/>
  <c r="S111" i="3"/>
  <c r="T111" i="3"/>
  <c r="U111" i="3"/>
  <c r="V111" i="3" s="1"/>
  <c r="S112" i="3"/>
  <c r="T112" i="3"/>
  <c r="U112" i="3"/>
  <c r="V112" i="3" s="1"/>
  <c r="S113" i="3"/>
  <c r="T113" i="3"/>
  <c r="U113" i="3"/>
  <c r="V113" i="3" s="1"/>
  <c r="S114" i="3"/>
  <c r="T114" i="3"/>
  <c r="U114" i="3"/>
  <c r="V114" i="3" s="1"/>
  <c r="S115" i="3"/>
  <c r="T115" i="3"/>
  <c r="U115" i="3"/>
  <c r="V115" i="3" s="1"/>
  <c r="S116" i="3"/>
  <c r="T116" i="3"/>
  <c r="U116" i="3"/>
  <c r="V116" i="3" s="1"/>
  <c r="S117" i="3"/>
  <c r="T117" i="3"/>
  <c r="U117" i="3"/>
  <c r="V117" i="3" s="1"/>
  <c r="S118" i="3"/>
  <c r="T118" i="3"/>
  <c r="U118" i="3"/>
  <c r="W118" i="3" s="1"/>
  <c r="S119" i="3"/>
  <c r="T119" i="3"/>
  <c r="U119" i="3"/>
  <c r="V119" i="3" s="1"/>
  <c r="S120" i="3"/>
  <c r="T120" i="3"/>
  <c r="U120" i="3"/>
  <c r="V120" i="3" s="1"/>
  <c r="S121" i="3"/>
  <c r="T121" i="3"/>
  <c r="U121" i="3"/>
  <c r="V121" i="3" s="1"/>
  <c r="S122" i="3"/>
  <c r="T122" i="3"/>
  <c r="U122" i="3"/>
  <c r="V122" i="3" s="1"/>
  <c r="S123" i="3"/>
  <c r="T123" i="3"/>
  <c r="U123" i="3"/>
  <c r="V123" i="3" s="1"/>
  <c r="S124" i="3"/>
  <c r="T124" i="3"/>
  <c r="U124" i="3"/>
  <c r="V124" i="3" s="1"/>
  <c r="S125" i="3"/>
  <c r="T125" i="3"/>
  <c r="U125" i="3"/>
  <c r="V125" i="3" s="1"/>
  <c r="S126" i="3"/>
  <c r="T126" i="3"/>
  <c r="U126" i="3"/>
  <c r="W126" i="3" s="1"/>
  <c r="S127" i="3"/>
  <c r="T127" i="3"/>
  <c r="U127" i="3"/>
  <c r="V127" i="3" s="1"/>
  <c r="S128" i="3"/>
  <c r="T128" i="3"/>
  <c r="U128" i="3"/>
  <c r="V128" i="3" s="1"/>
  <c r="S129" i="3"/>
  <c r="T129" i="3"/>
  <c r="U129" i="3"/>
  <c r="V129" i="3" s="1"/>
  <c r="S130" i="3"/>
  <c r="T130" i="3"/>
  <c r="U130" i="3"/>
  <c r="V130" i="3" s="1"/>
  <c r="U4" i="3"/>
  <c r="V4" i="3" s="1"/>
  <c r="T4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4" i="3"/>
  <c r="L130" i="3"/>
  <c r="M130" i="3" s="1"/>
  <c r="L129" i="3"/>
  <c r="M129" i="3" s="1"/>
  <c r="L115" i="3"/>
  <c r="M115" i="3" s="1"/>
  <c r="L116" i="3"/>
  <c r="M116" i="3" s="1"/>
  <c r="L117" i="3"/>
  <c r="M117" i="3" s="1"/>
  <c r="L118" i="3"/>
  <c r="N118" i="3" s="1"/>
  <c r="L119" i="3"/>
  <c r="N119" i="3" s="1"/>
  <c r="L120" i="3"/>
  <c r="M120" i="3" s="1"/>
  <c r="L121" i="3"/>
  <c r="N121" i="3" s="1"/>
  <c r="L122" i="3"/>
  <c r="N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N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N114" i="3" s="1"/>
  <c r="M119" i="3"/>
  <c r="L96" i="3"/>
  <c r="M96" i="3" s="1"/>
  <c r="L97" i="3"/>
  <c r="M97" i="3" s="1"/>
  <c r="L98" i="3"/>
  <c r="M98" i="3" s="1"/>
  <c r="L99" i="3"/>
  <c r="M99" i="3" s="1"/>
  <c r="M122" i="3"/>
  <c r="M106" i="3"/>
  <c r="L89" i="3"/>
  <c r="M89" i="3" s="1"/>
  <c r="L90" i="3"/>
  <c r="M90" i="3" s="1"/>
  <c r="L91" i="3"/>
  <c r="M91" i="3" s="1"/>
  <c r="L92" i="3"/>
  <c r="N92" i="3" s="1"/>
  <c r="L93" i="3"/>
  <c r="M93" i="3" s="1"/>
  <c r="L94" i="3"/>
  <c r="M94" i="3" s="1"/>
  <c r="L95" i="3"/>
  <c r="N95" i="3" s="1"/>
  <c r="L85" i="3"/>
  <c r="M85" i="3" s="1"/>
  <c r="L86" i="3"/>
  <c r="M86" i="3" s="1"/>
  <c r="L87" i="3"/>
  <c r="M87" i="3" s="1"/>
  <c r="L88" i="3"/>
  <c r="M88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61" i="3"/>
  <c r="M61" i="3" s="1"/>
  <c r="L62" i="3"/>
  <c r="M62" i="3" s="1"/>
  <c r="L63" i="3"/>
  <c r="N63" i="3" s="1"/>
  <c r="L64" i="3"/>
  <c r="M64" i="3" s="1"/>
  <c r="L65" i="3"/>
  <c r="M65" i="3" s="1"/>
  <c r="L66" i="3"/>
  <c r="M66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53" i="3"/>
  <c r="M53" i="3" s="1"/>
  <c r="L54" i="3"/>
  <c r="M54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M63" i="3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37" i="3"/>
  <c r="M37" i="3" s="1"/>
  <c r="L38" i="3"/>
  <c r="M38" i="3" s="1"/>
  <c r="L39" i="3"/>
  <c r="M39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17" i="3"/>
  <c r="M17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6" i="3"/>
  <c r="M6" i="3" s="1"/>
  <c r="L7" i="3"/>
  <c r="M7" i="3" s="1"/>
  <c r="L8" i="3"/>
  <c r="M8" i="3" s="1"/>
  <c r="L9" i="3"/>
  <c r="M9" i="3" s="1"/>
  <c r="L10" i="3"/>
  <c r="M10" i="3" s="1"/>
  <c r="L5" i="3"/>
  <c r="M5" i="3" s="1"/>
  <c r="L4" i="3"/>
  <c r="N4" i="3" s="1"/>
  <c r="C2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M95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I40" i="1"/>
  <c r="I70" i="1"/>
  <c r="I58" i="1"/>
  <c r="I99" i="1"/>
  <c r="I47" i="1"/>
  <c r="I42" i="1"/>
  <c r="I52" i="1"/>
  <c r="I48" i="1"/>
  <c r="I46" i="1"/>
  <c r="I26" i="1"/>
  <c r="I30" i="1"/>
  <c r="I36" i="1"/>
  <c r="I77" i="1"/>
  <c r="I75" i="1"/>
  <c r="I74" i="1"/>
  <c r="I72" i="1"/>
  <c r="I76" i="1"/>
  <c r="I94" i="1"/>
  <c r="I91" i="1"/>
  <c r="I89" i="1"/>
  <c r="I92" i="1"/>
  <c r="I103" i="1"/>
  <c r="I60" i="1"/>
  <c r="I59" i="1"/>
  <c r="I61" i="1"/>
  <c r="I65" i="1"/>
  <c r="I69" i="1"/>
  <c r="I71" i="1"/>
  <c r="I104" i="1"/>
  <c r="I55" i="1"/>
  <c r="I54" i="1"/>
  <c r="I62" i="1"/>
  <c r="I63" i="1"/>
  <c r="I43" i="1"/>
  <c r="I41" i="1"/>
  <c r="I39" i="1"/>
  <c r="I78" i="1"/>
  <c r="I80" i="1"/>
  <c r="I44" i="1"/>
  <c r="I64" i="1"/>
  <c r="I68" i="1"/>
  <c r="I73" i="1"/>
  <c r="I66" i="1"/>
  <c r="I67" i="1"/>
  <c r="I45" i="1"/>
  <c r="I57" i="1"/>
  <c r="I79" i="1"/>
  <c r="I56" i="1"/>
  <c r="I49" i="1"/>
  <c r="I50" i="1"/>
  <c r="I51" i="1"/>
  <c r="I53" i="1"/>
  <c r="I9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28" i="1"/>
  <c r="I29" i="1"/>
  <c r="I31" i="1"/>
  <c r="I32" i="1"/>
  <c r="I33" i="1"/>
  <c r="I34" i="1"/>
  <c r="I35" i="1"/>
  <c r="I37" i="1"/>
  <c r="I38" i="1"/>
  <c r="I81" i="1"/>
  <c r="I82" i="1"/>
  <c r="I83" i="1"/>
  <c r="I84" i="1"/>
  <c r="I85" i="1"/>
  <c r="I86" i="1"/>
  <c r="I87" i="1"/>
  <c r="I88" i="1"/>
  <c r="I93" i="1"/>
  <c r="I95" i="1"/>
  <c r="I96" i="1"/>
  <c r="I97" i="1"/>
  <c r="I98" i="1"/>
  <c r="I100" i="1"/>
  <c r="I101" i="1"/>
  <c r="I102" i="1"/>
  <c r="I106" i="1"/>
  <c r="I105" i="1"/>
  <c r="I107" i="1"/>
  <c r="I108" i="1"/>
  <c r="H40" i="1"/>
  <c r="H70" i="1"/>
  <c r="H58" i="1"/>
  <c r="H99" i="1"/>
  <c r="H47" i="1"/>
  <c r="H42" i="1"/>
  <c r="H52" i="1"/>
  <c r="H48" i="1"/>
  <c r="H46" i="1"/>
  <c r="H26" i="1"/>
  <c r="H30" i="1"/>
  <c r="H36" i="1"/>
  <c r="H77" i="1"/>
  <c r="H75" i="1"/>
  <c r="H74" i="1"/>
  <c r="H72" i="1"/>
  <c r="H76" i="1"/>
  <c r="H94" i="1"/>
  <c r="H91" i="1"/>
  <c r="H89" i="1"/>
  <c r="H92" i="1"/>
  <c r="H103" i="1"/>
  <c r="H60" i="1"/>
  <c r="H59" i="1"/>
  <c r="H61" i="1"/>
  <c r="H65" i="1"/>
  <c r="H69" i="1"/>
  <c r="H71" i="1"/>
  <c r="H104" i="1"/>
  <c r="H55" i="1"/>
  <c r="H54" i="1"/>
  <c r="H62" i="1"/>
  <c r="H63" i="1"/>
  <c r="H43" i="1"/>
  <c r="H41" i="1"/>
  <c r="H39" i="1"/>
  <c r="H78" i="1"/>
  <c r="H80" i="1"/>
  <c r="H44" i="1"/>
  <c r="H64" i="1"/>
  <c r="H68" i="1"/>
  <c r="H73" i="1"/>
  <c r="H66" i="1"/>
  <c r="H67" i="1"/>
  <c r="H45" i="1"/>
  <c r="H57" i="1"/>
  <c r="H79" i="1"/>
  <c r="H56" i="1"/>
  <c r="H49" i="1"/>
  <c r="H50" i="1"/>
  <c r="H51" i="1"/>
  <c r="H53" i="1"/>
  <c r="H9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1" i="1"/>
  <c r="H32" i="1"/>
  <c r="H33" i="1"/>
  <c r="H34" i="1"/>
  <c r="H35" i="1"/>
  <c r="H37" i="1"/>
  <c r="H38" i="1"/>
  <c r="H81" i="1"/>
  <c r="H82" i="1"/>
  <c r="H83" i="1"/>
  <c r="H84" i="1"/>
  <c r="H85" i="1"/>
  <c r="H86" i="1"/>
  <c r="H87" i="1"/>
  <c r="H88" i="1"/>
  <c r="H93" i="1"/>
  <c r="H95" i="1"/>
  <c r="H96" i="1"/>
  <c r="H97" i="1"/>
  <c r="H98" i="1"/>
  <c r="H100" i="1"/>
  <c r="H101" i="1"/>
  <c r="H102" i="1"/>
  <c r="H106" i="1"/>
  <c r="H105" i="1"/>
  <c r="H107" i="1"/>
  <c r="H108" i="1"/>
  <c r="V78" i="3" l="1"/>
  <c r="V14" i="3"/>
  <c r="W77" i="3"/>
  <c r="W13" i="3"/>
  <c r="V70" i="3"/>
  <c r="V6" i="3"/>
  <c r="W69" i="3"/>
  <c r="W5" i="3"/>
  <c r="V126" i="3"/>
  <c r="V62" i="3"/>
  <c r="W125" i="3"/>
  <c r="W61" i="3"/>
  <c r="V118" i="3"/>
  <c r="V54" i="3"/>
  <c r="W117" i="3"/>
  <c r="W53" i="3"/>
  <c r="V110" i="3"/>
  <c r="V46" i="3"/>
  <c r="W109" i="3"/>
  <c r="W45" i="3"/>
  <c r="V102" i="3"/>
  <c r="V38" i="3"/>
  <c r="W101" i="3"/>
  <c r="W37" i="3"/>
  <c r="V94" i="3"/>
  <c r="V30" i="3"/>
  <c r="W93" i="3"/>
  <c r="W29" i="3"/>
  <c r="V86" i="3"/>
  <c r="V22" i="3"/>
  <c r="W85" i="3"/>
  <c r="W21" i="3"/>
  <c r="W124" i="3"/>
  <c r="W116" i="3"/>
  <c r="W108" i="3"/>
  <c r="W100" i="3"/>
  <c r="W92" i="3"/>
  <c r="W84" i="3"/>
  <c r="W76" i="3"/>
  <c r="W68" i="3"/>
  <c r="W60" i="3"/>
  <c r="W52" i="3"/>
  <c r="W44" i="3"/>
  <c r="W36" i="3"/>
  <c r="W28" i="3"/>
  <c r="W20" i="3"/>
  <c r="W12" i="3"/>
  <c r="W4" i="3"/>
  <c r="M121" i="3"/>
  <c r="W123" i="3"/>
  <c r="W115" i="3"/>
  <c r="W107" i="3"/>
  <c r="W99" i="3"/>
  <c r="W91" i="3"/>
  <c r="W83" i="3"/>
  <c r="W75" i="3"/>
  <c r="W67" i="3"/>
  <c r="W59" i="3"/>
  <c r="W51" i="3"/>
  <c r="W43" i="3"/>
  <c r="W35" i="3"/>
  <c r="W27" i="3"/>
  <c r="W19" i="3"/>
  <c r="W11" i="3"/>
  <c r="W130" i="3"/>
  <c r="W122" i="3"/>
  <c r="W114" i="3"/>
  <c r="W106" i="3"/>
  <c r="W98" i="3"/>
  <c r="W90" i="3"/>
  <c r="W82" i="3"/>
  <c r="W74" i="3"/>
  <c r="W66" i="3"/>
  <c r="W58" i="3"/>
  <c r="W50" i="3"/>
  <c r="W42" i="3"/>
  <c r="W34" i="3"/>
  <c r="W26" i="3"/>
  <c r="W18" i="3"/>
  <c r="W10" i="3"/>
  <c r="W129" i="3"/>
  <c r="W121" i="3"/>
  <c r="W113" i="3"/>
  <c r="W105" i="3"/>
  <c r="W97" i="3"/>
  <c r="W89" i="3"/>
  <c r="W81" i="3"/>
  <c r="W73" i="3"/>
  <c r="W65" i="3"/>
  <c r="W57" i="3"/>
  <c r="W49" i="3"/>
  <c r="W41" i="3"/>
  <c r="W33" i="3"/>
  <c r="W25" i="3"/>
  <c r="W17" i="3"/>
  <c r="W9" i="3"/>
  <c r="W128" i="3"/>
  <c r="W120" i="3"/>
  <c r="W112" i="3"/>
  <c r="W104" i="3"/>
  <c r="W96" i="3"/>
  <c r="W88" i="3"/>
  <c r="W80" i="3"/>
  <c r="W72" i="3"/>
  <c r="W64" i="3"/>
  <c r="W56" i="3"/>
  <c r="W48" i="3"/>
  <c r="W40" i="3"/>
  <c r="W32" i="3"/>
  <c r="W24" i="3"/>
  <c r="W16" i="3"/>
  <c r="W8" i="3"/>
  <c r="W127" i="3"/>
  <c r="W119" i="3"/>
  <c r="W111" i="3"/>
  <c r="W103" i="3"/>
  <c r="W95" i="3"/>
  <c r="W87" i="3"/>
  <c r="W79" i="3"/>
  <c r="W71" i="3"/>
  <c r="W63" i="3"/>
  <c r="W55" i="3"/>
  <c r="W47" i="3"/>
  <c r="W39" i="3"/>
  <c r="W31" i="3"/>
  <c r="W23" i="3"/>
  <c r="W15" i="3"/>
  <c r="W7" i="3"/>
  <c r="M118" i="3"/>
  <c r="M92" i="3"/>
  <c r="M114" i="3"/>
  <c r="N126" i="3"/>
  <c r="N110" i="3"/>
  <c r="N102" i="3"/>
  <c r="N94" i="3"/>
  <c r="N86" i="3"/>
  <c r="N78" i="3"/>
  <c r="N70" i="3"/>
  <c r="N62" i="3"/>
  <c r="N54" i="3"/>
  <c r="N46" i="3"/>
  <c r="N38" i="3"/>
  <c r="N30" i="3"/>
  <c r="N22" i="3"/>
  <c r="N14" i="3"/>
  <c r="N6" i="3"/>
  <c r="N125" i="3"/>
  <c r="N117" i="3"/>
  <c r="N109" i="3"/>
  <c r="N101" i="3"/>
  <c r="N93" i="3"/>
  <c r="N85" i="3"/>
  <c r="N77" i="3"/>
  <c r="N69" i="3"/>
  <c r="N61" i="3"/>
  <c r="N53" i="3"/>
  <c r="N45" i="3"/>
  <c r="N37" i="3"/>
  <c r="N29" i="3"/>
  <c r="N21" i="3"/>
  <c r="N13" i="3"/>
  <c r="N5" i="3"/>
  <c r="N124" i="3"/>
  <c r="N116" i="3"/>
  <c r="N108" i="3"/>
  <c r="N100" i="3"/>
  <c r="N84" i="3"/>
  <c r="N76" i="3"/>
  <c r="N68" i="3"/>
  <c r="N60" i="3"/>
  <c r="N52" i="3"/>
  <c r="N44" i="3"/>
  <c r="N36" i="3"/>
  <c r="N28" i="3"/>
  <c r="N20" i="3"/>
  <c r="N12" i="3"/>
  <c r="N123" i="3"/>
  <c r="N115" i="3"/>
  <c r="N107" i="3"/>
  <c r="N99" i="3"/>
  <c r="N91" i="3"/>
  <c r="N83" i="3"/>
  <c r="N75" i="3"/>
  <c r="N67" i="3"/>
  <c r="N59" i="3"/>
  <c r="N51" i="3"/>
  <c r="N43" i="3"/>
  <c r="N35" i="3"/>
  <c r="N27" i="3"/>
  <c r="N19" i="3"/>
  <c r="N11" i="3"/>
  <c r="N130" i="3"/>
  <c r="N98" i="3"/>
  <c r="N90" i="3"/>
  <c r="N82" i="3"/>
  <c r="N74" i="3"/>
  <c r="N66" i="3"/>
  <c r="N58" i="3"/>
  <c r="N50" i="3"/>
  <c r="N42" i="3"/>
  <c r="N34" i="3"/>
  <c r="N26" i="3"/>
  <c r="N18" i="3"/>
  <c r="N10" i="3"/>
  <c r="N129" i="3"/>
  <c r="N113" i="3"/>
  <c r="N105" i="3"/>
  <c r="N97" i="3"/>
  <c r="N89" i="3"/>
  <c r="N81" i="3"/>
  <c r="N73" i="3"/>
  <c r="N65" i="3"/>
  <c r="N57" i="3"/>
  <c r="N49" i="3"/>
  <c r="N41" i="3"/>
  <c r="N33" i="3"/>
  <c r="N25" i="3"/>
  <c r="N17" i="3"/>
  <c r="N9" i="3"/>
  <c r="N128" i="3"/>
  <c r="N120" i="3"/>
  <c r="N112" i="3"/>
  <c r="N104" i="3"/>
  <c r="N96" i="3"/>
  <c r="N88" i="3"/>
  <c r="N80" i="3"/>
  <c r="N72" i="3"/>
  <c r="N64" i="3"/>
  <c r="N56" i="3"/>
  <c r="N48" i="3"/>
  <c r="N40" i="3"/>
  <c r="N32" i="3"/>
  <c r="N24" i="3"/>
  <c r="N16" i="3"/>
  <c r="N8" i="3"/>
  <c r="N127" i="3"/>
  <c r="N111" i="3"/>
  <c r="N103" i="3"/>
  <c r="N87" i="3"/>
  <c r="N79" i="3"/>
  <c r="N71" i="3"/>
  <c r="N55" i="3"/>
  <c r="N47" i="3"/>
  <c r="N39" i="3"/>
  <c r="N31" i="3"/>
  <c r="N23" i="3"/>
  <c r="N15" i="3"/>
  <c r="N7" i="3"/>
</calcChain>
</file>

<file path=xl/sharedStrings.xml><?xml version="1.0" encoding="utf-8"?>
<sst xmlns="http://schemas.openxmlformats.org/spreadsheetml/2006/main" count="1070" uniqueCount="189">
  <si>
    <t>Incident</t>
  </si>
  <si>
    <t>Area</t>
  </si>
  <si>
    <t>Agency</t>
  </si>
  <si>
    <t>Disposition</t>
  </si>
  <si>
    <t>21C8535</t>
  </si>
  <si>
    <t>Assault</t>
  </si>
  <si>
    <t>LCW3</t>
  </si>
  <si>
    <t>LCSO</t>
  </si>
  <si>
    <t>CAA</t>
  </si>
  <si>
    <t>22C6690</t>
  </si>
  <si>
    <t>Eluding</t>
  </si>
  <si>
    <t>LCE1</t>
  </si>
  <si>
    <t>22C513</t>
  </si>
  <si>
    <t>LCE2</t>
  </si>
  <si>
    <t>23C6192</t>
  </si>
  <si>
    <t>21C12961</t>
  </si>
  <si>
    <t>Traf</t>
  </si>
  <si>
    <t>21C9202</t>
  </si>
  <si>
    <t>LCW2</t>
  </si>
  <si>
    <t>21C14558</t>
  </si>
  <si>
    <t>21C13230</t>
  </si>
  <si>
    <t>PEEL</t>
  </si>
  <si>
    <t>21C12593</t>
  </si>
  <si>
    <t>LCW4</t>
  </si>
  <si>
    <t>20C6358</t>
  </si>
  <si>
    <t>20C10533</t>
  </si>
  <si>
    <t>21C3989</t>
  </si>
  <si>
    <t>22C8125</t>
  </si>
  <si>
    <t>22C7883</t>
  </si>
  <si>
    <t>22C7792</t>
  </si>
  <si>
    <t>22C7441</t>
  </si>
  <si>
    <t>22C7972</t>
  </si>
  <si>
    <t>23C3460</t>
  </si>
  <si>
    <t>23C1354</t>
  </si>
  <si>
    <t>23C956</t>
  </si>
  <si>
    <t>23C1680</t>
  </si>
  <si>
    <t>LCW1</t>
  </si>
  <si>
    <t>23C6792</t>
  </si>
  <si>
    <t>22C785</t>
  </si>
  <si>
    <t>22C723</t>
  </si>
  <si>
    <t>22C902</t>
  </si>
  <si>
    <t>22C2368</t>
  </si>
  <si>
    <t>THUR</t>
  </si>
  <si>
    <t>22C3416</t>
  </si>
  <si>
    <t>22C7367</t>
  </si>
  <si>
    <t>23C8164</t>
  </si>
  <si>
    <t>21C15949</t>
  </si>
  <si>
    <t>21C15720</t>
  </si>
  <si>
    <t>22C1475</t>
  </si>
  <si>
    <t>22C1711</t>
  </si>
  <si>
    <t>21C11102</t>
  </si>
  <si>
    <t>Warrant/HA</t>
  </si>
  <si>
    <t>21C8822</t>
  </si>
  <si>
    <t>21C7391</t>
  </si>
  <si>
    <t>22C8758</t>
  </si>
  <si>
    <t>22C9762</t>
  </si>
  <si>
    <t>21C11956</t>
  </si>
  <si>
    <t>22C1998</t>
  </si>
  <si>
    <t>22C3303</t>
  </si>
  <si>
    <t>22C7769</t>
  </si>
  <si>
    <t>22C2560</t>
  </si>
  <si>
    <t>22C2755</t>
  </si>
  <si>
    <t>21C12088</t>
  </si>
  <si>
    <t>21C16389</t>
  </si>
  <si>
    <t>22C9303</t>
  </si>
  <si>
    <t>21C16046</t>
  </si>
  <si>
    <t>21C13677</t>
  </si>
  <si>
    <t>CENT1</t>
  </si>
  <si>
    <t>21C13746</t>
  </si>
  <si>
    <t>21C13915</t>
  </si>
  <si>
    <t>21C15596</t>
  </si>
  <si>
    <t>23C1218</t>
  </si>
  <si>
    <t>19C1189</t>
  </si>
  <si>
    <t>19C1803</t>
  </si>
  <si>
    <t>19C5115</t>
  </si>
  <si>
    <t>19C5782</t>
  </si>
  <si>
    <t>19C7699</t>
  </si>
  <si>
    <t>19C7732</t>
  </si>
  <si>
    <t>19C8010</t>
  </si>
  <si>
    <t>19C10387</t>
  </si>
  <si>
    <t>19C11366</t>
  </si>
  <si>
    <t>19C11485</t>
  </si>
  <si>
    <t>19C11529</t>
  </si>
  <si>
    <t>19C12657</t>
  </si>
  <si>
    <t>19C12721</t>
  </si>
  <si>
    <t>19C14290</t>
  </si>
  <si>
    <t>19C14497</t>
  </si>
  <si>
    <t>19C14778</t>
  </si>
  <si>
    <t>19C15544</t>
  </si>
  <si>
    <t>CJA</t>
  </si>
  <si>
    <t>20C633</t>
  </si>
  <si>
    <t>20C3628</t>
  </si>
  <si>
    <t>20C4105</t>
  </si>
  <si>
    <t>20C4919</t>
  </si>
  <si>
    <t>20C5526</t>
  </si>
  <si>
    <t>20C7589</t>
  </si>
  <si>
    <t>20C7615</t>
  </si>
  <si>
    <t>20C8559</t>
  </si>
  <si>
    <t>20C11928</t>
  </si>
  <si>
    <t>20C13817</t>
  </si>
  <si>
    <t>20C15737</t>
  </si>
  <si>
    <t>20C16314</t>
  </si>
  <si>
    <t>21C848</t>
  </si>
  <si>
    <t>21C5616</t>
  </si>
  <si>
    <t>21C5667</t>
  </si>
  <si>
    <t>22C11371</t>
  </si>
  <si>
    <t>22C11481</t>
  </si>
  <si>
    <t>22C12614</t>
  </si>
  <si>
    <t>22C12719</t>
  </si>
  <si>
    <t>22C13127</t>
  </si>
  <si>
    <t>22C15780</t>
  </si>
  <si>
    <t>22C16390</t>
  </si>
  <si>
    <t>22C16543</t>
  </si>
  <si>
    <t>23C2483</t>
  </si>
  <si>
    <t>23C3808</t>
  </si>
  <si>
    <t>23C4346</t>
  </si>
  <si>
    <t>23C5165</t>
  </si>
  <si>
    <t>23C5765</t>
  </si>
  <si>
    <t>23C6205</t>
  </si>
  <si>
    <t>23C6327</t>
  </si>
  <si>
    <t>23C6334</t>
  </si>
  <si>
    <t>23C9647</t>
  </si>
  <si>
    <t>23C9627</t>
  </si>
  <si>
    <t>23C9742</t>
  </si>
  <si>
    <t>23C11261</t>
  </si>
  <si>
    <t>19C7534</t>
  </si>
  <si>
    <t>19C8387</t>
  </si>
  <si>
    <t>19C12245</t>
  </si>
  <si>
    <t>20C14246</t>
  </si>
  <si>
    <t>21C307</t>
  </si>
  <si>
    <t>21C12612</t>
  </si>
  <si>
    <t>21C14276</t>
  </si>
  <si>
    <t>21C15554</t>
  </si>
  <si>
    <t>21C16517</t>
  </si>
  <si>
    <t>22C2685</t>
  </si>
  <si>
    <t>22C2908</t>
  </si>
  <si>
    <t>22C5397</t>
  </si>
  <si>
    <t>22C7420</t>
  </si>
  <si>
    <t>22C8160</t>
  </si>
  <si>
    <t>22C8885</t>
  </si>
  <si>
    <t>22C13502</t>
  </si>
  <si>
    <t>22C14866</t>
  </si>
  <si>
    <t>time</t>
  </si>
  <si>
    <t>date</t>
  </si>
  <si>
    <t>code</t>
  </si>
  <si>
    <t>offense</t>
  </si>
  <si>
    <t>Veh Theft</t>
  </si>
  <si>
    <t>Drug Viol</t>
  </si>
  <si>
    <t>Assault 2nd</t>
  </si>
  <si>
    <t>Other Crime</t>
  </si>
  <si>
    <t>Robbery 1st</t>
  </si>
  <si>
    <t>Dept Assist</t>
  </si>
  <si>
    <t>Poss St Veh</t>
  </si>
  <si>
    <t>Assault 3rd</t>
  </si>
  <si>
    <t>Assault 1st</t>
  </si>
  <si>
    <t>Burglary 2</t>
  </si>
  <si>
    <t>Time</t>
  </si>
  <si>
    <t>Date</t>
  </si>
  <si>
    <t>Month</t>
  </si>
  <si>
    <t>Year</t>
  </si>
  <si>
    <t>Code</t>
  </si>
  <si>
    <t>Offense</t>
  </si>
  <si>
    <t>Discrepancy</t>
  </si>
  <si>
    <t>month</t>
  </si>
  <si>
    <t>year</t>
  </si>
  <si>
    <t>Grand Total</t>
  </si>
  <si>
    <t>(All)</t>
  </si>
  <si>
    <t>Case#</t>
  </si>
  <si>
    <t>Eluding incidents -- 267 code already the only entry</t>
  </si>
  <si>
    <t>This was the first set provided</t>
  </si>
  <si>
    <t>This was the second set: search was for the "RCW code for eluding"</t>
  </si>
  <si>
    <t>23Cl218</t>
  </si>
  <si>
    <t>23C3721</t>
  </si>
  <si>
    <t>23C3950</t>
  </si>
  <si>
    <t>23C6534</t>
  </si>
  <si>
    <t>23C8056</t>
  </si>
  <si>
    <t>23C14583</t>
  </si>
  <si>
    <t>Timestamp 12:45pm</t>
  </si>
  <si>
    <t>Timestamp 3:08pm</t>
  </si>
  <si>
    <t>records</t>
  </si>
  <si>
    <t>Eluding search by offense -- uses RCW code?</t>
  </si>
  <si>
    <t>Index</t>
  </si>
  <si>
    <t>Inci miss</t>
  </si>
  <si>
    <t>267?</t>
  </si>
  <si>
    <t>Offc miss</t>
  </si>
  <si>
    <t>Complete list</t>
  </si>
  <si>
    <t>Comparison</t>
  </si>
  <si>
    <t>Count of Incident</t>
  </si>
  <si>
    <t>When all is selected table includes incidents with code other than "Eluding", but RCW offense for eluding was found (I think)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</si>
</sst>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21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NumberFormat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2"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m/d/yyyy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9" formatCode="m/d/yyyy"/>
    </dxf>
    <dxf>
      <numFmt numFmtId="26" formatCode="h:mm:ss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6" formatCode="h:mm:ss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</dxf>
    <dxf>
      <numFmt numFmtId="26" formatCode="h:mm:ss"/>
    </dxf>
    <dxf>
      <numFmt numFmtId="0" formatCode="General"/>
    </dxf>
    <dxf>
      <numFmt numFmtId="0" formatCode="General"/>
    </dxf>
    <dxf>
      <numFmt numFmtId="19" formatCode="m/d/yyyy"/>
    </dxf>
    <dxf>
      <numFmt numFmtId="26" formatCode="h:mm:ss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m/d/yyyy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291.527535532405" createdVersion="8" refreshedVersion="8" minRefreshableVersion="3" recordCount="127" xr:uid="{76085690-0C1F-4B6E-A204-C7EBE62BC324}">
  <cacheSource type="worksheet">
    <worksheetSource name="Table3"/>
  </cacheSource>
  <cacheFields count="6">
    <cacheField name="Incident" numFmtId="0">
      <sharedItems/>
    </cacheField>
    <cacheField name="Code" numFmtId="0">
      <sharedItems containsSemiMixedTypes="0" containsString="0" containsNumber="1" containsInteger="1" minValue="31" maxValue="921"/>
    </cacheField>
    <cacheField name="Offense" numFmtId="0">
      <sharedItems count="14">
        <s v="Eluding"/>
        <s v="Veh Theft"/>
        <s v="Drug Viol"/>
        <s v="Poss St Veh"/>
        <s v="Assault 3rd"/>
        <s v="Assault"/>
        <s v="Assault 2nd"/>
        <s v="Assault 1st"/>
        <s v="Warrant/HA"/>
        <s v="Traf"/>
        <s v="Dept Assist"/>
        <s v="Robbery 1st"/>
        <s v="Other Crime"/>
        <s v="Burglary 2"/>
      </sharedItems>
    </cacheField>
    <cacheField name="Date" numFmtId="14">
      <sharedItems containsSemiMixedTypes="0" containsNonDate="0" containsDate="1" containsString="0" minDate="2019-01-29T00:00:00" maxDate="2023-11-16T00:00:00"/>
    </cacheField>
    <cacheField name="Month" numFmtId="0">
      <sharedItems containsSemiMixedTypes="0" containsString="0" containsNumber="1" containsInteger="1" minValue="1" maxValue="12" count="12">
        <n v="1"/>
        <n v="2"/>
        <n v="5"/>
        <n v="7"/>
        <n v="8"/>
        <n v="9"/>
        <n v="10"/>
        <n v="11"/>
        <n v="12"/>
        <n v="3"/>
        <n v="4"/>
        <n v="6"/>
      </sharedItems>
    </cacheField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s v="19C1189"/>
    <n v="267"/>
    <x v="0"/>
    <d v="2019-01-29T00:00:00"/>
    <x v="0"/>
    <x v="0"/>
  </r>
  <r>
    <s v="19C1803"/>
    <n v="71"/>
    <x v="1"/>
    <d v="2019-02-15T00:00:00"/>
    <x v="1"/>
    <x v="0"/>
  </r>
  <r>
    <s v="19C5115"/>
    <n v="267"/>
    <x v="0"/>
    <d v="2019-05-10T00:00:00"/>
    <x v="2"/>
    <x v="0"/>
  </r>
  <r>
    <s v="19C5782"/>
    <n v="187"/>
    <x v="2"/>
    <d v="2019-05-25T00:00:00"/>
    <x v="2"/>
    <x v="0"/>
  </r>
  <r>
    <s v="19C7534"/>
    <n v="267"/>
    <x v="0"/>
    <d v="2019-07-01T00:00:00"/>
    <x v="3"/>
    <x v="0"/>
  </r>
  <r>
    <s v="19C7699"/>
    <n v="72"/>
    <x v="3"/>
    <d v="2019-07-04T00:00:00"/>
    <x v="3"/>
    <x v="0"/>
  </r>
  <r>
    <s v="19C7732"/>
    <n v="43"/>
    <x v="4"/>
    <d v="2019-07-05T00:00:00"/>
    <x v="3"/>
    <x v="0"/>
  </r>
  <r>
    <s v="19C8010"/>
    <n v="267"/>
    <x v="0"/>
    <d v="2019-07-11T00:00:00"/>
    <x v="3"/>
    <x v="0"/>
  </r>
  <r>
    <s v="19C8387"/>
    <n v="267"/>
    <x v="0"/>
    <d v="2019-07-19T00:00:00"/>
    <x v="3"/>
    <x v="0"/>
  </r>
  <r>
    <s v="19C10387"/>
    <n v="267"/>
    <x v="0"/>
    <d v="2019-08-29T00:00:00"/>
    <x v="4"/>
    <x v="0"/>
  </r>
  <r>
    <s v="19C11366"/>
    <n v="267"/>
    <x v="0"/>
    <d v="2019-09-17T00:00:00"/>
    <x v="5"/>
    <x v="0"/>
  </r>
  <r>
    <s v="19C11485"/>
    <n v="267"/>
    <x v="0"/>
    <d v="2019-09-19T00:00:00"/>
    <x v="5"/>
    <x v="0"/>
  </r>
  <r>
    <s v="19C11529"/>
    <n v="267"/>
    <x v="0"/>
    <d v="2019-09-19T00:00:00"/>
    <x v="5"/>
    <x v="0"/>
  </r>
  <r>
    <s v="19C12245"/>
    <n v="267"/>
    <x v="0"/>
    <d v="2019-10-07T00:00:00"/>
    <x v="6"/>
    <x v="0"/>
  </r>
  <r>
    <s v="19C12657"/>
    <n v="267"/>
    <x v="0"/>
    <d v="2019-10-16T00:00:00"/>
    <x v="6"/>
    <x v="0"/>
  </r>
  <r>
    <s v="19C12721"/>
    <n v="72"/>
    <x v="3"/>
    <d v="2019-10-17T00:00:00"/>
    <x v="6"/>
    <x v="0"/>
  </r>
  <r>
    <s v="19C14290"/>
    <n v="267"/>
    <x v="0"/>
    <d v="2019-11-23T00:00:00"/>
    <x v="7"/>
    <x v="0"/>
  </r>
  <r>
    <s v="19C14497"/>
    <n v="267"/>
    <x v="0"/>
    <d v="2019-11-30T00:00:00"/>
    <x v="7"/>
    <x v="0"/>
  </r>
  <r>
    <s v="19C14778"/>
    <n v="267"/>
    <x v="0"/>
    <d v="2019-12-06T00:00:00"/>
    <x v="8"/>
    <x v="0"/>
  </r>
  <r>
    <s v="19C15544"/>
    <n v="267"/>
    <x v="0"/>
    <d v="2019-12-23T00:00:00"/>
    <x v="8"/>
    <x v="0"/>
  </r>
  <r>
    <s v="20C633"/>
    <n v="42"/>
    <x v="5"/>
    <d v="2020-01-16T00:00:00"/>
    <x v="0"/>
    <x v="1"/>
  </r>
  <r>
    <s v="20C3628"/>
    <n v="267"/>
    <x v="0"/>
    <d v="2020-03-26T00:00:00"/>
    <x v="9"/>
    <x v="1"/>
  </r>
  <r>
    <s v="20C4105"/>
    <n v="267"/>
    <x v="0"/>
    <d v="2020-04-07T00:00:00"/>
    <x v="10"/>
    <x v="1"/>
  </r>
  <r>
    <s v="20C4919"/>
    <n v="267"/>
    <x v="0"/>
    <d v="2020-04-25T00:00:00"/>
    <x v="10"/>
    <x v="1"/>
  </r>
  <r>
    <s v="20C5526"/>
    <n v="267"/>
    <x v="0"/>
    <d v="2020-05-09T00:00:00"/>
    <x v="2"/>
    <x v="1"/>
  </r>
  <r>
    <s v="20C6358"/>
    <n v="267"/>
    <x v="0"/>
    <d v="2020-05-26T00:00:00"/>
    <x v="2"/>
    <x v="1"/>
  </r>
  <r>
    <s v="20C7589"/>
    <n v="267"/>
    <x v="0"/>
    <d v="2020-06-20T00:00:00"/>
    <x v="11"/>
    <x v="1"/>
  </r>
  <r>
    <s v="20C7615"/>
    <n v="267"/>
    <x v="0"/>
    <d v="2020-06-21T00:00:00"/>
    <x v="11"/>
    <x v="1"/>
  </r>
  <r>
    <s v="20C8559"/>
    <n v="267"/>
    <x v="0"/>
    <d v="2020-07-11T00:00:00"/>
    <x v="3"/>
    <x v="1"/>
  </r>
  <r>
    <s v="20C10533"/>
    <n v="184"/>
    <x v="2"/>
    <d v="2020-08-20T00:00:00"/>
    <x v="4"/>
    <x v="1"/>
  </r>
  <r>
    <s v="20C11928"/>
    <n v="187"/>
    <x v="2"/>
    <d v="2020-09-15T00:00:00"/>
    <x v="5"/>
    <x v="1"/>
  </r>
  <r>
    <s v="20C13817"/>
    <n v="187"/>
    <x v="2"/>
    <d v="2020-10-26T00:00:00"/>
    <x v="6"/>
    <x v="1"/>
  </r>
  <r>
    <s v="20C14246"/>
    <n v="267"/>
    <x v="0"/>
    <d v="2020-11-04T00:00:00"/>
    <x v="7"/>
    <x v="1"/>
  </r>
  <r>
    <s v="20C15737"/>
    <n v="267"/>
    <x v="0"/>
    <d v="2020-12-11T00:00:00"/>
    <x v="8"/>
    <x v="1"/>
  </r>
  <r>
    <s v="20C16314"/>
    <n v="267"/>
    <x v="0"/>
    <d v="2020-12-27T00:00:00"/>
    <x v="8"/>
    <x v="1"/>
  </r>
  <r>
    <s v="21C307"/>
    <n v="267"/>
    <x v="0"/>
    <d v="2021-01-07T00:00:00"/>
    <x v="0"/>
    <x v="2"/>
  </r>
  <r>
    <s v="21C848"/>
    <n v="267"/>
    <x v="0"/>
    <d v="2021-01-18T00:00:00"/>
    <x v="0"/>
    <x v="2"/>
  </r>
  <r>
    <s v="21C3989"/>
    <n v="267"/>
    <x v="0"/>
    <d v="2021-03-30T00:00:00"/>
    <x v="9"/>
    <x v="2"/>
  </r>
  <r>
    <s v="21C5616"/>
    <n v="42"/>
    <x v="6"/>
    <d v="2021-05-02T00:00:00"/>
    <x v="2"/>
    <x v="2"/>
  </r>
  <r>
    <s v="21C5667"/>
    <n v="41"/>
    <x v="7"/>
    <d v="2021-05-03T00:00:00"/>
    <x v="2"/>
    <x v="2"/>
  </r>
  <r>
    <s v="21C7391"/>
    <n v="267"/>
    <x v="0"/>
    <d v="2021-06-08T00:00:00"/>
    <x v="11"/>
    <x v="2"/>
  </r>
  <r>
    <s v="21C8535"/>
    <n v="41"/>
    <x v="5"/>
    <d v="2021-07-01T00:00:00"/>
    <x v="3"/>
    <x v="2"/>
  </r>
  <r>
    <s v="21C8822"/>
    <n v="921"/>
    <x v="8"/>
    <d v="2021-07-06T00:00:00"/>
    <x v="3"/>
    <x v="2"/>
  </r>
  <r>
    <s v="21C9202"/>
    <n v="267"/>
    <x v="0"/>
    <d v="2021-07-15T00:00:00"/>
    <x v="3"/>
    <x v="2"/>
  </r>
  <r>
    <s v="21C11102"/>
    <n v="921"/>
    <x v="8"/>
    <d v="2021-08-24T00:00:00"/>
    <x v="4"/>
    <x v="2"/>
  </r>
  <r>
    <s v="21C11956"/>
    <n v="267"/>
    <x v="0"/>
    <d v="2021-09-08T00:00:00"/>
    <x v="5"/>
    <x v="2"/>
  </r>
  <r>
    <s v="21C12088"/>
    <n v="267"/>
    <x v="0"/>
    <d v="2021-09-11T00:00:00"/>
    <x v="5"/>
    <x v="2"/>
  </r>
  <r>
    <s v="21C12593"/>
    <n v="267"/>
    <x v="0"/>
    <d v="2021-09-21T00:00:00"/>
    <x v="5"/>
    <x v="2"/>
  </r>
  <r>
    <s v="21C12612"/>
    <n v="267"/>
    <x v="0"/>
    <d v="2021-09-21T00:00:00"/>
    <x v="5"/>
    <x v="2"/>
  </r>
  <r>
    <s v="21C12961"/>
    <n v="889"/>
    <x v="9"/>
    <d v="2021-09-28T00:00:00"/>
    <x v="5"/>
    <x v="2"/>
  </r>
  <r>
    <s v="21C13230"/>
    <n v="71"/>
    <x v="1"/>
    <d v="2021-10-04T00:00:00"/>
    <x v="6"/>
    <x v="2"/>
  </r>
  <r>
    <s v="21C13677"/>
    <n v="267"/>
    <x v="0"/>
    <d v="2021-10-13T00:00:00"/>
    <x v="6"/>
    <x v="2"/>
  </r>
  <r>
    <s v="21C13746"/>
    <n v="267"/>
    <x v="0"/>
    <d v="2021-10-15T00:00:00"/>
    <x v="6"/>
    <x v="2"/>
  </r>
  <r>
    <s v="21C13915"/>
    <n v="481"/>
    <x v="10"/>
    <d v="2021-10-19T00:00:00"/>
    <x v="6"/>
    <x v="2"/>
  </r>
  <r>
    <s v="21C14276"/>
    <n v="267"/>
    <x v="0"/>
    <d v="2021-10-27T00:00:00"/>
    <x v="6"/>
    <x v="2"/>
  </r>
  <r>
    <s v="21C14558"/>
    <n v="267"/>
    <x v="0"/>
    <d v="2021-11-02T00:00:00"/>
    <x v="7"/>
    <x v="2"/>
  </r>
  <r>
    <s v="21C15554"/>
    <n v="267"/>
    <x v="0"/>
    <d v="2021-11-22T00:00:00"/>
    <x v="7"/>
    <x v="2"/>
  </r>
  <r>
    <s v="21C15596"/>
    <n v="267"/>
    <x v="0"/>
    <d v="2021-11-23T00:00:00"/>
    <x v="7"/>
    <x v="2"/>
  </r>
  <r>
    <s v="21C15720"/>
    <n v="267"/>
    <x v="0"/>
    <d v="2021-11-26T00:00:00"/>
    <x v="7"/>
    <x v="2"/>
  </r>
  <r>
    <s v="21C15949"/>
    <n v="267"/>
    <x v="0"/>
    <d v="2021-12-01T00:00:00"/>
    <x v="8"/>
    <x v="2"/>
  </r>
  <r>
    <s v="21C16046"/>
    <n v="267"/>
    <x v="0"/>
    <d v="2021-12-04T00:00:00"/>
    <x v="8"/>
    <x v="2"/>
  </r>
  <r>
    <s v="21C16389"/>
    <n v="31"/>
    <x v="11"/>
    <d v="2021-12-12T00:00:00"/>
    <x v="8"/>
    <x v="2"/>
  </r>
  <r>
    <s v="21C16517"/>
    <n v="267"/>
    <x v="0"/>
    <d v="2021-12-15T00:00:00"/>
    <x v="8"/>
    <x v="2"/>
  </r>
  <r>
    <s v="22C513"/>
    <n v="267"/>
    <x v="0"/>
    <d v="2022-01-12T00:00:00"/>
    <x v="0"/>
    <x v="3"/>
  </r>
  <r>
    <s v="22C723"/>
    <n v="267"/>
    <x v="0"/>
    <d v="2022-01-17T00:00:00"/>
    <x v="0"/>
    <x v="3"/>
  </r>
  <r>
    <s v="22C785"/>
    <n v="267"/>
    <x v="0"/>
    <d v="2022-01-19T00:00:00"/>
    <x v="0"/>
    <x v="3"/>
  </r>
  <r>
    <s v="22C902"/>
    <n v="267"/>
    <x v="0"/>
    <d v="2022-01-21T00:00:00"/>
    <x v="0"/>
    <x v="3"/>
  </r>
  <r>
    <s v="22C1475"/>
    <n v="267"/>
    <x v="0"/>
    <d v="2022-02-03T00:00:00"/>
    <x v="1"/>
    <x v="3"/>
  </r>
  <r>
    <s v="22C1711"/>
    <n v="267"/>
    <x v="0"/>
    <d v="2022-02-08T00:00:00"/>
    <x v="1"/>
    <x v="3"/>
  </r>
  <r>
    <s v="22C1998"/>
    <n v="42"/>
    <x v="6"/>
    <d v="2022-02-15T00:00:00"/>
    <x v="1"/>
    <x v="3"/>
  </r>
  <r>
    <s v="22C2368"/>
    <n v="267"/>
    <x v="0"/>
    <d v="2022-02-25T00:00:00"/>
    <x v="1"/>
    <x v="3"/>
  </r>
  <r>
    <s v="22C2560"/>
    <n v="267"/>
    <x v="0"/>
    <d v="2022-03-01T00:00:00"/>
    <x v="9"/>
    <x v="3"/>
  </r>
  <r>
    <s v="22C2685"/>
    <n v="267"/>
    <x v="0"/>
    <d v="2022-03-04T00:00:00"/>
    <x v="9"/>
    <x v="3"/>
  </r>
  <r>
    <s v="22C2755"/>
    <n v="267"/>
    <x v="0"/>
    <d v="2022-03-06T00:00:00"/>
    <x v="9"/>
    <x v="3"/>
  </r>
  <r>
    <s v="22C2908"/>
    <n v="267"/>
    <x v="0"/>
    <d v="2022-03-10T00:00:00"/>
    <x v="9"/>
    <x v="3"/>
  </r>
  <r>
    <s v="22C3303"/>
    <n v="264"/>
    <x v="12"/>
    <d v="2022-03-19T00:00:00"/>
    <x v="9"/>
    <x v="3"/>
  </r>
  <r>
    <s v="22C3416"/>
    <n v="267"/>
    <x v="0"/>
    <d v="2022-03-22T00:00:00"/>
    <x v="9"/>
    <x v="3"/>
  </r>
  <r>
    <s v="22C5397"/>
    <n v="267"/>
    <x v="0"/>
    <d v="2022-05-04T00:00:00"/>
    <x v="2"/>
    <x v="3"/>
  </r>
  <r>
    <s v="22C6690"/>
    <n v="267"/>
    <x v="0"/>
    <d v="2022-06-01T00:00:00"/>
    <x v="11"/>
    <x v="3"/>
  </r>
  <r>
    <s v="22C7367"/>
    <n v="267"/>
    <x v="0"/>
    <d v="2022-06-17T00:00:00"/>
    <x v="11"/>
    <x v="3"/>
  </r>
  <r>
    <s v="22C7420"/>
    <n v="267"/>
    <x v="0"/>
    <d v="2022-06-18T00:00:00"/>
    <x v="11"/>
    <x v="3"/>
  </r>
  <r>
    <s v="22C7441"/>
    <n v="267"/>
    <x v="0"/>
    <d v="2022-06-19T00:00:00"/>
    <x v="11"/>
    <x v="3"/>
  </r>
  <r>
    <s v="22C7769"/>
    <n v="267"/>
    <x v="0"/>
    <d v="2022-06-25T00:00:00"/>
    <x v="11"/>
    <x v="3"/>
  </r>
  <r>
    <s v="22C7792"/>
    <n v="267"/>
    <x v="0"/>
    <d v="2022-06-26T00:00:00"/>
    <x v="11"/>
    <x v="3"/>
  </r>
  <r>
    <s v="22C7883"/>
    <n v="267"/>
    <x v="0"/>
    <d v="2022-06-27T00:00:00"/>
    <x v="11"/>
    <x v="3"/>
  </r>
  <r>
    <s v="22C7972"/>
    <n v="267"/>
    <x v="0"/>
    <d v="2022-06-29T00:00:00"/>
    <x v="11"/>
    <x v="3"/>
  </r>
  <r>
    <s v="22C8125"/>
    <n v="267"/>
    <x v="0"/>
    <d v="2022-07-02T00:00:00"/>
    <x v="3"/>
    <x v="3"/>
  </r>
  <r>
    <s v="22C8160"/>
    <n v="267"/>
    <x v="0"/>
    <d v="2022-07-03T00:00:00"/>
    <x v="3"/>
    <x v="3"/>
  </r>
  <r>
    <s v="22C8758"/>
    <n v="267"/>
    <x v="0"/>
    <d v="2022-07-15T00:00:00"/>
    <x v="3"/>
    <x v="3"/>
  </r>
  <r>
    <s v="22C8885"/>
    <n v="267"/>
    <x v="0"/>
    <d v="2022-07-17T00:00:00"/>
    <x v="3"/>
    <x v="3"/>
  </r>
  <r>
    <s v="22C9303"/>
    <n v="267"/>
    <x v="0"/>
    <d v="2022-07-25T00:00:00"/>
    <x v="3"/>
    <x v="3"/>
  </r>
  <r>
    <s v="22C9762"/>
    <n v="267"/>
    <x v="0"/>
    <d v="2022-08-02T00:00:00"/>
    <x v="4"/>
    <x v="3"/>
  </r>
  <r>
    <s v="22C11371"/>
    <n v="267"/>
    <x v="0"/>
    <d v="2022-09-02T00:00:00"/>
    <x v="5"/>
    <x v="3"/>
  </r>
  <r>
    <s v="22C11481"/>
    <n v="267"/>
    <x v="0"/>
    <d v="2022-09-04T00:00:00"/>
    <x v="5"/>
    <x v="3"/>
  </r>
  <r>
    <s v="22C12614"/>
    <n v="267"/>
    <x v="0"/>
    <d v="2022-09-26T00:00:00"/>
    <x v="5"/>
    <x v="3"/>
  </r>
  <r>
    <s v="22C12719"/>
    <n v="52"/>
    <x v="13"/>
    <d v="2022-09-28T00:00:00"/>
    <x v="5"/>
    <x v="3"/>
  </r>
  <r>
    <s v="22C13127"/>
    <n v="267"/>
    <x v="0"/>
    <d v="2022-10-07T00:00:00"/>
    <x v="6"/>
    <x v="3"/>
  </r>
  <r>
    <s v="22C13502"/>
    <n v="267"/>
    <x v="0"/>
    <d v="2022-10-14T00:00:00"/>
    <x v="6"/>
    <x v="3"/>
  </r>
  <r>
    <s v="22C14866"/>
    <n v="267"/>
    <x v="0"/>
    <d v="2022-11-15T00:00:00"/>
    <x v="7"/>
    <x v="3"/>
  </r>
  <r>
    <s v="22C15780"/>
    <n v="267"/>
    <x v="0"/>
    <d v="2022-12-11T00:00:00"/>
    <x v="8"/>
    <x v="3"/>
  </r>
  <r>
    <s v="22C16390"/>
    <n v="267"/>
    <x v="0"/>
    <d v="2022-12-27T00:00:00"/>
    <x v="8"/>
    <x v="3"/>
  </r>
  <r>
    <s v="22C16543"/>
    <n v="267"/>
    <x v="0"/>
    <d v="2022-12-31T00:00:00"/>
    <x v="8"/>
    <x v="3"/>
  </r>
  <r>
    <s v="23C956"/>
    <n v="267"/>
    <x v="0"/>
    <d v="2023-01-26T00:00:00"/>
    <x v="0"/>
    <x v="4"/>
  </r>
  <r>
    <s v="23C1218"/>
    <n v="267"/>
    <x v="0"/>
    <d v="2023-02-01T00:00:00"/>
    <x v="1"/>
    <x v="4"/>
  </r>
  <r>
    <s v="23C1354"/>
    <n v="267"/>
    <x v="0"/>
    <d v="2023-02-04T00:00:00"/>
    <x v="1"/>
    <x v="4"/>
  </r>
  <r>
    <s v="23C1680"/>
    <n v="267"/>
    <x v="0"/>
    <d v="2023-02-11T00:00:00"/>
    <x v="1"/>
    <x v="4"/>
  </r>
  <r>
    <s v="23C2483"/>
    <n v="267"/>
    <x v="0"/>
    <d v="2023-03-04T00:00:00"/>
    <x v="9"/>
    <x v="4"/>
  </r>
  <r>
    <s v="23C3460"/>
    <n v="41"/>
    <x v="5"/>
    <d v="2023-03-27T00:00:00"/>
    <x v="9"/>
    <x v="4"/>
  </r>
  <r>
    <s v="23C3721"/>
    <n v="267"/>
    <x v="0"/>
    <d v="2023-04-04T00:00:00"/>
    <x v="10"/>
    <x v="4"/>
  </r>
  <r>
    <s v="23C3808"/>
    <n v="267"/>
    <x v="0"/>
    <d v="2023-04-06T00:00:00"/>
    <x v="10"/>
    <x v="4"/>
  </r>
  <r>
    <s v="23C3950"/>
    <n v="267"/>
    <x v="0"/>
    <d v="2023-04-09T00:00:00"/>
    <x v="10"/>
    <x v="4"/>
  </r>
  <r>
    <s v="23C4346"/>
    <n v="267"/>
    <x v="0"/>
    <d v="2023-04-17T00:00:00"/>
    <x v="10"/>
    <x v="4"/>
  </r>
  <r>
    <s v="23C5165"/>
    <n v="267"/>
    <x v="0"/>
    <d v="2023-05-05T00:00:00"/>
    <x v="2"/>
    <x v="4"/>
  </r>
  <r>
    <s v="23C5765"/>
    <n v="267"/>
    <x v="0"/>
    <d v="2023-05-18T00:00:00"/>
    <x v="2"/>
    <x v="4"/>
  </r>
  <r>
    <s v="23C6192"/>
    <n v="267"/>
    <x v="0"/>
    <d v="2023-05-26T00:00:00"/>
    <x v="2"/>
    <x v="4"/>
  </r>
  <r>
    <s v="23C6205"/>
    <n v="267"/>
    <x v="0"/>
    <d v="2023-05-27T00:00:00"/>
    <x v="2"/>
    <x v="4"/>
  </r>
  <r>
    <s v="23C6327"/>
    <n v="267"/>
    <x v="0"/>
    <d v="2023-05-29T00:00:00"/>
    <x v="2"/>
    <x v="4"/>
  </r>
  <r>
    <s v="23C6334"/>
    <n v="267"/>
    <x v="0"/>
    <d v="2023-05-30T00:00:00"/>
    <x v="2"/>
    <x v="4"/>
  </r>
  <r>
    <s v="23C6534"/>
    <n v="267"/>
    <x v="0"/>
    <d v="2023-06-03T00:00:00"/>
    <x v="11"/>
    <x v="4"/>
  </r>
  <r>
    <s v="23C6792"/>
    <n v="267"/>
    <x v="0"/>
    <d v="2023-06-08T00:00:00"/>
    <x v="11"/>
    <x v="4"/>
  </r>
  <r>
    <s v="23C8056"/>
    <n v="267"/>
    <x v="0"/>
    <d v="2023-07-04T00:00:00"/>
    <x v="3"/>
    <x v="4"/>
  </r>
  <r>
    <s v="23C8164"/>
    <n v="267"/>
    <x v="0"/>
    <d v="2023-07-06T00:00:00"/>
    <x v="3"/>
    <x v="4"/>
  </r>
  <r>
    <s v="23C9627"/>
    <n v="267"/>
    <x v="0"/>
    <d v="2023-08-04T00:00:00"/>
    <x v="4"/>
    <x v="4"/>
  </r>
  <r>
    <s v="23C9647"/>
    <n v="267"/>
    <x v="0"/>
    <d v="2023-08-05T00:00:00"/>
    <x v="4"/>
    <x v="4"/>
  </r>
  <r>
    <s v="23C9742"/>
    <n v="267"/>
    <x v="0"/>
    <d v="2023-08-07T00:00:00"/>
    <x v="4"/>
    <x v="4"/>
  </r>
  <r>
    <s v="23C11261"/>
    <n v="483"/>
    <x v="10"/>
    <d v="2023-09-05T00:00:00"/>
    <x v="5"/>
    <x v="4"/>
  </r>
  <r>
    <s v="23C14583"/>
    <n v="267"/>
    <x v="0"/>
    <d v="2023-11-15T00:00:00"/>
    <x v="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83D23-510C-4C45-BEC0-E50047C1DBDE}" name="PivotTable9" cacheId="45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rowHeaderCaption="Year" colHeaderCaption="Month">
  <location ref="B3:O10" firstHeaderRow="1" firstDataRow="2" firstDataCol="1" rowPageCount="1" colPageCount="1"/>
  <pivotFields count="6">
    <pivotField dataField="1" showAll="0"/>
    <pivotField showAll="0"/>
    <pivotField axis="axisPage" showAll="0">
      <items count="15">
        <item x="5"/>
        <item x="7"/>
        <item x="6"/>
        <item x="4"/>
        <item x="13"/>
        <item x="10"/>
        <item x="2"/>
        <item x="0"/>
        <item x="12"/>
        <item x="3"/>
        <item x="11"/>
        <item x="9"/>
        <item x="1"/>
        <item x="8"/>
        <item t="default"/>
      </items>
    </pivotField>
    <pivotField numFmtId="14" showAll="0"/>
    <pivotField axis="axisCol" showAll="0">
      <items count="13">
        <item x="0"/>
        <item x="1"/>
        <item x="9"/>
        <item x="10"/>
        <item x="2"/>
        <item x="11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Count of Incident" fld="0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61704-EBC6-45E9-8082-378F74312FB6}" name="Table1" displayName="Table1" ref="A3:G102" totalsRowShown="0">
  <autoFilter ref="A3:G102" xr:uid="{63361704-EBC6-45E9-8082-378F74312FB6}"/>
  <sortState xmlns:xlrd2="http://schemas.microsoft.com/office/spreadsheetml/2017/richdata2" ref="A4:G79">
    <sortCondition ref="C3:C79"/>
  </sortState>
  <tableColumns count="7">
    <tableColumn id="1" xr3:uid="{EA119E76-E3CC-431D-8553-EFCC1DADA9A3}" name="Incident"/>
    <tableColumn id="2" xr3:uid="{84C4EE60-25FE-4424-9CDA-8D9E607A7A06}" name="time" dataDxfId="16"/>
    <tableColumn id="3" xr3:uid="{6B2C5E4E-0DAE-4C01-9216-32E3FEE8CE03}" name="date" dataDxfId="15"/>
    <tableColumn id="8" xr3:uid="{72BC3F50-2688-4A6B-BE79-BDCB5CDD32D3}" name="month" dataDxfId="14">
      <calculatedColumnFormula>MONTH(Table1[[#This Row],[date]])</calculatedColumnFormula>
    </tableColumn>
    <tableColumn id="7" xr3:uid="{BF900F25-F90F-41D7-83CA-0FE2969DADF1}" name="year" dataDxfId="13">
      <calculatedColumnFormula>YEAR(Table1[[#This Row],[date]])</calculatedColumnFormula>
    </tableColumn>
    <tableColumn id="4" xr3:uid="{FCDFDD69-A57D-4553-BBA4-3DF92808420E}" name="code"/>
    <tableColumn id="5" xr3:uid="{EA186600-D78B-4523-9B3E-ADC719A32592}" name="offense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AA3579-4F1A-4E70-AB65-C0267690203D}" name="Table2" displayName="Table2" ref="A3:J108" totalsRowShown="0">
  <autoFilter ref="A3:J108" xr:uid="{8BAA3579-4F1A-4E70-AB65-C0267690203D}"/>
  <sortState xmlns:xlrd2="http://schemas.microsoft.com/office/spreadsheetml/2017/richdata2" ref="A4:J108">
    <sortCondition ref="G3:G108"/>
  </sortState>
  <tableColumns count="10">
    <tableColumn id="1" xr3:uid="{CE68B3BF-8636-4CEC-A8E4-B5E89C9D5F7B}" name="Incident"/>
    <tableColumn id="2" xr3:uid="{7AC89FEB-D9EA-4556-8DF5-8445BDDB6683}" name="Code"/>
    <tableColumn id="3" xr3:uid="{F22F0AF5-2273-4733-92F0-C91FD40F572D}" name="Offense"/>
    <tableColumn id="4" xr3:uid="{3BFB2704-E6A5-4883-A90A-CD8D87297821}" name="Area"/>
    <tableColumn id="5" xr3:uid="{1A63466B-1057-4AE1-B738-E98C452F69D5}" name="Agency"/>
    <tableColumn id="6" xr3:uid="{843085C7-8307-425B-981F-B5B7E2AC46A9}" name="Time" dataDxfId="21"/>
    <tableColumn id="7" xr3:uid="{B576A50F-F984-4BA3-8C11-BBD67A577B4E}" name="Date" dataDxfId="20"/>
    <tableColumn id="10" xr3:uid="{D5CC0A31-DD3D-49DF-8194-CF7D83B84CE4}" name="Month" dataDxfId="19">
      <calculatedColumnFormula>MONTH(Table2[[#This Row],[Date]])</calculatedColumnFormula>
    </tableColumn>
    <tableColumn id="9" xr3:uid="{81F21479-FEE8-4760-BD29-3490B35052F6}" name="Year" dataDxfId="18">
      <calculatedColumnFormula>YEAR(Table2[[#This Row],[Date]])</calculatedColumnFormula>
    </tableColumn>
    <tableColumn id="8" xr3:uid="{21CA6A49-5D91-4CD6-A51B-C18BA626F79D}" name="Disposition" dataDxfId="1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13BAE0-4AED-413E-A401-D772EA9DBD29}" name="Table15" displayName="Table15" ref="F3:J130" totalsRowShown="0">
  <autoFilter ref="F3:J130" xr:uid="{63361704-EBC6-45E9-8082-378F74312FB6}"/>
  <sortState xmlns:xlrd2="http://schemas.microsoft.com/office/spreadsheetml/2017/richdata2" ref="F4:J129">
    <sortCondition ref="J3:J129"/>
  </sortState>
  <tableColumns count="5">
    <tableColumn id="1" xr3:uid="{1A72351D-BC9B-4DDA-A945-DE194F41093F}" name="Incident"/>
    <tableColumn id="2" xr3:uid="{2EFF110E-3121-4885-9579-DF9BF58ED9EC}" name="code" dataDxfId="12"/>
    <tableColumn id="3" xr3:uid="{B8212246-F0DC-4C20-9490-1ADDCCAD521B}" name="offense" dataDxfId="11"/>
    <tableColumn id="6" xr3:uid="{6E8529A8-D5A2-49A9-8930-C04543C9CC56}" name="time" dataDxfId="7"/>
    <tableColumn id="7" xr3:uid="{FC919E7F-0B50-47CF-8EFE-87FD03A30605}" name="date" dataDxfId="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029DF4-8283-411E-9E04-B6EE5C3B449F}" name="Table36" displayName="Table36" ref="A3:D130" totalsRowShown="0" headerRowDxfId="10">
  <autoFilter ref="A3:D130" xr:uid="{42DE7613-513F-401A-8361-9579EEAEE36F}"/>
  <sortState xmlns:xlrd2="http://schemas.microsoft.com/office/spreadsheetml/2017/richdata2" ref="B4:D130">
    <sortCondition ref="D3:D130"/>
  </sortState>
  <tableColumns count="4">
    <tableColumn id="4" xr3:uid="{838A1CA8-4F12-48A0-93D0-5F82410684D3}" name="Index" dataDxfId="4"/>
    <tableColumn id="1" xr3:uid="{79D6C4E3-1EAA-4BF1-93E8-4212CB6E209F}" name="Incident" dataDxfId="5"/>
    <tableColumn id="2" xr3:uid="{80C69A28-14A3-4EEB-AA56-17EA3055DCA3}" name="Time" dataDxfId="9"/>
    <tableColumn id="3" xr3:uid="{683F85B7-2998-4FA0-852D-599CA3858E44}" name="Date" dataDxfId="8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5CA35B-CA21-4BF5-A7B2-78CC746D2ECA}" name="Table3" displayName="Table3" ref="Q3:W130" totalsRowShown="0">
  <autoFilter ref="Q3:W130" xr:uid="{F25CA35B-CA21-4BF5-A7B2-78CC746D2ECA}"/>
  <tableColumns count="7">
    <tableColumn id="7" xr3:uid="{18DC7468-B343-4614-A163-11ADAAC9169B}" name="Index" dataDxfId="0"/>
    <tableColumn id="1" xr3:uid="{30E5091A-54E5-4D0C-BC6B-1B18ABEAE031}" name="Incident">
      <calculatedColumnFormula>IF(Table15[[#This Row],[Incident]]="", Table36[[#This Row],[Incident]],Table15[[#This Row],[Incident]])</calculatedColumnFormula>
    </tableColumn>
    <tableColumn id="2" xr3:uid="{BCFCEA90-46BB-403D-98CC-FE0727229B3C}" name="Code">
      <calculatedColumnFormula>IF(Table15[[#This Row],[Incident]]="", 267, Table15[[#This Row],[code]])</calculatedColumnFormula>
    </tableColumn>
    <tableColumn id="3" xr3:uid="{5930B381-8CF0-43C7-8073-32545F7DA55B}" name="Offense">
      <calculatedColumnFormula>IF(Table15[[#This Row],[offense]]="", "Eluding", Table15[[#This Row],[offense]])</calculatedColumnFormula>
    </tableColumn>
    <tableColumn id="4" xr3:uid="{861B1CC6-3DBB-4EA3-A2A3-671D395BF0C5}" name="Date" dataDxfId="3">
      <calculatedColumnFormula>IF(Table15[[#This Row],[Incident]]="", Table36[[#This Row],[Date]], Table15[[#This Row],[date]])</calculatedColumnFormula>
    </tableColumn>
    <tableColumn id="5" xr3:uid="{2262C531-490C-4942-8968-DF9F513B2A94}" name="Month" dataDxfId="2">
      <calculatedColumnFormula>MONTH(Table3[[#This Row],[Date]])</calculatedColumnFormula>
    </tableColumn>
    <tableColumn id="6" xr3:uid="{9FEFB635-89D1-47BA-A931-DD175E2CCC77}" name="Year" dataDxfId="1">
      <calculatedColumnFormula>YEAR(Table3[[#This Row],[Date]])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EA27-39F9-4E0C-988F-1B09270CB434}">
  <dimension ref="A1:G102"/>
  <sheetViews>
    <sheetView workbookViewId="0">
      <selection activeCell="D3" sqref="D3"/>
    </sheetView>
  </sheetViews>
  <sheetFormatPr defaultRowHeight="14.5" x14ac:dyDescent="0.35"/>
  <cols>
    <col min="1" max="1" width="9.54296875" customWidth="1"/>
    <col min="3" max="5" width="11.1796875" customWidth="1"/>
    <col min="7" max="7" width="9.08984375" customWidth="1"/>
  </cols>
  <sheetData>
    <row r="1" spans="1:7" x14ac:dyDescent="0.35">
      <c r="A1" t="s">
        <v>169</v>
      </c>
    </row>
    <row r="2" spans="1:7" x14ac:dyDescent="0.35">
      <c r="A2" t="s">
        <v>177</v>
      </c>
      <c r="C2">
        <f>15+11+19+36+23</f>
        <v>104</v>
      </c>
      <c r="D2" t="s">
        <v>179</v>
      </c>
    </row>
    <row r="3" spans="1:7" x14ac:dyDescent="0.35">
      <c r="A3" t="s">
        <v>0</v>
      </c>
      <c r="B3" t="s">
        <v>142</v>
      </c>
      <c r="C3" t="s">
        <v>143</v>
      </c>
      <c r="D3" t="s">
        <v>163</v>
      </c>
      <c r="E3" t="s">
        <v>164</v>
      </c>
      <c r="F3" t="s">
        <v>144</v>
      </c>
      <c r="G3" t="s">
        <v>145</v>
      </c>
    </row>
    <row r="4" spans="1:7" x14ac:dyDescent="0.35">
      <c r="A4" t="s">
        <v>72</v>
      </c>
      <c r="B4" s="1">
        <v>0.83113425925925932</v>
      </c>
      <c r="C4" s="2">
        <v>43494</v>
      </c>
      <c r="D4">
        <f>MONTH(Table1[[#This Row],[date]])</f>
        <v>1</v>
      </c>
      <c r="E4">
        <f>YEAR(Table1[[#This Row],[date]])</f>
        <v>2019</v>
      </c>
      <c r="F4">
        <v>267</v>
      </c>
      <c r="G4" t="s">
        <v>10</v>
      </c>
    </row>
    <row r="5" spans="1:7" x14ac:dyDescent="0.35">
      <c r="A5" t="s">
        <v>74</v>
      </c>
      <c r="B5" s="1">
        <v>0.85666666666666658</v>
      </c>
      <c r="C5" s="2">
        <v>43595</v>
      </c>
      <c r="D5">
        <f>MONTH(Table1[[#This Row],[date]])</f>
        <v>5</v>
      </c>
      <c r="E5">
        <f>YEAR(Table1[[#This Row],[date]])</f>
        <v>2019</v>
      </c>
      <c r="F5">
        <v>267</v>
      </c>
      <c r="G5" t="s">
        <v>10</v>
      </c>
    </row>
    <row r="6" spans="1:7" x14ac:dyDescent="0.35">
      <c r="A6" t="s">
        <v>125</v>
      </c>
      <c r="B6" s="1">
        <v>0.7286689814814814</v>
      </c>
      <c r="C6" s="2">
        <v>43647</v>
      </c>
      <c r="D6">
        <f>MONTH(Table1[[#This Row],[date]])</f>
        <v>7</v>
      </c>
      <c r="E6">
        <f>YEAR(Table1[[#This Row],[date]])</f>
        <v>2019</v>
      </c>
      <c r="F6">
        <v>267</v>
      </c>
      <c r="G6" t="s">
        <v>10</v>
      </c>
    </row>
    <row r="7" spans="1:7" x14ac:dyDescent="0.35">
      <c r="A7" t="s">
        <v>78</v>
      </c>
      <c r="B7" s="1">
        <v>0.43975694444444446</v>
      </c>
      <c r="C7" s="2">
        <v>43657</v>
      </c>
      <c r="D7">
        <f>MONTH(Table1[[#This Row],[date]])</f>
        <v>7</v>
      </c>
      <c r="E7">
        <f>YEAR(Table1[[#This Row],[date]])</f>
        <v>2019</v>
      </c>
      <c r="F7">
        <v>267</v>
      </c>
      <c r="G7" t="s">
        <v>10</v>
      </c>
    </row>
    <row r="8" spans="1:7" x14ac:dyDescent="0.35">
      <c r="A8" t="s">
        <v>126</v>
      </c>
      <c r="B8" s="1">
        <v>0.12545138888888888</v>
      </c>
      <c r="C8" s="2">
        <v>43665</v>
      </c>
      <c r="D8">
        <f>MONTH(Table1[[#This Row],[date]])</f>
        <v>7</v>
      </c>
      <c r="E8">
        <f>YEAR(Table1[[#This Row],[date]])</f>
        <v>2019</v>
      </c>
      <c r="F8">
        <v>267</v>
      </c>
      <c r="G8" t="s">
        <v>10</v>
      </c>
    </row>
    <row r="9" spans="1:7" x14ac:dyDescent="0.35">
      <c r="A9" t="s">
        <v>79</v>
      </c>
      <c r="B9" s="1">
        <v>0.4629861111111111</v>
      </c>
      <c r="C9" s="2">
        <v>43706</v>
      </c>
      <c r="D9">
        <f>MONTH(Table1[[#This Row],[date]])</f>
        <v>8</v>
      </c>
      <c r="E9">
        <f>YEAR(Table1[[#This Row],[date]])</f>
        <v>2019</v>
      </c>
      <c r="F9">
        <v>267</v>
      </c>
      <c r="G9" t="s">
        <v>10</v>
      </c>
    </row>
    <row r="10" spans="1:7" x14ac:dyDescent="0.35">
      <c r="A10" t="s">
        <v>80</v>
      </c>
      <c r="B10" s="1">
        <v>0.10028935185185185</v>
      </c>
      <c r="C10" s="2">
        <v>43725</v>
      </c>
      <c r="D10">
        <f>MONTH(Table1[[#This Row],[date]])</f>
        <v>9</v>
      </c>
      <c r="E10">
        <f>YEAR(Table1[[#This Row],[date]])</f>
        <v>2019</v>
      </c>
      <c r="F10">
        <v>267</v>
      </c>
      <c r="G10" t="s">
        <v>10</v>
      </c>
    </row>
    <row r="11" spans="1:7" x14ac:dyDescent="0.35">
      <c r="A11" t="s">
        <v>81</v>
      </c>
      <c r="B11" s="1">
        <v>0.41467592592592589</v>
      </c>
      <c r="C11" s="2">
        <v>43727</v>
      </c>
      <c r="D11">
        <f>MONTH(Table1[[#This Row],[date]])</f>
        <v>9</v>
      </c>
      <c r="E11">
        <f>YEAR(Table1[[#This Row],[date]])</f>
        <v>2019</v>
      </c>
      <c r="F11">
        <v>267</v>
      </c>
      <c r="G11" t="s">
        <v>10</v>
      </c>
    </row>
    <row r="12" spans="1:7" x14ac:dyDescent="0.35">
      <c r="A12" t="s">
        <v>82</v>
      </c>
      <c r="B12" s="1">
        <v>0.7923958333333333</v>
      </c>
      <c r="C12" s="2">
        <v>43727</v>
      </c>
      <c r="D12">
        <f>MONTH(Table1[[#This Row],[date]])</f>
        <v>9</v>
      </c>
      <c r="E12">
        <f>YEAR(Table1[[#This Row],[date]])</f>
        <v>2019</v>
      </c>
      <c r="F12">
        <v>267</v>
      </c>
      <c r="G12" t="s">
        <v>10</v>
      </c>
    </row>
    <row r="13" spans="1:7" x14ac:dyDescent="0.35">
      <c r="A13" t="s">
        <v>127</v>
      </c>
      <c r="B13" s="1">
        <v>0.10539351851851853</v>
      </c>
      <c r="C13" s="2">
        <v>43745</v>
      </c>
      <c r="D13">
        <f>MONTH(Table1[[#This Row],[date]])</f>
        <v>10</v>
      </c>
      <c r="E13">
        <f>YEAR(Table1[[#This Row],[date]])</f>
        <v>2019</v>
      </c>
      <c r="F13">
        <v>267</v>
      </c>
      <c r="G13" t="s">
        <v>10</v>
      </c>
    </row>
    <row r="14" spans="1:7" x14ac:dyDescent="0.35">
      <c r="A14" t="s">
        <v>83</v>
      </c>
      <c r="B14" s="1">
        <v>0.66171296296296289</v>
      </c>
      <c r="C14" s="2">
        <v>43754</v>
      </c>
      <c r="D14">
        <f>MONTH(Table1[[#This Row],[date]])</f>
        <v>10</v>
      </c>
      <c r="E14">
        <f>YEAR(Table1[[#This Row],[date]])</f>
        <v>2019</v>
      </c>
      <c r="F14">
        <v>267</v>
      </c>
      <c r="G14" t="s">
        <v>10</v>
      </c>
    </row>
    <row r="15" spans="1:7" x14ac:dyDescent="0.35">
      <c r="A15" t="s">
        <v>85</v>
      </c>
      <c r="B15" s="1">
        <v>0.73767361111111107</v>
      </c>
      <c r="C15" s="2">
        <v>43792</v>
      </c>
      <c r="D15">
        <f>MONTH(Table1[[#This Row],[date]])</f>
        <v>11</v>
      </c>
      <c r="E15">
        <f>YEAR(Table1[[#This Row],[date]])</f>
        <v>2019</v>
      </c>
      <c r="F15">
        <v>267</v>
      </c>
      <c r="G15" t="s">
        <v>10</v>
      </c>
    </row>
    <row r="16" spans="1:7" x14ac:dyDescent="0.35">
      <c r="A16" t="s">
        <v>87</v>
      </c>
      <c r="B16" s="1">
        <v>0.47437499999999999</v>
      </c>
      <c r="C16" s="2">
        <v>43805</v>
      </c>
      <c r="D16">
        <f>MONTH(Table1[[#This Row],[date]])</f>
        <v>12</v>
      </c>
      <c r="E16">
        <f>YEAR(Table1[[#This Row],[date]])</f>
        <v>2019</v>
      </c>
      <c r="F16">
        <v>267</v>
      </c>
      <c r="G16" t="s">
        <v>10</v>
      </c>
    </row>
    <row r="17" spans="1:7" x14ac:dyDescent="0.35">
      <c r="A17" t="s">
        <v>88</v>
      </c>
      <c r="B17" s="1">
        <v>0.95138888888888884</v>
      </c>
      <c r="C17" s="2">
        <v>43822</v>
      </c>
      <c r="D17">
        <f>MONTH(Table1[[#This Row],[date]])</f>
        <v>12</v>
      </c>
      <c r="E17">
        <f>YEAR(Table1[[#This Row],[date]])</f>
        <v>2019</v>
      </c>
      <c r="F17">
        <v>267</v>
      </c>
      <c r="G17" t="s">
        <v>10</v>
      </c>
    </row>
    <row r="18" spans="1:7" x14ac:dyDescent="0.35">
      <c r="A18" t="s">
        <v>91</v>
      </c>
      <c r="B18" s="1">
        <v>0.55778935185185186</v>
      </c>
      <c r="C18" s="2">
        <v>43916</v>
      </c>
      <c r="D18">
        <f>MONTH(Table1[[#This Row],[date]])</f>
        <v>3</v>
      </c>
      <c r="E18">
        <f>YEAR(Table1[[#This Row],[date]])</f>
        <v>2020</v>
      </c>
      <c r="F18">
        <v>267</v>
      </c>
      <c r="G18" t="s">
        <v>10</v>
      </c>
    </row>
    <row r="19" spans="1:7" x14ac:dyDescent="0.35">
      <c r="A19" t="s">
        <v>92</v>
      </c>
      <c r="B19" s="1">
        <v>0.42069444444444443</v>
      </c>
      <c r="C19" s="2">
        <v>43928</v>
      </c>
      <c r="D19">
        <f>MONTH(Table1[[#This Row],[date]])</f>
        <v>4</v>
      </c>
      <c r="E19">
        <f>YEAR(Table1[[#This Row],[date]])</f>
        <v>2020</v>
      </c>
      <c r="F19">
        <v>267</v>
      </c>
      <c r="G19" t="s">
        <v>10</v>
      </c>
    </row>
    <row r="20" spans="1:7" x14ac:dyDescent="0.35">
      <c r="A20" t="s">
        <v>93</v>
      </c>
      <c r="B20" s="1">
        <v>0.77386574074074066</v>
      </c>
      <c r="C20" s="2">
        <v>43946</v>
      </c>
      <c r="D20">
        <f>MONTH(Table1[[#This Row],[date]])</f>
        <v>4</v>
      </c>
      <c r="E20">
        <f>YEAR(Table1[[#This Row],[date]])</f>
        <v>2020</v>
      </c>
      <c r="F20">
        <v>267</v>
      </c>
      <c r="G20" t="s">
        <v>10</v>
      </c>
    </row>
    <row r="21" spans="1:7" x14ac:dyDescent="0.35">
      <c r="A21" t="s">
        <v>94</v>
      </c>
      <c r="B21" s="1">
        <v>0.71054398148148146</v>
      </c>
      <c r="C21" s="2">
        <v>43960</v>
      </c>
      <c r="D21">
        <f>MONTH(Table1[[#This Row],[date]])</f>
        <v>5</v>
      </c>
      <c r="E21">
        <f>YEAR(Table1[[#This Row],[date]])</f>
        <v>2020</v>
      </c>
      <c r="F21">
        <v>267</v>
      </c>
      <c r="G21" t="s">
        <v>10</v>
      </c>
    </row>
    <row r="22" spans="1:7" x14ac:dyDescent="0.35">
      <c r="A22" t="s">
        <v>24</v>
      </c>
      <c r="B22" s="1">
        <v>0.12807870370370369</v>
      </c>
      <c r="C22" s="2">
        <v>43977</v>
      </c>
      <c r="D22">
        <f>MONTH(Table1[[#This Row],[date]])</f>
        <v>5</v>
      </c>
      <c r="E22">
        <f>YEAR(Table1[[#This Row],[date]])</f>
        <v>2020</v>
      </c>
      <c r="F22">
        <v>267</v>
      </c>
      <c r="G22" t="s">
        <v>10</v>
      </c>
    </row>
    <row r="23" spans="1:7" x14ac:dyDescent="0.35">
      <c r="A23" t="s">
        <v>95</v>
      </c>
      <c r="B23" s="1">
        <v>0.75565972222222222</v>
      </c>
      <c r="C23" s="2">
        <v>44002</v>
      </c>
      <c r="D23">
        <f>MONTH(Table1[[#This Row],[date]])</f>
        <v>6</v>
      </c>
      <c r="E23">
        <f>YEAR(Table1[[#This Row],[date]])</f>
        <v>2020</v>
      </c>
      <c r="F23">
        <v>267</v>
      </c>
      <c r="G23" t="s">
        <v>10</v>
      </c>
    </row>
    <row r="24" spans="1:7" x14ac:dyDescent="0.35">
      <c r="A24" t="s">
        <v>96</v>
      </c>
      <c r="B24" s="1">
        <v>0.50009259259259264</v>
      </c>
      <c r="C24" s="2">
        <v>44003</v>
      </c>
      <c r="D24">
        <f>MONTH(Table1[[#This Row],[date]])</f>
        <v>6</v>
      </c>
      <c r="E24">
        <f>YEAR(Table1[[#This Row],[date]])</f>
        <v>2020</v>
      </c>
      <c r="F24">
        <v>267</v>
      </c>
      <c r="G24" t="s">
        <v>10</v>
      </c>
    </row>
    <row r="25" spans="1:7" x14ac:dyDescent="0.35">
      <c r="A25" t="s">
        <v>97</v>
      </c>
      <c r="B25" s="1">
        <v>0.70427083333333329</v>
      </c>
      <c r="C25" s="2">
        <v>44023</v>
      </c>
      <c r="D25">
        <f>MONTH(Table1[[#This Row],[date]])</f>
        <v>7</v>
      </c>
      <c r="E25">
        <f>YEAR(Table1[[#This Row],[date]])</f>
        <v>2020</v>
      </c>
      <c r="F25">
        <v>267</v>
      </c>
      <c r="G25" t="s">
        <v>10</v>
      </c>
    </row>
    <row r="26" spans="1:7" x14ac:dyDescent="0.35">
      <c r="A26" t="s">
        <v>128</v>
      </c>
      <c r="B26" s="1">
        <v>0.93267361111111102</v>
      </c>
      <c r="C26" s="2">
        <v>44139</v>
      </c>
      <c r="D26">
        <f>MONTH(Table1[[#This Row],[date]])</f>
        <v>11</v>
      </c>
      <c r="E26">
        <f>YEAR(Table1[[#This Row],[date]])</f>
        <v>2020</v>
      </c>
      <c r="F26">
        <v>267</v>
      </c>
      <c r="G26" t="s">
        <v>10</v>
      </c>
    </row>
    <row r="27" spans="1:7" x14ac:dyDescent="0.35">
      <c r="A27" t="s">
        <v>100</v>
      </c>
      <c r="B27" s="1">
        <v>0.35555555555555557</v>
      </c>
      <c r="C27" s="2">
        <v>44176</v>
      </c>
      <c r="D27">
        <f>MONTH(Table1[[#This Row],[date]])</f>
        <v>12</v>
      </c>
      <c r="E27">
        <f>YEAR(Table1[[#This Row],[date]])</f>
        <v>2020</v>
      </c>
      <c r="F27">
        <v>267</v>
      </c>
      <c r="G27" t="s">
        <v>10</v>
      </c>
    </row>
    <row r="28" spans="1:7" x14ac:dyDescent="0.35">
      <c r="A28" t="s">
        <v>101</v>
      </c>
      <c r="B28" s="1">
        <v>0.6484375</v>
      </c>
      <c r="C28" s="2">
        <v>44192</v>
      </c>
      <c r="D28">
        <f>MONTH(Table1[[#This Row],[date]])</f>
        <v>12</v>
      </c>
      <c r="E28">
        <f>YEAR(Table1[[#This Row],[date]])</f>
        <v>2020</v>
      </c>
      <c r="F28">
        <v>267</v>
      </c>
      <c r="G28" t="s">
        <v>10</v>
      </c>
    </row>
    <row r="29" spans="1:7" x14ac:dyDescent="0.35">
      <c r="A29" t="s">
        <v>129</v>
      </c>
      <c r="B29" s="1">
        <v>0.18031249999999999</v>
      </c>
      <c r="C29" s="2">
        <v>44203</v>
      </c>
      <c r="D29">
        <f>MONTH(Table1[[#This Row],[date]])</f>
        <v>1</v>
      </c>
      <c r="E29">
        <f>YEAR(Table1[[#This Row],[date]])</f>
        <v>2021</v>
      </c>
      <c r="F29">
        <v>267</v>
      </c>
      <c r="G29" t="s">
        <v>10</v>
      </c>
    </row>
    <row r="30" spans="1:7" x14ac:dyDescent="0.35">
      <c r="A30" t="s">
        <v>102</v>
      </c>
      <c r="B30" s="1">
        <v>0.89870370370370367</v>
      </c>
      <c r="C30" s="2">
        <v>44214</v>
      </c>
      <c r="D30">
        <f>MONTH(Table1[[#This Row],[date]])</f>
        <v>1</v>
      </c>
      <c r="E30">
        <f>YEAR(Table1[[#This Row],[date]])</f>
        <v>2021</v>
      </c>
      <c r="F30">
        <v>267</v>
      </c>
      <c r="G30" t="s">
        <v>10</v>
      </c>
    </row>
    <row r="31" spans="1:7" x14ac:dyDescent="0.35">
      <c r="A31" t="s">
        <v>26</v>
      </c>
      <c r="B31" s="1">
        <v>0.51909722222222221</v>
      </c>
      <c r="C31" s="2">
        <v>44285</v>
      </c>
      <c r="D31">
        <f>MONTH(Table1[[#This Row],[date]])</f>
        <v>3</v>
      </c>
      <c r="E31">
        <f>YEAR(Table1[[#This Row],[date]])</f>
        <v>2021</v>
      </c>
      <c r="F31">
        <v>267</v>
      </c>
      <c r="G31" t="s">
        <v>10</v>
      </c>
    </row>
    <row r="32" spans="1:7" x14ac:dyDescent="0.35">
      <c r="A32" t="s">
        <v>53</v>
      </c>
      <c r="B32" s="1">
        <v>0.75694444444444453</v>
      </c>
      <c r="C32" s="2">
        <v>44355</v>
      </c>
      <c r="D32">
        <f>MONTH(Table1[[#This Row],[date]])</f>
        <v>6</v>
      </c>
      <c r="E32">
        <f>YEAR(Table1[[#This Row],[date]])</f>
        <v>2021</v>
      </c>
      <c r="F32">
        <v>267</v>
      </c>
      <c r="G32" t="s">
        <v>10</v>
      </c>
    </row>
    <row r="33" spans="1:7" x14ac:dyDescent="0.35">
      <c r="A33" t="s">
        <v>17</v>
      </c>
      <c r="B33" s="1">
        <v>0.20917824074074073</v>
      </c>
      <c r="C33" s="2">
        <v>44392</v>
      </c>
      <c r="D33">
        <f>MONTH(Table1[[#This Row],[date]])</f>
        <v>7</v>
      </c>
      <c r="E33">
        <f>YEAR(Table1[[#This Row],[date]])</f>
        <v>2021</v>
      </c>
      <c r="F33">
        <v>267</v>
      </c>
      <c r="G33" t="s">
        <v>10</v>
      </c>
    </row>
    <row r="34" spans="1:7" x14ac:dyDescent="0.35">
      <c r="A34" t="s">
        <v>56</v>
      </c>
      <c r="B34" s="1">
        <v>0.78402777777777777</v>
      </c>
      <c r="C34" s="2">
        <v>44447</v>
      </c>
      <c r="D34">
        <f>MONTH(Table1[[#This Row],[date]])</f>
        <v>9</v>
      </c>
      <c r="E34">
        <f>YEAR(Table1[[#This Row],[date]])</f>
        <v>2021</v>
      </c>
      <c r="F34">
        <v>267</v>
      </c>
      <c r="G34" t="s">
        <v>10</v>
      </c>
    </row>
    <row r="35" spans="1:7" x14ac:dyDescent="0.35">
      <c r="A35" t="s">
        <v>62</v>
      </c>
      <c r="B35" s="1">
        <v>4.0671296296296296E-2</v>
      </c>
      <c r="C35" s="2">
        <v>44450</v>
      </c>
      <c r="D35">
        <f>MONTH(Table1[[#This Row],[date]])</f>
        <v>9</v>
      </c>
      <c r="E35">
        <f>YEAR(Table1[[#This Row],[date]])</f>
        <v>2021</v>
      </c>
      <c r="F35">
        <v>267</v>
      </c>
      <c r="G35" t="s">
        <v>10</v>
      </c>
    </row>
    <row r="36" spans="1:7" x14ac:dyDescent="0.35">
      <c r="A36" t="s">
        <v>22</v>
      </c>
      <c r="B36" s="1">
        <v>0.10853009259259259</v>
      </c>
      <c r="C36" s="2">
        <v>44460</v>
      </c>
      <c r="D36">
        <f>MONTH(Table1[[#This Row],[date]])</f>
        <v>9</v>
      </c>
      <c r="E36">
        <f>YEAR(Table1[[#This Row],[date]])</f>
        <v>2021</v>
      </c>
      <c r="F36">
        <v>267</v>
      </c>
      <c r="G36" t="s">
        <v>10</v>
      </c>
    </row>
    <row r="37" spans="1:7" x14ac:dyDescent="0.35">
      <c r="A37" t="s">
        <v>130</v>
      </c>
      <c r="B37" s="1">
        <v>0.56291666666666662</v>
      </c>
      <c r="C37" s="2">
        <v>44460</v>
      </c>
      <c r="D37">
        <f>MONTH(Table1[[#This Row],[date]])</f>
        <v>9</v>
      </c>
      <c r="E37">
        <f>YEAR(Table1[[#This Row],[date]])</f>
        <v>2021</v>
      </c>
      <c r="F37">
        <v>267</v>
      </c>
      <c r="G37" t="s">
        <v>10</v>
      </c>
    </row>
    <row r="38" spans="1:7" x14ac:dyDescent="0.35">
      <c r="A38" t="s">
        <v>66</v>
      </c>
      <c r="B38" s="1">
        <v>0.71968750000000004</v>
      </c>
      <c r="C38" s="2">
        <v>44482</v>
      </c>
      <c r="D38">
        <f>MONTH(Table1[[#This Row],[date]])</f>
        <v>10</v>
      </c>
      <c r="E38">
        <f>YEAR(Table1[[#This Row],[date]])</f>
        <v>2021</v>
      </c>
      <c r="F38">
        <v>267</v>
      </c>
      <c r="G38" t="s">
        <v>10</v>
      </c>
    </row>
    <row r="39" spans="1:7" x14ac:dyDescent="0.35">
      <c r="A39" t="s">
        <v>68</v>
      </c>
      <c r="B39" s="1">
        <v>0.43028935185185185</v>
      </c>
      <c r="C39" s="2">
        <v>44484</v>
      </c>
      <c r="D39">
        <f>MONTH(Table1[[#This Row],[date]])</f>
        <v>10</v>
      </c>
      <c r="E39">
        <f>YEAR(Table1[[#This Row],[date]])</f>
        <v>2021</v>
      </c>
      <c r="F39">
        <v>267</v>
      </c>
      <c r="G39" t="s">
        <v>10</v>
      </c>
    </row>
    <row r="40" spans="1:7" x14ac:dyDescent="0.35">
      <c r="A40" t="s">
        <v>131</v>
      </c>
      <c r="B40" s="1">
        <v>0.37256944444444445</v>
      </c>
      <c r="C40" s="2">
        <v>44496</v>
      </c>
      <c r="D40">
        <f>MONTH(Table1[[#This Row],[date]])</f>
        <v>10</v>
      </c>
      <c r="E40">
        <f>YEAR(Table1[[#This Row],[date]])</f>
        <v>2021</v>
      </c>
      <c r="F40">
        <v>267</v>
      </c>
      <c r="G40" t="s">
        <v>10</v>
      </c>
    </row>
    <row r="41" spans="1:7" x14ac:dyDescent="0.35">
      <c r="A41" t="s">
        <v>132</v>
      </c>
      <c r="B41" s="1">
        <v>0.61903935185185188</v>
      </c>
      <c r="C41" s="2">
        <v>44522</v>
      </c>
      <c r="D41">
        <f>MONTH(Table1[[#This Row],[date]])</f>
        <v>11</v>
      </c>
      <c r="E41">
        <f>YEAR(Table1[[#This Row],[date]])</f>
        <v>2021</v>
      </c>
      <c r="F41">
        <v>267</v>
      </c>
      <c r="G41" t="s">
        <v>10</v>
      </c>
    </row>
    <row r="42" spans="1:7" x14ac:dyDescent="0.35">
      <c r="A42" t="s">
        <v>70</v>
      </c>
      <c r="B42" s="1">
        <v>0.625462962962963</v>
      </c>
      <c r="C42" s="2">
        <v>44523</v>
      </c>
      <c r="D42">
        <f>MONTH(Table1[[#This Row],[date]])</f>
        <v>11</v>
      </c>
      <c r="E42">
        <f>YEAR(Table1[[#This Row],[date]])</f>
        <v>2021</v>
      </c>
      <c r="F42">
        <v>267</v>
      </c>
      <c r="G42" t="s">
        <v>10</v>
      </c>
    </row>
    <row r="43" spans="1:7" x14ac:dyDescent="0.35">
      <c r="A43" t="s">
        <v>47</v>
      </c>
      <c r="B43" s="1">
        <v>0.8299537037037038</v>
      </c>
      <c r="C43" s="2">
        <v>44526</v>
      </c>
      <c r="D43">
        <f>MONTH(Table1[[#This Row],[date]])</f>
        <v>11</v>
      </c>
      <c r="E43">
        <f>YEAR(Table1[[#This Row],[date]])</f>
        <v>2021</v>
      </c>
      <c r="F43">
        <v>267</v>
      </c>
      <c r="G43" t="s">
        <v>10</v>
      </c>
    </row>
    <row r="44" spans="1:7" x14ac:dyDescent="0.35">
      <c r="A44" t="s">
        <v>46</v>
      </c>
      <c r="B44" s="1">
        <v>0.92678240740740747</v>
      </c>
      <c r="C44" s="2">
        <v>44531</v>
      </c>
      <c r="D44">
        <f>MONTH(Table1[[#This Row],[date]])</f>
        <v>12</v>
      </c>
      <c r="E44">
        <f>YEAR(Table1[[#This Row],[date]])</f>
        <v>2021</v>
      </c>
      <c r="F44">
        <v>267</v>
      </c>
      <c r="G44" t="s">
        <v>10</v>
      </c>
    </row>
    <row r="45" spans="1:7" x14ac:dyDescent="0.35">
      <c r="A45" t="s">
        <v>65</v>
      </c>
      <c r="B45" s="1">
        <v>0.22571759259259261</v>
      </c>
      <c r="C45" s="2">
        <v>44534</v>
      </c>
      <c r="D45">
        <f>MONTH(Table1[[#This Row],[date]])</f>
        <v>12</v>
      </c>
      <c r="E45">
        <f>YEAR(Table1[[#This Row],[date]])</f>
        <v>2021</v>
      </c>
      <c r="F45">
        <v>267</v>
      </c>
      <c r="G45" t="s">
        <v>10</v>
      </c>
    </row>
    <row r="46" spans="1:7" x14ac:dyDescent="0.35">
      <c r="A46" t="s">
        <v>133</v>
      </c>
      <c r="B46" s="1">
        <v>0.42951388888888892</v>
      </c>
      <c r="C46" s="2">
        <v>44545</v>
      </c>
      <c r="D46">
        <f>MONTH(Table1[[#This Row],[date]])</f>
        <v>12</v>
      </c>
      <c r="E46">
        <f>YEAR(Table1[[#This Row],[date]])</f>
        <v>2021</v>
      </c>
      <c r="F46">
        <v>267</v>
      </c>
      <c r="G46" t="s">
        <v>10</v>
      </c>
    </row>
    <row r="47" spans="1:7" x14ac:dyDescent="0.35">
      <c r="A47" t="s">
        <v>12</v>
      </c>
      <c r="B47" s="1">
        <v>0.62460648148148146</v>
      </c>
      <c r="C47" s="2">
        <v>44573</v>
      </c>
      <c r="D47">
        <f>MONTH(Table1[[#This Row],[date]])</f>
        <v>1</v>
      </c>
      <c r="E47">
        <f>YEAR(Table1[[#This Row],[date]])</f>
        <v>2022</v>
      </c>
      <c r="F47">
        <v>267</v>
      </c>
      <c r="G47" t="s">
        <v>10</v>
      </c>
    </row>
    <row r="48" spans="1:7" x14ac:dyDescent="0.35">
      <c r="A48" t="s">
        <v>39</v>
      </c>
      <c r="B48" s="1">
        <v>0.56008101851851855</v>
      </c>
      <c r="C48" s="2">
        <v>44578</v>
      </c>
      <c r="D48">
        <f>MONTH(Table1[[#This Row],[date]])</f>
        <v>1</v>
      </c>
      <c r="E48">
        <f>YEAR(Table1[[#This Row],[date]])</f>
        <v>2022</v>
      </c>
      <c r="F48">
        <v>267</v>
      </c>
      <c r="G48" t="s">
        <v>10</v>
      </c>
    </row>
    <row r="49" spans="1:7" x14ac:dyDescent="0.35">
      <c r="A49" t="s">
        <v>38</v>
      </c>
      <c r="B49" s="1">
        <v>1.3865740740740739E-2</v>
      </c>
      <c r="C49" s="2">
        <v>44580</v>
      </c>
      <c r="D49">
        <f>MONTH(Table1[[#This Row],[date]])</f>
        <v>1</v>
      </c>
      <c r="E49">
        <f>YEAR(Table1[[#This Row],[date]])</f>
        <v>2022</v>
      </c>
      <c r="F49">
        <v>267</v>
      </c>
      <c r="G49" t="s">
        <v>10</v>
      </c>
    </row>
    <row r="50" spans="1:7" x14ac:dyDescent="0.35">
      <c r="A50" t="s">
        <v>40</v>
      </c>
      <c r="B50" s="1">
        <v>0.94666666666666666</v>
      </c>
      <c r="C50" s="2">
        <v>44582</v>
      </c>
      <c r="D50">
        <f>MONTH(Table1[[#This Row],[date]])</f>
        <v>1</v>
      </c>
      <c r="E50">
        <f>YEAR(Table1[[#This Row],[date]])</f>
        <v>2022</v>
      </c>
      <c r="F50">
        <v>267</v>
      </c>
      <c r="G50" t="s">
        <v>10</v>
      </c>
    </row>
    <row r="51" spans="1:7" x14ac:dyDescent="0.35">
      <c r="A51" t="s">
        <v>48</v>
      </c>
      <c r="B51" s="1">
        <v>0.75716435185185194</v>
      </c>
      <c r="C51" s="2">
        <v>44595</v>
      </c>
      <c r="D51">
        <f>MONTH(Table1[[#This Row],[date]])</f>
        <v>2</v>
      </c>
      <c r="E51">
        <f>YEAR(Table1[[#This Row],[date]])</f>
        <v>2022</v>
      </c>
      <c r="F51">
        <v>267</v>
      </c>
      <c r="G51" t="s">
        <v>10</v>
      </c>
    </row>
    <row r="52" spans="1:7" x14ac:dyDescent="0.35">
      <c r="A52" t="s">
        <v>49</v>
      </c>
      <c r="B52" s="1">
        <v>0.80685185185185182</v>
      </c>
      <c r="C52" s="2">
        <v>44600</v>
      </c>
      <c r="D52">
        <f>MONTH(Table1[[#This Row],[date]])</f>
        <v>2</v>
      </c>
      <c r="E52">
        <f>YEAR(Table1[[#This Row],[date]])</f>
        <v>2022</v>
      </c>
      <c r="F52">
        <v>267</v>
      </c>
      <c r="G52" t="s">
        <v>10</v>
      </c>
    </row>
    <row r="53" spans="1:7" x14ac:dyDescent="0.35">
      <c r="A53" t="s">
        <v>41</v>
      </c>
      <c r="B53" s="1">
        <v>0.60549768518518521</v>
      </c>
      <c r="C53" s="2">
        <v>44617</v>
      </c>
      <c r="D53">
        <f>MONTH(Table1[[#This Row],[date]])</f>
        <v>2</v>
      </c>
      <c r="E53">
        <f>YEAR(Table1[[#This Row],[date]])</f>
        <v>2022</v>
      </c>
      <c r="F53">
        <v>267</v>
      </c>
      <c r="G53" t="s">
        <v>10</v>
      </c>
    </row>
    <row r="54" spans="1:7" x14ac:dyDescent="0.35">
      <c r="A54" t="s">
        <v>60</v>
      </c>
      <c r="B54" s="1">
        <v>0.90041666666666664</v>
      </c>
      <c r="C54" s="2">
        <v>44621</v>
      </c>
      <c r="D54">
        <f>MONTH(Table1[[#This Row],[date]])</f>
        <v>3</v>
      </c>
      <c r="E54">
        <f>YEAR(Table1[[#This Row],[date]])</f>
        <v>2022</v>
      </c>
      <c r="F54">
        <v>267</v>
      </c>
      <c r="G54" t="s">
        <v>10</v>
      </c>
    </row>
    <row r="55" spans="1:7" x14ac:dyDescent="0.35">
      <c r="A55" t="s">
        <v>134</v>
      </c>
      <c r="B55" s="1">
        <v>0.68987268518518519</v>
      </c>
      <c r="C55" s="2">
        <v>44624</v>
      </c>
      <c r="D55">
        <f>MONTH(Table1[[#This Row],[date]])</f>
        <v>3</v>
      </c>
      <c r="E55">
        <f>YEAR(Table1[[#This Row],[date]])</f>
        <v>2022</v>
      </c>
      <c r="F55">
        <v>267</v>
      </c>
      <c r="G55" t="s">
        <v>10</v>
      </c>
    </row>
    <row r="56" spans="1:7" x14ac:dyDescent="0.35">
      <c r="A56" t="s">
        <v>61</v>
      </c>
      <c r="B56" s="1">
        <v>0.51450231481481479</v>
      </c>
      <c r="C56" s="2">
        <v>44626</v>
      </c>
      <c r="D56">
        <f>MONTH(Table1[[#This Row],[date]])</f>
        <v>3</v>
      </c>
      <c r="E56">
        <f>YEAR(Table1[[#This Row],[date]])</f>
        <v>2022</v>
      </c>
      <c r="F56">
        <v>267</v>
      </c>
      <c r="G56" t="s">
        <v>10</v>
      </c>
    </row>
    <row r="57" spans="1:7" x14ac:dyDescent="0.35">
      <c r="A57" t="s">
        <v>135</v>
      </c>
      <c r="B57" s="1">
        <v>6.6666666666666666E-2</v>
      </c>
      <c r="C57" s="2">
        <v>44630</v>
      </c>
      <c r="D57">
        <f>MONTH(Table1[[#This Row],[date]])</f>
        <v>3</v>
      </c>
      <c r="E57">
        <f>YEAR(Table1[[#This Row],[date]])</f>
        <v>2022</v>
      </c>
      <c r="F57">
        <v>267</v>
      </c>
      <c r="G57" t="s">
        <v>10</v>
      </c>
    </row>
    <row r="58" spans="1:7" x14ac:dyDescent="0.35">
      <c r="A58" t="s">
        <v>43</v>
      </c>
      <c r="B58" s="1">
        <v>8.8888888888888889E-3</v>
      </c>
      <c r="C58" s="2">
        <v>44642</v>
      </c>
      <c r="D58">
        <f>MONTH(Table1[[#This Row],[date]])</f>
        <v>3</v>
      </c>
      <c r="E58">
        <f>YEAR(Table1[[#This Row],[date]])</f>
        <v>2022</v>
      </c>
      <c r="F58">
        <v>267</v>
      </c>
      <c r="G58" t="s">
        <v>10</v>
      </c>
    </row>
    <row r="59" spans="1:7" x14ac:dyDescent="0.35">
      <c r="A59" t="s">
        <v>136</v>
      </c>
      <c r="B59" s="1">
        <v>0.98645833333333333</v>
      </c>
      <c r="C59" s="2">
        <v>44685</v>
      </c>
      <c r="D59">
        <f>MONTH(Table1[[#This Row],[date]])</f>
        <v>5</v>
      </c>
      <c r="E59">
        <f>YEAR(Table1[[#This Row],[date]])</f>
        <v>2022</v>
      </c>
      <c r="F59">
        <v>267</v>
      </c>
      <c r="G59" t="s">
        <v>10</v>
      </c>
    </row>
    <row r="60" spans="1:7" x14ac:dyDescent="0.35">
      <c r="A60" t="s">
        <v>44</v>
      </c>
      <c r="B60" s="1">
        <v>0.4904513888888889</v>
      </c>
      <c r="C60" s="2">
        <v>44729</v>
      </c>
      <c r="D60">
        <f>MONTH(Table1[[#This Row],[date]])</f>
        <v>6</v>
      </c>
      <c r="E60">
        <f>YEAR(Table1[[#This Row],[date]])</f>
        <v>2022</v>
      </c>
      <c r="F60">
        <v>267</v>
      </c>
      <c r="G60" t="s">
        <v>10</v>
      </c>
    </row>
    <row r="61" spans="1:7" x14ac:dyDescent="0.35">
      <c r="A61" t="s">
        <v>137</v>
      </c>
      <c r="B61" s="1">
        <v>0.6297800925925926</v>
      </c>
      <c r="C61" s="2">
        <v>44730</v>
      </c>
      <c r="D61">
        <f>MONTH(Table1[[#This Row],[date]])</f>
        <v>6</v>
      </c>
      <c r="E61">
        <f>YEAR(Table1[[#This Row],[date]])</f>
        <v>2022</v>
      </c>
      <c r="F61">
        <v>267</v>
      </c>
      <c r="G61" t="s">
        <v>10</v>
      </c>
    </row>
    <row r="62" spans="1:7" x14ac:dyDescent="0.35">
      <c r="A62" t="s">
        <v>30</v>
      </c>
      <c r="B62" s="1">
        <v>5.3275462962962962E-2</v>
      </c>
      <c r="C62" s="2">
        <v>44731</v>
      </c>
      <c r="D62">
        <f>MONTH(Table1[[#This Row],[date]])</f>
        <v>6</v>
      </c>
      <c r="E62">
        <f>YEAR(Table1[[#This Row],[date]])</f>
        <v>2022</v>
      </c>
      <c r="F62">
        <v>267</v>
      </c>
      <c r="G62" t="s">
        <v>10</v>
      </c>
    </row>
    <row r="63" spans="1:7" x14ac:dyDescent="0.35">
      <c r="A63" t="s">
        <v>59</v>
      </c>
      <c r="B63" s="1">
        <v>0.73754629629629631</v>
      </c>
      <c r="C63" s="2">
        <v>44737</v>
      </c>
      <c r="D63">
        <f>MONTH(Table1[[#This Row],[date]])</f>
        <v>6</v>
      </c>
      <c r="E63">
        <f>YEAR(Table1[[#This Row],[date]])</f>
        <v>2022</v>
      </c>
      <c r="F63">
        <v>267</v>
      </c>
      <c r="G63" t="s">
        <v>10</v>
      </c>
    </row>
    <row r="64" spans="1:7" x14ac:dyDescent="0.35">
      <c r="A64" t="s">
        <v>29</v>
      </c>
      <c r="B64" s="1">
        <v>8.3761574074074072E-2</v>
      </c>
      <c r="C64" s="2">
        <v>44738</v>
      </c>
      <c r="D64">
        <f>MONTH(Table1[[#This Row],[date]])</f>
        <v>6</v>
      </c>
      <c r="E64">
        <f>YEAR(Table1[[#This Row],[date]])</f>
        <v>2022</v>
      </c>
      <c r="F64">
        <v>267</v>
      </c>
      <c r="G64" t="s">
        <v>10</v>
      </c>
    </row>
    <row r="65" spans="1:7" x14ac:dyDescent="0.35">
      <c r="A65" t="s">
        <v>28</v>
      </c>
      <c r="B65" s="1">
        <v>0.9092824074074074</v>
      </c>
      <c r="C65" s="2">
        <v>44739</v>
      </c>
      <c r="D65">
        <f>MONTH(Table1[[#This Row],[date]])</f>
        <v>6</v>
      </c>
      <c r="E65">
        <f>YEAR(Table1[[#This Row],[date]])</f>
        <v>2022</v>
      </c>
      <c r="F65">
        <v>267</v>
      </c>
      <c r="G65" t="s">
        <v>10</v>
      </c>
    </row>
    <row r="66" spans="1:7" x14ac:dyDescent="0.35">
      <c r="A66" t="s">
        <v>31</v>
      </c>
      <c r="B66" s="1">
        <v>0.75260416666666663</v>
      </c>
      <c r="C66" s="2">
        <v>44741</v>
      </c>
      <c r="D66">
        <f>MONTH(Table1[[#This Row],[date]])</f>
        <v>6</v>
      </c>
      <c r="E66">
        <f>YEAR(Table1[[#This Row],[date]])</f>
        <v>2022</v>
      </c>
      <c r="F66">
        <v>267</v>
      </c>
      <c r="G66" t="s">
        <v>10</v>
      </c>
    </row>
    <row r="67" spans="1:7" x14ac:dyDescent="0.35">
      <c r="A67" t="s">
        <v>27</v>
      </c>
      <c r="B67" s="1">
        <v>0.86350694444444442</v>
      </c>
      <c r="C67" s="2">
        <v>44744</v>
      </c>
      <c r="D67">
        <f>MONTH(Table1[[#This Row],[date]])</f>
        <v>7</v>
      </c>
      <c r="E67">
        <f>YEAR(Table1[[#This Row],[date]])</f>
        <v>2022</v>
      </c>
      <c r="F67">
        <v>267</v>
      </c>
      <c r="G67" t="s">
        <v>10</v>
      </c>
    </row>
    <row r="68" spans="1:7" x14ac:dyDescent="0.35">
      <c r="A68" t="s">
        <v>138</v>
      </c>
      <c r="B68" s="1">
        <v>0.81246527777777777</v>
      </c>
      <c r="C68" s="2">
        <v>44745</v>
      </c>
      <c r="D68">
        <f>MONTH(Table1[[#This Row],[date]])</f>
        <v>7</v>
      </c>
      <c r="E68">
        <f>YEAR(Table1[[#This Row],[date]])</f>
        <v>2022</v>
      </c>
      <c r="F68">
        <v>267</v>
      </c>
      <c r="G68" t="s">
        <v>10</v>
      </c>
    </row>
    <row r="69" spans="1:7" x14ac:dyDescent="0.35">
      <c r="A69" t="s">
        <v>54</v>
      </c>
      <c r="B69" s="1">
        <v>0.23626157407407408</v>
      </c>
      <c r="C69" s="2">
        <v>44757</v>
      </c>
      <c r="D69">
        <f>MONTH(Table1[[#This Row],[date]])</f>
        <v>7</v>
      </c>
      <c r="E69">
        <f>YEAR(Table1[[#This Row],[date]])</f>
        <v>2022</v>
      </c>
      <c r="F69">
        <v>267</v>
      </c>
      <c r="G69" t="s">
        <v>10</v>
      </c>
    </row>
    <row r="70" spans="1:7" x14ac:dyDescent="0.35">
      <c r="A70" t="s">
        <v>139</v>
      </c>
      <c r="B70" s="1">
        <v>0.55892361111111111</v>
      </c>
      <c r="C70" s="2">
        <v>44759</v>
      </c>
      <c r="D70">
        <f>MONTH(Table1[[#This Row],[date]])</f>
        <v>7</v>
      </c>
      <c r="E70">
        <f>YEAR(Table1[[#This Row],[date]])</f>
        <v>2022</v>
      </c>
      <c r="F70">
        <v>267</v>
      </c>
      <c r="G70" t="s">
        <v>10</v>
      </c>
    </row>
    <row r="71" spans="1:7" x14ac:dyDescent="0.35">
      <c r="A71" t="s">
        <v>64</v>
      </c>
      <c r="B71" s="1">
        <v>0.68030092592592595</v>
      </c>
      <c r="C71" s="2">
        <v>44767</v>
      </c>
      <c r="D71">
        <f>MONTH(Table1[[#This Row],[date]])</f>
        <v>7</v>
      </c>
      <c r="E71">
        <f>YEAR(Table1[[#This Row],[date]])</f>
        <v>2022</v>
      </c>
      <c r="F71">
        <v>267</v>
      </c>
      <c r="G71" t="s">
        <v>10</v>
      </c>
    </row>
    <row r="72" spans="1:7" x14ac:dyDescent="0.35">
      <c r="A72" t="s">
        <v>55</v>
      </c>
      <c r="B72" s="1">
        <v>0.58956018518518516</v>
      </c>
      <c r="C72" s="2">
        <v>44775</v>
      </c>
      <c r="D72">
        <f>MONTH(Table1[[#This Row],[date]])</f>
        <v>8</v>
      </c>
      <c r="E72">
        <f>YEAR(Table1[[#This Row],[date]])</f>
        <v>2022</v>
      </c>
      <c r="F72">
        <v>267</v>
      </c>
      <c r="G72" t="s">
        <v>10</v>
      </c>
    </row>
    <row r="73" spans="1:7" x14ac:dyDescent="0.35">
      <c r="A73" t="s">
        <v>105</v>
      </c>
      <c r="B73" s="1">
        <v>0.57541666666666669</v>
      </c>
      <c r="C73" s="2">
        <v>44806</v>
      </c>
      <c r="D73">
        <f>MONTH(Table1[[#This Row],[date]])</f>
        <v>9</v>
      </c>
      <c r="E73">
        <f>YEAR(Table1[[#This Row],[date]])</f>
        <v>2022</v>
      </c>
      <c r="F73">
        <v>267</v>
      </c>
      <c r="G73" t="s">
        <v>10</v>
      </c>
    </row>
    <row r="74" spans="1:7" x14ac:dyDescent="0.35">
      <c r="A74" t="s">
        <v>107</v>
      </c>
      <c r="B74" s="1">
        <v>0.81292824074074066</v>
      </c>
      <c r="C74" s="2">
        <v>44830</v>
      </c>
      <c r="D74">
        <f>MONTH(Table1[[#This Row],[date]])</f>
        <v>9</v>
      </c>
      <c r="E74">
        <f>YEAR(Table1[[#This Row],[date]])</f>
        <v>2022</v>
      </c>
      <c r="F74">
        <v>267</v>
      </c>
      <c r="G74" t="s">
        <v>10</v>
      </c>
    </row>
    <row r="75" spans="1:7" x14ac:dyDescent="0.35">
      <c r="A75" t="s">
        <v>109</v>
      </c>
      <c r="B75" s="1">
        <v>0.48435185185185187</v>
      </c>
      <c r="C75" s="2">
        <v>44841</v>
      </c>
      <c r="D75">
        <f>MONTH(Table1[[#This Row],[date]])</f>
        <v>10</v>
      </c>
      <c r="E75">
        <f>YEAR(Table1[[#This Row],[date]])</f>
        <v>2022</v>
      </c>
      <c r="F75">
        <v>267</v>
      </c>
      <c r="G75" t="s">
        <v>10</v>
      </c>
    </row>
    <row r="76" spans="1:7" x14ac:dyDescent="0.35">
      <c r="A76" t="s">
        <v>140</v>
      </c>
      <c r="B76" s="1">
        <v>0.68972222222222224</v>
      </c>
      <c r="C76" s="2">
        <v>44848</v>
      </c>
      <c r="D76">
        <f>MONTH(Table1[[#This Row],[date]])</f>
        <v>10</v>
      </c>
      <c r="E76">
        <f>YEAR(Table1[[#This Row],[date]])</f>
        <v>2022</v>
      </c>
      <c r="F76">
        <v>267</v>
      </c>
      <c r="G76" t="s">
        <v>10</v>
      </c>
    </row>
    <row r="77" spans="1:7" x14ac:dyDescent="0.35">
      <c r="A77" t="s">
        <v>141</v>
      </c>
      <c r="B77" s="1">
        <v>0.81958333333333344</v>
      </c>
      <c r="C77" s="2">
        <v>44880</v>
      </c>
      <c r="D77">
        <f>MONTH(Table1[[#This Row],[date]])</f>
        <v>11</v>
      </c>
      <c r="E77">
        <f>YEAR(Table1[[#This Row],[date]])</f>
        <v>2022</v>
      </c>
      <c r="F77">
        <v>267</v>
      </c>
      <c r="G77" t="s">
        <v>10</v>
      </c>
    </row>
    <row r="78" spans="1:7" x14ac:dyDescent="0.35">
      <c r="A78" t="s">
        <v>110</v>
      </c>
      <c r="B78" s="1">
        <v>8.2442129629629629E-2</v>
      </c>
      <c r="C78" s="2">
        <v>44906</v>
      </c>
      <c r="D78">
        <f>MONTH(Table1[[#This Row],[date]])</f>
        <v>12</v>
      </c>
      <c r="E78">
        <f>YEAR(Table1[[#This Row],[date]])</f>
        <v>2022</v>
      </c>
      <c r="F78">
        <v>267</v>
      </c>
      <c r="G78" t="s">
        <v>10</v>
      </c>
    </row>
    <row r="79" spans="1:7" x14ac:dyDescent="0.35">
      <c r="A79" t="s">
        <v>112</v>
      </c>
      <c r="B79" s="1">
        <v>0.85931712962962958</v>
      </c>
      <c r="C79" s="2">
        <v>44926</v>
      </c>
      <c r="D79">
        <f>MONTH(Table1[[#This Row],[date]])</f>
        <v>12</v>
      </c>
      <c r="E79">
        <f>YEAR(Table1[[#This Row],[date]])</f>
        <v>2022</v>
      </c>
      <c r="F79">
        <v>267</v>
      </c>
      <c r="G79" t="s">
        <v>10</v>
      </c>
    </row>
    <row r="80" spans="1:7" x14ac:dyDescent="0.35">
      <c r="A80" t="s">
        <v>34</v>
      </c>
      <c r="B80" s="1">
        <v>1.892361111111111E-2</v>
      </c>
      <c r="C80" s="2">
        <v>44952</v>
      </c>
      <c r="D80">
        <f>MONTH(Table1[[#This Row],[date]])</f>
        <v>1</v>
      </c>
      <c r="E80">
        <f>YEAR(Table1[[#This Row],[date]])</f>
        <v>2023</v>
      </c>
      <c r="F80" s="9">
        <v>267</v>
      </c>
      <c r="G80" s="9" t="s">
        <v>10</v>
      </c>
    </row>
    <row r="81" spans="1:7" x14ac:dyDescent="0.35">
      <c r="A81" t="s">
        <v>171</v>
      </c>
      <c r="B81" s="1">
        <v>0.70336805555555559</v>
      </c>
      <c r="C81" s="2">
        <v>44958</v>
      </c>
      <c r="D81">
        <f>MONTH(Table1[[#This Row],[date]])</f>
        <v>2</v>
      </c>
      <c r="E81">
        <f>YEAR(Table1[[#This Row],[date]])</f>
        <v>2023</v>
      </c>
      <c r="F81" s="9">
        <v>267</v>
      </c>
      <c r="G81" s="9" t="s">
        <v>10</v>
      </c>
    </row>
    <row r="82" spans="1:7" x14ac:dyDescent="0.35">
      <c r="A82" t="s">
        <v>33</v>
      </c>
      <c r="B82" s="1">
        <v>0.65857638888888892</v>
      </c>
      <c r="C82" s="2">
        <v>44961</v>
      </c>
      <c r="D82">
        <f>MONTH(Table1[[#This Row],[date]])</f>
        <v>2</v>
      </c>
      <c r="E82">
        <f>YEAR(Table1[[#This Row],[date]])</f>
        <v>2023</v>
      </c>
      <c r="F82" s="9">
        <v>267</v>
      </c>
      <c r="G82" s="9" t="s">
        <v>10</v>
      </c>
    </row>
    <row r="83" spans="1:7" x14ac:dyDescent="0.35">
      <c r="A83" t="s">
        <v>35</v>
      </c>
      <c r="B83" s="1">
        <v>0.70724537037037039</v>
      </c>
      <c r="C83" s="2">
        <v>44968</v>
      </c>
      <c r="D83">
        <f>MONTH(Table1[[#This Row],[date]])</f>
        <v>2</v>
      </c>
      <c r="E83">
        <f>YEAR(Table1[[#This Row],[date]])</f>
        <v>2023</v>
      </c>
      <c r="F83" s="9">
        <v>267</v>
      </c>
      <c r="G83" s="9" t="s">
        <v>10</v>
      </c>
    </row>
    <row r="84" spans="1:7" x14ac:dyDescent="0.35">
      <c r="A84" t="s">
        <v>113</v>
      </c>
      <c r="B84" s="1">
        <v>0.85320601851851852</v>
      </c>
      <c r="C84" s="2">
        <v>44989</v>
      </c>
      <c r="D84">
        <f>MONTH(Table1[[#This Row],[date]])</f>
        <v>3</v>
      </c>
      <c r="E84">
        <f>YEAR(Table1[[#This Row],[date]])</f>
        <v>2023</v>
      </c>
      <c r="F84" s="9">
        <v>267</v>
      </c>
      <c r="G84" s="9" t="s">
        <v>10</v>
      </c>
    </row>
    <row r="85" spans="1:7" x14ac:dyDescent="0.35">
      <c r="A85" t="s">
        <v>172</v>
      </c>
      <c r="B85" s="1">
        <v>2.6678240740740738E-2</v>
      </c>
      <c r="C85" s="2">
        <v>45020</v>
      </c>
      <c r="D85">
        <f>MONTH(Table1[[#This Row],[date]])</f>
        <v>4</v>
      </c>
      <c r="E85">
        <f>YEAR(Table1[[#This Row],[date]])</f>
        <v>2023</v>
      </c>
      <c r="F85" s="9">
        <v>267</v>
      </c>
      <c r="G85" s="9" t="s">
        <v>10</v>
      </c>
    </row>
    <row r="86" spans="1:7" x14ac:dyDescent="0.35">
      <c r="A86" t="s">
        <v>114</v>
      </c>
      <c r="B86" s="1">
        <v>8.8460648148148149E-2</v>
      </c>
      <c r="C86" s="2">
        <v>45022</v>
      </c>
      <c r="D86">
        <f>MONTH(Table1[[#This Row],[date]])</f>
        <v>4</v>
      </c>
      <c r="E86">
        <f>YEAR(Table1[[#This Row],[date]])</f>
        <v>2023</v>
      </c>
      <c r="F86" s="9">
        <v>267</v>
      </c>
      <c r="G86" s="9" t="s">
        <v>10</v>
      </c>
    </row>
    <row r="87" spans="1:7" x14ac:dyDescent="0.35">
      <c r="A87" t="s">
        <v>173</v>
      </c>
      <c r="B87" s="1">
        <v>0.43261574074074072</v>
      </c>
      <c r="C87" s="2">
        <v>45025</v>
      </c>
      <c r="D87">
        <f>MONTH(Table1[[#This Row],[date]])</f>
        <v>4</v>
      </c>
      <c r="E87">
        <f>YEAR(Table1[[#This Row],[date]])</f>
        <v>2023</v>
      </c>
      <c r="F87" s="9">
        <v>267</v>
      </c>
      <c r="G87" s="9" t="s">
        <v>10</v>
      </c>
    </row>
    <row r="88" spans="1:7" x14ac:dyDescent="0.35">
      <c r="A88" t="s">
        <v>115</v>
      </c>
      <c r="B88" s="1">
        <v>0.80390046296296302</v>
      </c>
      <c r="C88" s="2">
        <v>45033</v>
      </c>
      <c r="D88">
        <f>MONTH(Table1[[#This Row],[date]])</f>
        <v>4</v>
      </c>
      <c r="E88">
        <f>YEAR(Table1[[#This Row],[date]])</f>
        <v>2023</v>
      </c>
      <c r="F88" s="9">
        <v>267</v>
      </c>
      <c r="G88" s="9" t="s">
        <v>10</v>
      </c>
    </row>
    <row r="89" spans="1:7" x14ac:dyDescent="0.35">
      <c r="A89" t="s">
        <v>116</v>
      </c>
      <c r="B89" s="1">
        <v>0.93114583333333334</v>
      </c>
      <c r="C89" s="2">
        <v>45051</v>
      </c>
      <c r="D89">
        <f>MONTH(Table1[[#This Row],[date]])</f>
        <v>5</v>
      </c>
      <c r="E89">
        <f>YEAR(Table1[[#This Row],[date]])</f>
        <v>2023</v>
      </c>
      <c r="F89" s="9">
        <v>267</v>
      </c>
      <c r="G89" s="9" t="s">
        <v>10</v>
      </c>
    </row>
    <row r="90" spans="1:7" x14ac:dyDescent="0.35">
      <c r="A90" t="s">
        <v>117</v>
      </c>
      <c r="B90" s="1">
        <v>0.91553240740740749</v>
      </c>
      <c r="C90" s="2">
        <v>45064</v>
      </c>
      <c r="D90">
        <f>MONTH(Table1[[#This Row],[date]])</f>
        <v>5</v>
      </c>
      <c r="E90">
        <f>YEAR(Table1[[#This Row],[date]])</f>
        <v>2023</v>
      </c>
      <c r="F90" s="9">
        <v>267</v>
      </c>
      <c r="G90" s="9" t="s">
        <v>10</v>
      </c>
    </row>
    <row r="91" spans="1:7" x14ac:dyDescent="0.35">
      <c r="A91" t="s">
        <v>14</v>
      </c>
      <c r="B91" s="1">
        <v>0.96398148148148144</v>
      </c>
      <c r="C91" s="2">
        <v>45072</v>
      </c>
      <c r="D91">
        <f>MONTH(Table1[[#This Row],[date]])</f>
        <v>5</v>
      </c>
      <c r="E91">
        <f>YEAR(Table1[[#This Row],[date]])</f>
        <v>2023</v>
      </c>
      <c r="F91" s="9">
        <v>267</v>
      </c>
      <c r="G91" s="9" t="s">
        <v>10</v>
      </c>
    </row>
    <row r="92" spans="1:7" x14ac:dyDescent="0.35">
      <c r="A92" t="s">
        <v>118</v>
      </c>
      <c r="B92" s="1">
        <v>0.33706018518518516</v>
      </c>
      <c r="C92" s="2">
        <v>45073</v>
      </c>
      <c r="D92">
        <f>MONTH(Table1[[#This Row],[date]])</f>
        <v>5</v>
      </c>
      <c r="E92">
        <f>YEAR(Table1[[#This Row],[date]])</f>
        <v>2023</v>
      </c>
      <c r="F92" s="9">
        <v>267</v>
      </c>
      <c r="G92" s="9" t="s">
        <v>10</v>
      </c>
    </row>
    <row r="93" spans="1:7" x14ac:dyDescent="0.35">
      <c r="A93" t="s">
        <v>119</v>
      </c>
      <c r="B93" s="1">
        <v>0.85181712962962963</v>
      </c>
      <c r="C93" s="2">
        <v>45075</v>
      </c>
      <c r="D93">
        <f>MONTH(Table1[[#This Row],[date]])</f>
        <v>5</v>
      </c>
      <c r="E93">
        <f>YEAR(Table1[[#This Row],[date]])</f>
        <v>2023</v>
      </c>
      <c r="F93" s="9">
        <v>267</v>
      </c>
      <c r="G93" s="9" t="s">
        <v>10</v>
      </c>
    </row>
    <row r="94" spans="1:7" x14ac:dyDescent="0.35">
      <c r="A94" t="s">
        <v>120</v>
      </c>
      <c r="B94" s="1">
        <v>0.10758101851851852</v>
      </c>
      <c r="C94" s="2">
        <v>45076</v>
      </c>
      <c r="D94">
        <f>MONTH(Table1[[#This Row],[date]])</f>
        <v>5</v>
      </c>
      <c r="E94">
        <f>YEAR(Table1[[#This Row],[date]])</f>
        <v>2023</v>
      </c>
      <c r="F94" s="9">
        <v>267</v>
      </c>
      <c r="G94" s="9" t="s">
        <v>10</v>
      </c>
    </row>
    <row r="95" spans="1:7" x14ac:dyDescent="0.35">
      <c r="A95" t="s">
        <v>174</v>
      </c>
      <c r="B95" s="1">
        <v>0.71457175925925931</v>
      </c>
      <c r="C95" s="2">
        <v>45080</v>
      </c>
      <c r="D95">
        <f>MONTH(Table1[[#This Row],[date]])</f>
        <v>6</v>
      </c>
      <c r="E95">
        <f>YEAR(Table1[[#This Row],[date]])</f>
        <v>2023</v>
      </c>
      <c r="F95" s="9">
        <v>267</v>
      </c>
      <c r="G95" s="9" t="s">
        <v>10</v>
      </c>
    </row>
    <row r="96" spans="1:7" x14ac:dyDescent="0.35">
      <c r="A96" t="s">
        <v>37</v>
      </c>
      <c r="B96" s="1">
        <v>0.79667824074074067</v>
      </c>
      <c r="C96" s="2">
        <v>45085</v>
      </c>
      <c r="D96">
        <f>MONTH(Table1[[#This Row],[date]])</f>
        <v>6</v>
      </c>
      <c r="E96">
        <f>YEAR(Table1[[#This Row],[date]])</f>
        <v>2023</v>
      </c>
      <c r="F96" s="9">
        <v>267</v>
      </c>
      <c r="G96" s="9" t="s">
        <v>10</v>
      </c>
    </row>
    <row r="97" spans="1:7" x14ac:dyDescent="0.35">
      <c r="A97" t="s">
        <v>175</v>
      </c>
      <c r="B97" s="1">
        <v>0.67413194444444446</v>
      </c>
      <c r="C97" s="2">
        <v>45111</v>
      </c>
      <c r="D97">
        <f>MONTH(Table1[[#This Row],[date]])</f>
        <v>7</v>
      </c>
      <c r="E97">
        <f>YEAR(Table1[[#This Row],[date]])</f>
        <v>2023</v>
      </c>
      <c r="F97" s="9">
        <v>267</v>
      </c>
      <c r="G97" s="9" t="s">
        <v>10</v>
      </c>
    </row>
    <row r="98" spans="1:7" x14ac:dyDescent="0.35">
      <c r="A98" t="s">
        <v>45</v>
      </c>
      <c r="B98" s="1">
        <v>0.73111111111111116</v>
      </c>
      <c r="C98" s="2">
        <v>45113</v>
      </c>
      <c r="D98">
        <f>MONTH(Table1[[#This Row],[date]])</f>
        <v>7</v>
      </c>
      <c r="E98">
        <f>YEAR(Table1[[#This Row],[date]])</f>
        <v>2023</v>
      </c>
      <c r="F98" s="9">
        <v>267</v>
      </c>
      <c r="G98" s="9" t="s">
        <v>10</v>
      </c>
    </row>
    <row r="99" spans="1:7" x14ac:dyDescent="0.35">
      <c r="A99" t="s">
        <v>122</v>
      </c>
      <c r="B99" s="1">
        <v>0.96318287037037031</v>
      </c>
      <c r="C99" s="2">
        <v>45142</v>
      </c>
      <c r="D99">
        <f>MONTH(Table1[[#This Row],[date]])</f>
        <v>8</v>
      </c>
      <c r="E99">
        <f>YEAR(Table1[[#This Row],[date]])</f>
        <v>2023</v>
      </c>
      <c r="F99" s="9">
        <v>267</v>
      </c>
      <c r="G99" s="9" t="s">
        <v>10</v>
      </c>
    </row>
    <row r="100" spans="1:7" x14ac:dyDescent="0.35">
      <c r="A100" t="s">
        <v>121</v>
      </c>
      <c r="B100" s="1">
        <v>0.50347222222222221</v>
      </c>
      <c r="C100" s="2">
        <v>45143</v>
      </c>
      <c r="D100">
        <f>MONTH(Table1[[#This Row],[date]])</f>
        <v>8</v>
      </c>
      <c r="E100">
        <f>YEAR(Table1[[#This Row],[date]])</f>
        <v>2023</v>
      </c>
      <c r="F100" s="9">
        <v>267</v>
      </c>
      <c r="G100" s="9" t="s">
        <v>10</v>
      </c>
    </row>
    <row r="101" spans="1:7" x14ac:dyDescent="0.35">
      <c r="A101" t="s">
        <v>123</v>
      </c>
      <c r="B101" s="1">
        <v>0.58231481481481484</v>
      </c>
      <c r="C101" s="2">
        <v>45145</v>
      </c>
      <c r="D101">
        <f>MONTH(Table1[[#This Row],[date]])</f>
        <v>8</v>
      </c>
      <c r="E101">
        <f>YEAR(Table1[[#This Row],[date]])</f>
        <v>2023</v>
      </c>
      <c r="F101" s="9">
        <v>267</v>
      </c>
      <c r="G101" s="9" t="s">
        <v>10</v>
      </c>
    </row>
    <row r="102" spans="1:7" x14ac:dyDescent="0.35">
      <c r="A102" t="s">
        <v>176</v>
      </c>
      <c r="B102" s="1">
        <v>0.96326388888888881</v>
      </c>
      <c r="C102" s="2">
        <v>45245</v>
      </c>
      <c r="D102">
        <f>MONTH(Table1[[#This Row],[date]])</f>
        <v>11</v>
      </c>
      <c r="E102">
        <f>YEAR(Table1[[#This Row],[date]])</f>
        <v>2023</v>
      </c>
      <c r="F102" s="9">
        <v>267</v>
      </c>
      <c r="G102" s="9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A177-365B-4D8B-AF20-476777FB7A3E}">
  <dimension ref="A1:J108"/>
  <sheetViews>
    <sheetView topLeftCell="A86" workbookViewId="0">
      <selection activeCell="A4" sqref="A4:G108"/>
    </sheetView>
  </sheetViews>
  <sheetFormatPr defaultRowHeight="14.5" x14ac:dyDescent="0.35"/>
  <cols>
    <col min="1" max="1" width="9.54296875" customWidth="1"/>
    <col min="3" max="3" width="15.36328125" customWidth="1"/>
    <col min="5" max="5" width="10.54296875" customWidth="1"/>
    <col min="7" max="9" width="11.08984375" customWidth="1"/>
    <col min="10" max="10" width="13.26953125" style="3" customWidth="1"/>
  </cols>
  <sheetData>
    <row r="1" spans="1:10" x14ac:dyDescent="0.35">
      <c r="A1" t="s">
        <v>170</v>
      </c>
    </row>
    <row r="2" spans="1:10" x14ac:dyDescent="0.35">
      <c r="A2" t="s">
        <v>178</v>
      </c>
      <c r="C2">
        <v>105</v>
      </c>
      <c r="D2" t="s">
        <v>179</v>
      </c>
    </row>
    <row r="3" spans="1:10" x14ac:dyDescent="0.35">
      <c r="A3" t="s">
        <v>0</v>
      </c>
      <c r="B3" t="s">
        <v>160</v>
      </c>
      <c r="C3" t="s">
        <v>161</v>
      </c>
      <c r="D3" t="s">
        <v>1</v>
      </c>
      <c r="E3" t="s">
        <v>2</v>
      </c>
      <c r="F3" t="s">
        <v>156</v>
      </c>
      <c r="G3" t="s">
        <v>157</v>
      </c>
      <c r="H3" t="s">
        <v>158</v>
      </c>
      <c r="I3" t="s">
        <v>159</v>
      </c>
      <c r="J3" s="3" t="s">
        <v>3</v>
      </c>
    </row>
    <row r="4" spans="1:10" x14ac:dyDescent="0.35">
      <c r="A4" t="s">
        <v>72</v>
      </c>
      <c r="B4">
        <v>267</v>
      </c>
      <c r="C4" t="s">
        <v>10</v>
      </c>
      <c r="D4" t="s">
        <v>6</v>
      </c>
      <c r="E4" t="s">
        <v>7</v>
      </c>
      <c r="F4" s="1">
        <v>0.83113425925925932</v>
      </c>
      <c r="G4" s="2">
        <v>43494</v>
      </c>
      <c r="H4">
        <f>MONTH(Table2[[#This Row],[Date]])</f>
        <v>1</v>
      </c>
      <c r="I4">
        <f>YEAR(Table2[[#This Row],[Date]])</f>
        <v>2019</v>
      </c>
      <c r="J4" s="3" t="s">
        <v>8</v>
      </c>
    </row>
    <row r="5" spans="1:10" x14ac:dyDescent="0.35">
      <c r="A5" t="s">
        <v>73</v>
      </c>
      <c r="B5">
        <v>71</v>
      </c>
      <c r="C5" t="s">
        <v>146</v>
      </c>
      <c r="D5" t="s">
        <v>6</v>
      </c>
      <c r="E5" t="s">
        <v>7</v>
      </c>
      <c r="F5" s="1">
        <v>0.73160879629629638</v>
      </c>
      <c r="G5" s="2">
        <v>43511</v>
      </c>
      <c r="H5">
        <f>MONTH(Table2[[#This Row],[Date]])</f>
        <v>2</v>
      </c>
      <c r="I5">
        <f>YEAR(Table2[[#This Row],[Date]])</f>
        <v>2019</v>
      </c>
      <c r="J5" s="3" t="s">
        <v>8</v>
      </c>
    </row>
    <row r="6" spans="1:10" x14ac:dyDescent="0.35">
      <c r="A6" t="s">
        <v>74</v>
      </c>
      <c r="B6">
        <v>267</v>
      </c>
      <c r="C6" t="s">
        <v>10</v>
      </c>
      <c r="D6" t="s">
        <v>36</v>
      </c>
      <c r="E6" t="s">
        <v>7</v>
      </c>
      <c r="F6" s="1">
        <v>0.85666666666666658</v>
      </c>
      <c r="G6" s="2">
        <v>43595</v>
      </c>
      <c r="H6">
        <f>MONTH(Table2[[#This Row],[Date]])</f>
        <v>5</v>
      </c>
      <c r="I6">
        <f>YEAR(Table2[[#This Row],[Date]])</f>
        <v>2019</v>
      </c>
      <c r="J6" s="3" t="s">
        <v>8</v>
      </c>
    </row>
    <row r="7" spans="1:10" x14ac:dyDescent="0.35">
      <c r="A7" t="s">
        <v>75</v>
      </c>
      <c r="B7">
        <v>187</v>
      </c>
      <c r="C7" t="s">
        <v>147</v>
      </c>
      <c r="D7" t="s">
        <v>13</v>
      </c>
      <c r="E7" t="s">
        <v>7</v>
      </c>
      <c r="F7" s="1">
        <v>0.81451388888888887</v>
      </c>
      <c r="G7" s="2">
        <v>43610</v>
      </c>
      <c r="H7">
        <f>MONTH(Table2[[#This Row],[Date]])</f>
        <v>5</v>
      </c>
      <c r="I7">
        <f>YEAR(Table2[[#This Row],[Date]])</f>
        <v>2019</v>
      </c>
      <c r="J7" s="3" t="s">
        <v>8</v>
      </c>
    </row>
    <row r="8" spans="1:10" x14ac:dyDescent="0.35">
      <c r="A8" t="s">
        <v>76</v>
      </c>
      <c r="B8">
        <v>72</v>
      </c>
      <c r="C8" t="s">
        <v>152</v>
      </c>
      <c r="D8" t="s">
        <v>11</v>
      </c>
      <c r="E8" t="s">
        <v>7</v>
      </c>
      <c r="F8" s="1">
        <v>0.87468749999999995</v>
      </c>
      <c r="G8" s="2">
        <v>43650</v>
      </c>
      <c r="H8">
        <f>MONTH(Table2[[#This Row],[Date]])</f>
        <v>7</v>
      </c>
      <c r="I8">
        <f>YEAR(Table2[[#This Row],[Date]])</f>
        <v>2019</v>
      </c>
      <c r="J8" s="3" t="s">
        <v>8</v>
      </c>
    </row>
    <row r="9" spans="1:10" x14ac:dyDescent="0.35">
      <c r="A9" t="s">
        <v>77</v>
      </c>
      <c r="B9">
        <v>43</v>
      </c>
      <c r="C9" t="s">
        <v>153</v>
      </c>
      <c r="D9" t="s">
        <v>6</v>
      </c>
      <c r="E9" t="s">
        <v>7</v>
      </c>
      <c r="F9" s="1">
        <v>0.7203587962962964</v>
      </c>
      <c r="G9" s="2">
        <v>43651</v>
      </c>
      <c r="H9">
        <f>MONTH(Table2[[#This Row],[Date]])</f>
        <v>7</v>
      </c>
      <c r="I9">
        <f>YEAR(Table2[[#This Row],[Date]])</f>
        <v>2019</v>
      </c>
      <c r="J9" s="3" t="s">
        <v>8</v>
      </c>
    </row>
    <row r="10" spans="1:10" x14ac:dyDescent="0.35">
      <c r="A10" t="s">
        <v>78</v>
      </c>
      <c r="B10">
        <v>267</v>
      </c>
      <c r="C10" t="s">
        <v>10</v>
      </c>
      <c r="D10" t="s">
        <v>36</v>
      </c>
      <c r="E10" t="s">
        <v>7</v>
      </c>
      <c r="F10" s="1">
        <v>0.43975694444444446</v>
      </c>
      <c r="G10" s="2">
        <v>43657</v>
      </c>
      <c r="H10">
        <f>MONTH(Table2[[#This Row],[Date]])</f>
        <v>7</v>
      </c>
      <c r="I10">
        <f>YEAR(Table2[[#This Row],[Date]])</f>
        <v>2019</v>
      </c>
      <c r="J10" s="3" t="s">
        <v>8</v>
      </c>
    </row>
    <row r="11" spans="1:10" x14ac:dyDescent="0.35">
      <c r="A11" t="s">
        <v>79</v>
      </c>
      <c r="B11">
        <v>267</v>
      </c>
      <c r="C11" t="s">
        <v>10</v>
      </c>
      <c r="D11" t="s">
        <v>13</v>
      </c>
      <c r="E11" t="s">
        <v>7</v>
      </c>
      <c r="F11" s="1">
        <v>0.4629861111111111</v>
      </c>
      <c r="G11" s="2">
        <v>43706</v>
      </c>
      <c r="H11">
        <f>MONTH(Table2[[#This Row],[Date]])</f>
        <v>8</v>
      </c>
      <c r="I11">
        <f>YEAR(Table2[[#This Row],[Date]])</f>
        <v>2019</v>
      </c>
      <c r="J11" s="3">
        <v>267</v>
      </c>
    </row>
    <row r="12" spans="1:10" x14ac:dyDescent="0.35">
      <c r="A12" t="s">
        <v>80</v>
      </c>
      <c r="B12">
        <v>267</v>
      </c>
      <c r="C12" t="s">
        <v>10</v>
      </c>
      <c r="D12" t="s">
        <v>18</v>
      </c>
      <c r="E12" t="s">
        <v>7</v>
      </c>
      <c r="F12" s="1">
        <v>0.10028935185185185</v>
      </c>
      <c r="G12" s="2">
        <v>43725</v>
      </c>
      <c r="H12">
        <f>MONTH(Table2[[#This Row],[Date]])</f>
        <v>9</v>
      </c>
      <c r="I12">
        <f>YEAR(Table2[[#This Row],[Date]])</f>
        <v>2019</v>
      </c>
      <c r="J12" s="3" t="s">
        <v>8</v>
      </c>
    </row>
    <row r="13" spans="1:10" x14ac:dyDescent="0.35">
      <c r="A13" t="s">
        <v>81</v>
      </c>
      <c r="B13">
        <v>267</v>
      </c>
      <c r="C13" t="s">
        <v>10</v>
      </c>
      <c r="D13" t="s">
        <v>23</v>
      </c>
      <c r="E13" t="s">
        <v>7</v>
      </c>
      <c r="F13" s="1">
        <v>0.41467592592592589</v>
      </c>
      <c r="G13" s="2">
        <v>43727</v>
      </c>
      <c r="H13">
        <f>MONTH(Table2[[#This Row],[Date]])</f>
        <v>9</v>
      </c>
      <c r="I13">
        <f>YEAR(Table2[[#This Row],[Date]])</f>
        <v>2019</v>
      </c>
      <c r="J13" s="3" t="s">
        <v>8</v>
      </c>
    </row>
    <row r="14" spans="1:10" x14ac:dyDescent="0.35">
      <c r="A14" t="s">
        <v>82</v>
      </c>
      <c r="B14">
        <v>267</v>
      </c>
      <c r="C14" t="s">
        <v>10</v>
      </c>
      <c r="D14" t="s">
        <v>23</v>
      </c>
      <c r="E14" t="s">
        <v>7</v>
      </c>
      <c r="F14" s="1">
        <v>0.7923958333333333</v>
      </c>
      <c r="G14" s="2">
        <v>43727</v>
      </c>
      <c r="H14">
        <f>MONTH(Table2[[#This Row],[Date]])</f>
        <v>9</v>
      </c>
      <c r="I14">
        <f>YEAR(Table2[[#This Row],[Date]])</f>
        <v>2019</v>
      </c>
      <c r="J14" s="3" t="s">
        <v>8</v>
      </c>
    </row>
    <row r="15" spans="1:10" x14ac:dyDescent="0.35">
      <c r="A15" t="s">
        <v>83</v>
      </c>
      <c r="B15">
        <v>267</v>
      </c>
      <c r="C15" t="s">
        <v>10</v>
      </c>
      <c r="D15" t="s">
        <v>18</v>
      </c>
      <c r="E15" t="s">
        <v>7</v>
      </c>
      <c r="F15" s="1">
        <v>0.66171296296296289</v>
      </c>
      <c r="G15" s="2">
        <v>43754</v>
      </c>
      <c r="H15">
        <f>MONTH(Table2[[#This Row],[Date]])</f>
        <v>10</v>
      </c>
      <c r="I15">
        <f>YEAR(Table2[[#This Row],[Date]])</f>
        <v>2019</v>
      </c>
      <c r="J15" s="3" t="s">
        <v>8</v>
      </c>
    </row>
    <row r="16" spans="1:10" x14ac:dyDescent="0.35">
      <c r="A16" t="s">
        <v>84</v>
      </c>
      <c r="B16">
        <v>72</v>
      </c>
      <c r="C16" t="s">
        <v>152</v>
      </c>
      <c r="D16" t="s">
        <v>6</v>
      </c>
      <c r="E16" t="s">
        <v>7</v>
      </c>
      <c r="F16" s="1">
        <v>0.90109953703703705</v>
      </c>
      <c r="G16" s="2">
        <v>43755</v>
      </c>
      <c r="H16">
        <f>MONTH(Table2[[#This Row],[Date]])</f>
        <v>10</v>
      </c>
      <c r="I16">
        <f>YEAR(Table2[[#This Row],[Date]])</f>
        <v>2019</v>
      </c>
      <c r="J16" s="3" t="s">
        <v>8</v>
      </c>
    </row>
    <row r="17" spans="1:10" x14ac:dyDescent="0.35">
      <c r="A17" t="s">
        <v>85</v>
      </c>
      <c r="B17">
        <v>267</v>
      </c>
      <c r="C17" t="s">
        <v>10</v>
      </c>
      <c r="D17" t="s">
        <v>23</v>
      </c>
      <c r="E17" t="s">
        <v>7</v>
      </c>
      <c r="F17" s="1">
        <v>0.73767361111111107</v>
      </c>
      <c r="G17" s="2">
        <v>43792</v>
      </c>
      <c r="H17">
        <f>MONTH(Table2[[#This Row],[Date]])</f>
        <v>11</v>
      </c>
      <c r="I17">
        <f>YEAR(Table2[[#This Row],[Date]])</f>
        <v>2019</v>
      </c>
      <c r="J17" s="3" t="s">
        <v>8</v>
      </c>
    </row>
    <row r="18" spans="1:10" x14ac:dyDescent="0.35">
      <c r="A18" t="s">
        <v>86</v>
      </c>
      <c r="B18">
        <v>267</v>
      </c>
      <c r="C18" t="s">
        <v>10</v>
      </c>
      <c r="D18" t="s">
        <v>18</v>
      </c>
      <c r="E18" t="s">
        <v>7</v>
      </c>
      <c r="F18" s="1">
        <v>0.25519675925925928</v>
      </c>
      <c r="G18" s="2">
        <v>43799</v>
      </c>
      <c r="H18">
        <f>MONTH(Table2[[#This Row],[Date]])</f>
        <v>11</v>
      </c>
      <c r="I18">
        <f>YEAR(Table2[[#This Row],[Date]])</f>
        <v>2019</v>
      </c>
      <c r="J18" s="3" t="s">
        <v>8</v>
      </c>
    </row>
    <row r="19" spans="1:10" x14ac:dyDescent="0.35">
      <c r="A19" t="s">
        <v>87</v>
      </c>
      <c r="B19">
        <v>267</v>
      </c>
      <c r="C19" t="s">
        <v>10</v>
      </c>
      <c r="D19" t="s">
        <v>23</v>
      </c>
      <c r="E19" t="s">
        <v>7</v>
      </c>
      <c r="F19" s="1">
        <v>0.47437499999999999</v>
      </c>
      <c r="G19" s="2">
        <v>43805</v>
      </c>
      <c r="H19">
        <f>MONTH(Table2[[#This Row],[Date]])</f>
        <v>12</v>
      </c>
      <c r="I19">
        <f>YEAR(Table2[[#This Row],[Date]])</f>
        <v>2019</v>
      </c>
      <c r="J19" s="3" t="s">
        <v>8</v>
      </c>
    </row>
    <row r="20" spans="1:10" x14ac:dyDescent="0.35">
      <c r="A20" t="s">
        <v>88</v>
      </c>
      <c r="B20">
        <v>267</v>
      </c>
      <c r="C20" t="s">
        <v>10</v>
      </c>
      <c r="D20" t="s">
        <v>6</v>
      </c>
      <c r="E20" t="s">
        <v>7</v>
      </c>
      <c r="F20" s="1">
        <v>0.95138888888888884</v>
      </c>
      <c r="G20" s="2">
        <v>43822</v>
      </c>
      <c r="H20">
        <f>MONTH(Table2[[#This Row],[Date]])</f>
        <v>12</v>
      </c>
      <c r="I20">
        <f>YEAR(Table2[[#This Row],[Date]])</f>
        <v>2019</v>
      </c>
      <c r="J20" s="3" t="s">
        <v>89</v>
      </c>
    </row>
    <row r="21" spans="1:10" x14ac:dyDescent="0.35">
      <c r="A21" t="s">
        <v>90</v>
      </c>
      <c r="B21">
        <v>42</v>
      </c>
      <c r="C21" t="s">
        <v>5</v>
      </c>
      <c r="D21" t="s">
        <v>36</v>
      </c>
      <c r="E21" t="s">
        <v>7</v>
      </c>
      <c r="F21" s="1">
        <v>0.19268518518518518</v>
      </c>
      <c r="G21" s="2">
        <v>43846</v>
      </c>
      <c r="H21">
        <f>MONTH(Table2[[#This Row],[Date]])</f>
        <v>1</v>
      </c>
      <c r="I21">
        <f>YEAR(Table2[[#This Row],[Date]])</f>
        <v>2020</v>
      </c>
      <c r="J21" s="3" t="s">
        <v>8</v>
      </c>
    </row>
    <row r="22" spans="1:10" x14ac:dyDescent="0.35">
      <c r="A22" t="s">
        <v>91</v>
      </c>
      <c r="B22">
        <v>267</v>
      </c>
      <c r="C22" t="s">
        <v>10</v>
      </c>
      <c r="D22" t="s">
        <v>13</v>
      </c>
      <c r="E22" t="s">
        <v>7</v>
      </c>
      <c r="F22" s="1">
        <v>0.55778935185185186</v>
      </c>
      <c r="G22" s="2">
        <v>43916</v>
      </c>
      <c r="H22">
        <f>MONTH(Table2[[#This Row],[Date]])</f>
        <v>3</v>
      </c>
      <c r="I22">
        <f>YEAR(Table2[[#This Row],[Date]])</f>
        <v>2020</v>
      </c>
      <c r="J22" s="3" t="s">
        <v>8</v>
      </c>
    </row>
    <row r="23" spans="1:10" x14ac:dyDescent="0.35">
      <c r="A23" t="s">
        <v>92</v>
      </c>
      <c r="B23">
        <v>267</v>
      </c>
      <c r="C23" t="s">
        <v>10</v>
      </c>
      <c r="D23" t="s">
        <v>6</v>
      </c>
      <c r="E23" t="s">
        <v>7</v>
      </c>
      <c r="F23" s="1">
        <v>0.42069444444444443</v>
      </c>
      <c r="G23" s="2">
        <v>43928</v>
      </c>
      <c r="H23">
        <f>MONTH(Table2[[#This Row],[Date]])</f>
        <v>4</v>
      </c>
      <c r="I23">
        <f>YEAR(Table2[[#This Row],[Date]])</f>
        <v>2020</v>
      </c>
      <c r="J23" s="3">
        <v>267</v>
      </c>
    </row>
    <row r="24" spans="1:10" x14ac:dyDescent="0.35">
      <c r="A24" t="s">
        <v>93</v>
      </c>
      <c r="B24">
        <v>267</v>
      </c>
      <c r="C24" t="s">
        <v>10</v>
      </c>
      <c r="D24" t="s">
        <v>6</v>
      </c>
      <c r="E24" t="s">
        <v>7</v>
      </c>
      <c r="F24" s="1">
        <v>0.77386574074074066</v>
      </c>
      <c r="G24" s="2">
        <v>43946</v>
      </c>
      <c r="H24">
        <f>MONTH(Table2[[#This Row],[Date]])</f>
        <v>4</v>
      </c>
      <c r="I24">
        <f>YEAR(Table2[[#This Row],[Date]])</f>
        <v>2020</v>
      </c>
      <c r="J24" s="3" t="s">
        <v>8</v>
      </c>
    </row>
    <row r="25" spans="1:10" x14ac:dyDescent="0.35">
      <c r="A25" t="s">
        <v>94</v>
      </c>
      <c r="B25">
        <v>267</v>
      </c>
      <c r="C25" t="s">
        <v>10</v>
      </c>
      <c r="D25" t="s">
        <v>18</v>
      </c>
      <c r="E25" t="s">
        <v>7</v>
      </c>
      <c r="F25" s="1">
        <v>0.71054398148148146</v>
      </c>
      <c r="G25" s="2">
        <v>43960</v>
      </c>
      <c r="H25">
        <f>MONTH(Table2[[#This Row],[Date]])</f>
        <v>5</v>
      </c>
      <c r="I25">
        <f>YEAR(Table2[[#This Row],[Date]])</f>
        <v>2020</v>
      </c>
      <c r="J25" s="3" t="s">
        <v>8</v>
      </c>
    </row>
    <row r="26" spans="1:10" x14ac:dyDescent="0.35">
      <c r="A26" t="s">
        <v>24</v>
      </c>
      <c r="B26">
        <v>267</v>
      </c>
      <c r="C26" t="s">
        <v>10</v>
      </c>
      <c r="D26" t="s">
        <v>18</v>
      </c>
      <c r="E26" t="s">
        <v>7</v>
      </c>
      <c r="F26" s="1">
        <v>0.12807870370370369</v>
      </c>
      <c r="G26" s="2">
        <v>43977</v>
      </c>
      <c r="H26">
        <f>MONTH(Table2[[#This Row],[Date]])</f>
        <v>5</v>
      </c>
      <c r="I26">
        <f>YEAR(Table2[[#This Row],[Date]])</f>
        <v>2020</v>
      </c>
      <c r="J26" s="3">
        <v>267</v>
      </c>
    </row>
    <row r="27" spans="1:10" x14ac:dyDescent="0.35">
      <c r="A27" t="s">
        <v>95</v>
      </c>
      <c r="B27">
        <v>267</v>
      </c>
      <c r="C27" t="s">
        <v>10</v>
      </c>
      <c r="D27" t="s">
        <v>6</v>
      </c>
      <c r="E27" t="s">
        <v>7</v>
      </c>
      <c r="F27" s="1">
        <v>0.75565972222222222</v>
      </c>
      <c r="G27" s="2">
        <v>44002</v>
      </c>
      <c r="H27">
        <f>MONTH(Table2[[#This Row],[Date]])</f>
        <v>6</v>
      </c>
      <c r="I27">
        <f>YEAR(Table2[[#This Row],[Date]])</f>
        <v>2020</v>
      </c>
      <c r="J27" s="3" t="s">
        <v>8</v>
      </c>
    </row>
    <row r="28" spans="1:10" x14ac:dyDescent="0.35">
      <c r="A28" t="s">
        <v>96</v>
      </c>
      <c r="B28">
        <v>267</v>
      </c>
      <c r="C28" t="s">
        <v>10</v>
      </c>
      <c r="D28" t="s">
        <v>23</v>
      </c>
      <c r="E28" t="s">
        <v>7</v>
      </c>
      <c r="F28" s="1">
        <v>0.50009259259259264</v>
      </c>
      <c r="G28" s="2">
        <v>44003</v>
      </c>
      <c r="H28">
        <f>MONTH(Table2[[#This Row],[Date]])</f>
        <v>6</v>
      </c>
      <c r="I28">
        <f>YEAR(Table2[[#This Row],[Date]])</f>
        <v>2020</v>
      </c>
      <c r="J28" s="3" t="s">
        <v>8</v>
      </c>
    </row>
    <row r="29" spans="1:10" x14ac:dyDescent="0.35">
      <c r="A29" t="s">
        <v>97</v>
      </c>
      <c r="B29">
        <v>267</v>
      </c>
      <c r="C29" t="s">
        <v>10</v>
      </c>
      <c r="D29" t="s">
        <v>36</v>
      </c>
      <c r="E29" t="s">
        <v>7</v>
      </c>
      <c r="F29" s="1">
        <v>0.70427083333333329</v>
      </c>
      <c r="G29" s="2">
        <v>44023</v>
      </c>
      <c r="H29">
        <f>MONTH(Table2[[#This Row],[Date]])</f>
        <v>7</v>
      </c>
      <c r="I29">
        <f>YEAR(Table2[[#This Row],[Date]])</f>
        <v>2020</v>
      </c>
      <c r="J29" s="3" t="s">
        <v>8</v>
      </c>
    </row>
    <row r="30" spans="1:10" x14ac:dyDescent="0.35">
      <c r="A30" t="s">
        <v>25</v>
      </c>
      <c r="B30">
        <v>184</v>
      </c>
      <c r="C30" t="s">
        <v>147</v>
      </c>
      <c r="D30" t="s">
        <v>18</v>
      </c>
      <c r="E30" t="s">
        <v>7</v>
      </c>
      <c r="F30" s="1">
        <v>0.54834490740740738</v>
      </c>
      <c r="G30" s="2">
        <v>44063</v>
      </c>
      <c r="H30">
        <f>MONTH(Table2[[#This Row],[Date]])</f>
        <v>8</v>
      </c>
      <c r="I30">
        <f>YEAR(Table2[[#This Row],[Date]])</f>
        <v>2020</v>
      </c>
      <c r="J30" s="3" t="s">
        <v>8</v>
      </c>
    </row>
    <row r="31" spans="1:10" x14ac:dyDescent="0.35">
      <c r="A31" t="s">
        <v>98</v>
      </c>
      <c r="B31">
        <v>187</v>
      </c>
      <c r="C31" t="s">
        <v>147</v>
      </c>
      <c r="D31" t="s">
        <v>6</v>
      </c>
      <c r="E31" t="s">
        <v>7</v>
      </c>
      <c r="F31" s="1">
        <v>0.99302083333333335</v>
      </c>
      <c r="G31" s="2">
        <v>44089</v>
      </c>
      <c r="H31">
        <f>MONTH(Table2[[#This Row],[Date]])</f>
        <v>9</v>
      </c>
      <c r="I31">
        <f>YEAR(Table2[[#This Row],[Date]])</f>
        <v>2020</v>
      </c>
      <c r="J31" s="3" t="s">
        <v>8</v>
      </c>
    </row>
    <row r="32" spans="1:10" x14ac:dyDescent="0.35">
      <c r="A32" t="s">
        <v>99</v>
      </c>
      <c r="B32">
        <v>187</v>
      </c>
      <c r="C32" t="s">
        <v>147</v>
      </c>
      <c r="D32" t="s">
        <v>11</v>
      </c>
      <c r="E32" t="s">
        <v>7</v>
      </c>
      <c r="F32" s="1">
        <v>0.51987268518518526</v>
      </c>
      <c r="G32" s="2">
        <v>44130</v>
      </c>
      <c r="H32">
        <f>MONTH(Table2[[#This Row],[Date]])</f>
        <v>10</v>
      </c>
      <c r="I32">
        <f>YEAR(Table2[[#This Row],[Date]])</f>
        <v>2020</v>
      </c>
      <c r="J32" s="3" t="s">
        <v>8</v>
      </c>
    </row>
    <row r="33" spans="1:10" x14ac:dyDescent="0.35">
      <c r="A33" t="s">
        <v>100</v>
      </c>
      <c r="B33">
        <v>267</v>
      </c>
      <c r="C33" t="s">
        <v>10</v>
      </c>
      <c r="D33" t="s">
        <v>6</v>
      </c>
      <c r="E33" t="s">
        <v>7</v>
      </c>
      <c r="F33" s="1">
        <v>0.35555555555555557</v>
      </c>
      <c r="G33" s="2">
        <v>44176</v>
      </c>
      <c r="H33">
        <f>MONTH(Table2[[#This Row],[Date]])</f>
        <v>12</v>
      </c>
      <c r="I33">
        <f>YEAR(Table2[[#This Row],[Date]])</f>
        <v>2020</v>
      </c>
      <c r="J33" s="3" t="s">
        <v>8</v>
      </c>
    </row>
    <row r="34" spans="1:10" x14ac:dyDescent="0.35">
      <c r="A34" t="s">
        <v>101</v>
      </c>
      <c r="B34">
        <v>267</v>
      </c>
      <c r="C34" t="s">
        <v>10</v>
      </c>
      <c r="D34" t="s">
        <v>13</v>
      </c>
      <c r="E34" t="s">
        <v>7</v>
      </c>
      <c r="F34" s="1">
        <v>0.6484375</v>
      </c>
      <c r="G34" s="2">
        <v>44192</v>
      </c>
      <c r="H34">
        <f>MONTH(Table2[[#This Row],[Date]])</f>
        <v>12</v>
      </c>
      <c r="I34">
        <f>YEAR(Table2[[#This Row],[Date]])</f>
        <v>2020</v>
      </c>
      <c r="J34" s="3" t="s">
        <v>8</v>
      </c>
    </row>
    <row r="35" spans="1:10" x14ac:dyDescent="0.35">
      <c r="A35" t="s">
        <v>102</v>
      </c>
      <c r="B35">
        <v>267</v>
      </c>
      <c r="C35" t="s">
        <v>10</v>
      </c>
      <c r="D35" t="s">
        <v>18</v>
      </c>
      <c r="E35" t="s">
        <v>7</v>
      </c>
      <c r="F35" s="1">
        <v>0.89870370370370367</v>
      </c>
      <c r="G35" s="2">
        <v>44214</v>
      </c>
      <c r="H35">
        <f>MONTH(Table2[[#This Row],[Date]])</f>
        <v>1</v>
      </c>
      <c r="I35">
        <f>YEAR(Table2[[#This Row],[Date]])</f>
        <v>2021</v>
      </c>
      <c r="J35" s="3" t="s">
        <v>8</v>
      </c>
    </row>
    <row r="36" spans="1:10" x14ac:dyDescent="0.35">
      <c r="A36" t="s">
        <v>26</v>
      </c>
      <c r="B36">
        <v>267</v>
      </c>
      <c r="C36" t="s">
        <v>10</v>
      </c>
      <c r="D36" t="s">
        <v>6</v>
      </c>
      <c r="E36" t="s">
        <v>7</v>
      </c>
      <c r="F36" s="1">
        <v>0.51909722222222221</v>
      </c>
      <c r="G36" s="2">
        <v>44285</v>
      </c>
      <c r="H36">
        <f>MONTH(Table2[[#This Row],[Date]])</f>
        <v>3</v>
      </c>
      <c r="I36">
        <f>YEAR(Table2[[#This Row],[Date]])</f>
        <v>2021</v>
      </c>
      <c r="J36" s="3" t="s">
        <v>8</v>
      </c>
    </row>
    <row r="37" spans="1:10" x14ac:dyDescent="0.35">
      <c r="A37" t="s">
        <v>103</v>
      </c>
      <c r="B37">
        <v>42</v>
      </c>
      <c r="C37" t="s">
        <v>148</v>
      </c>
      <c r="D37" t="s">
        <v>6</v>
      </c>
      <c r="E37" t="s">
        <v>7</v>
      </c>
      <c r="F37" s="1">
        <v>0.82122685185185185</v>
      </c>
      <c r="G37" s="2">
        <v>44318</v>
      </c>
      <c r="H37">
        <f>MONTH(Table2[[#This Row],[Date]])</f>
        <v>5</v>
      </c>
      <c r="I37">
        <f>YEAR(Table2[[#This Row],[Date]])</f>
        <v>2021</v>
      </c>
      <c r="J37" s="3" t="s">
        <v>8</v>
      </c>
    </row>
    <row r="38" spans="1:10" x14ac:dyDescent="0.35">
      <c r="A38" t="s">
        <v>104</v>
      </c>
      <c r="B38">
        <v>41</v>
      </c>
      <c r="C38" t="s">
        <v>154</v>
      </c>
      <c r="D38" t="s">
        <v>23</v>
      </c>
      <c r="E38" t="s">
        <v>7</v>
      </c>
      <c r="F38" s="1">
        <v>0.98158564814814808</v>
      </c>
      <c r="G38" s="2">
        <v>44319</v>
      </c>
      <c r="H38">
        <f>MONTH(Table2[[#This Row],[Date]])</f>
        <v>5</v>
      </c>
      <c r="I38">
        <f>YEAR(Table2[[#This Row],[Date]])</f>
        <v>2021</v>
      </c>
      <c r="J38" s="3" t="s">
        <v>8</v>
      </c>
    </row>
    <row r="39" spans="1:10" x14ac:dyDescent="0.35">
      <c r="A39" t="s">
        <v>53</v>
      </c>
      <c r="B39">
        <v>267</v>
      </c>
      <c r="C39" t="s">
        <v>10</v>
      </c>
      <c r="D39" t="s">
        <v>11</v>
      </c>
      <c r="E39" t="s">
        <v>7</v>
      </c>
      <c r="F39" s="1">
        <v>0.75694444444444453</v>
      </c>
      <c r="G39" s="2">
        <v>44355</v>
      </c>
      <c r="H39">
        <f>MONTH(Table2[[#This Row],[Date]])</f>
        <v>6</v>
      </c>
      <c r="I39">
        <f>YEAR(Table2[[#This Row],[Date]])</f>
        <v>2021</v>
      </c>
      <c r="J39" s="3" t="s">
        <v>8</v>
      </c>
    </row>
    <row r="40" spans="1:10" x14ac:dyDescent="0.35">
      <c r="A40" t="s">
        <v>4</v>
      </c>
      <c r="B40">
        <v>41</v>
      </c>
      <c r="C40" t="s">
        <v>5</v>
      </c>
      <c r="D40" t="s">
        <v>6</v>
      </c>
      <c r="E40" t="s">
        <v>7</v>
      </c>
      <c r="F40" s="1">
        <v>0.11343750000000001</v>
      </c>
      <c r="G40" s="2">
        <v>44378</v>
      </c>
      <c r="H40">
        <f>MONTH(Table2[[#This Row],[Date]])</f>
        <v>7</v>
      </c>
      <c r="I40">
        <f>YEAR(Table2[[#This Row],[Date]])</f>
        <v>2021</v>
      </c>
      <c r="J40" s="3" t="s">
        <v>8</v>
      </c>
    </row>
    <row r="41" spans="1:10" x14ac:dyDescent="0.35">
      <c r="A41" t="s">
        <v>52</v>
      </c>
      <c r="B41">
        <v>921</v>
      </c>
      <c r="C41" t="s">
        <v>51</v>
      </c>
      <c r="D41" t="s">
        <v>6</v>
      </c>
      <c r="E41" t="s">
        <v>7</v>
      </c>
      <c r="F41" s="1">
        <v>0.76231481481481478</v>
      </c>
      <c r="G41" s="2">
        <v>44383</v>
      </c>
      <c r="H41">
        <f>MONTH(Table2[[#This Row],[Date]])</f>
        <v>7</v>
      </c>
      <c r="I41">
        <f>YEAR(Table2[[#This Row],[Date]])</f>
        <v>2021</v>
      </c>
      <c r="J41" s="3" t="s">
        <v>8</v>
      </c>
    </row>
    <row r="42" spans="1:10" x14ac:dyDescent="0.35">
      <c r="A42" t="s">
        <v>17</v>
      </c>
      <c r="B42">
        <v>267</v>
      </c>
      <c r="C42" t="s">
        <v>10</v>
      </c>
      <c r="D42" t="s">
        <v>18</v>
      </c>
      <c r="E42" t="s">
        <v>7</v>
      </c>
      <c r="F42" s="1">
        <v>0.20917824074074073</v>
      </c>
      <c r="G42" s="2">
        <v>44392</v>
      </c>
      <c r="H42">
        <f>MONTH(Table2[[#This Row],[Date]])</f>
        <v>7</v>
      </c>
      <c r="I42">
        <f>YEAR(Table2[[#This Row],[Date]])</f>
        <v>2021</v>
      </c>
      <c r="J42" s="3" t="s">
        <v>8</v>
      </c>
    </row>
    <row r="43" spans="1:10" x14ac:dyDescent="0.35">
      <c r="A43" t="s">
        <v>50</v>
      </c>
      <c r="B43">
        <v>921</v>
      </c>
      <c r="C43" t="s">
        <v>51</v>
      </c>
      <c r="D43" t="s">
        <v>6</v>
      </c>
      <c r="E43" t="s">
        <v>7</v>
      </c>
      <c r="F43" s="1">
        <v>0.42149305555555555</v>
      </c>
      <c r="G43" s="2">
        <v>44432</v>
      </c>
      <c r="H43">
        <f>MONTH(Table2[[#This Row],[Date]])</f>
        <v>8</v>
      </c>
      <c r="I43">
        <f>YEAR(Table2[[#This Row],[Date]])</f>
        <v>2021</v>
      </c>
      <c r="J43" s="3" t="s">
        <v>8</v>
      </c>
    </row>
    <row r="44" spans="1:10" x14ac:dyDescent="0.35">
      <c r="A44" t="s">
        <v>56</v>
      </c>
      <c r="B44">
        <v>267</v>
      </c>
      <c r="C44" t="s">
        <v>10</v>
      </c>
      <c r="D44" t="s">
        <v>23</v>
      </c>
      <c r="E44" t="s">
        <v>7</v>
      </c>
      <c r="F44" s="1">
        <v>0.78402777777777777</v>
      </c>
      <c r="G44" s="2">
        <v>44447</v>
      </c>
      <c r="H44">
        <f>MONTH(Table2[[#This Row],[Date]])</f>
        <v>9</v>
      </c>
      <c r="I44">
        <f>YEAR(Table2[[#This Row],[Date]])</f>
        <v>2021</v>
      </c>
      <c r="J44" s="3" t="s">
        <v>8</v>
      </c>
    </row>
    <row r="45" spans="1:10" x14ac:dyDescent="0.35">
      <c r="A45" t="s">
        <v>62</v>
      </c>
      <c r="B45">
        <v>267</v>
      </c>
      <c r="C45" t="s">
        <v>10</v>
      </c>
      <c r="D45" t="s">
        <v>6</v>
      </c>
      <c r="E45" t="s">
        <v>7</v>
      </c>
      <c r="F45" s="1">
        <v>4.0671296296296296E-2</v>
      </c>
      <c r="G45" s="2">
        <v>44450</v>
      </c>
      <c r="H45">
        <f>MONTH(Table2[[#This Row],[Date]])</f>
        <v>9</v>
      </c>
      <c r="I45">
        <f>YEAR(Table2[[#This Row],[Date]])</f>
        <v>2021</v>
      </c>
      <c r="J45" s="3" t="s">
        <v>8</v>
      </c>
    </row>
    <row r="46" spans="1:10" x14ac:dyDescent="0.35">
      <c r="A46" t="s">
        <v>22</v>
      </c>
      <c r="B46">
        <v>267</v>
      </c>
      <c r="C46" t="s">
        <v>10</v>
      </c>
      <c r="D46" t="s">
        <v>23</v>
      </c>
      <c r="E46" t="s">
        <v>7</v>
      </c>
      <c r="F46" s="1">
        <v>0.10853009259259259</v>
      </c>
      <c r="G46" s="2">
        <v>44460</v>
      </c>
      <c r="H46">
        <f>MONTH(Table2[[#This Row],[Date]])</f>
        <v>9</v>
      </c>
      <c r="I46">
        <f>YEAR(Table2[[#This Row],[Date]])</f>
        <v>2021</v>
      </c>
      <c r="J46" s="3" t="s">
        <v>8</v>
      </c>
    </row>
    <row r="47" spans="1:10" x14ac:dyDescent="0.35">
      <c r="A47" t="s">
        <v>15</v>
      </c>
      <c r="B47">
        <v>889</v>
      </c>
      <c r="C47" t="s">
        <v>16</v>
      </c>
      <c r="D47" t="s">
        <v>13</v>
      </c>
      <c r="E47" t="s">
        <v>7</v>
      </c>
      <c r="F47" s="1">
        <v>0.55728009259259259</v>
      </c>
      <c r="G47" s="2">
        <v>44467</v>
      </c>
      <c r="H47">
        <f>MONTH(Table2[[#This Row],[Date]])</f>
        <v>9</v>
      </c>
      <c r="I47">
        <f>YEAR(Table2[[#This Row],[Date]])</f>
        <v>2021</v>
      </c>
      <c r="J47" s="3">
        <v>889</v>
      </c>
    </row>
    <row r="48" spans="1:10" x14ac:dyDescent="0.35">
      <c r="A48" t="s">
        <v>20</v>
      </c>
      <c r="B48">
        <v>71</v>
      </c>
      <c r="C48" t="s">
        <v>146</v>
      </c>
      <c r="D48" t="s">
        <v>21</v>
      </c>
      <c r="E48" t="s">
        <v>7</v>
      </c>
      <c r="F48" s="1">
        <v>1.9895833333333331E-2</v>
      </c>
      <c r="G48" s="2">
        <v>44473</v>
      </c>
      <c r="H48">
        <f>MONTH(Table2[[#This Row],[Date]])</f>
        <v>10</v>
      </c>
      <c r="I48">
        <f>YEAR(Table2[[#This Row],[Date]])</f>
        <v>2021</v>
      </c>
      <c r="J48" s="3" t="s">
        <v>8</v>
      </c>
    </row>
    <row r="49" spans="1:10" x14ac:dyDescent="0.35">
      <c r="A49" t="s">
        <v>66</v>
      </c>
      <c r="B49">
        <v>267</v>
      </c>
      <c r="C49" t="s">
        <v>10</v>
      </c>
      <c r="D49" t="s">
        <v>67</v>
      </c>
      <c r="E49" t="s">
        <v>7</v>
      </c>
      <c r="F49" s="1">
        <v>0.71968750000000004</v>
      </c>
      <c r="G49" s="2">
        <v>44482</v>
      </c>
      <c r="H49">
        <f>MONTH(Table2[[#This Row],[Date]])</f>
        <v>10</v>
      </c>
      <c r="I49">
        <f>YEAR(Table2[[#This Row],[Date]])</f>
        <v>2021</v>
      </c>
      <c r="J49" s="3" t="s">
        <v>8</v>
      </c>
    </row>
    <row r="50" spans="1:10" x14ac:dyDescent="0.35">
      <c r="A50" t="s">
        <v>68</v>
      </c>
      <c r="B50">
        <v>267</v>
      </c>
      <c r="C50" t="s">
        <v>10</v>
      </c>
      <c r="D50" t="s">
        <v>18</v>
      </c>
      <c r="E50" t="s">
        <v>7</v>
      </c>
      <c r="F50" s="1">
        <v>0.43028935185185185</v>
      </c>
      <c r="G50" s="2">
        <v>44484</v>
      </c>
      <c r="H50">
        <f>MONTH(Table2[[#This Row],[Date]])</f>
        <v>10</v>
      </c>
      <c r="I50">
        <f>YEAR(Table2[[#This Row],[Date]])</f>
        <v>2021</v>
      </c>
      <c r="J50" s="3" t="s">
        <v>8</v>
      </c>
    </row>
    <row r="51" spans="1:10" x14ac:dyDescent="0.35">
      <c r="A51" t="s">
        <v>69</v>
      </c>
      <c r="B51">
        <v>481</v>
      </c>
      <c r="C51" t="s">
        <v>151</v>
      </c>
      <c r="D51" t="s">
        <v>23</v>
      </c>
      <c r="E51" t="s">
        <v>7</v>
      </c>
      <c r="F51" s="1">
        <v>0.52495370370370364</v>
      </c>
      <c r="G51" s="2">
        <v>44488</v>
      </c>
      <c r="H51">
        <f>MONTH(Table2[[#This Row],[Date]])</f>
        <v>10</v>
      </c>
      <c r="I51">
        <f>YEAR(Table2[[#This Row],[Date]])</f>
        <v>2021</v>
      </c>
      <c r="J51" s="3">
        <v>481</v>
      </c>
    </row>
    <row r="52" spans="1:10" x14ac:dyDescent="0.35">
      <c r="A52" t="s">
        <v>19</v>
      </c>
      <c r="B52">
        <v>267</v>
      </c>
      <c r="C52" t="s">
        <v>10</v>
      </c>
      <c r="D52" t="s">
        <v>6</v>
      </c>
      <c r="E52" t="s">
        <v>7</v>
      </c>
      <c r="F52" s="1">
        <v>0.35778935185185184</v>
      </c>
      <c r="G52" s="2">
        <v>44502</v>
      </c>
      <c r="H52">
        <f>MONTH(Table2[[#This Row],[Date]])</f>
        <v>11</v>
      </c>
      <c r="I52">
        <f>YEAR(Table2[[#This Row],[Date]])</f>
        <v>2021</v>
      </c>
      <c r="J52" s="3" t="s">
        <v>8</v>
      </c>
    </row>
    <row r="53" spans="1:10" x14ac:dyDescent="0.35">
      <c r="A53" t="s">
        <v>70</v>
      </c>
      <c r="B53">
        <v>267</v>
      </c>
      <c r="C53" t="s">
        <v>10</v>
      </c>
      <c r="D53" t="s">
        <v>11</v>
      </c>
      <c r="E53" t="s">
        <v>7</v>
      </c>
      <c r="F53" s="1">
        <v>0.625462962962963</v>
      </c>
      <c r="G53" s="2">
        <v>44523</v>
      </c>
      <c r="H53">
        <f>MONTH(Table2[[#This Row],[Date]])</f>
        <v>11</v>
      </c>
      <c r="I53">
        <f>YEAR(Table2[[#This Row],[Date]])</f>
        <v>2021</v>
      </c>
      <c r="J53" s="3" t="s">
        <v>8</v>
      </c>
    </row>
    <row r="54" spans="1:10" x14ac:dyDescent="0.35">
      <c r="A54" t="s">
        <v>47</v>
      </c>
      <c r="B54">
        <v>267</v>
      </c>
      <c r="C54" t="s">
        <v>10</v>
      </c>
      <c r="D54" t="s">
        <v>6</v>
      </c>
      <c r="E54" t="s">
        <v>7</v>
      </c>
      <c r="F54" s="1">
        <v>0.8299537037037038</v>
      </c>
      <c r="G54" s="2">
        <v>44526</v>
      </c>
      <c r="H54">
        <f>MONTH(Table2[[#This Row],[Date]])</f>
        <v>11</v>
      </c>
      <c r="I54">
        <f>YEAR(Table2[[#This Row],[Date]])</f>
        <v>2021</v>
      </c>
      <c r="J54" s="3" t="s">
        <v>8</v>
      </c>
    </row>
    <row r="55" spans="1:10" x14ac:dyDescent="0.35">
      <c r="A55" t="s">
        <v>46</v>
      </c>
      <c r="B55">
        <v>267</v>
      </c>
      <c r="C55" t="s">
        <v>10</v>
      </c>
      <c r="D55" t="s">
        <v>6</v>
      </c>
      <c r="E55" t="s">
        <v>7</v>
      </c>
      <c r="F55" s="1">
        <v>0.92678240740740747</v>
      </c>
      <c r="G55" s="2">
        <v>44531</v>
      </c>
      <c r="H55">
        <f>MONTH(Table2[[#This Row],[Date]])</f>
        <v>12</v>
      </c>
      <c r="I55">
        <f>YEAR(Table2[[#This Row],[Date]])</f>
        <v>2021</v>
      </c>
      <c r="J55" s="3" t="s">
        <v>8</v>
      </c>
    </row>
    <row r="56" spans="1:10" x14ac:dyDescent="0.35">
      <c r="A56" t="s">
        <v>65</v>
      </c>
      <c r="B56">
        <v>267</v>
      </c>
      <c r="C56" t="s">
        <v>10</v>
      </c>
      <c r="D56" t="s">
        <v>6</v>
      </c>
      <c r="E56" t="s">
        <v>7</v>
      </c>
      <c r="F56" s="1">
        <v>0.22571759259259261</v>
      </c>
      <c r="G56" s="2">
        <v>44534</v>
      </c>
      <c r="H56">
        <f>MONTH(Table2[[#This Row],[Date]])</f>
        <v>12</v>
      </c>
      <c r="I56">
        <f>YEAR(Table2[[#This Row],[Date]])</f>
        <v>2021</v>
      </c>
      <c r="J56" s="3">
        <v>267</v>
      </c>
    </row>
    <row r="57" spans="1:10" x14ac:dyDescent="0.35">
      <c r="A57" t="s">
        <v>63</v>
      </c>
      <c r="B57">
        <v>31</v>
      </c>
      <c r="C57" t="s">
        <v>150</v>
      </c>
      <c r="D57" t="s">
        <v>36</v>
      </c>
      <c r="E57" t="s">
        <v>7</v>
      </c>
      <c r="F57" s="1">
        <v>0.10430555555555555</v>
      </c>
      <c r="G57" s="2">
        <v>44542</v>
      </c>
      <c r="H57">
        <f>MONTH(Table2[[#This Row],[Date]])</f>
        <v>12</v>
      </c>
      <c r="I57">
        <f>YEAR(Table2[[#This Row],[Date]])</f>
        <v>2021</v>
      </c>
      <c r="J57" s="3" t="s">
        <v>8</v>
      </c>
    </row>
    <row r="58" spans="1:10" x14ac:dyDescent="0.35">
      <c r="A58" t="s">
        <v>12</v>
      </c>
      <c r="B58">
        <v>267</v>
      </c>
      <c r="C58" t="s">
        <v>10</v>
      </c>
      <c r="D58" t="s">
        <v>13</v>
      </c>
      <c r="E58" t="s">
        <v>7</v>
      </c>
      <c r="F58" s="1">
        <v>0.62460648148148146</v>
      </c>
      <c r="G58" s="2">
        <v>44573</v>
      </c>
      <c r="H58">
        <f>MONTH(Table2[[#This Row],[Date]])</f>
        <v>1</v>
      </c>
      <c r="I58">
        <f>YEAR(Table2[[#This Row],[Date]])</f>
        <v>2022</v>
      </c>
      <c r="J58" s="3">
        <v>267</v>
      </c>
    </row>
    <row r="59" spans="1:10" x14ac:dyDescent="0.35">
      <c r="A59" t="s">
        <v>39</v>
      </c>
      <c r="B59">
        <v>267</v>
      </c>
      <c r="C59" t="s">
        <v>10</v>
      </c>
      <c r="D59" t="s">
        <v>6</v>
      </c>
      <c r="E59" t="s">
        <v>7</v>
      </c>
      <c r="F59" s="1">
        <v>0.56008101851851855</v>
      </c>
      <c r="G59" s="2">
        <v>44578</v>
      </c>
      <c r="H59">
        <f>MONTH(Table2[[#This Row],[Date]])</f>
        <v>1</v>
      </c>
      <c r="I59">
        <f>YEAR(Table2[[#This Row],[Date]])</f>
        <v>2022</v>
      </c>
      <c r="J59" s="3" t="s">
        <v>8</v>
      </c>
    </row>
    <row r="60" spans="1:10" x14ac:dyDescent="0.35">
      <c r="A60" t="s">
        <v>38</v>
      </c>
      <c r="B60">
        <v>267</v>
      </c>
      <c r="C60" t="s">
        <v>10</v>
      </c>
      <c r="D60" t="s">
        <v>6</v>
      </c>
      <c r="E60" t="s">
        <v>7</v>
      </c>
      <c r="F60" s="1">
        <v>1.3865740740740739E-2</v>
      </c>
      <c r="G60" s="2">
        <v>44580</v>
      </c>
      <c r="H60">
        <f>MONTH(Table2[[#This Row],[Date]])</f>
        <v>1</v>
      </c>
      <c r="I60">
        <f>YEAR(Table2[[#This Row],[Date]])</f>
        <v>2022</v>
      </c>
      <c r="J60" s="3">
        <v>267</v>
      </c>
    </row>
    <row r="61" spans="1:10" x14ac:dyDescent="0.35">
      <c r="A61" t="s">
        <v>40</v>
      </c>
      <c r="B61">
        <v>267</v>
      </c>
      <c r="C61" t="s">
        <v>10</v>
      </c>
      <c r="D61" t="s">
        <v>6</v>
      </c>
      <c r="E61" t="s">
        <v>7</v>
      </c>
      <c r="F61" s="1">
        <v>0.94666666666666666</v>
      </c>
      <c r="G61" s="2">
        <v>44582</v>
      </c>
      <c r="H61">
        <f>MONTH(Table2[[#This Row],[Date]])</f>
        <v>1</v>
      </c>
      <c r="I61">
        <f>YEAR(Table2[[#This Row],[Date]])</f>
        <v>2022</v>
      </c>
      <c r="J61" s="3">
        <v>267</v>
      </c>
    </row>
    <row r="62" spans="1:10" x14ac:dyDescent="0.35">
      <c r="A62" t="s">
        <v>48</v>
      </c>
      <c r="B62">
        <v>267</v>
      </c>
      <c r="C62" t="s">
        <v>10</v>
      </c>
      <c r="D62" t="s">
        <v>6</v>
      </c>
      <c r="E62" t="s">
        <v>7</v>
      </c>
      <c r="F62" s="1">
        <v>0.75716435185185194</v>
      </c>
      <c r="G62" s="2">
        <v>44595</v>
      </c>
      <c r="H62">
        <f>MONTH(Table2[[#This Row],[Date]])</f>
        <v>2</v>
      </c>
      <c r="I62">
        <f>YEAR(Table2[[#This Row],[Date]])</f>
        <v>2022</v>
      </c>
      <c r="J62" s="3" t="s">
        <v>8</v>
      </c>
    </row>
    <row r="63" spans="1:10" x14ac:dyDescent="0.35">
      <c r="A63" t="s">
        <v>49</v>
      </c>
      <c r="B63">
        <v>267</v>
      </c>
      <c r="C63" t="s">
        <v>10</v>
      </c>
      <c r="D63" t="s">
        <v>11</v>
      </c>
      <c r="E63" t="s">
        <v>7</v>
      </c>
      <c r="F63" s="1">
        <v>0.80685185185185182</v>
      </c>
      <c r="G63" s="2">
        <v>44600</v>
      </c>
      <c r="H63">
        <f>MONTH(Table2[[#This Row],[Date]])</f>
        <v>2</v>
      </c>
      <c r="I63">
        <f>YEAR(Table2[[#This Row],[Date]])</f>
        <v>2022</v>
      </c>
      <c r="J63" s="3" t="s">
        <v>8</v>
      </c>
    </row>
    <row r="64" spans="1:10" x14ac:dyDescent="0.35">
      <c r="A64" t="s">
        <v>57</v>
      </c>
      <c r="B64">
        <v>42</v>
      </c>
      <c r="C64" t="s">
        <v>148</v>
      </c>
      <c r="D64" t="s">
        <v>36</v>
      </c>
      <c r="E64" t="s">
        <v>7</v>
      </c>
      <c r="F64" s="1">
        <v>0.58254629629629628</v>
      </c>
      <c r="G64" s="2">
        <v>44607</v>
      </c>
      <c r="H64">
        <f>MONTH(Table2[[#This Row],[Date]])</f>
        <v>2</v>
      </c>
      <c r="I64">
        <f>YEAR(Table2[[#This Row],[Date]])</f>
        <v>2022</v>
      </c>
      <c r="J64" s="3" t="s">
        <v>8</v>
      </c>
    </row>
    <row r="65" spans="1:10" x14ac:dyDescent="0.35">
      <c r="A65" t="s">
        <v>41</v>
      </c>
      <c r="B65">
        <v>267</v>
      </c>
      <c r="C65" t="s">
        <v>10</v>
      </c>
      <c r="D65" t="s">
        <v>42</v>
      </c>
      <c r="E65" t="s">
        <v>7</v>
      </c>
      <c r="F65" s="1">
        <v>0.60549768518518521</v>
      </c>
      <c r="G65" s="2">
        <v>44617</v>
      </c>
      <c r="H65">
        <f>MONTH(Table2[[#This Row],[Date]])</f>
        <v>2</v>
      </c>
      <c r="I65">
        <f>YEAR(Table2[[#This Row],[Date]])</f>
        <v>2022</v>
      </c>
      <c r="J65" s="3" t="s">
        <v>8</v>
      </c>
    </row>
    <row r="66" spans="1:10" x14ac:dyDescent="0.35">
      <c r="A66" t="s">
        <v>60</v>
      </c>
      <c r="B66">
        <v>267</v>
      </c>
      <c r="C66" t="s">
        <v>10</v>
      </c>
      <c r="D66" t="s">
        <v>6</v>
      </c>
      <c r="E66" t="s">
        <v>7</v>
      </c>
      <c r="F66" s="1">
        <v>0.90041666666666664</v>
      </c>
      <c r="G66" s="2">
        <v>44621</v>
      </c>
      <c r="H66">
        <f>MONTH(Table2[[#This Row],[Date]])</f>
        <v>3</v>
      </c>
      <c r="I66">
        <f>YEAR(Table2[[#This Row],[Date]])</f>
        <v>2022</v>
      </c>
      <c r="J66" s="3" t="s">
        <v>8</v>
      </c>
    </row>
    <row r="67" spans="1:10" x14ac:dyDescent="0.35">
      <c r="A67" t="s">
        <v>61</v>
      </c>
      <c r="B67">
        <v>267</v>
      </c>
      <c r="C67" t="s">
        <v>10</v>
      </c>
      <c r="D67" t="s">
        <v>6</v>
      </c>
      <c r="E67" t="s">
        <v>7</v>
      </c>
      <c r="F67" s="1">
        <v>0.51450231481481479</v>
      </c>
      <c r="G67" s="2">
        <v>44626</v>
      </c>
      <c r="H67">
        <f>MONTH(Table2[[#This Row],[Date]])</f>
        <v>3</v>
      </c>
      <c r="I67">
        <f>YEAR(Table2[[#This Row],[Date]])</f>
        <v>2022</v>
      </c>
      <c r="J67" s="3" t="s">
        <v>8</v>
      </c>
    </row>
    <row r="68" spans="1:10" x14ac:dyDescent="0.35">
      <c r="A68" t="s">
        <v>58</v>
      </c>
      <c r="B68">
        <v>264</v>
      </c>
      <c r="C68" t="s">
        <v>149</v>
      </c>
      <c r="D68" t="s">
        <v>6</v>
      </c>
      <c r="E68" t="s">
        <v>7</v>
      </c>
      <c r="F68" s="1">
        <v>0.35513888888888889</v>
      </c>
      <c r="G68" s="2">
        <v>44639</v>
      </c>
      <c r="H68">
        <f>MONTH(Table2[[#This Row],[Date]])</f>
        <v>3</v>
      </c>
      <c r="I68">
        <f>YEAR(Table2[[#This Row],[Date]])</f>
        <v>2022</v>
      </c>
      <c r="J68" s="3" t="s">
        <v>8</v>
      </c>
    </row>
    <row r="69" spans="1:10" x14ac:dyDescent="0.35">
      <c r="A69" t="s">
        <v>43</v>
      </c>
      <c r="B69">
        <v>267</v>
      </c>
      <c r="C69" t="s">
        <v>10</v>
      </c>
      <c r="D69" t="s">
        <v>18</v>
      </c>
      <c r="E69" t="s">
        <v>7</v>
      </c>
      <c r="F69" s="1">
        <v>8.8888888888888889E-3</v>
      </c>
      <c r="G69" s="2">
        <v>44642</v>
      </c>
      <c r="H69">
        <f>MONTH(Table2[[#This Row],[Date]])</f>
        <v>3</v>
      </c>
      <c r="I69">
        <f>YEAR(Table2[[#This Row],[Date]])</f>
        <v>2022</v>
      </c>
      <c r="J69" s="3" t="s">
        <v>8</v>
      </c>
    </row>
    <row r="70" spans="1:10" x14ac:dyDescent="0.35">
      <c r="A70" t="s">
        <v>9</v>
      </c>
      <c r="B70">
        <v>267</v>
      </c>
      <c r="C70" t="s">
        <v>10</v>
      </c>
      <c r="D70" t="s">
        <v>11</v>
      </c>
      <c r="E70" t="s">
        <v>7</v>
      </c>
      <c r="F70" s="1">
        <v>0.92052083333333334</v>
      </c>
      <c r="G70" s="2">
        <v>44713</v>
      </c>
      <c r="H70">
        <f>MONTH(Table2[[#This Row],[Date]])</f>
        <v>6</v>
      </c>
      <c r="I70">
        <f>YEAR(Table2[[#This Row],[Date]])</f>
        <v>2022</v>
      </c>
      <c r="J70" s="3" t="s">
        <v>8</v>
      </c>
    </row>
    <row r="71" spans="1:10" x14ac:dyDescent="0.35">
      <c r="A71" t="s">
        <v>44</v>
      </c>
      <c r="B71">
        <v>267</v>
      </c>
      <c r="C71" t="s">
        <v>10</v>
      </c>
      <c r="D71" t="s">
        <v>23</v>
      </c>
      <c r="E71" t="s">
        <v>7</v>
      </c>
      <c r="F71" s="1">
        <v>0.4904513888888889</v>
      </c>
      <c r="G71" s="2">
        <v>44729</v>
      </c>
      <c r="H71">
        <f>MONTH(Table2[[#This Row],[Date]])</f>
        <v>6</v>
      </c>
      <c r="I71">
        <f>YEAR(Table2[[#This Row],[Date]])</f>
        <v>2022</v>
      </c>
      <c r="J71" s="3" t="s">
        <v>8</v>
      </c>
    </row>
    <row r="72" spans="1:10" x14ac:dyDescent="0.35">
      <c r="A72" t="s">
        <v>30</v>
      </c>
      <c r="B72">
        <v>267</v>
      </c>
      <c r="C72" t="s">
        <v>10</v>
      </c>
      <c r="D72" t="s">
        <v>6</v>
      </c>
      <c r="E72" t="s">
        <v>7</v>
      </c>
      <c r="F72" s="1">
        <v>5.3275462962962962E-2</v>
      </c>
      <c r="G72" s="2">
        <v>44731</v>
      </c>
      <c r="H72">
        <f>MONTH(Table2[[#This Row],[Date]])</f>
        <v>6</v>
      </c>
      <c r="I72">
        <f>YEAR(Table2[[#This Row],[Date]])</f>
        <v>2022</v>
      </c>
      <c r="J72" s="3">
        <v>267</v>
      </c>
    </row>
    <row r="73" spans="1:10" x14ac:dyDescent="0.35">
      <c r="A73" t="s">
        <v>59</v>
      </c>
      <c r="B73">
        <v>267</v>
      </c>
      <c r="C73" t="s">
        <v>10</v>
      </c>
      <c r="D73" t="s">
        <v>13</v>
      </c>
      <c r="E73" t="s">
        <v>7</v>
      </c>
      <c r="F73" s="1">
        <v>0.73754629629629631</v>
      </c>
      <c r="G73" s="2">
        <v>44737</v>
      </c>
      <c r="H73">
        <f>MONTH(Table2[[#This Row],[Date]])</f>
        <v>6</v>
      </c>
      <c r="I73">
        <f>YEAR(Table2[[#This Row],[Date]])</f>
        <v>2022</v>
      </c>
      <c r="J73" s="3">
        <v>267</v>
      </c>
    </row>
    <row r="74" spans="1:10" x14ac:dyDescent="0.35">
      <c r="A74" t="s">
        <v>29</v>
      </c>
      <c r="B74">
        <v>267</v>
      </c>
      <c r="C74" t="s">
        <v>10</v>
      </c>
      <c r="D74" t="s">
        <v>13</v>
      </c>
      <c r="E74" t="s">
        <v>7</v>
      </c>
      <c r="F74" s="1">
        <v>8.3761574074074072E-2</v>
      </c>
      <c r="G74" s="2">
        <v>44738</v>
      </c>
      <c r="H74">
        <f>MONTH(Table2[[#This Row],[Date]])</f>
        <v>6</v>
      </c>
      <c r="I74">
        <f>YEAR(Table2[[#This Row],[Date]])</f>
        <v>2022</v>
      </c>
      <c r="J74" s="3">
        <v>267</v>
      </c>
    </row>
    <row r="75" spans="1:10" x14ac:dyDescent="0.35">
      <c r="A75" t="s">
        <v>28</v>
      </c>
      <c r="B75">
        <v>267</v>
      </c>
      <c r="C75" t="s">
        <v>10</v>
      </c>
      <c r="D75" t="s">
        <v>11</v>
      </c>
      <c r="E75" t="s">
        <v>7</v>
      </c>
      <c r="F75" s="1">
        <v>0.9092824074074074</v>
      </c>
      <c r="G75" s="2">
        <v>44739</v>
      </c>
      <c r="H75">
        <f>MONTH(Table2[[#This Row],[Date]])</f>
        <v>6</v>
      </c>
      <c r="I75">
        <f>YEAR(Table2[[#This Row],[Date]])</f>
        <v>2022</v>
      </c>
      <c r="J75" s="3">
        <v>267</v>
      </c>
    </row>
    <row r="76" spans="1:10" x14ac:dyDescent="0.35">
      <c r="A76" t="s">
        <v>31</v>
      </c>
      <c r="B76">
        <v>267</v>
      </c>
      <c r="C76" t="s">
        <v>10</v>
      </c>
      <c r="D76" t="s">
        <v>13</v>
      </c>
      <c r="E76" t="s">
        <v>7</v>
      </c>
      <c r="F76" s="1">
        <v>0.75260416666666663</v>
      </c>
      <c r="G76" s="2">
        <v>44741</v>
      </c>
      <c r="H76">
        <f>MONTH(Table2[[#This Row],[Date]])</f>
        <v>6</v>
      </c>
      <c r="I76">
        <f>YEAR(Table2[[#This Row],[Date]])</f>
        <v>2022</v>
      </c>
      <c r="J76" s="3" t="s">
        <v>8</v>
      </c>
    </row>
    <row r="77" spans="1:10" x14ac:dyDescent="0.35">
      <c r="A77" t="s">
        <v>27</v>
      </c>
      <c r="B77">
        <v>267</v>
      </c>
      <c r="C77" t="s">
        <v>10</v>
      </c>
      <c r="D77" t="s">
        <v>23</v>
      </c>
      <c r="E77" t="s">
        <v>7</v>
      </c>
      <c r="F77" s="1">
        <v>0.86350694444444442</v>
      </c>
      <c r="G77" s="2">
        <v>44744</v>
      </c>
      <c r="H77">
        <f>MONTH(Table2[[#This Row],[Date]])</f>
        <v>7</v>
      </c>
      <c r="I77">
        <f>YEAR(Table2[[#This Row],[Date]])</f>
        <v>2022</v>
      </c>
      <c r="J77" s="3">
        <v>267</v>
      </c>
    </row>
    <row r="78" spans="1:10" x14ac:dyDescent="0.35">
      <c r="A78" t="s">
        <v>54</v>
      </c>
      <c r="B78">
        <v>267</v>
      </c>
      <c r="C78" t="s">
        <v>10</v>
      </c>
      <c r="D78" t="s">
        <v>18</v>
      </c>
      <c r="E78" t="s">
        <v>7</v>
      </c>
      <c r="F78" s="1">
        <v>0.23626157407407408</v>
      </c>
      <c r="G78" s="2">
        <v>44757</v>
      </c>
      <c r="H78">
        <f>MONTH(Table2[[#This Row],[Date]])</f>
        <v>7</v>
      </c>
      <c r="I78">
        <f>YEAR(Table2[[#This Row],[Date]])</f>
        <v>2022</v>
      </c>
      <c r="J78" s="3" t="s">
        <v>8</v>
      </c>
    </row>
    <row r="79" spans="1:10" x14ac:dyDescent="0.35">
      <c r="A79" t="s">
        <v>64</v>
      </c>
      <c r="B79">
        <v>267</v>
      </c>
      <c r="C79" t="s">
        <v>10</v>
      </c>
      <c r="D79" t="s">
        <v>18</v>
      </c>
      <c r="E79" t="s">
        <v>7</v>
      </c>
      <c r="F79" s="1">
        <v>0.68030092592592595</v>
      </c>
      <c r="G79" s="2">
        <v>44767</v>
      </c>
      <c r="H79">
        <f>MONTH(Table2[[#This Row],[Date]])</f>
        <v>7</v>
      </c>
      <c r="I79">
        <f>YEAR(Table2[[#This Row],[Date]])</f>
        <v>2022</v>
      </c>
      <c r="J79" s="3" t="s">
        <v>8</v>
      </c>
    </row>
    <row r="80" spans="1:10" x14ac:dyDescent="0.35">
      <c r="A80" t="s">
        <v>55</v>
      </c>
      <c r="B80">
        <v>267</v>
      </c>
      <c r="C80" t="s">
        <v>10</v>
      </c>
      <c r="D80" t="s">
        <v>13</v>
      </c>
      <c r="E80" t="s">
        <v>7</v>
      </c>
      <c r="F80" s="1">
        <v>0.58956018518518516</v>
      </c>
      <c r="G80" s="2">
        <v>44775</v>
      </c>
      <c r="H80">
        <f>MONTH(Table2[[#This Row],[Date]])</f>
        <v>8</v>
      </c>
      <c r="I80">
        <f>YEAR(Table2[[#This Row],[Date]])</f>
        <v>2022</v>
      </c>
      <c r="J80" s="3" t="s">
        <v>8</v>
      </c>
    </row>
    <row r="81" spans="1:10" x14ac:dyDescent="0.35">
      <c r="A81" t="s">
        <v>105</v>
      </c>
      <c r="B81">
        <v>267</v>
      </c>
      <c r="C81" t="s">
        <v>10</v>
      </c>
      <c r="D81" t="s">
        <v>23</v>
      </c>
      <c r="E81" t="s">
        <v>7</v>
      </c>
      <c r="F81" s="1">
        <v>0.57541666666666669</v>
      </c>
      <c r="G81" s="2">
        <v>44806</v>
      </c>
      <c r="H81">
        <f>MONTH(Table2[[#This Row],[Date]])</f>
        <v>9</v>
      </c>
      <c r="I81">
        <f>YEAR(Table2[[#This Row],[Date]])</f>
        <v>2022</v>
      </c>
      <c r="J81" s="3" t="s">
        <v>8</v>
      </c>
    </row>
    <row r="82" spans="1:10" x14ac:dyDescent="0.35">
      <c r="A82" t="s">
        <v>106</v>
      </c>
      <c r="B82">
        <v>267</v>
      </c>
      <c r="C82" t="s">
        <v>10</v>
      </c>
      <c r="D82" t="s">
        <v>6</v>
      </c>
      <c r="E82" t="s">
        <v>7</v>
      </c>
      <c r="F82" s="1">
        <v>0.34556712962962965</v>
      </c>
      <c r="G82" s="2">
        <v>44808</v>
      </c>
      <c r="H82">
        <f>MONTH(Table2[[#This Row],[Date]])</f>
        <v>9</v>
      </c>
      <c r="I82">
        <f>YEAR(Table2[[#This Row],[Date]])</f>
        <v>2022</v>
      </c>
      <c r="J82" s="3" t="s">
        <v>8</v>
      </c>
    </row>
    <row r="83" spans="1:10" x14ac:dyDescent="0.35">
      <c r="A83" t="s">
        <v>107</v>
      </c>
      <c r="B83">
        <v>267</v>
      </c>
      <c r="C83" t="s">
        <v>10</v>
      </c>
      <c r="D83" t="s">
        <v>6</v>
      </c>
      <c r="E83" t="s">
        <v>7</v>
      </c>
      <c r="F83" s="1">
        <v>0.81292824074074066</v>
      </c>
      <c r="G83" s="2">
        <v>44830</v>
      </c>
      <c r="H83">
        <f>MONTH(Table2[[#This Row],[Date]])</f>
        <v>9</v>
      </c>
      <c r="I83">
        <f>YEAR(Table2[[#This Row],[Date]])</f>
        <v>2022</v>
      </c>
      <c r="J83" s="3" t="s">
        <v>8</v>
      </c>
    </row>
    <row r="84" spans="1:10" x14ac:dyDescent="0.35">
      <c r="A84" t="s">
        <v>108</v>
      </c>
      <c r="B84">
        <v>52</v>
      </c>
      <c r="C84" t="s">
        <v>155</v>
      </c>
      <c r="D84" t="s">
        <v>6</v>
      </c>
      <c r="E84" t="s">
        <v>7</v>
      </c>
      <c r="F84" s="1">
        <v>0.98665509259259254</v>
      </c>
      <c r="G84" s="2">
        <v>44832</v>
      </c>
      <c r="H84">
        <f>MONTH(Table2[[#This Row],[Date]])</f>
        <v>9</v>
      </c>
      <c r="I84">
        <f>YEAR(Table2[[#This Row],[Date]])</f>
        <v>2022</v>
      </c>
      <c r="J84" s="3" t="s">
        <v>8</v>
      </c>
    </row>
    <row r="85" spans="1:10" x14ac:dyDescent="0.35">
      <c r="A85" t="s">
        <v>109</v>
      </c>
      <c r="B85">
        <v>267</v>
      </c>
      <c r="C85" t="s">
        <v>10</v>
      </c>
      <c r="D85" t="s">
        <v>6</v>
      </c>
      <c r="E85" t="s">
        <v>7</v>
      </c>
      <c r="F85" s="1">
        <v>0.48435185185185187</v>
      </c>
      <c r="G85" s="2">
        <v>44841</v>
      </c>
      <c r="H85">
        <f>MONTH(Table2[[#This Row],[Date]])</f>
        <v>10</v>
      </c>
      <c r="I85">
        <f>YEAR(Table2[[#This Row],[Date]])</f>
        <v>2022</v>
      </c>
      <c r="J85" s="3" t="s">
        <v>8</v>
      </c>
    </row>
    <row r="86" spans="1:10" x14ac:dyDescent="0.35">
      <c r="A86" t="s">
        <v>110</v>
      </c>
      <c r="B86">
        <v>267</v>
      </c>
      <c r="C86" t="s">
        <v>10</v>
      </c>
      <c r="D86" t="s">
        <v>6</v>
      </c>
      <c r="E86" t="s">
        <v>7</v>
      </c>
      <c r="F86" s="1">
        <v>8.2442129629629629E-2</v>
      </c>
      <c r="G86" s="2">
        <v>44906</v>
      </c>
      <c r="H86">
        <f>MONTH(Table2[[#This Row],[Date]])</f>
        <v>12</v>
      </c>
      <c r="I86">
        <f>YEAR(Table2[[#This Row],[Date]])</f>
        <v>2022</v>
      </c>
      <c r="J86" s="3" t="s">
        <v>8</v>
      </c>
    </row>
    <row r="87" spans="1:10" x14ac:dyDescent="0.35">
      <c r="A87" t="s">
        <v>111</v>
      </c>
      <c r="B87">
        <v>267</v>
      </c>
      <c r="C87" t="s">
        <v>10</v>
      </c>
      <c r="D87" t="s">
        <v>23</v>
      </c>
      <c r="E87" t="s">
        <v>7</v>
      </c>
      <c r="F87" s="1">
        <v>0.96938657407407414</v>
      </c>
      <c r="G87" s="2">
        <v>44922</v>
      </c>
      <c r="H87">
        <f>MONTH(Table2[[#This Row],[Date]])</f>
        <v>12</v>
      </c>
      <c r="I87">
        <f>YEAR(Table2[[#This Row],[Date]])</f>
        <v>2022</v>
      </c>
      <c r="J87" s="3" t="s">
        <v>8</v>
      </c>
    </row>
    <row r="88" spans="1:10" x14ac:dyDescent="0.35">
      <c r="A88" t="s">
        <v>112</v>
      </c>
      <c r="B88">
        <v>267</v>
      </c>
      <c r="C88" t="s">
        <v>10</v>
      </c>
      <c r="D88" t="s">
        <v>18</v>
      </c>
      <c r="E88" t="s">
        <v>7</v>
      </c>
      <c r="F88" s="1">
        <v>0.85931712962962958</v>
      </c>
      <c r="G88" s="2">
        <v>44926</v>
      </c>
      <c r="H88">
        <f>MONTH(Table2[[#This Row],[Date]])</f>
        <v>12</v>
      </c>
      <c r="I88">
        <f>YEAR(Table2[[#This Row],[Date]])</f>
        <v>2022</v>
      </c>
      <c r="J88" s="3" t="s">
        <v>8</v>
      </c>
    </row>
    <row r="89" spans="1:10" x14ac:dyDescent="0.35">
      <c r="A89" t="s">
        <v>34</v>
      </c>
      <c r="B89">
        <v>267</v>
      </c>
      <c r="C89" t="s">
        <v>10</v>
      </c>
      <c r="D89" t="s">
        <v>6</v>
      </c>
      <c r="E89" t="s">
        <v>7</v>
      </c>
      <c r="F89" s="1">
        <v>1.892361111111111E-2</v>
      </c>
      <c r="G89" s="2">
        <v>44952</v>
      </c>
      <c r="H89">
        <f>MONTH(Table2[[#This Row],[Date]])</f>
        <v>1</v>
      </c>
      <c r="I89">
        <f>YEAR(Table2[[#This Row],[Date]])</f>
        <v>2023</v>
      </c>
      <c r="J89" s="3" t="s">
        <v>8</v>
      </c>
    </row>
    <row r="90" spans="1:10" x14ac:dyDescent="0.35">
      <c r="A90" t="s">
        <v>71</v>
      </c>
      <c r="B90">
        <v>267</v>
      </c>
      <c r="C90" t="s">
        <v>10</v>
      </c>
      <c r="D90" t="s">
        <v>23</v>
      </c>
      <c r="E90" t="s">
        <v>7</v>
      </c>
      <c r="F90" s="1">
        <v>0.70336805555555559</v>
      </c>
      <c r="G90" s="2">
        <v>44958</v>
      </c>
      <c r="H90">
        <f>MONTH(Table2[[#This Row],[Date]])</f>
        <v>2</v>
      </c>
      <c r="I90">
        <f>YEAR(Table2[[#This Row],[Date]])</f>
        <v>2023</v>
      </c>
      <c r="J90" s="3" t="s">
        <v>8</v>
      </c>
    </row>
    <row r="91" spans="1:10" x14ac:dyDescent="0.35">
      <c r="A91" t="s">
        <v>33</v>
      </c>
      <c r="B91">
        <v>267</v>
      </c>
      <c r="C91" t="s">
        <v>10</v>
      </c>
      <c r="D91" t="s">
        <v>11</v>
      </c>
      <c r="E91" t="s">
        <v>7</v>
      </c>
      <c r="F91" s="1">
        <v>0.65857638888888892</v>
      </c>
      <c r="G91" s="2">
        <v>44961</v>
      </c>
      <c r="H91">
        <f>MONTH(Table2[[#This Row],[Date]])</f>
        <v>2</v>
      </c>
      <c r="I91">
        <f>YEAR(Table2[[#This Row],[Date]])</f>
        <v>2023</v>
      </c>
      <c r="J91" s="3" t="s">
        <v>8</v>
      </c>
    </row>
    <row r="92" spans="1:10" x14ac:dyDescent="0.35">
      <c r="A92" t="s">
        <v>35</v>
      </c>
      <c r="B92">
        <v>267</v>
      </c>
      <c r="C92" t="s">
        <v>10</v>
      </c>
      <c r="D92" t="s">
        <v>36</v>
      </c>
      <c r="E92" t="s">
        <v>7</v>
      </c>
      <c r="F92" s="1">
        <v>0.70724537037037039</v>
      </c>
      <c r="G92" s="2">
        <v>44968</v>
      </c>
      <c r="H92">
        <f>MONTH(Table2[[#This Row],[Date]])</f>
        <v>2</v>
      </c>
      <c r="I92">
        <f>YEAR(Table2[[#This Row],[Date]])</f>
        <v>2023</v>
      </c>
      <c r="J92" s="3" t="s">
        <v>8</v>
      </c>
    </row>
    <row r="93" spans="1:10" x14ac:dyDescent="0.35">
      <c r="A93" t="s">
        <v>113</v>
      </c>
      <c r="B93">
        <v>267</v>
      </c>
      <c r="C93" t="s">
        <v>10</v>
      </c>
      <c r="D93" t="s">
        <v>13</v>
      </c>
      <c r="E93" t="s">
        <v>7</v>
      </c>
      <c r="F93" s="1">
        <v>0.85320601851851852</v>
      </c>
      <c r="G93" s="2">
        <v>44989</v>
      </c>
      <c r="H93">
        <f>MONTH(Table2[[#This Row],[Date]])</f>
        <v>3</v>
      </c>
      <c r="I93">
        <f>YEAR(Table2[[#This Row],[Date]])</f>
        <v>2023</v>
      </c>
      <c r="J93" s="3">
        <v>267</v>
      </c>
    </row>
    <row r="94" spans="1:10" x14ac:dyDescent="0.35">
      <c r="A94" t="s">
        <v>32</v>
      </c>
      <c r="B94">
        <v>41</v>
      </c>
      <c r="C94" t="s">
        <v>5</v>
      </c>
      <c r="D94" t="s">
        <v>23</v>
      </c>
      <c r="E94" t="s">
        <v>7</v>
      </c>
      <c r="F94" s="1">
        <v>0.90806712962962965</v>
      </c>
      <c r="G94" s="2">
        <v>45012</v>
      </c>
      <c r="H94">
        <f>MONTH(Table2[[#This Row],[Date]])</f>
        <v>3</v>
      </c>
      <c r="I94">
        <f>YEAR(Table2[[#This Row],[Date]])</f>
        <v>2023</v>
      </c>
      <c r="J94" s="3" t="s">
        <v>8</v>
      </c>
    </row>
    <row r="95" spans="1:10" x14ac:dyDescent="0.35">
      <c r="A95" t="s">
        <v>114</v>
      </c>
      <c r="B95">
        <v>267</v>
      </c>
      <c r="C95" t="s">
        <v>10</v>
      </c>
      <c r="D95" t="s">
        <v>13</v>
      </c>
      <c r="E95" t="s">
        <v>7</v>
      </c>
      <c r="F95" s="1">
        <v>8.8460648148148149E-2</v>
      </c>
      <c r="G95" s="2">
        <v>45022</v>
      </c>
      <c r="H95">
        <f>MONTH(Table2[[#This Row],[Date]])</f>
        <v>4</v>
      </c>
      <c r="I95">
        <f>YEAR(Table2[[#This Row],[Date]])</f>
        <v>2023</v>
      </c>
      <c r="J95" s="3">
        <v>267</v>
      </c>
    </row>
    <row r="96" spans="1:10" x14ac:dyDescent="0.35">
      <c r="A96" t="s">
        <v>115</v>
      </c>
      <c r="B96">
        <v>267</v>
      </c>
      <c r="C96" t="s">
        <v>10</v>
      </c>
      <c r="D96" t="s">
        <v>6</v>
      </c>
      <c r="E96" t="s">
        <v>7</v>
      </c>
      <c r="F96" s="1">
        <v>0.80390046296296302</v>
      </c>
      <c r="G96" s="2">
        <v>45033</v>
      </c>
      <c r="H96">
        <f>MONTH(Table2[[#This Row],[Date]])</f>
        <v>4</v>
      </c>
      <c r="I96">
        <f>YEAR(Table2[[#This Row],[Date]])</f>
        <v>2023</v>
      </c>
      <c r="J96" s="3" t="s">
        <v>8</v>
      </c>
    </row>
    <row r="97" spans="1:10" x14ac:dyDescent="0.35">
      <c r="A97" t="s">
        <v>116</v>
      </c>
      <c r="B97">
        <v>267</v>
      </c>
      <c r="C97" t="s">
        <v>10</v>
      </c>
      <c r="D97" t="s">
        <v>6</v>
      </c>
      <c r="E97" t="s">
        <v>7</v>
      </c>
      <c r="F97" s="1">
        <v>0.93114583333333334</v>
      </c>
      <c r="G97" s="2">
        <v>45051</v>
      </c>
      <c r="H97">
        <f>MONTH(Table2[[#This Row],[Date]])</f>
        <v>5</v>
      </c>
      <c r="I97">
        <f>YEAR(Table2[[#This Row],[Date]])</f>
        <v>2023</v>
      </c>
      <c r="J97" s="3" t="s">
        <v>8</v>
      </c>
    </row>
    <row r="98" spans="1:10" x14ac:dyDescent="0.35">
      <c r="A98" t="s">
        <v>117</v>
      </c>
      <c r="B98">
        <v>267</v>
      </c>
      <c r="C98" t="s">
        <v>10</v>
      </c>
      <c r="D98" t="s">
        <v>13</v>
      </c>
      <c r="E98" t="s">
        <v>7</v>
      </c>
      <c r="F98" s="1">
        <v>0.91553240740740749</v>
      </c>
      <c r="G98" s="2">
        <v>45064</v>
      </c>
      <c r="H98">
        <f>MONTH(Table2[[#This Row],[Date]])</f>
        <v>5</v>
      </c>
      <c r="I98">
        <f>YEAR(Table2[[#This Row],[Date]])</f>
        <v>2023</v>
      </c>
      <c r="J98" s="3">
        <v>267</v>
      </c>
    </row>
    <row r="99" spans="1:10" x14ac:dyDescent="0.35">
      <c r="A99" t="s">
        <v>14</v>
      </c>
      <c r="B99">
        <v>267</v>
      </c>
      <c r="C99" t="s">
        <v>10</v>
      </c>
      <c r="D99" t="s">
        <v>13</v>
      </c>
      <c r="E99" t="s">
        <v>7</v>
      </c>
      <c r="F99" s="1">
        <v>0.96398148148148144</v>
      </c>
      <c r="G99" s="2">
        <v>45072</v>
      </c>
      <c r="H99">
        <f>MONTH(Table2[[#This Row],[Date]])</f>
        <v>5</v>
      </c>
      <c r="I99">
        <f>YEAR(Table2[[#This Row],[Date]])</f>
        <v>2023</v>
      </c>
      <c r="J99" s="3" t="s">
        <v>8</v>
      </c>
    </row>
    <row r="100" spans="1:10" x14ac:dyDescent="0.35">
      <c r="A100" t="s">
        <v>118</v>
      </c>
      <c r="B100">
        <v>267</v>
      </c>
      <c r="C100" t="s">
        <v>10</v>
      </c>
      <c r="D100" t="s">
        <v>6</v>
      </c>
      <c r="E100" t="s">
        <v>7</v>
      </c>
      <c r="F100" s="1">
        <v>0.33706018518518516</v>
      </c>
      <c r="G100" s="2">
        <v>45073</v>
      </c>
      <c r="H100">
        <f>MONTH(Table2[[#This Row],[Date]])</f>
        <v>5</v>
      </c>
      <c r="I100">
        <f>YEAR(Table2[[#This Row],[Date]])</f>
        <v>2023</v>
      </c>
      <c r="J100" s="3" t="s">
        <v>8</v>
      </c>
    </row>
    <row r="101" spans="1:10" x14ac:dyDescent="0.35">
      <c r="A101" t="s">
        <v>119</v>
      </c>
      <c r="B101">
        <v>267</v>
      </c>
      <c r="C101" t="s">
        <v>10</v>
      </c>
      <c r="D101" t="s">
        <v>13</v>
      </c>
      <c r="E101" t="s">
        <v>7</v>
      </c>
      <c r="F101" s="1">
        <v>0.85181712962962963</v>
      </c>
      <c r="G101" s="2">
        <v>45075</v>
      </c>
      <c r="H101">
        <f>MONTH(Table2[[#This Row],[Date]])</f>
        <v>5</v>
      </c>
      <c r="I101">
        <f>YEAR(Table2[[#This Row],[Date]])</f>
        <v>2023</v>
      </c>
      <c r="J101" s="3" t="s">
        <v>8</v>
      </c>
    </row>
    <row r="102" spans="1:10" x14ac:dyDescent="0.35">
      <c r="A102" t="s">
        <v>120</v>
      </c>
      <c r="B102">
        <v>267</v>
      </c>
      <c r="C102" t="s">
        <v>10</v>
      </c>
      <c r="D102" t="s">
        <v>13</v>
      </c>
      <c r="E102" t="s">
        <v>7</v>
      </c>
      <c r="F102" s="1">
        <v>0.10758101851851852</v>
      </c>
      <c r="G102" s="2">
        <v>45076</v>
      </c>
      <c r="H102">
        <f>MONTH(Table2[[#This Row],[Date]])</f>
        <v>5</v>
      </c>
      <c r="I102">
        <f>YEAR(Table2[[#This Row],[Date]])</f>
        <v>2023</v>
      </c>
      <c r="J102" s="3">
        <v>267</v>
      </c>
    </row>
    <row r="103" spans="1:10" x14ac:dyDescent="0.35">
      <c r="A103" t="s">
        <v>37</v>
      </c>
      <c r="B103">
        <v>267</v>
      </c>
      <c r="C103" t="s">
        <v>10</v>
      </c>
      <c r="D103" t="s">
        <v>13</v>
      </c>
      <c r="E103" t="s">
        <v>7</v>
      </c>
      <c r="F103" s="1">
        <v>0.79667824074074067</v>
      </c>
      <c r="G103" s="2">
        <v>45085</v>
      </c>
      <c r="H103">
        <f>MONTH(Table2[[#This Row],[Date]])</f>
        <v>6</v>
      </c>
      <c r="I103">
        <f>YEAR(Table2[[#This Row],[Date]])</f>
        <v>2023</v>
      </c>
      <c r="J103" s="3" t="s">
        <v>8</v>
      </c>
    </row>
    <row r="104" spans="1:10" x14ac:dyDescent="0.35">
      <c r="A104" t="s">
        <v>45</v>
      </c>
      <c r="B104">
        <v>267</v>
      </c>
      <c r="C104" t="s">
        <v>10</v>
      </c>
      <c r="D104" t="s">
        <v>36</v>
      </c>
      <c r="E104" t="s">
        <v>7</v>
      </c>
      <c r="F104" s="1">
        <v>0.73111111111111116</v>
      </c>
      <c r="G104" s="2">
        <v>45113</v>
      </c>
      <c r="H104">
        <f>MONTH(Table2[[#This Row],[Date]])</f>
        <v>7</v>
      </c>
      <c r="I104">
        <f>YEAR(Table2[[#This Row],[Date]])</f>
        <v>2023</v>
      </c>
      <c r="J104" s="3" t="s">
        <v>8</v>
      </c>
    </row>
    <row r="105" spans="1:10" x14ac:dyDescent="0.35">
      <c r="A105" t="s">
        <v>122</v>
      </c>
      <c r="B105">
        <v>267</v>
      </c>
      <c r="C105" t="s">
        <v>10</v>
      </c>
      <c r="D105" t="s">
        <v>6</v>
      </c>
      <c r="E105" t="s">
        <v>7</v>
      </c>
      <c r="F105" s="1">
        <v>0.96318287037037031</v>
      </c>
      <c r="G105" s="2">
        <v>45142</v>
      </c>
      <c r="H105">
        <f>MONTH(Table2[[#This Row],[Date]])</f>
        <v>8</v>
      </c>
      <c r="I105">
        <f>YEAR(Table2[[#This Row],[Date]])</f>
        <v>2023</v>
      </c>
      <c r="J105" s="3" t="s">
        <v>8</v>
      </c>
    </row>
    <row r="106" spans="1:10" x14ac:dyDescent="0.35">
      <c r="A106" t="s">
        <v>121</v>
      </c>
      <c r="B106">
        <v>267</v>
      </c>
      <c r="C106" t="s">
        <v>10</v>
      </c>
      <c r="D106" t="s">
        <v>11</v>
      </c>
      <c r="E106" t="s">
        <v>7</v>
      </c>
      <c r="F106" s="1">
        <v>0.50347222222222221</v>
      </c>
      <c r="G106" s="2">
        <v>45143</v>
      </c>
      <c r="H106">
        <f>MONTH(Table2[[#This Row],[Date]])</f>
        <v>8</v>
      </c>
      <c r="I106">
        <f>YEAR(Table2[[#This Row],[Date]])</f>
        <v>2023</v>
      </c>
      <c r="J106" s="3" t="s">
        <v>8</v>
      </c>
    </row>
    <row r="107" spans="1:10" x14ac:dyDescent="0.35">
      <c r="A107" t="s">
        <v>123</v>
      </c>
      <c r="B107">
        <v>267</v>
      </c>
      <c r="C107" t="s">
        <v>10</v>
      </c>
      <c r="D107" t="s">
        <v>23</v>
      </c>
      <c r="E107" t="s">
        <v>7</v>
      </c>
      <c r="F107" s="1">
        <v>0.58231481481481484</v>
      </c>
      <c r="G107" s="2">
        <v>45145</v>
      </c>
      <c r="H107">
        <f>MONTH(Table2[[#This Row],[Date]])</f>
        <v>8</v>
      </c>
      <c r="I107">
        <f>YEAR(Table2[[#This Row],[Date]])</f>
        <v>2023</v>
      </c>
      <c r="J107" s="3" t="s">
        <v>8</v>
      </c>
    </row>
    <row r="108" spans="1:10" x14ac:dyDescent="0.35">
      <c r="A108" t="s">
        <v>124</v>
      </c>
      <c r="B108">
        <v>483</v>
      </c>
      <c r="C108" t="s">
        <v>151</v>
      </c>
      <c r="D108" t="s">
        <v>6</v>
      </c>
      <c r="E108" t="s">
        <v>7</v>
      </c>
      <c r="F108" s="1">
        <v>0.53913194444444446</v>
      </c>
      <c r="G108" s="2">
        <v>45174</v>
      </c>
      <c r="H108">
        <f>MONTH(Table2[[#This Row],[Date]])</f>
        <v>9</v>
      </c>
      <c r="I108">
        <f>YEAR(Table2[[#This Row],[Date]])</f>
        <v>2023</v>
      </c>
      <c r="J108" s="3">
        <v>483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516F-6C54-4066-949B-362928AC03BF}">
  <dimension ref="A1:W130"/>
  <sheetViews>
    <sheetView topLeftCell="G3" workbookViewId="0">
      <selection activeCell="Q3" sqref="Q1:Q1048576"/>
    </sheetView>
  </sheetViews>
  <sheetFormatPr defaultRowHeight="14.5" x14ac:dyDescent="0.35"/>
  <cols>
    <col min="1" max="1" width="8.7265625" style="12"/>
    <col min="2" max="2" width="9.6328125" customWidth="1"/>
    <col min="3" max="5" width="12.54296875" customWidth="1"/>
    <col min="6" max="6" width="9.54296875" customWidth="1"/>
    <col min="8" max="8" width="11.1796875" customWidth="1"/>
    <col min="10" max="10" width="13.36328125" customWidth="1"/>
    <col min="12" max="12" width="12.36328125" style="5" customWidth="1"/>
    <col min="14" max="15" width="8.7265625" style="12"/>
    <col min="17" max="17" width="8.7265625" style="12"/>
    <col min="18" max="18" width="9.54296875" customWidth="1"/>
    <col min="20" max="20" width="9.36328125" customWidth="1"/>
    <col min="21" max="21" width="10.453125" style="2" bestFit="1" customWidth="1"/>
    <col min="22" max="23" width="8.7265625" style="9"/>
  </cols>
  <sheetData>
    <row r="1" spans="1:23" x14ac:dyDescent="0.35">
      <c r="A1" s="8" t="s">
        <v>168</v>
      </c>
      <c r="F1" s="8" t="s">
        <v>180</v>
      </c>
      <c r="L1" s="5" t="s">
        <v>186</v>
      </c>
      <c r="Q1" s="14" t="s">
        <v>185</v>
      </c>
    </row>
    <row r="2" spans="1:23" ht="15" thickBot="1" x14ac:dyDescent="0.4">
      <c r="N2" s="12" t="s">
        <v>182</v>
      </c>
      <c r="O2" s="12" t="s">
        <v>184</v>
      </c>
    </row>
    <row r="3" spans="1:23" ht="15" thickBot="1" x14ac:dyDescent="0.4">
      <c r="A3" s="13" t="s">
        <v>181</v>
      </c>
      <c r="B3" s="4" t="s">
        <v>0</v>
      </c>
      <c r="C3" s="4" t="s">
        <v>156</v>
      </c>
      <c r="D3" s="11" t="s">
        <v>157</v>
      </c>
      <c r="E3" s="10"/>
      <c r="F3" t="s">
        <v>0</v>
      </c>
      <c r="G3" t="s">
        <v>144</v>
      </c>
      <c r="H3" t="s">
        <v>145</v>
      </c>
      <c r="I3" t="s">
        <v>142</v>
      </c>
      <c r="J3" t="s">
        <v>143</v>
      </c>
      <c r="L3" s="5" t="s">
        <v>162</v>
      </c>
      <c r="M3" t="s">
        <v>167</v>
      </c>
      <c r="N3" s="12" t="s">
        <v>183</v>
      </c>
      <c r="O3" s="12" t="s">
        <v>183</v>
      </c>
      <c r="Q3" s="12" t="s">
        <v>181</v>
      </c>
      <c r="R3" t="s">
        <v>0</v>
      </c>
      <c r="S3" t="s">
        <v>160</v>
      </c>
      <c r="T3" t="s">
        <v>161</v>
      </c>
      <c r="U3" s="2" t="s">
        <v>157</v>
      </c>
      <c r="V3" s="9" t="s">
        <v>158</v>
      </c>
      <c r="W3" s="9" t="s">
        <v>159</v>
      </c>
    </row>
    <row r="4" spans="1:23" x14ac:dyDescent="0.35">
      <c r="A4" s="12">
        <v>1</v>
      </c>
      <c r="B4" t="s">
        <v>72</v>
      </c>
      <c r="C4" s="1">
        <v>0.83113425925925932</v>
      </c>
      <c r="D4" s="2">
        <v>43494</v>
      </c>
      <c r="E4" s="1"/>
      <c r="F4" t="s">
        <v>72</v>
      </c>
      <c r="G4">
        <v>267</v>
      </c>
      <c r="H4" t="s">
        <v>10</v>
      </c>
      <c r="I4" s="1">
        <v>0.83113425925925932</v>
      </c>
      <c r="J4" s="2">
        <v>43494</v>
      </c>
      <c r="L4" s="5" t="str">
        <f>IF(Table15[[#This Row],[Incident]]=B4, "", "X")</f>
        <v/>
      </c>
      <c r="N4" s="12" t="str">
        <f>IF(AND(L4="X", Table36[[#This Row],[Incident]]="", Table15[[#This Row],[code]]=267), "X", "")</f>
        <v/>
      </c>
      <c r="O4" s="12" t="str">
        <f>IF(Table15[[#This Row],[code]]="", "X", "")</f>
        <v/>
      </c>
      <c r="Q4" s="12">
        <v>1</v>
      </c>
      <c r="R4" t="str">
        <f>IF(Table15[[#This Row],[Incident]]="", Table36[[#This Row],[Incident]],Table15[[#This Row],[Incident]])</f>
        <v>19C1189</v>
      </c>
      <c r="S4">
        <f>IF(Table15[[#This Row],[Incident]]="", 267, Table15[[#This Row],[code]])</f>
        <v>267</v>
      </c>
      <c r="T4" t="str">
        <f>IF(Table15[[#This Row],[offense]]="", "Eluding", Table15[[#This Row],[offense]])</f>
        <v>Eluding</v>
      </c>
      <c r="U4" s="2">
        <f>IF(Table15[[#This Row],[Incident]]="", Table36[[#This Row],[Date]], Table15[[#This Row],[date]])</f>
        <v>43494</v>
      </c>
      <c r="V4" s="9">
        <f>MONTH(Table3[[#This Row],[Date]])</f>
        <v>1</v>
      </c>
      <c r="W4" s="9">
        <f>YEAR(Table3[[#This Row],[Date]])</f>
        <v>2019</v>
      </c>
    </row>
    <row r="5" spans="1:23" x14ac:dyDescent="0.35">
      <c r="A5" s="12">
        <v>2</v>
      </c>
      <c r="C5" s="1"/>
      <c r="D5" s="2"/>
      <c r="E5" s="1"/>
      <c r="F5" t="s">
        <v>73</v>
      </c>
      <c r="G5">
        <v>71</v>
      </c>
      <c r="H5" t="s">
        <v>146</v>
      </c>
      <c r="I5" s="1">
        <v>0.73160879629629638</v>
      </c>
      <c r="J5" s="2">
        <v>43511</v>
      </c>
      <c r="L5" s="5" t="str">
        <f>IF(Table15[[#This Row],[Incident]]=B5, "", "X")</f>
        <v>X</v>
      </c>
      <c r="M5" t="str">
        <f>IF(L5="X",IF(Table36[[#This Row],[Incident]]="",Table15[[#This Row],[Incident]],Table36[[#This Row],[Incident]]), "")</f>
        <v>19C1803</v>
      </c>
      <c r="N5" s="12" t="str">
        <f>IF(AND(L5="X", Table36[[#This Row],[Incident]]="", Table15[[#This Row],[code]]=267), "X", "")</f>
        <v/>
      </c>
      <c r="O5" s="12" t="str">
        <f>IF(Table15[[#This Row],[code]]="", "X", "")</f>
        <v/>
      </c>
      <c r="Q5" s="12">
        <v>2</v>
      </c>
      <c r="R5" t="str">
        <f>IF(Table15[[#This Row],[Incident]]="", Table36[[#This Row],[Incident]],Table15[[#This Row],[Incident]])</f>
        <v>19C1803</v>
      </c>
      <c r="S5">
        <f>IF(Table15[[#This Row],[Incident]]="", 267, Table15[[#This Row],[code]])</f>
        <v>71</v>
      </c>
      <c r="T5" t="str">
        <f>IF(Table15[[#This Row],[offense]]="", "Eluding", Table15[[#This Row],[offense]])</f>
        <v>Veh Theft</v>
      </c>
      <c r="U5" s="2">
        <f>IF(Table15[[#This Row],[Incident]]="", Table36[[#This Row],[Date]], Table15[[#This Row],[date]])</f>
        <v>43511</v>
      </c>
      <c r="V5" s="9">
        <f>MONTH(Table3[[#This Row],[Date]])</f>
        <v>2</v>
      </c>
      <c r="W5" s="9">
        <f>YEAR(Table3[[#This Row],[Date]])</f>
        <v>2019</v>
      </c>
    </row>
    <row r="6" spans="1:23" x14ac:dyDescent="0.35">
      <c r="A6" s="12">
        <v>3</v>
      </c>
      <c r="B6" t="s">
        <v>74</v>
      </c>
      <c r="C6" s="1">
        <v>0.85666666666666658</v>
      </c>
      <c r="D6" s="2">
        <v>43595</v>
      </c>
      <c r="E6" s="1"/>
      <c r="F6" t="s">
        <v>74</v>
      </c>
      <c r="G6">
        <v>267</v>
      </c>
      <c r="H6" t="s">
        <v>10</v>
      </c>
      <c r="I6" s="1">
        <v>0.85666666666666658</v>
      </c>
      <c r="J6" s="2">
        <v>43595</v>
      </c>
      <c r="L6" s="5" t="str">
        <f>IF(Table15[[#This Row],[Incident]]=B6, "", "X")</f>
        <v/>
      </c>
      <c r="M6" t="str">
        <f>IF(L6="X",IF(Table36[[#This Row],[Incident]]="",Table15[[#This Row],[Incident]],Table36[[#This Row],[Incident]]), "")</f>
        <v/>
      </c>
      <c r="N6" s="12" t="str">
        <f>IF(AND(L6="X", Table36[[#This Row],[Incident]]="", Table15[[#This Row],[code]]=267), "X", "")</f>
        <v/>
      </c>
      <c r="O6" s="12" t="str">
        <f>IF(Table15[[#This Row],[code]]="", "X", "")</f>
        <v/>
      </c>
      <c r="Q6" s="12">
        <v>3</v>
      </c>
      <c r="R6" t="str">
        <f>IF(Table15[[#This Row],[Incident]]="", Table36[[#This Row],[Incident]],Table15[[#This Row],[Incident]])</f>
        <v>19C5115</v>
      </c>
      <c r="S6">
        <f>IF(Table15[[#This Row],[Incident]]="", 267, Table15[[#This Row],[code]])</f>
        <v>267</v>
      </c>
      <c r="T6" t="str">
        <f>IF(Table15[[#This Row],[offense]]="", "Eluding", Table15[[#This Row],[offense]])</f>
        <v>Eluding</v>
      </c>
      <c r="U6" s="2">
        <f>IF(Table15[[#This Row],[Incident]]="", Table36[[#This Row],[Date]], Table15[[#This Row],[date]])</f>
        <v>43595</v>
      </c>
      <c r="V6" s="9">
        <f>MONTH(Table3[[#This Row],[Date]])</f>
        <v>5</v>
      </c>
      <c r="W6" s="9">
        <f>YEAR(Table3[[#This Row],[Date]])</f>
        <v>2019</v>
      </c>
    </row>
    <row r="7" spans="1:23" x14ac:dyDescent="0.35">
      <c r="A7" s="12">
        <v>4</v>
      </c>
      <c r="C7" s="1"/>
      <c r="D7" s="2"/>
      <c r="E7" s="1"/>
      <c r="F7" t="s">
        <v>75</v>
      </c>
      <c r="G7">
        <v>187</v>
      </c>
      <c r="H7" t="s">
        <v>147</v>
      </c>
      <c r="I7" s="1">
        <v>0.81451388888888887</v>
      </c>
      <c r="J7" s="2">
        <v>43610</v>
      </c>
      <c r="L7" s="5" t="str">
        <f>IF(Table15[[#This Row],[Incident]]=B7, "", "X")</f>
        <v>X</v>
      </c>
      <c r="M7" t="str">
        <f>IF(L7="X",IF(Table36[[#This Row],[Incident]]="",Table15[[#This Row],[Incident]],Table36[[#This Row],[Incident]]), "")</f>
        <v>19C5782</v>
      </c>
      <c r="N7" s="12" t="str">
        <f>IF(AND(L7="X", Table36[[#This Row],[Incident]]="", Table15[[#This Row],[code]]=267), "X", "")</f>
        <v/>
      </c>
      <c r="O7" s="12" t="str">
        <f>IF(Table15[[#This Row],[code]]="", "X", "")</f>
        <v/>
      </c>
      <c r="Q7" s="12">
        <v>4</v>
      </c>
      <c r="R7" t="str">
        <f>IF(Table15[[#This Row],[Incident]]="", Table36[[#This Row],[Incident]],Table15[[#This Row],[Incident]])</f>
        <v>19C5782</v>
      </c>
      <c r="S7">
        <f>IF(Table15[[#This Row],[Incident]]="", 267, Table15[[#This Row],[code]])</f>
        <v>187</v>
      </c>
      <c r="T7" t="str">
        <f>IF(Table15[[#This Row],[offense]]="", "Eluding", Table15[[#This Row],[offense]])</f>
        <v>Drug Viol</v>
      </c>
      <c r="U7" s="2">
        <f>IF(Table15[[#This Row],[Incident]]="", Table36[[#This Row],[Date]], Table15[[#This Row],[date]])</f>
        <v>43610</v>
      </c>
      <c r="V7" s="9">
        <f>MONTH(Table3[[#This Row],[Date]])</f>
        <v>5</v>
      </c>
      <c r="W7" s="9">
        <f>YEAR(Table3[[#This Row],[Date]])</f>
        <v>2019</v>
      </c>
    </row>
    <row r="8" spans="1:23" x14ac:dyDescent="0.35">
      <c r="A8" s="12">
        <v>5</v>
      </c>
      <c r="B8" t="s">
        <v>125</v>
      </c>
      <c r="C8" s="1">
        <v>0.7286689814814814</v>
      </c>
      <c r="D8" s="2">
        <v>43647</v>
      </c>
      <c r="E8" s="1"/>
      <c r="I8" s="1"/>
      <c r="J8" s="2"/>
      <c r="L8" s="5" t="str">
        <f>IF(Table15[[#This Row],[Incident]]=B8, "", "X")</f>
        <v>X</v>
      </c>
      <c r="M8" t="str">
        <f>IF(L8="X",IF(Table36[[#This Row],[Incident]]="",Table15[[#This Row],[Incident]],Table36[[#This Row],[Incident]]), "")</f>
        <v>19C7534</v>
      </c>
      <c r="N8" s="12" t="str">
        <f>IF(AND(L8="X", Table36[[#This Row],[Incident]]="", Table15[[#This Row],[code]]=267), "X", "")</f>
        <v/>
      </c>
      <c r="O8" s="12" t="str">
        <f>IF(Table15[[#This Row],[code]]="", "X", "")</f>
        <v>X</v>
      </c>
      <c r="Q8" s="12">
        <v>5</v>
      </c>
      <c r="R8" t="str">
        <f>IF(Table15[[#This Row],[Incident]]="", Table36[[#This Row],[Incident]],Table15[[#This Row],[Incident]])</f>
        <v>19C7534</v>
      </c>
      <c r="S8">
        <f>IF(Table15[[#This Row],[Incident]]="", 267, Table15[[#This Row],[code]])</f>
        <v>267</v>
      </c>
      <c r="T8" t="str">
        <f>IF(Table15[[#This Row],[offense]]="", "Eluding", Table15[[#This Row],[offense]])</f>
        <v>Eluding</v>
      </c>
      <c r="U8" s="2">
        <f>IF(Table15[[#This Row],[Incident]]="", Table36[[#This Row],[Date]], Table15[[#This Row],[date]])</f>
        <v>43647</v>
      </c>
      <c r="V8" s="9">
        <f>MONTH(Table3[[#This Row],[Date]])</f>
        <v>7</v>
      </c>
      <c r="W8" s="9">
        <f>YEAR(Table3[[#This Row],[Date]])</f>
        <v>2019</v>
      </c>
    </row>
    <row r="9" spans="1:23" x14ac:dyDescent="0.35">
      <c r="A9" s="12">
        <v>6</v>
      </c>
      <c r="C9" s="1"/>
      <c r="D9" s="2"/>
      <c r="E9" s="1"/>
      <c r="F9" t="s">
        <v>76</v>
      </c>
      <c r="G9">
        <v>72</v>
      </c>
      <c r="H9" t="s">
        <v>152</v>
      </c>
      <c r="I9" s="1">
        <v>0.87468749999999995</v>
      </c>
      <c r="J9" s="2">
        <v>43650</v>
      </c>
      <c r="L9" s="5" t="str">
        <f>IF(Table15[[#This Row],[Incident]]=B9, "", "X")</f>
        <v>X</v>
      </c>
      <c r="M9" t="str">
        <f>IF(L9="X",IF(Table36[[#This Row],[Incident]]="",Table15[[#This Row],[Incident]],Table36[[#This Row],[Incident]]), "")</f>
        <v>19C7699</v>
      </c>
      <c r="N9" s="12" t="str">
        <f>IF(AND(L9="X", Table36[[#This Row],[Incident]]="", Table15[[#This Row],[code]]=267), "X", "")</f>
        <v/>
      </c>
      <c r="O9" s="12" t="str">
        <f>IF(Table15[[#This Row],[code]]="", "X", "")</f>
        <v/>
      </c>
      <c r="Q9" s="12">
        <v>6</v>
      </c>
      <c r="R9" t="str">
        <f>IF(Table15[[#This Row],[Incident]]="", Table36[[#This Row],[Incident]],Table15[[#This Row],[Incident]])</f>
        <v>19C7699</v>
      </c>
      <c r="S9">
        <f>IF(Table15[[#This Row],[Incident]]="", 267, Table15[[#This Row],[code]])</f>
        <v>72</v>
      </c>
      <c r="T9" t="str">
        <f>IF(Table15[[#This Row],[offense]]="", "Eluding", Table15[[#This Row],[offense]])</f>
        <v>Poss St Veh</v>
      </c>
      <c r="U9" s="2">
        <f>IF(Table15[[#This Row],[Incident]]="", Table36[[#This Row],[Date]], Table15[[#This Row],[date]])</f>
        <v>43650</v>
      </c>
      <c r="V9" s="9">
        <f>MONTH(Table3[[#This Row],[Date]])</f>
        <v>7</v>
      </c>
      <c r="W9" s="9">
        <f>YEAR(Table3[[#This Row],[Date]])</f>
        <v>2019</v>
      </c>
    </row>
    <row r="10" spans="1:23" x14ac:dyDescent="0.35">
      <c r="A10" s="12">
        <v>7</v>
      </c>
      <c r="C10" s="1"/>
      <c r="D10" s="2"/>
      <c r="E10" s="1"/>
      <c r="F10" t="s">
        <v>77</v>
      </c>
      <c r="G10">
        <v>43</v>
      </c>
      <c r="H10" t="s">
        <v>153</v>
      </c>
      <c r="I10" s="1">
        <v>0.7203587962962964</v>
      </c>
      <c r="J10" s="2">
        <v>43651</v>
      </c>
      <c r="L10" s="5" t="str">
        <f>IF(Table15[[#This Row],[Incident]]=B10, "", "X")</f>
        <v>X</v>
      </c>
      <c r="M10" t="str">
        <f>IF(L10="X",IF(Table36[[#This Row],[Incident]]="",Table15[[#This Row],[Incident]],Table36[[#This Row],[Incident]]), "")</f>
        <v>19C7732</v>
      </c>
      <c r="N10" s="12" t="str">
        <f>IF(AND(L10="X", Table36[[#This Row],[Incident]]="", Table15[[#This Row],[code]]=267), "X", "")</f>
        <v/>
      </c>
      <c r="O10" s="12" t="str">
        <f>IF(Table15[[#This Row],[code]]="", "X", "")</f>
        <v/>
      </c>
      <c r="Q10" s="12">
        <v>7</v>
      </c>
      <c r="R10" t="str">
        <f>IF(Table15[[#This Row],[Incident]]="", Table36[[#This Row],[Incident]],Table15[[#This Row],[Incident]])</f>
        <v>19C7732</v>
      </c>
      <c r="S10">
        <f>IF(Table15[[#This Row],[Incident]]="", 267, Table15[[#This Row],[code]])</f>
        <v>43</v>
      </c>
      <c r="T10" t="str">
        <f>IF(Table15[[#This Row],[offense]]="", "Eluding", Table15[[#This Row],[offense]])</f>
        <v>Assault 3rd</v>
      </c>
      <c r="U10" s="2">
        <f>IF(Table15[[#This Row],[Incident]]="", Table36[[#This Row],[Date]], Table15[[#This Row],[date]])</f>
        <v>43651</v>
      </c>
      <c r="V10" s="9">
        <f>MONTH(Table3[[#This Row],[Date]])</f>
        <v>7</v>
      </c>
      <c r="W10" s="9">
        <f>YEAR(Table3[[#This Row],[Date]])</f>
        <v>2019</v>
      </c>
    </row>
    <row r="11" spans="1:23" x14ac:dyDescent="0.35">
      <c r="A11" s="12">
        <v>8</v>
      </c>
      <c r="B11" t="s">
        <v>78</v>
      </c>
      <c r="C11" s="1">
        <v>0.43975694444444446</v>
      </c>
      <c r="D11" s="2">
        <v>43657</v>
      </c>
      <c r="E11" s="1"/>
      <c r="F11" t="s">
        <v>78</v>
      </c>
      <c r="G11">
        <v>267</v>
      </c>
      <c r="H11" t="s">
        <v>10</v>
      </c>
      <c r="I11" s="1">
        <v>0.43975694444444446</v>
      </c>
      <c r="J11" s="2">
        <v>43657</v>
      </c>
      <c r="L11" s="5" t="str">
        <f>IF(Table15[[#This Row],[Incident]]=B11, "", "X")</f>
        <v/>
      </c>
      <c r="M11" t="str">
        <f>IF(L11="X",IF(Table36[[#This Row],[Incident]]="",Table15[[#This Row],[Incident]],Table36[[#This Row],[Incident]]), "")</f>
        <v/>
      </c>
      <c r="N11" s="12" t="str">
        <f>IF(AND(L11="X", Table36[[#This Row],[Incident]]="", Table15[[#This Row],[code]]=267), "X", "")</f>
        <v/>
      </c>
      <c r="O11" s="12" t="str">
        <f>IF(Table15[[#This Row],[code]]="", "X", "")</f>
        <v/>
      </c>
      <c r="Q11" s="12">
        <v>8</v>
      </c>
      <c r="R11" t="str">
        <f>IF(Table15[[#This Row],[Incident]]="", Table36[[#This Row],[Incident]],Table15[[#This Row],[Incident]])</f>
        <v>19C8010</v>
      </c>
      <c r="S11">
        <f>IF(Table15[[#This Row],[Incident]]="", 267, Table15[[#This Row],[code]])</f>
        <v>267</v>
      </c>
      <c r="T11" t="str">
        <f>IF(Table15[[#This Row],[offense]]="", "Eluding", Table15[[#This Row],[offense]])</f>
        <v>Eluding</v>
      </c>
      <c r="U11" s="2">
        <f>IF(Table15[[#This Row],[Incident]]="", Table36[[#This Row],[Date]], Table15[[#This Row],[date]])</f>
        <v>43657</v>
      </c>
      <c r="V11" s="9">
        <f>MONTH(Table3[[#This Row],[Date]])</f>
        <v>7</v>
      </c>
      <c r="W11" s="9">
        <f>YEAR(Table3[[#This Row],[Date]])</f>
        <v>2019</v>
      </c>
    </row>
    <row r="12" spans="1:23" x14ac:dyDescent="0.35">
      <c r="A12" s="12">
        <v>9</v>
      </c>
      <c r="B12" t="s">
        <v>126</v>
      </c>
      <c r="C12" s="1">
        <v>0.12545138888888888</v>
      </c>
      <c r="D12" s="2">
        <v>43665</v>
      </c>
      <c r="E12" s="1"/>
      <c r="I12" s="1"/>
      <c r="J12" s="2"/>
      <c r="L12" s="5" t="str">
        <f>IF(Table15[[#This Row],[Incident]]=B12, "", "X")</f>
        <v>X</v>
      </c>
      <c r="M12" t="str">
        <f>IF(L12="X",IF(Table36[[#This Row],[Incident]]="",Table15[[#This Row],[Incident]],Table36[[#This Row],[Incident]]), "")</f>
        <v>19C8387</v>
      </c>
      <c r="N12" s="12" t="str">
        <f>IF(AND(L12="X", Table36[[#This Row],[Incident]]="", Table15[[#This Row],[code]]=267), "X", "")</f>
        <v/>
      </c>
      <c r="O12" s="12" t="str">
        <f>IF(Table15[[#This Row],[code]]="", "X", "")</f>
        <v>X</v>
      </c>
      <c r="Q12" s="12">
        <v>9</v>
      </c>
      <c r="R12" t="str">
        <f>IF(Table15[[#This Row],[Incident]]="", Table36[[#This Row],[Incident]],Table15[[#This Row],[Incident]])</f>
        <v>19C8387</v>
      </c>
      <c r="S12">
        <f>IF(Table15[[#This Row],[Incident]]="", 267, Table15[[#This Row],[code]])</f>
        <v>267</v>
      </c>
      <c r="T12" t="str">
        <f>IF(Table15[[#This Row],[offense]]="", "Eluding", Table15[[#This Row],[offense]])</f>
        <v>Eluding</v>
      </c>
      <c r="U12" s="2">
        <f>IF(Table15[[#This Row],[Incident]]="", Table36[[#This Row],[Date]], Table15[[#This Row],[date]])</f>
        <v>43665</v>
      </c>
      <c r="V12" s="9">
        <f>MONTH(Table3[[#This Row],[Date]])</f>
        <v>7</v>
      </c>
      <c r="W12" s="9">
        <f>YEAR(Table3[[#This Row],[Date]])</f>
        <v>2019</v>
      </c>
    </row>
    <row r="13" spans="1:23" x14ac:dyDescent="0.35">
      <c r="A13" s="12">
        <v>10</v>
      </c>
      <c r="B13" t="s">
        <v>79</v>
      </c>
      <c r="C13" s="1">
        <v>0.4629861111111111</v>
      </c>
      <c r="D13" s="2">
        <v>43706</v>
      </c>
      <c r="E13" s="1"/>
      <c r="F13" t="s">
        <v>79</v>
      </c>
      <c r="G13">
        <v>267</v>
      </c>
      <c r="H13" t="s">
        <v>10</v>
      </c>
      <c r="I13" s="1">
        <v>0.4629861111111111</v>
      </c>
      <c r="J13" s="2">
        <v>43706</v>
      </c>
      <c r="L13" s="5" t="str">
        <f>IF(Table15[[#This Row],[Incident]]=B13, "", "X")</f>
        <v/>
      </c>
      <c r="M13" t="str">
        <f>IF(L13="X",IF(Table36[[#This Row],[Incident]]="",Table15[[#This Row],[Incident]],Table36[[#This Row],[Incident]]), "")</f>
        <v/>
      </c>
      <c r="N13" s="12" t="str">
        <f>IF(AND(L13="X", Table36[[#This Row],[Incident]]="", Table15[[#This Row],[code]]=267), "X", "")</f>
        <v/>
      </c>
      <c r="O13" s="12" t="str">
        <f>IF(Table15[[#This Row],[code]]="", "X", "")</f>
        <v/>
      </c>
      <c r="Q13" s="12">
        <v>10</v>
      </c>
      <c r="R13" t="str">
        <f>IF(Table15[[#This Row],[Incident]]="", Table36[[#This Row],[Incident]],Table15[[#This Row],[Incident]])</f>
        <v>19C10387</v>
      </c>
      <c r="S13">
        <f>IF(Table15[[#This Row],[Incident]]="", 267, Table15[[#This Row],[code]])</f>
        <v>267</v>
      </c>
      <c r="T13" t="str">
        <f>IF(Table15[[#This Row],[offense]]="", "Eluding", Table15[[#This Row],[offense]])</f>
        <v>Eluding</v>
      </c>
      <c r="U13" s="2">
        <f>IF(Table15[[#This Row],[Incident]]="", Table36[[#This Row],[Date]], Table15[[#This Row],[date]])</f>
        <v>43706</v>
      </c>
      <c r="V13" s="9">
        <f>MONTH(Table3[[#This Row],[Date]])</f>
        <v>8</v>
      </c>
      <c r="W13" s="9">
        <f>YEAR(Table3[[#This Row],[Date]])</f>
        <v>2019</v>
      </c>
    </row>
    <row r="14" spans="1:23" x14ac:dyDescent="0.35">
      <c r="A14" s="12">
        <v>11</v>
      </c>
      <c r="B14" t="s">
        <v>80</v>
      </c>
      <c r="C14" s="1">
        <v>0.10028935185185185</v>
      </c>
      <c r="D14" s="2">
        <v>43725</v>
      </c>
      <c r="E14" s="1"/>
      <c r="F14" t="s">
        <v>80</v>
      </c>
      <c r="G14">
        <v>267</v>
      </c>
      <c r="H14" t="s">
        <v>10</v>
      </c>
      <c r="I14" s="1">
        <v>0.10028935185185185</v>
      </c>
      <c r="J14" s="2">
        <v>43725</v>
      </c>
      <c r="L14" s="5" t="str">
        <f>IF(Table15[[#This Row],[Incident]]=B14, "", "X")</f>
        <v/>
      </c>
      <c r="M14" t="str">
        <f>IF(L14="X",IF(Table36[[#This Row],[Incident]]="",Table15[[#This Row],[Incident]],Table36[[#This Row],[Incident]]), "")</f>
        <v/>
      </c>
      <c r="N14" s="12" t="str">
        <f>IF(AND(L14="X", Table36[[#This Row],[Incident]]="", Table15[[#This Row],[code]]=267), "X", "")</f>
        <v/>
      </c>
      <c r="O14" s="12" t="str">
        <f>IF(Table15[[#This Row],[code]]="", "X", "")</f>
        <v/>
      </c>
      <c r="Q14" s="12">
        <v>11</v>
      </c>
      <c r="R14" t="str">
        <f>IF(Table15[[#This Row],[Incident]]="", Table36[[#This Row],[Incident]],Table15[[#This Row],[Incident]])</f>
        <v>19C11366</v>
      </c>
      <c r="S14">
        <f>IF(Table15[[#This Row],[Incident]]="", 267, Table15[[#This Row],[code]])</f>
        <v>267</v>
      </c>
      <c r="T14" t="str">
        <f>IF(Table15[[#This Row],[offense]]="", "Eluding", Table15[[#This Row],[offense]])</f>
        <v>Eluding</v>
      </c>
      <c r="U14" s="2">
        <f>IF(Table15[[#This Row],[Incident]]="", Table36[[#This Row],[Date]], Table15[[#This Row],[date]])</f>
        <v>43725</v>
      </c>
      <c r="V14" s="9">
        <f>MONTH(Table3[[#This Row],[Date]])</f>
        <v>9</v>
      </c>
      <c r="W14" s="9">
        <f>YEAR(Table3[[#This Row],[Date]])</f>
        <v>2019</v>
      </c>
    </row>
    <row r="15" spans="1:23" x14ac:dyDescent="0.35">
      <c r="A15" s="12">
        <v>12</v>
      </c>
      <c r="B15" t="s">
        <v>81</v>
      </c>
      <c r="C15" s="1">
        <v>0.41467592592592589</v>
      </c>
      <c r="D15" s="2">
        <v>43727</v>
      </c>
      <c r="E15" s="1"/>
      <c r="F15" t="s">
        <v>81</v>
      </c>
      <c r="G15">
        <v>267</v>
      </c>
      <c r="H15" t="s">
        <v>10</v>
      </c>
      <c r="I15" s="1">
        <v>0.41467592592592589</v>
      </c>
      <c r="J15" s="2">
        <v>43727</v>
      </c>
      <c r="L15" s="5" t="str">
        <f>IF(Table15[[#This Row],[Incident]]=B15, "", "X")</f>
        <v/>
      </c>
      <c r="M15" t="str">
        <f>IF(L15="X",IF(Table36[[#This Row],[Incident]]="",Table15[[#This Row],[Incident]],Table36[[#This Row],[Incident]]), "")</f>
        <v/>
      </c>
      <c r="N15" s="12" t="str">
        <f>IF(AND(L15="X", Table36[[#This Row],[Incident]]="", Table15[[#This Row],[code]]=267), "X", "")</f>
        <v/>
      </c>
      <c r="O15" s="12" t="str">
        <f>IF(Table15[[#This Row],[code]]="", "X", "")</f>
        <v/>
      </c>
      <c r="Q15" s="12">
        <v>12</v>
      </c>
      <c r="R15" t="str">
        <f>IF(Table15[[#This Row],[Incident]]="", Table36[[#This Row],[Incident]],Table15[[#This Row],[Incident]])</f>
        <v>19C11485</v>
      </c>
      <c r="S15">
        <f>IF(Table15[[#This Row],[Incident]]="", 267, Table15[[#This Row],[code]])</f>
        <v>267</v>
      </c>
      <c r="T15" t="str">
        <f>IF(Table15[[#This Row],[offense]]="", "Eluding", Table15[[#This Row],[offense]])</f>
        <v>Eluding</v>
      </c>
      <c r="U15" s="2">
        <f>IF(Table15[[#This Row],[Incident]]="", Table36[[#This Row],[Date]], Table15[[#This Row],[date]])</f>
        <v>43727</v>
      </c>
      <c r="V15" s="9">
        <f>MONTH(Table3[[#This Row],[Date]])</f>
        <v>9</v>
      </c>
      <c r="W15" s="9">
        <f>YEAR(Table3[[#This Row],[Date]])</f>
        <v>2019</v>
      </c>
    </row>
    <row r="16" spans="1:23" x14ac:dyDescent="0.35">
      <c r="A16" s="12">
        <v>13</v>
      </c>
      <c r="B16" t="s">
        <v>82</v>
      </c>
      <c r="C16" s="1">
        <v>0.7923958333333333</v>
      </c>
      <c r="D16" s="2">
        <v>43727</v>
      </c>
      <c r="E16" s="1"/>
      <c r="F16" t="s">
        <v>82</v>
      </c>
      <c r="G16">
        <v>267</v>
      </c>
      <c r="H16" t="s">
        <v>10</v>
      </c>
      <c r="I16" s="1">
        <v>0.7923958333333333</v>
      </c>
      <c r="J16" s="2">
        <v>43727</v>
      </c>
      <c r="L16" s="5" t="str">
        <f>IF(Table15[[#This Row],[Incident]]=B16, "", "X")</f>
        <v/>
      </c>
      <c r="M16" t="str">
        <f>IF(L16="X",IF(Table36[[#This Row],[Incident]]="",Table15[[#This Row],[Incident]],Table36[[#This Row],[Incident]]), "")</f>
        <v/>
      </c>
      <c r="N16" s="12" t="str">
        <f>IF(AND(L16="X", Table36[[#This Row],[Incident]]="", Table15[[#This Row],[code]]=267), "X", "")</f>
        <v/>
      </c>
      <c r="O16" s="12" t="str">
        <f>IF(Table15[[#This Row],[code]]="", "X", "")</f>
        <v/>
      </c>
      <c r="Q16" s="12">
        <v>13</v>
      </c>
      <c r="R16" t="str">
        <f>IF(Table15[[#This Row],[Incident]]="", Table36[[#This Row],[Incident]],Table15[[#This Row],[Incident]])</f>
        <v>19C11529</v>
      </c>
      <c r="S16">
        <f>IF(Table15[[#This Row],[Incident]]="", 267, Table15[[#This Row],[code]])</f>
        <v>267</v>
      </c>
      <c r="T16" t="str">
        <f>IF(Table15[[#This Row],[offense]]="", "Eluding", Table15[[#This Row],[offense]])</f>
        <v>Eluding</v>
      </c>
      <c r="U16" s="2">
        <f>IF(Table15[[#This Row],[Incident]]="", Table36[[#This Row],[Date]], Table15[[#This Row],[date]])</f>
        <v>43727</v>
      </c>
      <c r="V16" s="9">
        <f>MONTH(Table3[[#This Row],[Date]])</f>
        <v>9</v>
      </c>
      <c r="W16" s="9">
        <f>YEAR(Table3[[#This Row],[Date]])</f>
        <v>2019</v>
      </c>
    </row>
    <row r="17" spans="1:23" x14ac:dyDescent="0.35">
      <c r="A17" s="12">
        <v>14</v>
      </c>
      <c r="B17" t="s">
        <v>127</v>
      </c>
      <c r="C17" s="1">
        <v>0.10539351851851853</v>
      </c>
      <c r="D17" s="2">
        <v>43745</v>
      </c>
      <c r="E17" s="1"/>
      <c r="I17" s="1"/>
      <c r="J17" s="2"/>
      <c r="L17" s="5" t="str">
        <f>IF(Table15[[#This Row],[Incident]]=B17, "", "X")</f>
        <v>X</v>
      </c>
      <c r="M17" t="str">
        <f>IF(L17="X",IF(Table36[[#This Row],[Incident]]="",Table15[[#This Row],[Incident]],Table36[[#This Row],[Incident]]), "")</f>
        <v>19C12245</v>
      </c>
      <c r="N17" s="12" t="str">
        <f>IF(AND(L17="X", Table36[[#This Row],[Incident]]="", Table15[[#This Row],[code]]=267), "X", "")</f>
        <v/>
      </c>
      <c r="O17" s="12" t="str">
        <f>IF(Table15[[#This Row],[code]]="", "X", "")</f>
        <v>X</v>
      </c>
      <c r="Q17" s="12">
        <v>14</v>
      </c>
      <c r="R17" t="str">
        <f>IF(Table15[[#This Row],[Incident]]="", Table36[[#This Row],[Incident]],Table15[[#This Row],[Incident]])</f>
        <v>19C12245</v>
      </c>
      <c r="S17">
        <f>IF(Table15[[#This Row],[Incident]]="", 267, Table15[[#This Row],[code]])</f>
        <v>267</v>
      </c>
      <c r="T17" t="str">
        <f>IF(Table15[[#This Row],[offense]]="", "Eluding", Table15[[#This Row],[offense]])</f>
        <v>Eluding</v>
      </c>
      <c r="U17" s="2">
        <f>IF(Table15[[#This Row],[Incident]]="", Table36[[#This Row],[Date]], Table15[[#This Row],[date]])</f>
        <v>43745</v>
      </c>
      <c r="V17" s="9">
        <f>MONTH(Table3[[#This Row],[Date]])</f>
        <v>10</v>
      </c>
      <c r="W17" s="9">
        <f>YEAR(Table3[[#This Row],[Date]])</f>
        <v>2019</v>
      </c>
    </row>
    <row r="18" spans="1:23" x14ac:dyDescent="0.35">
      <c r="A18" s="12">
        <v>15</v>
      </c>
      <c r="B18" t="s">
        <v>83</v>
      </c>
      <c r="C18" s="1">
        <v>0.66171296296296289</v>
      </c>
      <c r="D18" s="2">
        <v>43754</v>
      </c>
      <c r="E18" s="1"/>
      <c r="F18" t="s">
        <v>83</v>
      </c>
      <c r="G18">
        <v>267</v>
      </c>
      <c r="H18" t="s">
        <v>10</v>
      </c>
      <c r="I18" s="1">
        <v>0.66171296296296289</v>
      </c>
      <c r="J18" s="2">
        <v>43754</v>
      </c>
      <c r="L18" s="5" t="str">
        <f>IF(Table15[[#This Row],[Incident]]=B18, "", "X")</f>
        <v/>
      </c>
      <c r="M18" t="str">
        <f>IF(L18="X",IF(Table36[[#This Row],[Incident]]="",Table15[[#This Row],[Incident]],Table36[[#This Row],[Incident]]), "")</f>
        <v/>
      </c>
      <c r="N18" s="12" t="str">
        <f>IF(AND(L18="X", Table36[[#This Row],[Incident]]="", Table15[[#This Row],[code]]=267), "X", "")</f>
        <v/>
      </c>
      <c r="O18" s="12" t="str">
        <f>IF(Table15[[#This Row],[code]]="", "X", "")</f>
        <v/>
      </c>
      <c r="Q18" s="12">
        <v>15</v>
      </c>
      <c r="R18" t="str">
        <f>IF(Table15[[#This Row],[Incident]]="", Table36[[#This Row],[Incident]],Table15[[#This Row],[Incident]])</f>
        <v>19C12657</v>
      </c>
      <c r="S18">
        <f>IF(Table15[[#This Row],[Incident]]="", 267, Table15[[#This Row],[code]])</f>
        <v>267</v>
      </c>
      <c r="T18" t="str">
        <f>IF(Table15[[#This Row],[offense]]="", "Eluding", Table15[[#This Row],[offense]])</f>
        <v>Eluding</v>
      </c>
      <c r="U18" s="2">
        <f>IF(Table15[[#This Row],[Incident]]="", Table36[[#This Row],[Date]], Table15[[#This Row],[date]])</f>
        <v>43754</v>
      </c>
      <c r="V18" s="9">
        <f>MONTH(Table3[[#This Row],[Date]])</f>
        <v>10</v>
      </c>
      <c r="W18" s="9">
        <f>YEAR(Table3[[#This Row],[Date]])</f>
        <v>2019</v>
      </c>
    </row>
    <row r="19" spans="1:23" x14ac:dyDescent="0.35">
      <c r="A19" s="12">
        <v>16</v>
      </c>
      <c r="C19" s="1"/>
      <c r="D19" s="2"/>
      <c r="E19" s="1"/>
      <c r="F19" t="s">
        <v>84</v>
      </c>
      <c r="G19">
        <v>72</v>
      </c>
      <c r="H19" t="s">
        <v>152</v>
      </c>
      <c r="I19" s="1">
        <v>0.90109953703703705</v>
      </c>
      <c r="J19" s="2">
        <v>43755</v>
      </c>
      <c r="L19" s="5" t="str">
        <f>IF(Table15[[#This Row],[Incident]]=B19, "", "X")</f>
        <v>X</v>
      </c>
      <c r="M19" t="str">
        <f>IF(L19="X",IF(Table36[[#This Row],[Incident]]="",Table15[[#This Row],[Incident]],Table36[[#This Row],[Incident]]), "")</f>
        <v>19C12721</v>
      </c>
      <c r="N19" s="12" t="str">
        <f>IF(AND(L19="X", Table36[[#This Row],[Incident]]="", Table15[[#This Row],[code]]=267), "X", "")</f>
        <v/>
      </c>
      <c r="O19" s="12" t="str">
        <f>IF(Table15[[#This Row],[code]]="", "X", "")</f>
        <v/>
      </c>
      <c r="Q19" s="12">
        <v>16</v>
      </c>
      <c r="R19" t="str">
        <f>IF(Table15[[#This Row],[Incident]]="", Table36[[#This Row],[Incident]],Table15[[#This Row],[Incident]])</f>
        <v>19C12721</v>
      </c>
      <c r="S19">
        <f>IF(Table15[[#This Row],[Incident]]="", 267, Table15[[#This Row],[code]])</f>
        <v>72</v>
      </c>
      <c r="T19" t="str">
        <f>IF(Table15[[#This Row],[offense]]="", "Eluding", Table15[[#This Row],[offense]])</f>
        <v>Poss St Veh</v>
      </c>
      <c r="U19" s="2">
        <f>IF(Table15[[#This Row],[Incident]]="", Table36[[#This Row],[Date]], Table15[[#This Row],[date]])</f>
        <v>43755</v>
      </c>
      <c r="V19" s="9">
        <f>MONTH(Table3[[#This Row],[Date]])</f>
        <v>10</v>
      </c>
      <c r="W19" s="9">
        <f>YEAR(Table3[[#This Row],[Date]])</f>
        <v>2019</v>
      </c>
    </row>
    <row r="20" spans="1:23" x14ac:dyDescent="0.35">
      <c r="A20" s="12">
        <v>17</v>
      </c>
      <c r="B20" t="s">
        <v>85</v>
      </c>
      <c r="C20" s="1">
        <v>0.73767361111111107</v>
      </c>
      <c r="D20" s="2">
        <v>43792</v>
      </c>
      <c r="E20" s="1"/>
      <c r="F20" t="s">
        <v>85</v>
      </c>
      <c r="G20">
        <v>267</v>
      </c>
      <c r="H20" t="s">
        <v>10</v>
      </c>
      <c r="I20" s="1">
        <v>0.73767361111111107</v>
      </c>
      <c r="J20" s="2">
        <v>43792</v>
      </c>
      <c r="L20" s="5" t="str">
        <f>IF(Table15[[#This Row],[Incident]]=B20, "", "X")</f>
        <v/>
      </c>
      <c r="M20" t="str">
        <f>IF(L20="X",IF(Table36[[#This Row],[Incident]]="",Table15[[#This Row],[Incident]],Table36[[#This Row],[Incident]]), "")</f>
        <v/>
      </c>
      <c r="N20" s="12" t="str">
        <f>IF(AND(L20="X", Table36[[#This Row],[Incident]]="", Table15[[#This Row],[code]]=267), "X", "")</f>
        <v/>
      </c>
      <c r="O20" s="12" t="str">
        <f>IF(Table15[[#This Row],[code]]="", "X", "")</f>
        <v/>
      </c>
      <c r="Q20" s="12">
        <v>17</v>
      </c>
      <c r="R20" t="str">
        <f>IF(Table15[[#This Row],[Incident]]="", Table36[[#This Row],[Incident]],Table15[[#This Row],[Incident]])</f>
        <v>19C14290</v>
      </c>
      <c r="S20">
        <f>IF(Table15[[#This Row],[Incident]]="", 267, Table15[[#This Row],[code]])</f>
        <v>267</v>
      </c>
      <c r="T20" t="str">
        <f>IF(Table15[[#This Row],[offense]]="", "Eluding", Table15[[#This Row],[offense]])</f>
        <v>Eluding</v>
      </c>
      <c r="U20" s="2">
        <f>IF(Table15[[#This Row],[Incident]]="", Table36[[#This Row],[Date]], Table15[[#This Row],[date]])</f>
        <v>43792</v>
      </c>
      <c r="V20" s="9">
        <f>MONTH(Table3[[#This Row],[Date]])</f>
        <v>11</v>
      </c>
      <c r="W20" s="9">
        <f>YEAR(Table3[[#This Row],[Date]])</f>
        <v>2019</v>
      </c>
    </row>
    <row r="21" spans="1:23" x14ac:dyDescent="0.35">
      <c r="A21" s="12">
        <v>18</v>
      </c>
      <c r="C21" s="1"/>
      <c r="D21" s="2"/>
      <c r="E21" s="1"/>
      <c r="F21" t="s">
        <v>86</v>
      </c>
      <c r="G21">
        <v>267</v>
      </c>
      <c r="H21" t="s">
        <v>10</v>
      </c>
      <c r="I21" s="1">
        <v>0.25519675925925928</v>
      </c>
      <c r="J21" s="2">
        <v>43799</v>
      </c>
      <c r="L21" s="5" t="str">
        <f>IF(Table15[[#This Row],[Incident]]=B21, "", "X")</f>
        <v>X</v>
      </c>
      <c r="M21" t="str">
        <f>IF(L21="X",IF(Table36[[#This Row],[Incident]]="",Table15[[#This Row],[Incident]],Table36[[#This Row],[Incident]]), "")</f>
        <v>19C14497</v>
      </c>
      <c r="N21" s="12" t="str">
        <f>IF(AND(L21="X", Table36[[#This Row],[Incident]]="", Table15[[#This Row],[code]]=267), "X", "")</f>
        <v>X</v>
      </c>
      <c r="O21" s="12" t="str">
        <f>IF(Table15[[#This Row],[code]]="", "X", "")</f>
        <v/>
      </c>
      <c r="Q21" s="12">
        <v>18</v>
      </c>
      <c r="R21" t="str">
        <f>IF(Table15[[#This Row],[Incident]]="", Table36[[#This Row],[Incident]],Table15[[#This Row],[Incident]])</f>
        <v>19C14497</v>
      </c>
      <c r="S21">
        <f>IF(Table15[[#This Row],[Incident]]="", 267, Table15[[#This Row],[code]])</f>
        <v>267</v>
      </c>
      <c r="T21" t="str">
        <f>IF(Table15[[#This Row],[offense]]="", "Eluding", Table15[[#This Row],[offense]])</f>
        <v>Eluding</v>
      </c>
      <c r="U21" s="2">
        <f>IF(Table15[[#This Row],[Incident]]="", Table36[[#This Row],[Date]], Table15[[#This Row],[date]])</f>
        <v>43799</v>
      </c>
      <c r="V21" s="9">
        <f>MONTH(Table3[[#This Row],[Date]])</f>
        <v>11</v>
      </c>
      <c r="W21" s="9">
        <f>YEAR(Table3[[#This Row],[Date]])</f>
        <v>2019</v>
      </c>
    </row>
    <row r="22" spans="1:23" x14ac:dyDescent="0.35">
      <c r="A22" s="12">
        <v>19</v>
      </c>
      <c r="B22" t="s">
        <v>87</v>
      </c>
      <c r="C22" s="1">
        <v>0.47437499999999999</v>
      </c>
      <c r="D22" s="2">
        <v>43805</v>
      </c>
      <c r="E22" s="1"/>
      <c r="F22" t="s">
        <v>87</v>
      </c>
      <c r="G22">
        <v>267</v>
      </c>
      <c r="H22" t="s">
        <v>10</v>
      </c>
      <c r="I22" s="1">
        <v>0.47437499999999999</v>
      </c>
      <c r="J22" s="2">
        <v>43805</v>
      </c>
      <c r="L22" s="5" t="str">
        <f>IF(Table15[[#This Row],[Incident]]=B22, "", "X")</f>
        <v/>
      </c>
      <c r="M22" t="str">
        <f>IF(L22="X",IF(Table36[[#This Row],[Incident]]="",Table15[[#This Row],[Incident]],Table36[[#This Row],[Incident]]), "")</f>
        <v/>
      </c>
      <c r="N22" s="12" t="str">
        <f>IF(AND(L22="X", Table36[[#This Row],[Incident]]="", Table15[[#This Row],[code]]=267), "X", "")</f>
        <v/>
      </c>
      <c r="O22" s="12" t="str">
        <f>IF(Table15[[#This Row],[code]]="", "X", "")</f>
        <v/>
      </c>
      <c r="Q22" s="12">
        <v>19</v>
      </c>
      <c r="R22" t="str">
        <f>IF(Table15[[#This Row],[Incident]]="", Table36[[#This Row],[Incident]],Table15[[#This Row],[Incident]])</f>
        <v>19C14778</v>
      </c>
      <c r="S22">
        <f>IF(Table15[[#This Row],[Incident]]="", 267, Table15[[#This Row],[code]])</f>
        <v>267</v>
      </c>
      <c r="T22" t="str">
        <f>IF(Table15[[#This Row],[offense]]="", "Eluding", Table15[[#This Row],[offense]])</f>
        <v>Eluding</v>
      </c>
      <c r="U22" s="2">
        <f>IF(Table15[[#This Row],[Incident]]="", Table36[[#This Row],[Date]], Table15[[#This Row],[date]])</f>
        <v>43805</v>
      </c>
      <c r="V22" s="9">
        <f>MONTH(Table3[[#This Row],[Date]])</f>
        <v>12</v>
      </c>
      <c r="W22" s="9">
        <f>YEAR(Table3[[#This Row],[Date]])</f>
        <v>2019</v>
      </c>
    </row>
    <row r="23" spans="1:23" x14ac:dyDescent="0.35">
      <c r="A23" s="12">
        <v>20</v>
      </c>
      <c r="B23" t="s">
        <v>88</v>
      </c>
      <c r="C23" s="1">
        <v>0.95138888888888884</v>
      </c>
      <c r="D23" s="2">
        <v>43822</v>
      </c>
      <c r="E23" s="1"/>
      <c r="F23" t="s">
        <v>88</v>
      </c>
      <c r="G23">
        <v>267</v>
      </c>
      <c r="H23" t="s">
        <v>10</v>
      </c>
      <c r="I23" s="1">
        <v>0.95138888888888884</v>
      </c>
      <c r="J23" s="2">
        <v>43822</v>
      </c>
      <c r="L23" s="5" t="str">
        <f>IF(Table15[[#This Row],[Incident]]=B23, "", "X")</f>
        <v/>
      </c>
      <c r="M23" t="str">
        <f>IF(L23="X",IF(Table36[[#This Row],[Incident]]="",Table15[[#This Row],[Incident]],Table36[[#This Row],[Incident]]), "")</f>
        <v/>
      </c>
      <c r="N23" s="12" t="str">
        <f>IF(AND(L23="X", Table36[[#This Row],[Incident]]="", Table15[[#This Row],[code]]=267), "X", "")</f>
        <v/>
      </c>
      <c r="O23" s="12" t="str">
        <f>IF(Table15[[#This Row],[code]]="", "X", "")</f>
        <v/>
      </c>
      <c r="Q23" s="12">
        <v>20</v>
      </c>
      <c r="R23" t="str">
        <f>IF(Table15[[#This Row],[Incident]]="", Table36[[#This Row],[Incident]],Table15[[#This Row],[Incident]])</f>
        <v>19C15544</v>
      </c>
      <c r="S23">
        <f>IF(Table15[[#This Row],[Incident]]="", 267, Table15[[#This Row],[code]])</f>
        <v>267</v>
      </c>
      <c r="T23" t="str">
        <f>IF(Table15[[#This Row],[offense]]="", "Eluding", Table15[[#This Row],[offense]])</f>
        <v>Eluding</v>
      </c>
      <c r="U23" s="2">
        <f>IF(Table15[[#This Row],[Incident]]="", Table36[[#This Row],[Date]], Table15[[#This Row],[date]])</f>
        <v>43822</v>
      </c>
      <c r="V23" s="9">
        <f>MONTH(Table3[[#This Row],[Date]])</f>
        <v>12</v>
      </c>
      <c r="W23" s="9">
        <f>YEAR(Table3[[#This Row],[Date]])</f>
        <v>2019</v>
      </c>
    </row>
    <row r="24" spans="1:23" x14ac:dyDescent="0.35">
      <c r="A24" s="12">
        <v>21</v>
      </c>
      <c r="C24" s="1"/>
      <c r="D24" s="2"/>
      <c r="E24" s="1"/>
      <c r="F24" t="s">
        <v>90</v>
      </c>
      <c r="G24">
        <v>42</v>
      </c>
      <c r="H24" t="s">
        <v>5</v>
      </c>
      <c r="I24" s="1">
        <v>0.19268518518518518</v>
      </c>
      <c r="J24" s="2">
        <v>43846</v>
      </c>
      <c r="L24" s="5" t="str">
        <f>IF(Table15[[#This Row],[Incident]]=B24, "", "X")</f>
        <v>X</v>
      </c>
      <c r="M24" t="str">
        <f>IF(L24="X",IF(Table36[[#This Row],[Incident]]="",Table15[[#This Row],[Incident]],Table36[[#This Row],[Incident]]), "")</f>
        <v>20C633</v>
      </c>
      <c r="N24" s="12" t="str">
        <f>IF(AND(L24="X", Table36[[#This Row],[Incident]]="", Table15[[#This Row],[code]]=267), "X", "")</f>
        <v/>
      </c>
      <c r="O24" s="12" t="str">
        <f>IF(Table15[[#This Row],[code]]="", "X", "")</f>
        <v/>
      </c>
      <c r="Q24" s="12">
        <v>21</v>
      </c>
      <c r="R24" t="str">
        <f>IF(Table15[[#This Row],[Incident]]="", Table36[[#This Row],[Incident]],Table15[[#This Row],[Incident]])</f>
        <v>20C633</v>
      </c>
      <c r="S24">
        <f>IF(Table15[[#This Row],[Incident]]="", 267, Table15[[#This Row],[code]])</f>
        <v>42</v>
      </c>
      <c r="T24" t="str">
        <f>IF(Table15[[#This Row],[offense]]="", "Eluding", Table15[[#This Row],[offense]])</f>
        <v>Assault</v>
      </c>
      <c r="U24" s="2">
        <f>IF(Table15[[#This Row],[Incident]]="", Table36[[#This Row],[Date]], Table15[[#This Row],[date]])</f>
        <v>43846</v>
      </c>
      <c r="V24" s="9">
        <f>MONTH(Table3[[#This Row],[Date]])</f>
        <v>1</v>
      </c>
      <c r="W24" s="9">
        <f>YEAR(Table3[[#This Row],[Date]])</f>
        <v>2020</v>
      </c>
    </row>
    <row r="25" spans="1:23" x14ac:dyDescent="0.35">
      <c r="A25" s="12">
        <v>22</v>
      </c>
      <c r="B25" t="s">
        <v>91</v>
      </c>
      <c r="C25" s="1">
        <v>0.55778935185185186</v>
      </c>
      <c r="D25" s="2">
        <v>43916</v>
      </c>
      <c r="E25" s="1"/>
      <c r="F25" t="s">
        <v>91</v>
      </c>
      <c r="G25">
        <v>267</v>
      </c>
      <c r="H25" t="s">
        <v>10</v>
      </c>
      <c r="I25" s="1">
        <v>0.55778935185185186</v>
      </c>
      <c r="J25" s="2">
        <v>43916</v>
      </c>
      <c r="L25" s="5" t="str">
        <f>IF(Table15[[#This Row],[Incident]]=B25, "", "X")</f>
        <v/>
      </c>
      <c r="M25" t="str">
        <f>IF(L25="X",IF(Table36[[#This Row],[Incident]]="",Table15[[#This Row],[Incident]],Table36[[#This Row],[Incident]]), "")</f>
        <v/>
      </c>
      <c r="N25" s="12" t="str">
        <f>IF(AND(L25="X", Table36[[#This Row],[Incident]]="", Table15[[#This Row],[code]]=267), "X", "")</f>
        <v/>
      </c>
      <c r="O25" s="12" t="str">
        <f>IF(Table15[[#This Row],[code]]="", "X", "")</f>
        <v/>
      </c>
      <c r="Q25" s="12">
        <v>22</v>
      </c>
      <c r="R25" t="str">
        <f>IF(Table15[[#This Row],[Incident]]="", Table36[[#This Row],[Incident]],Table15[[#This Row],[Incident]])</f>
        <v>20C3628</v>
      </c>
      <c r="S25">
        <f>IF(Table15[[#This Row],[Incident]]="", 267, Table15[[#This Row],[code]])</f>
        <v>267</v>
      </c>
      <c r="T25" t="str">
        <f>IF(Table15[[#This Row],[offense]]="", "Eluding", Table15[[#This Row],[offense]])</f>
        <v>Eluding</v>
      </c>
      <c r="U25" s="2">
        <f>IF(Table15[[#This Row],[Incident]]="", Table36[[#This Row],[Date]], Table15[[#This Row],[date]])</f>
        <v>43916</v>
      </c>
      <c r="V25" s="9">
        <f>MONTH(Table3[[#This Row],[Date]])</f>
        <v>3</v>
      </c>
      <c r="W25" s="9">
        <f>YEAR(Table3[[#This Row],[Date]])</f>
        <v>2020</v>
      </c>
    </row>
    <row r="26" spans="1:23" x14ac:dyDescent="0.35">
      <c r="A26" s="12">
        <v>23</v>
      </c>
      <c r="B26" t="s">
        <v>92</v>
      </c>
      <c r="C26" s="1">
        <v>0.42069444444444443</v>
      </c>
      <c r="D26" s="2">
        <v>43928</v>
      </c>
      <c r="E26" s="1"/>
      <c r="F26" t="s">
        <v>92</v>
      </c>
      <c r="G26">
        <v>267</v>
      </c>
      <c r="H26" t="s">
        <v>10</v>
      </c>
      <c r="I26" s="1">
        <v>0.42069444444444443</v>
      </c>
      <c r="J26" s="2">
        <v>43928</v>
      </c>
      <c r="L26" s="5" t="str">
        <f>IF(Table15[[#This Row],[Incident]]=B26, "", "X")</f>
        <v/>
      </c>
      <c r="M26" t="str">
        <f>IF(L26="X",IF(Table36[[#This Row],[Incident]]="",Table15[[#This Row],[Incident]],Table36[[#This Row],[Incident]]), "")</f>
        <v/>
      </c>
      <c r="N26" s="12" t="str">
        <f>IF(AND(L26="X", Table36[[#This Row],[Incident]]="", Table15[[#This Row],[code]]=267), "X", "")</f>
        <v/>
      </c>
      <c r="O26" s="12" t="str">
        <f>IF(Table15[[#This Row],[code]]="", "X", "")</f>
        <v/>
      </c>
      <c r="Q26" s="12">
        <v>23</v>
      </c>
      <c r="R26" t="str">
        <f>IF(Table15[[#This Row],[Incident]]="", Table36[[#This Row],[Incident]],Table15[[#This Row],[Incident]])</f>
        <v>20C4105</v>
      </c>
      <c r="S26">
        <f>IF(Table15[[#This Row],[Incident]]="", 267, Table15[[#This Row],[code]])</f>
        <v>267</v>
      </c>
      <c r="T26" t="str">
        <f>IF(Table15[[#This Row],[offense]]="", "Eluding", Table15[[#This Row],[offense]])</f>
        <v>Eluding</v>
      </c>
      <c r="U26" s="2">
        <f>IF(Table15[[#This Row],[Incident]]="", Table36[[#This Row],[Date]], Table15[[#This Row],[date]])</f>
        <v>43928</v>
      </c>
      <c r="V26" s="9">
        <f>MONTH(Table3[[#This Row],[Date]])</f>
        <v>4</v>
      </c>
      <c r="W26" s="9">
        <f>YEAR(Table3[[#This Row],[Date]])</f>
        <v>2020</v>
      </c>
    </row>
    <row r="27" spans="1:23" x14ac:dyDescent="0.35">
      <c r="A27" s="12">
        <v>24</v>
      </c>
      <c r="B27" t="s">
        <v>93</v>
      </c>
      <c r="C27" s="1">
        <v>0.77386574074074066</v>
      </c>
      <c r="D27" s="2">
        <v>43946</v>
      </c>
      <c r="E27" s="1"/>
      <c r="F27" t="s">
        <v>93</v>
      </c>
      <c r="G27">
        <v>267</v>
      </c>
      <c r="H27" t="s">
        <v>10</v>
      </c>
      <c r="I27" s="1">
        <v>0.77386574074074066</v>
      </c>
      <c r="J27" s="2">
        <v>43946</v>
      </c>
      <c r="L27" s="5" t="str">
        <f>IF(Table15[[#This Row],[Incident]]=B27, "", "X")</f>
        <v/>
      </c>
      <c r="M27" t="str">
        <f>IF(L27="X",IF(Table36[[#This Row],[Incident]]="",Table15[[#This Row],[Incident]],Table36[[#This Row],[Incident]]), "")</f>
        <v/>
      </c>
      <c r="N27" s="12" t="str">
        <f>IF(AND(L27="X", Table36[[#This Row],[Incident]]="", Table15[[#This Row],[code]]=267), "X", "")</f>
        <v/>
      </c>
      <c r="O27" s="12" t="str">
        <f>IF(Table15[[#This Row],[code]]="", "X", "")</f>
        <v/>
      </c>
      <c r="Q27" s="12">
        <v>24</v>
      </c>
      <c r="R27" t="str">
        <f>IF(Table15[[#This Row],[Incident]]="", Table36[[#This Row],[Incident]],Table15[[#This Row],[Incident]])</f>
        <v>20C4919</v>
      </c>
      <c r="S27">
        <f>IF(Table15[[#This Row],[Incident]]="", 267, Table15[[#This Row],[code]])</f>
        <v>267</v>
      </c>
      <c r="T27" t="str">
        <f>IF(Table15[[#This Row],[offense]]="", "Eluding", Table15[[#This Row],[offense]])</f>
        <v>Eluding</v>
      </c>
      <c r="U27" s="2">
        <f>IF(Table15[[#This Row],[Incident]]="", Table36[[#This Row],[Date]], Table15[[#This Row],[date]])</f>
        <v>43946</v>
      </c>
      <c r="V27" s="9">
        <f>MONTH(Table3[[#This Row],[Date]])</f>
        <v>4</v>
      </c>
      <c r="W27" s="9">
        <f>YEAR(Table3[[#This Row],[Date]])</f>
        <v>2020</v>
      </c>
    </row>
    <row r="28" spans="1:23" x14ac:dyDescent="0.35">
      <c r="A28" s="12">
        <v>25</v>
      </c>
      <c r="B28" t="s">
        <v>94</v>
      </c>
      <c r="C28" s="1">
        <v>0.71054398148148146</v>
      </c>
      <c r="D28" s="2">
        <v>43960</v>
      </c>
      <c r="E28" s="1"/>
      <c r="F28" t="s">
        <v>94</v>
      </c>
      <c r="G28">
        <v>267</v>
      </c>
      <c r="H28" t="s">
        <v>10</v>
      </c>
      <c r="I28" s="1">
        <v>0.71054398148148146</v>
      </c>
      <c r="J28" s="2">
        <v>43960</v>
      </c>
      <c r="L28" s="5" t="str">
        <f>IF(Table15[[#This Row],[Incident]]=B28, "", "X")</f>
        <v/>
      </c>
      <c r="M28" t="str">
        <f>IF(L28="X",IF(Table36[[#This Row],[Incident]]="",Table15[[#This Row],[Incident]],Table36[[#This Row],[Incident]]), "")</f>
        <v/>
      </c>
      <c r="N28" s="12" t="str">
        <f>IF(AND(L28="X", Table36[[#This Row],[Incident]]="", Table15[[#This Row],[code]]=267), "X", "")</f>
        <v/>
      </c>
      <c r="O28" s="12" t="str">
        <f>IF(Table15[[#This Row],[code]]="", "X", "")</f>
        <v/>
      </c>
      <c r="Q28" s="12">
        <v>25</v>
      </c>
      <c r="R28" t="str">
        <f>IF(Table15[[#This Row],[Incident]]="", Table36[[#This Row],[Incident]],Table15[[#This Row],[Incident]])</f>
        <v>20C5526</v>
      </c>
      <c r="S28">
        <f>IF(Table15[[#This Row],[Incident]]="", 267, Table15[[#This Row],[code]])</f>
        <v>267</v>
      </c>
      <c r="T28" t="str">
        <f>IF(Table15[[#This Row],[offense]]="", "Eluding", Table15[[#This Row],[offense]])</f>
        <v>Eluding</v>
      </c>
      <c r="U28" s="2">
        <f>IF(Table15[[#This Row],[Incident]]="", Table36[[#This Row],[Date]], Table15[[#This Row],[date]])</f>
        <v>43960</v>
      </c>
      <c r="V28" s="9">
        <f>MONTH(Table3[[#This Row],[Date]])</f>
        <v>5</v>
      </c>
      <c r="W28" s="9">
        <f>YEAR(Table3[[#This Row],[Date]])</f>
        <v>2020</v>
      </c>
    </row>
    <row r="29" spans="1:23" x14ac:dyDescent="0.35">
      <c r="A29" s="12">
        <v>26</v>
      </c>
      <c r="B29" t="s">
        <v>24</v>
      </c>
      <c r="C29" s="1">
        <v>0.12807870370370369</v>
      </c>
      <c r="D29" s="2">
        <v>43977</v>
      </c>
      <c r="E29" s="1"/>
      <c r="F29" t="s">
        <v>24</v>
      </c>
      <c r="G29">
        <v>267</v>
      </c>
      <c r="H29" t="s">
        <v>10</v>
      </c>
      <c r="I29" s="1">
        <v>0.12807870370370369</v>
      </c>
      <c r="J29" s="2">
        <v>43977</v>
      </c>
      <c r="L29" s="5" t="str">
        <f>IF(Table15[[#This Row],[Incident]]=B29, "", "X")</f>
        <v/>
      </c>
      <c r="M29" t="str">
        <f>IF(L29="X",IF(Table36[[#This Row],[Incident]]="",Table15[[#This Row],[Incident]],Table36[[#This Row],[Incident]]), "")</f>
        <v/>
      </c>
      <c r="N29" s="12" t="str">
        <f>IF(AND(L29="X", Table36[[#This Row],[Incident]]="", Table15[[#This Row],[code]]=267), "X", "")</f>
        <v/>
      </c>
      <c r="O29" s="12" t="str">
        <f>IF(Table15[[#This Row],[code]]="", "X", "")</f>
        <v/>
      </c>
      <c r="Q29" s="12">
        <v>26</v>
      </c>
      <c r="R29" t="str">
        <f>IF(Table15[[#This Row],[Incident]]="", Table36[[#This Row],[Incident]],Table15[[#This Row],[Incident]])</f>
        <v>20C6358</v>
      </c>
      <c r="S29">
        <f>IF(Table15[[#This Row],[Incident]]="", 267, Table15[[#This Row],[code]])</f>
        <v>267</v>
      </c>
      <c r="T29" t="str">
        <f>IF(Table15[[#This Row],[offense]]="", "Eluding", Table15[[#This Row],[offense]])</f>
        <v>Eluding</v>
      </c>
      <c r="U29" s="2">
        <f>IF(Table15[[#This Row],[Incident]]="", Table36[[#This Row],[Date]], Table15[[#This Row],[date]])</f>
        <v>43977</v>
      </c>
      <c r="V29" s="9">
        <f>MONTH(Table3[[#This Row],[Date]])</f>
        <v>5</v>
      </c>
      <c r="W29" s="9">
        <f>YEAR(Table3[[#This Row],[Date]])</f>
        <v>2020</v>
      </c>
    </row>
    <row r="30" spans="1:23" x14ac:dyDescent="0.35">
      <c r="A30" s="12">
        <v>27</v>
      </c>
      <c r="B30" t="s">
        <v>95</v>
      </c>
      <c r="C30" s="1">
        <v>0.75565972222222222</v>
      </c>
      <c r="D30" s="2">
        <v>44002</v>
      </c>
      <c r="E30" s="1"/>
      <c r="F30" t="s">
        <v>95</v>
      </c>
      <c r="G30">
        <v>267</v>
      </c>
      <c r="H30" t="s">
        <v>10</v>
      </c>
      <c r="I30" s="1">
        <v>0.75565972222222222</v>
      </c>
      <c r="J30" s="2">
        <v>44002</v>
      </c>
      <c r="L30" s="5" t="str">
        <f>IF(Table15[[#This Row],[Incident]]=B30, "", "X")</f>
        <v/>
      </c>
      <c r="M30" t="str">
        <f>IF(L30="X",IF(Table36[[#This Row],[Incident]]="",Table15[[#This Row],[Incident]],Table36[[#This Row],[Incident]]), "")</f>
        <v/>
      </c>
      <c r="N30" s="12" t="str">
        <f>IF(AND(L30="X", Table36[[#This Row],[Incident]]="", Table15[[#This Row],[code]]=267), "X", "")</f>
        <v/>
      </c>
      <c r="O30" s="12" t="str">
        <f>IF(Table15[[#This Row],[code]]="", "X", "")</f>
        <v/>
      </c>
      <c r="Q30" s="12">
        <v>27</v>
      </c>
      <c r="R30" t="str">
        <f>IF(Table15[[#This Row],[Incident]]="", Table36[[#This Row],[Incident]],Table15[[#This Row],[Incident]])</f>
        <v>20C7589</v>
      </c>
      <c r="S30">
        <f>IF(Table15[[#This Row],[Incident]]="", 267, Table15[[#This Row],[code]])</f>
        <v>267</v>
      </c>
      <c r="T30" t="str">
        <f>IF(Table15[[#This Row],[offense]]="", "Eluding", Table15[[#This Row],[offense]])</f>
        <v>Eluding</v>
      </c>
      <c r="U30" s="2">
        <f>IF(Table15[[#This Row],[Incident]]="", Table36[[#This Row],[Date]], Table15[[#This Row],[date]])</f>
        <v>44002</v>
      </c>
      <c r="V30" s="9">
        <f>MONTH(Table3[[#This Row],[Date]])</f>
        <v>6</v>
      </c>
      <c r="W30" s="9">
        <f>YEAR(Table3[[#This Row],[Date]])</f>
        <v>2020</v>
      </c>
    </row>
    <row r="31" spans="1:23" x14ac:dyDescent="0.35">
      <c r="A31" s="12">
        <v>28</v>
      </c>
      <c r="B31" t="s">
        <v>96</v>
      </c>
      <c r="C31" s="1">
        <v>0.50009259259259264</v>
      </c>
      <c r="D31" s="2">
        <v>44003</v>
      </c>
      <c r="E31" s="1"/>
      <c r="F31" t="s">
        <v>96</v>
      </c>
      <c r="G31">
        <v>267</v>
      </c>
      <c r="H31" t="s">
        <v>10</v>
      </c>
      <c r="I31" s="1">
        <v>0.50009259259259264</v>
      </c>
      <c r="J31" s="2">
        <v>44003</v>
      </c>
      <c r="L31" s="5" t="str">
        <f>IF(Table15[[#This Row],[Incident]]=B31, "", "X")</f>
        <v/>
      </c>
      <c r="M31" t="str">
        <f>IF(L31="X",IF(Table36[[#This Row],[Incident]]="",Table15[[#This Row],[Incident]],Table36[[#This Row],[Incident]]), "")</f>
        <v/>
      </c>
      <c r="N31" s="12" t="str">
        <f>IF(AND(L31="X", Table36[[#This Row],[Incident]]="", Table15[[#This Row],[code]]=267), "X", "")</f>
        <v/>
      </c>
      <c r="O31" s="12" t="str">
        <f>IF(Table15[[#This Row],[code]]="", "X", "")</f>
        <v/>
      </c>
      <c r="Q31" s="12">
        <v>28</v>
      </c>
      <c r="R31" t="str">
        <f>IF(Table15[[#This Row],[Incident]]="", Table36[[#This Row],[Incident]],Table15[[#This Row],[Incident]])</f>
        <v>20C7615</v>
      </c>
      <c r="S31">
        <f>IF(Table15[[#This Row],[Incident]]="", 267, Table15[[#This Row],[code]])</f>
        <v>267</v>
      </c>
      <c r="T31" t="str">
        <f>IF(Table15[[#This Row],[offense]]="", "Eluding", Table15[[#This Row],[offense]])</f>
        <v>Eluding</v>
      </c>
      <c r="U31" s="2">
        <f>IF(Table15[[#This Row],[Incident]]="", Table36[[#This Row],[Date]], Table15[[#This Row],[date]])</f>
        <v>44003</v>
      </c>
      <c r="V31" s="9">
        <f>MONTH(Table3[[#This Row],[Date]])</f>
        <v>6</v>
      </c>
      <c r="W31" s="9">
        <f>YEAR(Table3[[#This Row],[Date]])</f>
        <v>2020</v>
      </c>
    </row>
    <row r="32" spans="1:23" x14ac:dyDescent="0.35">
      <c r="A32" s="12">
        <v>29</v>
      </c>
      <c r="B32" t="s">
        <v>97</v>
      </c>
      <c r="C32" s="1">
        <v>0.70427083333333329</v>
      </c>
      <c r="D32" s="2">
        <v>44023</v>
      </c>
      <c r="E32" s="1"/>
      <c r="F32" t="s">
        <v>97</v>
      </c>
      <c r="G32">
        <v>267</v>
      </c>
      <c r="H32" t="s">
        <v>10</v>
      </c>
      <c r="I32" s="1">
        <v>0.70427083333333329</v>
      </c>
      <c r="J32" s="2">
        <v>44023</v>
      </c>
      <c r="L32" s="5" t="str">
        <f>IF(Table15[[#This Row],[Incident]]=B32, "", "X")</f>
        <v/>
      </c>
      <c r="M32" t="str">
        <f>IF(L32="X",IF(Table36[[#This Row],[Incident]]="",Table15[[#This Row],[Incident]],Table36[[#This Row],[Incident]]), "")</f>
        <v/>
      </c>
      <c r="N32" s="12" t="str">
        <f>IF(AND(L32="X", Table36[[#This Row],[Incident]]="", Table15[[#This Row],[code]]=267), "X", "")</f>
        <v/>
      </c>
      <c r="O32" s="12" t="str">
        <f>IF(Table15[[#This Row],[code]]="", "X", "")</f>
        <v/>
      </c>
      <c r="Q32" s="12">
        <v>29</v>
      </c>
      <c r="R32" t="str">
        <f>IF(Table15[[#This Row],[Incident]]="", Table36[[#This Row],[Incident]],Table15[[#This Row],[Incident]])</f>
        <v>20C8559</v>
      </c>
      <c r="S32">
        <f>IF(Table15[[#This Row],[Incident]]="", 267, Table15[[#This Row],[code]])</f>
        <v>267</v>
      </c>
      <c r="T32" t="str">
        <f>IF(Table15[[#This Row],[offense]]="", "Eluding", Table15[[#This Row],[offense]])</f>
        <v>Eluding</v>
      </c>
      <c r="U32" s="2">
        <f>IF(Table15[[#This Row],[Incident]]="", Table36[[#This Row],[Date]], Table15[[#This Row],[date]])</f>
        <v>44023</v>
      </c>
      <c r="V32" s="9">
        <f>MONTH(Table3[[#This Row],[Date]])</f>
        <v>7</v>
      </c>
      <c r="W32" s="9">
        <f>YEAR(Table3[[#This Row],[Date]])</f>
        <v>2020</v>
      </c>
    </row>
    <row r="33" spans="1:23" x14ac:dyDescent="0.35">
      <c r="A33" s="12">
        <v>30</v>
      </c>
      <c r="C33" s="1"/>
      <c r="D33" s="2"/>
      <c r="E33" s="1"/>
      <c r="F33" t="s">
        <v>25</v>
      </c>
      <c r="G33">
        <v>184</v>
      </c>
      <c r="H33" t="s">
        <v>147</v>
      </c>
      <c r="I33" s="1">
        <v>0.54834490740740738</v>
      </c>
      <c r="J33" s="2">
        <v>44063</v>
      </c>
      <c r="L33" s="5" t="str">
        <f>IF(Table15[[#This Row],[Incident]]=B33, "", "X")</f>
        <v>X</v>
      </c>
      <c r="M33" t="str">
        <f>IF(L33="X",IF(Table36[[#This Row],[Incident]]="",Table15[[#This Row],[Incident]],Table36[[#This Row],[Incident]]), "")</f>
        <v>20C10533</v>
      </c>
      <c r="N33" s="12" t="str">
        <f>IF(AND(L33="X", Table36[[#This Row],[Incident]]="", Table15[[#This Row],[code]]=267), "X", "")</f>
        <v/>
      </c>
      <c r="O33" s="12" t="str">
        <f>IF(Table15[[#This Row],[code]]="", "X", "")</f>
        <v/>
      </c>
      <c r="Q33" s="12">
        <v>30</v>
      </c>
      <c r="R33" t="str">
        <f>IF(Table15[[#This Row],[Incident]]="", Table36[[#This Row],[Incident]],Table15[[#This Row],[Incident]])</f>
        <v>20C10533</v>
      </c>
      <c r="S33">
        <f>IF(Table15[[#This Row],[Incident]]="", 267, Table15[[#This Row],[code]])</f>
        <v>184</v>
      </c>
      <c r="T33" t="str">
        <f>IF(Table15[[#This Row],[offense]]="", "Eluding", Table15[[#This Row],[offense]])</f>
        <v>Drug Viol</v>
      </c>
      <c r="U33" s="2">
        <f>IF(Table15[[#This Row],[Incident]]="", Table36[[#This Row],[Date]], Table15[[#This Row],[date]])</f>
        <v>44063</v>
      </c>
      <c r="V33" s="9">
        <f>MONTH(Table3[[#This Row],[Date]])</f>
        <v>8</v>
      </c>
      <c r="W33" s="9">
        <f>YEAR(Table3[[#This Row],[Date]])</f>
        <v>2020</v>
      </c>
    </row>
    <row r="34" spans="1:23" x14ac:dyDescent="0.35">
      <c r="A34" s="12">
        <v>31</v>
      </c>
      <c r="C34" s="1"/>
      <c r="D34" s="2"/>
      <c r="E34" s="1"/>
      <c r="F34" t="s">
        <v>98</v>
      </c>
      <c r="G34">
        <v>187</v>
      </c>
      <c r="H34" t="s">
        <v>147</v>
      </c>
      <c r="I34" s="1">
        <v>0.99302083333333335</v>
      </c>
      <c r="J34" s="2">
        <v>44089</v>
      </c>
      <c r="L34" s="5" t="str">
        <f>IF(Table15[[#This Row],[Incident]]=B34, "", "X")</f>
        <v>X</v>
      </c>
      <c r="M34" t="str">
        <f>IF(L34="X",IF(Table36[[#This Row],[Incident]]="",Table15[[#This Row],[Incident]],Table36[[#This Row],[Incident]]), "")</f>
        <v>20C11928</v>
      </c>
      <c r="N34" s="12" t="str">
        <f>IF(AND(L34="X", Table36[[#This Row],[Incident]]="", Table15[[#This Row],[code]]=267), "X", "")</f>
        <v/>
      </c>
      <c r="O34" s="12" t="str">
        <f>IF(Table15[[#This Row],[code]]="", "X", "")</f>
        <v/>
      </c>
      <c r="Q34" s="12">
        <v>31</v>
      </c>
      <c r="R34" t="str">
        <f>IF(Table15[[#This Row],[Incident]]="", Table36[[#This Row],[Incident]],Table15[[#This Row],[Incident]])</f>
        <v>20C11928</v>
      </c>
      <c r="S34">
        <f>IF(Table15[[#This Row],[Incident]]="", 267, Table15[[#This Row],[code]])</f>
        <v>187</v>
      </c>
      <c r="T34" t="str">
        <f>IF(Table15[[#This Row],[offense]]="", "Eluding", Table15[[#This Row],[offense]])</f>
        <v>Drug Viol</v>
      </c>
      <c r="U34" s="2">
        <f>IF(Table15[[#This Row],[Incident]]="", Table36[[#This Row],[Date]], Table15[[#This Row],[date]])</f>
        <v>44089</v>
      </c>
      <c r="V34" s="9">
        <f>MONTH(Table3[[#This Row],[Date]])</f>
        <v>9</v>
      </c>
      <c r="W34" s="9">
        <f>YEAR(Table3[[#This Row],[Date]])</f>
        <v>2020</v>
      </c>
    </row>
    <row r="35" spans="1:23" x14ac:dyDescent="0.35">
      <c r="A35" s="12">
        <v>32</v>
      </c>
      <c r="C35" s="1"/>
      <c r="D35" s="2"/>
      <c r="E35" s="1"/>
      <c r="F35" t="s">
        <v>99</v>
      </c>
      <c r="G35">
        <v>187</v>
      </c>
      <c r="H35" t="s">
        <v>147</v>
      </c>
      <c r="I35" s="1">
        <v>0.51987268518518526</v>
      </c>
      <c r="J35" s="2">
        <v>44130</v>
      </c>
      <c r="L35" s="5" t="str">
        <f>IF(Table15[[#This Row],[Incident]]=B35, "", "X")</f>
        <v>X</v>
      </c>
      <c r="M35" t="str">
        <f>IF(L35="X",IF(Table36[[#This Row],[Incident]]="",Table15[[#This Row],[Incident]],Table36[[#This Row],[Incident]]), "")</f>
        <v>20C13817</v>
      </c>
      <c r="N35" s="12" t="str">
        <f>IF(AND(L35="X", Table36[[#This Row],[Incident]]="", Table15[[#This Row],[code]]=267), "X", "")</f>
        <v/>
      </c>
      <c r="O35" s="12" t="str">
        <f>IF(Table15[[#This Row],[code]]="", "X", "")</f>
        <v/>
      </c>
      <c r="Q35" s="12">
        <v>32</v>
      </c>
      <c r="R35" t="str">
        <f>IF(Table15[[#This Row],[Incident]]="", Table36[[#This Row],[Incident]],Table15[[#This Row],[Incident]])</f>
        <v>20C13817</v>
      </c>
      <c r="S35">
        <f>IF(Table15[[#This Row],[Incident]]="", 267, Table15[[#This Row],[code]])</f>
        <v>187</v>
      </c>
      <c r="T35" t="str">
        <f>IF(Table15[[#This Row],[offense]]="", "Eluding", Table15[[#This Row],[offense]])</f>
        <v>Drug Viol</v>
      </c>
      <c r="U35" s="2">
        <f>IF(Table15[[#This Row],[Incident]]="", Table36[[#This Row],[Date]], Table15[[#This Row],[date]])</f>
        <v>44130</v>
      </c>
      <c r="V35" s="9">
        <f>MONTH(Table3[[#This Row],[Date]])</f>
        <v>10</v>
      </c>
      <c r="W35" s="9">
        <f>YEAR(Table3[[#This Row],[Date]])</f>
        <v>2020</v>
      </c>
    </row>
    <row r="36" spans="1:23" x14ac:dyDescent="0.35">
      <c r="A36" s="12">
        <v>33</v>
      </c>
      <c r="B36" t="s">
        <v>128</v>
      </c>
      <c r="C36" s="1">
        <v>0.93267361111111102</v>
      </c>
      <c r="D36" s="2">
        <v>44139</v>
      </c>
      <c r="E36" s="1"/>
      <c r="I36" s="1"/>
      <c r="J36" s="2"/>
      <c r="L36" s="5" t="str">
        <f>IF(Table15[[#This Row],[Incident]]=B36, "", "X")</f>
        <v>X</v>
      </c>
      <c r="M36" t="str">
        <f>IF(L36="X",IF(Table36[[#This Row],[Incident]]="",Table15[[#This Row],[Incident]],Table36[[#This Row],[Incident]]), "")</f>
        <v>20C14246</v>
      </c>
      <c r="N36" s="12" t="str">
        <f>IF(AND(L36="X", Table36[[#This Row],[Incident]]="", Table15[[#This Row],[code]]=267), "X", "")</f>
        <v/>
      </c>
      <c r="O36" s="12" t="str">
        <f>IF(Table15[[#This Row],[code]]="", "X", "")</f>
        <v>X</v>
      </c>
      <c r="Q36" s="12">
        <v>33</v>
      </c>
      <c r="R36" t="str">
        <f>IF(Table15[[#This Row],[Incident]]="", Table36[[#This Row],[Incident]],Table15[[#This Row],[Incident]])</f>
        <v>20C14246</v>
      </c>
      <c r="S36">
        <f>IF(Table15[[#This Row],[Incident]]="", 267, Table15[[#This Row],[code]])</f>
        <v>267</v>
      </c>
      <c r="T36" t="str">
        <f>IF(Table15[[#This Row],[offense]]="", "Eluding", Table15[[#This Row],[offense]])</f>
        <v>Eluding</v>
      </c>
      <c r="U36" s="2">
        <f>IF(Table15[[#This Row],[Incident]]="", Table36[[#This Row],[Date]], Table15[[#This Row],[date]])</f>
        <v>44139</v>
      </c>
      <c r="V36" s="9">
        <f>MONTH(Table3[[#This Row],[Date]])</f>
        <v>11</v>
      </c>
      <c r="W36" s="9">
        <f>YEAR(Table3[[#This Row],[Date]])</f>
        <v>2020</v>
      </c>
    </row>
    <row r="37" spans="1:23" x14ac:dyDescent="0.35">
      <c r="A37" s="12">
        <v>34</v>
      </c>
      <c r="B37" t="s">
        <v>100</v>
      </c>
      <c r="C37" s="1">
        <v>0.35555555555555557</v>
      </c>
      <c r="D37" s="2">
        <v>44176</v>
      </c>
      <c r="E37" s="1"/>
      <c r="F37" t="s">
        <v>100</v>
      </c>
      <c r="G37">
        <v>267</v>
      </c>
      <c r="H37" t="s">
        <v>10</v>
      </c>
      <c r="I37" s="1">
        <v>0.35555555555555557</v>
      </c>
      <c r="J37" s="2">
        <v>44176</v>
      </c>
      <c r="L37" s="5" t="str">
        <f>IF(Table15[[#This Row],[Incident]]=B37, "", "X")</f>
        <v/>
      </c>
      <c r="M37" t="str">
        <f>IF(L37="X",IF(Table36[[#This Row],[Incident]]="",Table15[[#This Row],[Incident]],Table36[[#This Row],[Incident]]), "")</f>
        <v/>
      </c>
      <c r="N37" s="12" t="str">
        <f>IF(AND(L37="X", Table36[[#This Row],[Incident]]="", Table15[[#This Row],[code]]=267), "X", "")</f>
        <v/>
      </c>
      <c r="O37" s="12" t="str">
        <f>IF(Table15[[#This Row],[code]]="", "X", "")</f>
        <v/>
      </c>
      <c r="Q37" s="12">
        <v>34</v>
      </c>
      <c r="R37" t="str">
        <f>IF(Table15[[#This Row],[Incident]]="", Table36[[#This Row],[Incident]],Table15[[#This Row],[Incident]])</f>
        <v>20C15737</v>
      </c>
      <c r="S37">
        <f>IF(Table15[[#This Row],[Incident]]="", 267, Table15[[#This Row],[code]])</f>
        <v>267</v>
      </c>
      <c r="T37" t="str">
        <f>IF(Table15[[#This Row],[offense]]="", "Eluding", Table15[[#This Row],[offense]])</f>
        <v>Eluding</v>
      </c>
      <c r="U37" s="2">
        <f>IF(Table15[[#This Row],[Incident]]="", Table36[[#This Row],[Date]], Table15[[#This Row],[date]])</f>
        <v>44176</v>
      </c>
      <c r="V37" s="9">
        <f>MONTH(Table3[[#This Row],[Date]])</f>
        <v>12</v>
      </c>
      <c r="W37" s="9">
        <f>YEAR(Table3[[#This Row],[Date]])</f>
        <v>2020</v>
      </c>
    </row>
    <row r="38" spans="1:23" x14ac:dyDescent="0.35">
      <c r="A38" s="12">
        <v>35</v>
      </c>
      <c r="B38" t="s">
        <v>101</v>
      </c>
      <c r="C38" s="1">
        <v>0.6484375</v>
      </c>
      <c r="D38" s="2">
        <v>44192</v>
      </c>
      <c r="E38" s="1"/>
      <c r="F38" t="s">
        <v>101</v>
      </c>
      <c r="G38">
        <v>267</v>
      </c>
      <c r="H38" t="s">
        <v>10</v>
      </c>
      <c r="I38" s="1">
        <v>0.6484375</v>
      </c>
      <c r="J38" s="2">
        <v>44192</v>
      </c>
      <c r="L38" s="5" t="str">
        <f>IF(Table15[[#This Row],[Incident]]=B38, "", "X")</f>
        <v/>
      </c>
      <c r="M38" t="str">
        <f>IF(L38="X",IF(Table36[[#This Row],[Incident]]="",Table15[[#This Row],[Incident]],Table36[[#This Row],[Incident]]), "")</f>
        <v/>
      </c>
      <c r="N38" s="12" t="str">
        <f>IF(AND(L38="X", Table36[[#This Row],[Incident]]="", Table15[[#This Row],[code]]=267), "X", "")</f>
        <v/>
      </c>
      <c r="O38" s="12" t="str">
        <f>IF(Table15[[#This Row],[code]]="", "X", "")</f>
        <v/>
      </c>
      <c r="Q38" s="12">
        <v>35</v>
      </c>
      <c r="R38" t="str">
        <f>IF(Table15[[#This Row],[Incident]]="", Table36[[#This Row],[Incident]],Table15[[#This Row],[Incident]])</f>
        <v>20C16314</v>
      </c>
      <c r="S38">
        <f>IF(Table15[[#This Row],[Incident]]="", 267, Table15[[#This Row],[code]])</f>
        <v>267</v>
      </c>
      <c r="T38" t="str">
        <f>IF(Table15[[#This Row],[offense]]="", "Eluding", Table15[[#This Row],[offense]])</f>
        <v>Eluding</v>
      </c>
      <c r="U38" s="2">
        <f>IF(Table15[[#This Row],[Incident]]="", Table36[[#This Row],[Date]], Table15[[#This Row],[date]])</f>
        <v>44192</v>
      </c>
      <c r="V38" s="9">
        <f>MONTH(Table3[[#This Row],[Date]])</f>
        <v>12</v>
      </c>
      <c r="W38" s="9">
        <f>YEAR(Table3[[#This Row],[Date]])</f>
        <v>2020</v>
      </c>
    </row>
    <row r="39" spans="1:23" x14ac:dyDescent="0.35">
      <c r="A39" s="12">
        <v>36</v>
      </c>
      <c r="B39" t="s">
        <v>129</v>
      </c>
      <c r="C39" s="1">
        <v>0.18031249999999999</v>
      </c>
      <c r="D39" s="2">
        <v>44203</v>
      </c>
      <c r="E39" s="1"/>
      <c r="I39" s="1"/>
      <c r="J39" s="2"/>
      <c r="L39" s="5" t="str">
        <f>IF(Table15[[#This Row],[Incident]]=B39, "", "X")</f>
        <v>X</v>
      </c>
      <c r="M39" t="str">
        <f>IF(L39="X",IF(Table36[[#This Row],[Incident]]="",Table15[[#This Row],[Incident]],Table36[[#This Row],[Incident]]), "")</f>
        <v>21C307</v>
      </c>
      <c r="N39" s="12" t="str">
        <f>IF(AND(L39="X", Table36[[#This Row],[Incident]]="", Table15[[#This Row],[code]]=267), "X", "")</f>
        <v/>
      </c>
      <c r="O39" s="12" t="str">
        <f>IF(Table15[[#This Row],[code]]="", "X", "")</f>
        <v>X</v>
      </c>
      <c r="Q39" s="12">
        <v>36</v>
      </c>
      <c r="R39" t="str">
        <f>IF(Table15[[#This Row],[Incident]]="", Table36[[#This Row],[Incident]],Table15[[#This Row],[Incident]])</f>
        <v>21C307</v>
      </c>
      <c r="S39">
        <f>IF(Table15[[#This Row],[Incident]]="", 267, Table15[[#This Row],[code]])</f>
        <v>267</v>
      </c>
      <c r="T39" t="str">
        <f>IF(Table15[[#This Row],[offense]]="", "Eluding", Table15[[#This Row],[offense]])</f>
        <v>Eluding</v>
      </c>
      <c r="U39" s="2">
        <f>IF(Table15[[#This Row],[Incident]]="", Table36[[#This Row],[Date]], Table15[[#This Row],[date]])</f>
        <v>44203</v>
      </c>
      <c r="V39" s="9">
        <f>MONTH(Table3[[#This Row],[Date]])</f>
        <v>1</v>
      </c>
      <c r="W39" s="9">
        <f>YEAR(Table3[[#This Row],[Date]])</f>
        <v>2021</v>
      </c>
    </row>
    <row r="40" spans="1:23" x14ac:dyDescent="0.35">
      <c r="A40" s="12">
        <v>37</v>
      </c>
      <c r="B40" t="s">
        <v>102</v>
      </c>
      <c r="C40" s="1">
        <v>0.89870370370370367</v>
      </c>
      <c r="D40" s="2">
        <v>44214</v>
      </c>
      <c r="E40" s="1"/>
      <c r="F40" t="s">
        <v>102</v>
      </c>
      <c r="G40">
        <v>267</v>
      </c>
      <c r="H40" t="s">
        <v>10</v>
      </c>
      <c r="I40" s="1">
        <v>0.89870370370370367</v>
      </c>
      <c r="J40" s="2">
        <v>44214</v>
      </c>
      <c r="L40" s="5" t="str">
        <f>IF(Table15[[#This Row],[Incident]]=B40, "", "X")</f>
        <v/>
      </c>
      <c r="M40" t="str">
        <f>IF(L40="X",IF(Table36[[#This Row],[Incident]]="",Table15[[#This Row],[Incident]],Table36[[#This Row],[Incident]]), "")</f>
        <v/>
      </c>
      <c r="N40" s="12" t="str">
        <f>IF(AND(L40="X", Table36[[#This Row],[Incident]]="", Table15[[#This Row],[code]]=267), "X", "")</f>
        <v/>
      </c>
      <c r="O40" s="12" t="str">
        <f>IF(Table15[[#This Row],[code]]="", "X", "")</f>
        <v/>
      </c>
      <c r="Q40" s="12">
        <v>37</v>
      </c>
      <c r="R40" t="str">
        <f>IF(Table15[[#This Row],[Incident]]="", Table36[[#This Row],[Incident]],Table15[[#This Row],[Incident]])</f>
        <v>21C848</v>
      </c>
      <c r="S40">
        <f>IF(Table15[[#This Row],[Incident]]="", 267, Table15[[#This Row],[code]])</f>
        <v>267</v>
      </c>
      <c r="T40" t="str">
        <f>IF(Table15[[#This Row],[offense]]="", "Eluding", Table15[[#This Row],[offense]])</f>
        <v>Eluding</v>
      </c>
      <c r="U40" s="2">
        <f>IF(Table15[[#This Row],[Incident]]="", Table36[[#This Row],[Date]], Table15[[#This Row],[date]])</f>
        <v>44214</v>
      </c>
      <c r="V40" s="9">
        <f>MONTH(Table3[[#This Row],[Date]])</f>
        <v>1</v>
      </c>
      <c r="W40" s="9">
        <f>YEAR(Table3[[#This Row],[Date]])</f>
        <v>2021</v>
      </c>
    </row>
    <row r="41" spans="1:23" x14ac:dyDescent="0.35">
      <c r="A41" s="12">
        <v>38</v>
      </c>
      <c r="B41" t="s">
        <v>26</v>
      </c>
      <c r="C41" s="1">
        <v>0.51909722222222221</v>
      </c>
      <c r="D41" s="2">
        <v>44285</v>
      </c>
      <c r="E41" s="1"/>
      <c r="F41" t="s">
        <v>26</v>
      </c>
      <c r="G41">
        <v>267</v>
      </c>
      <c r="H41" t="s">
        <v>10</v>
      </c>
      <c r="I41" s="1">
        <v>0.51909722222222221</v>
      </c>
      <c r="J41" s="2">
        <v>44285</v>
      </c>
      <c r="L41" s="5" t="str">
        <f>IF(Table15[[#This Row],[Incident]]=B41, "", "X")</f>
        <v/>
      </c>
      <c r="M41" t="str">
        <f>IF(L41="X",IF(Table36[[#This Row],[Incident]]="",Table15[[#This Row],[Incident]],Table36[[#This Row],[Incident]]), "")</f>
        <v/>
      </c>
      <c r="N41" s="12" t="str">
        <f>IF(AND(L41="X", Table36[[#This Row],[Incident]]="", Table15[[#This Row],[code]]=267), "X", "")</f>
        <v/>
      </c>
      <c r="O41" s="12" t="str">
        <f>IF(Table15[[#This Row],[code]]="", "X", "")</f>
        <v/>
      </c>
      <c r="Q41" s="12">
        <v>38</v>
      </c>
      <c r="R41" t="str">
        <f>IF(Table15[[#This Row],[Incident]]="", Table36[[#This Row],[Incident]],Table15[[#This Row],[Incident]])</f>
        <v>21C3989</v>
      </c>
      <c r="S41">
        <f>IF(Table15[[#This Row],[Incident]]="", 267, Table15[[#This Row],[code]])</f>
        <v>267</v>
      </c>
      <c r="T41" t="str">
        <f>IF(Table15[[#This Row],[offense]]="", "Eluding", Table15[[#This Row],[offense]])</f>
        <v>Eluding</v>
      </c>
      <c r="U41" s="2">
        <f>IF(Table15[[#This Row],[Incident]]="", Table36[[#This Row],[Date]], Table15[[#This Row],[date]])</f>
        <v>44285</v>
      </c>
      <c r="V41" s="9">
        <f>MONTH(Table3[[#This Row],[Date]])</f>
        <v>3</v>
      </c>
      <c r="W41" s="9">
        <f>YEAR(Table3[[#This Row],[Date]])</f>
        <v>2021</v>
      </c>
    </row>
    <row r="42" spans="1:23" x14ac:dyDescent="0.35">
      <c r="A42" s="12">
        <v>39</v>
      </c>
      <c r="C42" s="1"/>
      <c r="D42" s="2"/>
      <c r="E42" s="1"/>
      <c r="F42" t="s">
        <v>103</v>
      </c>
      <c r="G42">
        <v>42</v>
      </c>
      <c r="H42" t="s">
        <v>148</v>
      </c>
      <c r="I42" s="1">
        <v>0.82122685185185185</v>
      </c>
      <c r="J42" s="2">
        <v>44318</v>
      </c>
      <c r="L42" s="5" t="str">
        <f>IF(Table15[[#This Row],[Incident]]=B42, "", "X")</f>
        <v>X</v>
      </c>
      <c r="M42" t="str">
        <f>IF(L42="X",IF(Table36[[#This Row],[Incident]]="",Table15[[#This Row],[Incident]],Table36[[#This Row],[Incident]]), "")</f>
        <v>21C5616</v>
      </c>
      <c r="N42" s="12" t="str">
        <f>IF(AND(L42="X", Table36[[#This Row],[Incident]]="", Table15[[#This Row],[code]]=267), "X", "")</f>
        <v/>
      </c>
      <c r="O42" s="12" t="str">
        <f>IF(Table15[[#This Row],[code]]="", "X", "")</f>
        <v/>
      </c>
      <c r="Q42" s="12">
        <v>39</v>
      </c>
      <c r="R42" t="str">
        <f>IF(Table15[[#This Row],[Incident]]="", Table36[[#This Row],[Incident]],Table15[[#This Row],[Incident]])</f>
        <v>21C5616</v>
      </c>
      <c r="S42">
        <f>IF(Table15[[#This Row],[Incident]]="", 267, Table15[[#This Row],[code]])</f>
        <v>42</v>
      </c>
      <c r="T42" t="str">
        <f>IF(Table15[[#This Row],[offense]]="", "Eluding", Table15[[#This Row],[offense]])</f>
        <v>Assault 2nd</v>
      </c>
      <c r="U42" s="2">
        <f>IF(Table15[[#This Row],[Incident]]="", Table36[[#This Row],[Date]], Table15[[#This Row],[date]])</f>
        <v>44318</v>
      </c>
      <c r="V42" s="9">
        <f>MONTH(Table3[[#This Row],[Date]])</f>
        <v>5</v>
      </c>
      <c r="W42" s="9">
        <f>YEAR(Table3[[#This Row],[Date]])</f>
        <v>2021</v>
      </c>
    </row>
    <row r="43" spans="1:23" x14ac:dyDescent="0.35">
      <c r="A43" s="12">
        <v>40</v>
      </c>
      <c r="C43" s="1"/>
      <c r="D43" s="2"/>
      <c r="E43" s="1"/>
      <c r="F43" t="s">
        <v>104</v>
      </c>
      <c r="G43">
        <v>41</v>
      </c>
      <c r="H43" t="s">
        <v>154</v>
      </c>
      <c r="I43" s="1">
        <v>0.98158564814814808</v>
      </c>
      <c r="J43" s="2">
        <v>44319</v>
      </c>
      <c r="L43" s="5" t="str">
        <f>IF(Table15[[#This Row],[Incident]]=B43, "", "X")</f>
        <v>X</v>
      </c>
      <c r="M43" t="str">
        <f>IF(L43="X",IF(Table36[[#This Row],[Incident]]="",Table15[[#This Row],[Incident]],Table36[[#This Row],[Incident]]), "")</f>
        <v>21C5667</v>
      </c>
      <c r="N43" s="12" t="str">
        <f>IF(AND(L43="X", Table36[[#This Row],[Incident]]="", Table15[[#This Row],[code]]=267), "X", "")</f>
        <v/>
      </c>
      <c r="O43" s="12" t="str">
        <f>IF(Table15[[#This Row],[code]]="", "X", "")</f>
        <v/>
      </c>
      <c r="Q43" s="12">
        <v>40</v>
      </c>
      <c r="R43" t="str">
        <f>IF(Table15[[#This Row],[Incident]]="", Table36[[#This Row],[Incident]],Table15[[#This Row],[Incident]])</f>
        <v>21C5667</v>
      </c>
      <c r="S43">
        <f>IF(Table15[[#This Row],[Incident]]="", 267, Table15[[#This Row],[code]])</f>
        <v>41</v>
      </c>
      <c r="T43" t="str">
        <f>IF(Table15[[#This Row],[offense]]="", "Eluding", Table15[[#This Row],[offense]])</f>
        <v>Assault 1st</v>
      </c>
      <c r="U43" s="2">
        <f>IF(Table15[[#This Row],[Incident]]="", Table36[[#This Row],[Date]], Table15[[#This Row],[date]])</f>
        <v>44319</v>
      </c>
      <c r="V43" s="9">
        <f>MONTH(Table3[[#This Row],[Date]])</f>
        <v>5</v>
      </c>
      <c r="W43" s="9">
        <f>YEAR(Table3[[#This Row],[Date]])</f>
        <v>2021</v>
      </c>
    </row>
    <row r="44" spans="1:23" x14ac:dyDescent="0.35">
      <c r="A44" s="12">
        <v>41</v>
      </c>
      <c r="B44" t="s">
        <v>53</v>
      </c>
      <c r="C44" s="1">
        <v>0.75694444444444453</v>
      </c>
      <c r="D44" s="2">
        <v>44355</v>
      </c>
      <c r="E44" s="1"/>
      <c r="F44" t="s">
        <v>53</v>
      </c>
      <c r="G44">
        <v>267</v>
      </c>
      <c r="H44" t="s">
        <v>10</v>
      </c>
      <c r="I44" s="1">
        <v>0.75694444444444453</v>
      </c>
      <c r="J44" s="2">
        <v>44355</v>
      </c>
      <c r="L44" s="5" t="str">
        <f>IF(Table15[[#This Row],[Incident]]=B44, "", "X")</f>
        <v/>
      </c>
      <c r="M44" t="str">
        <f>IF(L44="X",IF(Table36[[#This Row],[Incident]]="",Table15[[#This Row],[Incident]],Table36[[#This Row],[Incident]]), "")</f>
        <v/>
      </c>
      <c r="N44" s="12" t="str">
        <f>IF(AND(L44="X", Table36[[#This Row],[Incident]]="", Table15[[#This Row],[code]]=267), "X", "")</f>
        <v/>
      </c>
      <c r="O44" s="12" t="str">
        <f>IF(Table15[[#This Row],[code]]="", "X", "")</f>
        <v/>
      </c>
      <c r="Q44" s="12">
        <v>41</v>
      </c>
      <c r="R44" t="str">
        <f>IF(Table15[[#This Row],[Incident]]="", Table36[[#This Row],[Incident]],Table15[[#This Row],[Incident]])</f>
        <v>21C7391</v>
      </c>
      <c r="S44">
        <f>IF(Table15[[#This Row],[Incident]]="", 267, Table15[[#This Row],[code]])</f>
        <v>267</v>
      </c>
      <c r="T44" t="str">
        <f>IF(Table15[[#This Row],[offense]]="", "Eluding", Table15[[#This Row],[offense]])</f>
        <v>Eluding</v>
      </c>
      <c r="U44" s="2">
        <f>IF(Table15[[#This Row],[Incident]]="", Table36[[#This Row],[Date]], Table15[[#This Row],[date]])</f>
        <v>44355</v>
      </c>
      <c r="V44" s="9">
        <f>MONTH(Table3[[#This Row],[Date]])</f>
        <v>6</v>
      </c>
      <c r="W44" s="9">
        <f>YEAR(Table3[[#This Row],[Date]])</f>
        <v>2021</v>
      </c>
    </row>
    <row r="45" spans="1:23" x14ac:dyDescent="0.35">
      <c r="A45" s="12">
        <v>42</v>
      </c>
      <c r="C45" s="1"/>
      <c r="D45" s="2"/>
      <c r="E45" s="1"/>
      <c r="F45" t="s">
        <v>4</v>
      </c>
      <c r="G45">
        <v>41</v>
      </c>
      <c r="H45" t="s">
        <v>5</v>
      </c>
      <c r="I45" s="1">
        <v>0.11343750000000001</v>
      </c>
      <c r="J45" s="2">
        <v>44378</v>
      </c>
      <c r="L45" s="5" t="str">
        <f>IF(Table15[[#This Row],[Incident]]=B45, "", "X")</f>
        <v>X</v>
      </c>
      <c r="M45" t="str">
        <f>IF(L45="X",IF(Table36[[#This Row],[Incident]]="",Table15[[#This Row],[Incident]],Table36[[#This Row],[Incident]]), "")</f>
        <v>21C8535</v>
      </c>
      <c r="N45" s="12" t="str">
        <f>IF(AND(L45="X", Table36[[#This Row],[Incident]]="", Table15[[#This Row],[code]]=267), "X", "")</f>
        <v/>
      </c>
      <c r="O45" s="12" t="str">
        <f>IF(Table15[[#This Row],[code]]="", "X", "")</f>
        <v/>
      </c>
      <c r="Q45" s="12">
        <v>42</v>
      </c>
      <c r="R45" t="str">
        <f>IF(Table15[[#This Row],[Incident]]="", Table36[[#This Row],[Incident]],Table15[[#This Row],[Incident]])</f>
        <v>21C8535</v>
      </c>
      <c r="S45">
        <f>IF(Table15[[#This Row],[Incident]]="", 267, Table15[[#This Row],[code]])</f>
        <v>41</v>
      </c>
      <c r="T45" t="str">
        <f>IF(Table15[[#This Row],[offense]]="", "Eluding", Table15[[#This Row],[offense]])</f>
        <v>Assault</v>
      </c>
      <c r="U45" s="2">
        <f>IF(Table15[[#This Row],[Incident]]="", Table36[[#This Row],[Date]], Table15[[#This Row],[date]])</f>
        <v>44378</v>
      </c>
      <c r="V45" s="9">
        <f>MONTH(Table3[[#This Row],[Date]])</f>
        <v>7</v>
      </c>
      <c r="W45" s="9">
        <f>YEAR(Table3[[#This Row],[Date]])</f>
        <v>2021</v>
      </c>
    </row>
    <row r="46" spans="1:23" x14ac:dyDescent="0.35">
      <c r="A46" s="12">
        <v>43</v>
      </c>
      <c r="C46" s="1"/>
      <c r="D46" s="2"/>
      <c r="E46" s="1"/>
      <c r="F46" t="s">
        <v>52</v>
      </c>
      <c r="G46">
        <v>921</v>
      </c>
      <c r="H46" t="s">
        <v>51</v>
      </c>
      <c r="I46" s="1">
        <v>0.76231481481481478</v>
      </c>
      <c r="J46" s="2">
        <v>44383</v>
      </c>
      <c r="L46" s="5" t="str">
        <f>IF(Table15[[#This Row],[Incident]]=B46, "", "X")</f>
        <v>X</v>
      </c>
      <c r="M46" t="str">
        <f>IF(L46="X",IF(Table36[[#This Row],[Incident]]="",Table15[[#This Row],[Incident]],Table36[[#This Row],[Incident]]), "")</f>
        <v>21C8822</v>
      </c>
      <c r="N46" s="12" t="str">
        <f>IF(AND(L46="X", Table36[[#This Row],[Incident]]="", Table15[[#This Row],[code]]=267), "X", "")</f>
        <v/>
      </c>
      <c r="O46" s="12" t="str">
        <f>IF(Table15[[#This Row],[code]]="", "X", "")</f>
        <v/>
      </c>
      <c r="Q46" s="12">
        <v>43</v>
      </c>
      <c r="R46" t="str">
        <f>IF(Table15[[#This Row],[Incident]]="", Table36[[#This Row],[Incident]],Table15[[#This Row],[Incident]])</f>
        <v>21C8822</v>
      </c>
      <c r="S46">
        <f>IF(Table15[[#This Row],[Incident]]="", 267, Table15[[#This Row],[code]])</f>
        <v>921</v>
      </c>
      <c r="T46" t="str">
        <f>IF(Table15[[#This Row],[offense]]="", "Eluding", Table15[[#This Row],[offense]])</f>
        <v>Warrant/HA</v>
      </c>
      <c r="U46" s="2">
        <f>IF(Table15[[#This Row],[Incident]]="", Table36[[#This Row],[Date]], Table15[[#This Row],[date]])</f>
        <v>44383</v>
      </c>
      <c r="V46" s="9">
        <f>MONTH(Table3[[#This Row],[Date]])</f>
        <v>7</v>
      </c>
      <c r="W46" s="9">
        <f>YEAR(Table3[[#This Row],[Date]])</f>
        <v>2021</v>
      </c>
    </row>
    <row r="47" spans="1:23" x14ac:dyDescent="0.35">
      <c r="A47" s="12">
        <v>44</v>
      </c>
      <c r="B47" t="s">
        <v>17</v>
      </c>
      <c r="C47" s="1">
        <v>0.20917824074074073</v>
      </c>
      <c r="D47" s="2">
        <v>44392</v>
      </c>
      <c r="E47" s="1"/>
      <c r="F47" t="s">
        <v>17</v>
      </c>
      <c r="G47">
        <v>267</v>
      </c>
      <c r="H47" t="s">
        <v>10</v>
      </c>
      <c r="I47" s="1">
        <v>0.20917824074074073</v>
      </c>
      <c r="J47" s="2">
        <v>44392</v>
      </c>
      <c r="L47" s="5" t="str">
        <f>IF(Table15[[#This Row],[Incident]]=B47, "", "X")</f>
        <v/>
      </c>
      <c r="M47" t="str">
        <f>IF(L47="X",IF(Table36[[#This Row],[Incident]]="",Table15[[#This Row],[Incident]],Table36[[#This Row],[Incident]]), "")</f>
        <v/>
      </c>
      <c r="N47" s="12" t="str">
        <f>IF(AND(L47="X", Table36[[#This Row],[Incident]]="", Table15[[#This Row],[code]]=267), "X", "")</f>
        <v/>
      </c>
      <c r="O47" s="12" t="str">
        <f>IF(Table15[[#This Row],[code]]="", "X", "")</f>
        <v/>
      </c>
      <c r="Q47" s="12">
        <v>44</v>
      </c>
      <c r="R47" t="str">
        <f>IF(Table15[[#This Row],[Incident]]="", Table36[[#This Row],[Incident]],Table15[[#This Row],[Incident]])</f>
        <v>21C9202</v>
      </c>
      <c r="S47">
        <f>IF(Table15[[#This Row],[Incident]]="", 267, Table15[[#This Row],[code]])</f>
        <v>267</v>
      </c>
      <c r="T47" t="str">
        <f>IF(Table15[[#This Row],[offense]]="", "Eluding", Table15[[#This Row],[offense]])</f>
        <v>Eluding</v>
      </c>
      <c r="U47" s="2">
        <f>IF(Table15[[#This Row],[Incident]]="", Table36[[#This Row],[Date]], Table15[[#This Row],[date]])</f>
        <v>44392</v>
      </c>
      <c r="V47" s="9">
        <f>MONTH(Table3[[#This Row],[Date]])</f>
        <v>7</v>
      </c>
      <c r="W47" s="9">
        <f>YEAR(Table3[[#This Row],[Date]])</f>
        <v>2021</v>
      </c>
    </row>
    <row r="48" spans="1:23" x14ac:dyDescent="0.35">
      <c r="A48" s="12">
        <v>45</v>
      </c>
      <c r="C48" s="1"/>
      <c r="D48" s="2"/>
      <c r="E48" s="1"/>
      <c r="F48" t="s">
        <v>50</v>
      </c>
      <c r="G48">
        <v>921</v>
      </c>
      <c r="H48" t="s">
        <v>51</v>
      </c>
      <c r="I48" s="1">
        <v>0.42149305555555555</v>
      </c>
      <c r="J48" s="2">
        <v>44432</v>
      </c>
      <c r="L48" s="5" t="str">
        <f>IF(Table15[[#This Row],[Incident]]=B48, "", "X")</f>
        <v>X</v>
      </c>
      <c r="M48" t="str">
        <f>IF(L48="X",IF(Table36[[#This Row],[Incident]]="",Table15[[#This Row],[Incident]],Table36[[#This Row],[Incident]]), "")</f>
        <v>21C11102</v>
      </c>
      <c r="N48" s="12" t="str">
        <f>IF(AND(L48="X", Table36[[#This Row],[Incident]]="", Table15[[#This Row],[code]]=267), "X", "")</f>
        <v/>
      </c>
      <c r="O48" s="12" t="str">
        <f>IF(Table15[[#This Row],[code]]="", "X", "")</f>
        <v/>
      </c>
      <c r="Q48" s="12">
        <v>45</v>
      </c>
      <c r="R48" t="str">
        <f>IF(Table15[[#This Row],[Incident]]="", Table36[[#This Row],[Incident]],Table15[[#This Row],[Incident]])</f>
        <v>21C11102</v>
      </c>
      <c r="S48">
        <f>IF(Table15[[#This Row],[Incident]]="", 267, Table15[[#This Row],[code]])</f>
        <v>921</v>
      </c>
      <c r="T48" t="str">
        <f>IF(Table15[[#This Row],[offense]]="", "Eluding", Table15[[#This Row],[offense]])</f>
        <v>Warrant/HA</v>
      </c>
      <c r="U48" s="2">
        <f>IF(Table15[[#This Row],[Incident]]="", Table36[[#This Row],[Date]], Table15[[#This Row],[date]])</f>
        <v>44432</v>
      </c>
      <c r="V48" s="9">
        <f>MONTH(Table3[[#This Row],[Date]])</f>
        <v>8</v>
      </c>
      <c r="W48" s="9">
        <f>YEAR(Table3[[#This Row],[Date]])</f>
        <v>2021</v>
      </c>
    </row>
    <row r="49" spans="1:23" x14ac:dyDescent="0.35">
      <c r="A49" s="12">
        <v>46</v>
      </c>
      <c r="B49" t="s">
        <v>56</v>
      </c>
      <c r="C49" s="1">
        <v>0.78402777777777777</v>
      </c>
      <c r="D49" s="2">
        <v>44447</v>
      </c>
      <c r="E49" s="1"/>
      <c r="F49" t="s">
        <v>56</v>
      </c>
      <c r="G49">
        <v>267</v>
      </c>
      <c r="H49" t="s">
        <v>10</v>
      </c>
      <c r="I49" s="1">
        <v>0.78402777777777777</v>
      </c>
      <c r="J49" s="2">
        <v>44447</v>
      </c>
      <c r="L49" s="5" t="str">
        <f>IF(Table15[[#This Row],[Incident]]=B49, "", "X")</f>
        <v/>
      </c>
      <c r="M49" t="str">
        <f>IF(L49="X",IF(Table36[[#This Row],[Incident]]="",Table15[[#This Row],[Incident]],Table36[[#This Row],[Incident]]), "")</f>
        <v/>
      </c>
      <c r="N49" s="12" t="str">
        <f>IF(AND(L49="X", Table36[[#This Row],[Incident]]="", Table15[[#This Row],[code]]=267), "X", "")</f>
        <v/>
      </c>
      <c r="O49" s="12" t="str">
        <f>IF(Table15[[#This Row],[code]]="", "X", "")</f>
        <v/>
      </c>
      <c r="Q49" s="12">
        <v>46</v>
      </c>
      <c r="R49" t="str">
        <f>IF(Table15[[#This Row],[Incident]]="", Table36[[#This Row],[Incident]],Table15[[#This Row],[Incident]])</f>
        <v>21C11956</v>
      </c>
      <c r="S49">
        <f>IF(Table15[[#This Row],[Incident]]="", 267, Table15[[#This Row],[code]])</f>
        <v>267</v>
      </c>
      <c r="T49" t="str">
        <f>IF(Table15[[#This Row],[offense]]="", "Eluding", Table15[[#This Row],[offense]])</f>
        <v>Eluding</v>
      </c>
      <c r="U49" s="2">
        <f>IF(Table15[[#This Row],[Incident]]="", Table36[[#This Row],[Date]], Table15[[#This Row],[date]])</f>
        <v>44447</v>
      </c>
      <c r="V49" s="9">
        <f>MONTH(Table3[[#This Row],[Date]])</f>
        <v>9</v>
      </c>
      <c r="W49" s="9">
        <f>YEAR(Table3[[#This Row],[Date]])</f>
        <v>2021</v>
      </c>
    </row>
    <row r="50" spans="1:23" x14ac:dyDescent="0.35">
      <c r="A50" s="12">
        <v>47</v>
      </c>
      <c r="B50" t="s">
        <v>62</v>
      </c>
      <c r="C50" s="1">
        <v>4.0671296296296296E-2</v>
      </c>
      <c r="D50" s="2">
        <v>44450</v>
      </c>
      <c r="E50" s="1"/>
      <c r="F50" t="s">
        <v>62</v>
      </c>
      <c r="G50">
        <v>267</v>
      </c>
      <c r="H50" t="s">
        <v>10</v>
      </c>
      <c r="I50" s="1">
        <v>4.0671296296296296E-2</v>
      </c>
      <c r="J50" s="2">
        <v>44450</v>
      </c>
      <c r="L50" s="5" t="str">
        <f>IF(Table15[[#This Row],[Incident]]=B50, "", "X")</f>
        <v/>
      </c>
      <c r="M50" t="str">
        <f>IF(L50="X",IF(Table36[[#This Row],[Incident]]="",Table15[[#This Row],[Incident]],Table36[[#This Row],[Incident]]), "")</f>
        <v/>
      </c>
      <c r="N50" s="12" t="str">
        <f>IF(AND(L50="X", Table36[[#This Row],[Incident]]="", Table15[[#This Row],[code]]=267), "X", "")</f>
        <v/>
      </c>
      <c r="O50" s="12" t="str">
        <f>IF(Table15[[#This Row],[code]]="", "X", "")</f>
        <v/>
      </c>
      <c r="Q50" s="12">
        <v>47</v>
      </c>
      <c r="R50" t="str">
        <f>IF(Table15[[#This Row],[Incident]]="", Table36[[#This Row],[Incident]],Table15[[#This Row],[Incident]])</f>
        <v>21C12088</v>
      </c>
      <c r="S50">
        <f>IF(Table15[[#This Row],[Incident]]="", 267, Table15[[#This Row],[code]])</f>
        <v>267</v>
      </c>
      <c r="T50" t="str">
        <f>IF(Table15[[#This Row],[offense]]="", "Eluding", Table15[[#This Row],[offense]])</f>
        <v>Eluding</v>
      </c>
      <c r="U50" s="2">
        <f>IF(Table15[[#This Row],[Incident]]="", Table36[[#This Row],[Date]], Table15[[#This Row],[date]])</f>
        <v>44450</v>
      </c>
      <c r="V50" s="9">
        <f>MONTH(Table3[[#This Row],[Date]])</f>
        <v>9</v>
      </c>
      <c r="W50" s="9">
        <f>YEAR(Table3[[#This Row],[Date]])</f>
        <v>2021</v>
      </c>
    </row>
    <row r="51" spans="1:23" x14ac:dyDescent="0.35">
      <c r="A51" s="12">
        <v>48</v>
      </c>
      <c r="B51" t="s">
        <v>22</v>
      </c>
      <c r="C51" s="1">
        <v>0.10853009259259259</v>
      </c>
      <c r="D51" s="2">
        <v>44460</v>
      </c>
      <c r="E51" s="1"/>
      <c r="F51" t="s">
        <v>22</v>
      </c>
      <c r="G51">
        <v>267</v>
      </c>
      <c r="H51" t="s">
        <v>10</v>
      </c>
      <c r="I51" s="1">
        <v>0.10853009259259259</v>
      </c>
      <c r="J51" s="2">
        <v>44460</v>
      </c>
      <c r="L51" s="5" t="str">
        <f>IF(Table15[[#This Row],[Incident]]=B51, "", "X")</f>
        <v/>
      </c>
      <c r="M51" t="str">
        <f>IF(L51="X",IF(Table36[[#This Row],[Incident]]="",Table15[[#This Row],[Incident]],Table36[[#This Row],[Incident]]), "")</f>
        <v/>
      </c>
      <c r="N51" s="12" t="str">
        <f>IF(AND(L51="X", Table36[[#This Row],[Incident]]="", Table15[[#This Row],[code]]=267), "X", "")</f>
        <v/>
      </c>
      <c r="O51" s="12" t="str">
        <f>IF(Table15[[#This Row],[code]]="", "X", "")</f>
        <v/>
      </c>
      <c r="Q51" s="12">
        <v>48</v>
      </c>
      <c r="R51" t="str">
        <f>IF(Table15[[#This Row],[Incident]]="", Table36[[#This Row],[Incident]],Table15[[#This Row],[Incident]])</f>
        <v>21C12593</v>
      </c>
      <c r="S51">
        <f>IF(Table15[[#This Row],[Incident]]="", 267, Table15[[#This Row],[code]])</f>
        <v>267</v>
      </c>
      <c r="T51" t="str">
        <f>IF(Table15[[#This Row],[offense]]="", "Eluding", Table15[[#This Row],[offense]])</f>
        <v>Eluding</v>
      </c>
      <c r="U51" s="2">
        <f>IF(Table15[[#This Row],[Incident]]="", Table36[[#This Row],[Date]], Table15[[#This Row],[date]])</f>
        <v>44460</v>
      </c>
      <c r="V51" s="9">
        <f>MONTH(Table3[[#This Row],[Date]])</f>
        <v>9</v>
      </c>
      <c r="W51" s="9">
        <f>YEAR(Table3[[#This Row],[Date]])</f>
        <v>2021</v>
      </c>
    </row>
    <row r="52" spans="1:23" x14ac:dyDescent="0.35">
      <c r="A52" s="12">
        <v>49</v>
      </c>
      <c r="B52" t="s">
        <v>130</v>
      </c>
      <c r="C52" s="1">
        <v>0.56291666666666662</v>
      </c>
      <c r="D52" s="2">
        <v>44460</v>
      </c>
      <c r="E52" s="1"/>
      <c r="I52" s="1"/>
      <c r="J52" s="2"/>
      <c r="L52" s="5" t="str">
        <f>IF(Table15[[#This Row],[Incident]]=B52, "", "X")</f>
        <v>X</v>
      </c>
      <c r="M52" t="str">
        <f>IF(L52="X",IF(Table36[[#This Row],[Incident]]="",Table15[[#This Row],[Incident]],Table36[[#This Row],[Incident]]), "")</f>
        <v>21C12612</v>
      </c>
      <c r="N52" s="12" t="str">
        <f>IF(AND(L52="X", Table36[[#This Row],[Incident]]="", Table15[[#This Row],[code]]=267), "X", "")</f>
        <v/>
      </c>
      <c r="O52" s="12" t="str">
        <f>IF(Table15[[#This Row],[code]]="", "X", "")</f>
        <v>X</v>
      </c>
      <c r="Q52" s="12">
        <v>49</v>
      </c>
      <c r="R52" t="str">
        <f>IF(Table15[[#This Row],[Incident]]="", Table36[[#This Row],[Incident]],Table15[[#This Row],[Incident]])</f>
        <v>21C12612</v>
      </c>
      <c r="S52">
        <f>IF(Table15[[#This Row],[Incident]]="", 267, Table15[[#This Row],[code]])</f>
        <v>267</v>
      </c>
      <c r="T52" t="str">
        <f>IF(Table15[[#This Row],[offense]]="", "Eluding", Table15[[#This Row],[offense]])</f>
        <v>Eluding</v>
      </c>
      <c r="U52" s="2">
        <f>IF(Table15[[#This Row],[Incident]]="", Table36[[#This Row],[Date]], Table15[[#This Row],[date]])</f>
        <v>44460</v>
      </c>
      <c r="V52" s="9">
        <f>MONTH(Table3[[#This Row],[Date]])</f>
        <v>9</v>
      </c>
      <c r="W52" s="9">
        <f>YEAR(Table3[[#This Row],[Date]])</f>
        <v>2021</v>
      </c>
    </row>
    <row r="53" spans="1:23" x14ac:dyDescent="0.35">
      <c r="A53" s="12">
        <v>50</v>
      </c>
      <c r="C53" s="1"/>
      <c r="D53" s="2"/>
      <c r="E53" s="1"/>
      <c r="F53" t="s">
        <v>15</v>
      </c>
      <c r="G53">
        <v>889</v>
      </c>
      <c r="H53" t="s">
        <v>16</v>
      </c>
      <c r="I53" s="1">
        <v>0.55728009259259259</v>
      </c>
      <c r="J53" s="2">
        <v>44467</v>
      </c>
      <c r="L53" s="5" t="str">
        <f>IF(Table15[[#This Row],[Incident]]=B53, "", "X")</f>
        <v>X</v>
      </c>
      <c r="M53" t="str">
        <f>IF(L53="X",IF(Table36[[#This Row],[Incident]]="",Table15[[#This Row],[Incident]],Table36[[#This Row],[Incident]]), "")</f>
        <v>21C12961</v>
      </c>
      <c r="N53" s="12" t="str">
        <f>IF(AND(L53="X", Table36[[#This Row],[Incident]]="", Table15[[#This Row],[code]]=267), "X", "")</f>
        <v/>
      </c>
      <c r="O53" s="12" t="str">
        <f>IF(Table15[[#This Row],[code]]="", "X", "")</f>
        <v/>
      </c>
      <c r="Q53" s="12">
        <v>50</v>
      </c>
      <c r="R53" t="str">
        <f>IF(Table15[[#This Row],[Incident]]="", Table36[[#This Row],[Incident]],Table15[[#This Row],[Incident]])</f>
        <v>21C12961</v>
      </c>
      <c r="S53">
        <f>IF(Table15[[#This Row],[Incident]]="", 267, Table15[[#This Row],[code]])</f>
        <v>889</v>
      </c>
      <c r="T53" t="str">
        <f>IF(Table15[[#This Row],[offense]]="", "Eluding", Table15[[#This Row],[offense]])</f>
        <v>Traf</v>
      </c>
      <c r="U53" s="2">
        <f>IF(Table15[[#This Row],[Incident]]="", Table36[[#This Row],[Date]], Table15[[#This Row],[date]])</f>
        <v>44467</v>
      </c>
      <c r="V53" s="9">
        <f>MONTH(Table3[[#This Row],[Date]])</f>
        <v>9</v>
      </c>
      <c r="W53" s="9">
        <f>YEAR(Table3[[#This Row],[Date]])</f>
        <v>2021</v>
      </c>
    </row>
    <row r="54" spans="1:23" x14ac:dyDescent="0.35">
      <c r="A54" s="12">
        <v>51</v>
      </c>
      <c r="C54" s="1"/>
      <c r="D54" s="2"/>
      <c r="E54" s="1"/>
      <c r="F54" t="s">
        <v>20</v>
      </c>
      <c r="G54">
        <v>71</v>
      </c>
      <c r="H54" t="s">
        <v>146</v>
      </c>
      <c r="I54" s="1">
        <v>1.9895833333333331E-2</v>
      </c>
      <c r="J54" s="2">
        <v>44473</v>
      </c>
      <c r="L54" s="5" t="str">
        <f>IF(Table15[[#This Row],[Incident]]=B54, "", "X")</f>
        <v>X</v>
      </c>
      <c r="M54" t="str">
        <f>IF(L54="X",IF(Table36[[#This Row],[Incident]]="",Table15[[#This Row],[Incident]],Table36[[#This Row],[Incident]]), "")</f>
        <v>21C13230</v>
      </c>
      <c r="N54" s="12" t="str">
        <f>IF(AND(L54="X", Table36[[#This Row],[Incident]]="", Table15[[#This Row],[code]]=267), "X", "")</f>
        <v/>
      </c>
      <c r="O54" s="12" t="str">
        <f>IF(Table15[[#This Row],[code]]="", "X", "")</f>
        <v/>
      </c>
      <c r="Q54" s="12">
        <v>51</v>
      </c>
      <c r="R54" t="str">
        <f>IF(Table15[[#This Row],[Incident]]="", Table36[[#This Row],[Incident]],Table15[[#This Row],[Incident]])</f>
        <v>21C13230</v>
      </c>
      <c r="S54">
        <f>IF(Table15[[#This Row],[Incident]]="", 267, Table15[[#This Row],[code]])</f>
        <v>71</v>
      </c>
      <c r="T54" t="str">
        <f>IF(Table15[[#This Row],[offense]]="", "Eluding", Table15[[#This Row],[offense]])</f>
        <v>Veh Theft</v>
      </c>
      <c r="U54" s="2">
        <f>IF(Table15[[#This Row],[Incident]]="", Table36[[#This Row],[Date]], Table15[[#This Row],[date]])</f>
        <v>44473</v>
      </c>
      <c r="V54" s="9">
        <f>MONTH(Table3[[#This Row],[Date]])</f>
        <v>10</v>
      </c>
      <c r="W54" s="9">
        <f>YEAR(Table3[[#This Row],[Date]])</f>
        <v>2021</v>
      </c>
    </row>
    <row r="55" spans="1:23" x14ac:dyDescent="0.35">
      <c r="A55" s="12">
        <v>52</v>
      </c>
      <c r="B55" t="s">
        <v>66</v>
      </c>
      <c r="C55" s="1">
        <v>0.71968750000000004</v>
      </c>
      <c r="D55" s="2">
        <v>44482</v>
      </c>
      <c r="E55" s="1"/>
      <c r="F55" t="s">
        <v>66</v>
      </c>
      <c r="G55">
        <v>267</v>
      </c>
      <c r="H55" t="s">
        <v>10</v>
      </c>
      <c r="I55" s="1">
        <v>0.71968750000000004</v>
      </c>
      <c r="J55" s="2">
        <v>44482</v>
      </c>
      <c r="L55" s="5" t="str">
        <f>IF(Table15[[#This Row],[Incident]]=B55, "", "X")</f>
        <v/>
      </c>
      <c r="M55" t="str">
        <f>IF(L55="X",IF(Table36[[#This Row],[Incident]]="",Table15[[#This Row],[Incident]],Table36[[#This Row],[Incident]]), "")</f>
        <v/>
      </c>
      <c r="N55" s="12" t="str">
        <f>IF(AND(L55="X", Table36[[#This Row],[Incident]]="", Table15[[#This Row],[code]]=267), "X", "")</f>
        <v/>
      </c>
      <c r="O55" s="12" t="str">
        <f>IF(Table15[[#This Row],[code]]="", "X", "")</f>
        <v/>
      </c>
      <c r="Q55" s="12">
        <v>52</v>
      </c>
      <c r="R55" t="str">
        <f>IF(Table15[[#This Row],[Incident]]="", Table36[[#This Row],[Incident]],Table15[[#This Row],[Incident]])</f>
        <v>21C13677</v>
      </c>
      <c r="S55">
        <f>IF(Table15[[#This Row],[Incident]]="", 267, Table15[[#This Row],[code]])</f>
        <v>267</v>
      </c>
      <c r="T55" t="str">
        <f>IF(Table15[[#This Row],[offense]]="", "Eluding", Table15[[#This Row],[offense]])</f>
        <v>Eluding</v>
      </c>
      <c r="U55" s="2">
        <f>IF(Table15[[#This Row],[Incident]]="", Table36[[#This Row],[Date]], Table15[[#This Row],[date]])</f>
        <v>44482</v>
      </c>
      <c r="V55" s="9">
        <f>MONTH(Table3[[#This Row],[Date]])</f>
        <v>10</v>
      </c>
      <c r="W55" s="9">
        <f>YEAR(Table3[[#This Row],[Date]])</f>
        <v>2021</v>
      </c>
    </row>
    <row r="56" spans="1:23" x14ac:dyDescent="0.35">
      <c r="A56" s="12">
        <v>53</v>
      </c>
      <c r="B56" t="s">
        <v>68</v>
      </c>
      <c r="C56" s="1">
        <v>0.43028935185185185</v>
      </c>
      <c r="D56" s="2">
        <v>44484</v>
      </c>
      <c r="E56" s="1"/>
      <c r="F56" t="s">
        <v>68</v>
      </c>
      <c r="G56">
        <v>267</v>
      </c>
      <c r="H56" t="s">
        <v>10</v>
      </c>
      <c r="I56" s="1">
        <v>0.43028935185185185</v>
      </c>
      <c r="J56" s="2">
        <v>44484</v>
      </c>
      <c r="L56" s="5" t="str">
        <f>IF(Table15[[#This Row],[Incident]]=B56, "", "X")</f>
        <v/>
      </c>
      <c r="M56" t="str">
        <f>IF(L56="X",IF(Table36[[#This Row],[Incident]]="",Table15[[#This Row],[Incident]],Table36[[#This Row],[Incident]]), "")</f>
        <v/>
      </c>
      <c r="N56" s="12" t="str">
        <f>IF(AND(L56="X", Table36[[#This Row],[Incident]]="", Table15[[#This Row],[code]]=267), "X", "")</f>
        <v/>
      </c>
      <c r="O56" s="12" t="str">
        <f>IF(Table15[[#This Row],[code]]="", "X", "")</f>
        <v/>
      </c>
      <c r="Q56" s="12">
        <v>53</v>
      </c>
      <c r="R56" t="str">
        <f>IF(Table15[[#This Row],[Incident]]="", Table36[[#This Row],[Incident]],Table15[[#This Row],[Incident]])</f>
        <v>21C13746</v>
      </c>
      <c r="S56">
        <f>IF(Table15[[#This Row],[Incident]]="", 267, Table15[[#This Row],[code]])</f>
        <v>267</v>
      </c>
      <c r="T56" t="str">
        <f>IF(Table15[[#This Row],[offense]]="", "Eluding", Table15[[#This Row],[offense]])</f>
        <v>Eluding</v>
      </c>
      <c r="U56" s="2">
        <f>IF(Table15[[#This Row],[Incident]]="", Table36[[#This Row],[Date]], Table15[[#This Row],[date]])</f>
        <v>44484</v>
      </c>
      <c r="V56" s="9">
        <f>MONTH(Table3[[#This Row],[Date]])</f>
        <v>10</v>
      </c>
      <c r="W56" s="9">
        <f>YEAR(Table3[[#This Row],[Date]])</f>
        <v>2021</v>
      </c>
    </row>
    <row r="57" spans="1:23" x14ac:dyDescent="0.35">
      <c r="A57" s="12">
        <v>54</v>
      </c>
      <c r="C57" s="1"/>
      <c r="D57" s="2"/>
      <c r="E57" s="1"/>
      <c r="F57" t="s">
        <v>69</v>
      </c>
      <c r="G57">
        <v>481</v>
      </c>
      <c r="H57" t="s">
        <v>151</v>
      </c>
      <c r="I57" s="1">
        <v>0.52495370370370364</v>
      </c>
      <c r="J57" s="2">
        <v>44488</v>
      </c>
      <c r="L57" s="5" t="str">
        <f>IF(Table15[[#This Row],[Incident]]=B57, "", "X")</f>
        <v>X</v>
      </c>
      <c r="M57" t="str">
        <f>IF(L57="X",IF(Table36[[#This Row],[Incident]]="",Table15[[#This Row],[Incident]],Table36[[#This Row],[Incident]]), "")</f>
        <v>21C13915</v>
      </c>
      <c r="N57" s="12" t="str">
        <f>IF(AND(L57="X", Table36[[#This Row],[Incident]]="", Table15[[#This Row],[code]]=267), "X", "")</f>
        <v/>
      </c>
      <c r="O57" s="12" t="str">
        <f>IF(Table15[[#This Row],[code]]="", "X", "")</f>
        <v/>
      </c>
      <c r="Q57" s="12">
        <v>54</v>
      </c>
      <c r="R57" t="str">
        <f>IF(Table15[[#This Row],[Incident]]="", Table36[[#This Row],[Incident]],Table15[[#This Row],[Incident]])</f>
        <v>21C13915</v>
      </c>
      <c r="S57">
        <f>IF(Table15[[#This Row],[Incident]]="", 267, Table15[[#This Row],[code]])</f>
        <v>481</v>
      </c>
      <c r="T57" t="str">
        <f>IF(Table15[[#This Row],[offense]]="", "Eluding", Table15[[#This Row],[offense]])</f>
        <v>Dept Assist</v>
      </c>
      <c r="U57" s="2">
        <f>IF(Table15[[#This Row],[Incident]]="", Table36[[#This Row],[Date]], Table15[[#This Row],[date]])</f>
        <v>44488</v>
      </c>
      <c r="V57" s="9">
        <f>MONTH(Table3[[#This Row],[Date]])</f>
        <v>10</v>
      </c>
      <c r="W57" s="9">
        <f>YEAR(Table3[[#This Row],[Date]])</f>
        <v>2021</v>
      </c>
    </row>
    <row r="58" spans="1:23" x14ac:dyDescent="0.35">
      <c r="A58" s="12">
        <v>55</v>
      </c>
      <c r="B58" t="s">
        <v>131</v>
      </c>
      <c r="C58" s="1">
        <v>0.37256944444444445</v>
      </c>
      <c r="D58" s="2">
        <v>44496</v>
      </c>
      <c r="E58" s="1"/>
      <c r="I58" s="1"/>
      <c r="J58" s="2"/>
      <c r="L58" s="5" t="str">
        <f>IF(Table15[[#This Row],[Incident]]=B58, "", "X")</f>
        <v>X</v>
      </c>
      <c r="M58" t="str">
        <f>IF(L58="X",IF(Table36[[#This Row],[Incident]]="",Table15[[#This Row],[Incident]],Table36[[#This Row],[Incident]]), "")</f>
        <v>21C14276</v>
      </c>
      <c r="N58" s="12" t="str">
        <f>IF(AND(L58="X", Table36[[#This Row],[Incident]]="", Table15[[#This Row],[code]]=267), "X", "")</f>
        <v/>
      </c>
      <c r="O58" s="12" t="str">
        <f>IF(Table15[[#This Row],[code]]="", "X", "")</f>
        <v>X</v>
      </c>
      <c r="Q58" s="12">
        <v>55</v>
      </c>
      <c r="R58" t="str">
        <f>IF(Table15[[#This Row],[Incident]]="", Table36[[#This Row],[Incident]],Table15[[#This Row],[Incident]])</f>
        <v>21C14276</v>
      </c>
      <c r="S58">
        <f>IF(Table15[[#This Row],[Incident]]="", 267, Table15[[#This Row],[code]])</f>
        <v>267</v>
      </c>
      <c r="T58" t="str">
        <f>IF(Table15[[#This Row],[offense]]="", "Eluding", Table15[[#This Row],[offense]])</f>
        <v>Eluding</v>
      </c>
      <c r="U58" s="2">
        <f>IF(Table15[[#This Row],[Incident]]="", Table36[[#This Row],[Date]], Table15[[#This Row],[date]])</f>
        <v>44496</v>
      </c>
      <c r="V58" s="9">
        <f>MONTH(Table3[[#This Row],[Date]])</f>
        <v>10</v>
      </c>
      <c r="W58" s="9">
        <f>YEAR(Table3[[#This Row],[Date]])</f>
        <v>2021</v>
      </c>
    </row>
    <row r="59" spans="1:23" x14ac:dyDescent="0.35">
      <c r="A59" s="12">
        <v>56</v>
      </c>
      <c r="C59" s="1"/>
      <c r="D59" s="2"/>
      <c r="E59" s="1"/>
      <c r="F59" t="s">
        <v>19</v>
      </c>
      <c r="G59">
        <v>267</v>
      </c>
      <c r="H59" t="s">
        <v>10</v>
      </c>
      <c r="I59" s="1">
        <v>0.35778935185185184</v>
      </c>
      <c r="J59" s="2">
        <v>44502</v>
      </c>
      <c r="L59" s="5" t="str">
        <f>IF(Table15[[#This Row],[Incident]]=B59, "", "X")</f>
        <v>X</v>
      </c>
      <c r="M59" t="str">
        <f>IF(L59="X",IF(Table36[[#This Row],[Incident]]="",Table15[[#This Row],[Incident]],Table36[[#This Row],[Incident]]), "")</f>
        <v>21C14558</v>
      </c>
      <c r="N59" s="12" t="str">
        <f>IF(AND(L59="X", Table36[[#This Row],[Incident]]="", Table15[[#This Row],[code]]=267), "X", "")</f>
        <v>X</v>
      </c>
      <c r="O59" s="12" t="str">
        <f>IF(Table15[[#This Row],[code]]="", "X", "")</f>
        <v/>
      </c>
      <c r="Q59" s="12">
        <v>56</v>
      </c>
      <c r="R59" t="str">
        <f>IF(Table15[[#This Row],[Incident]]="", Table36[[#This Row],[Incident]],Table15[[#This Row],[Incident]])</f>
        <v>21C14558</v>
      </c>
      <c r="S59">
        <f>IF(Table15[[#This Row],[Incident]]="", 267, Table15[[#This Row],[code]])</f>
        <v>267</v>
      </c>
      <c r="T59" t="str">
        <f>IF(Table15[[#This Row],[offense]]="", "Eluding", Table15[[#This Row],[offense]])</f>
        <v>Eluding</v>
      </c>
      <c r="U59" s="2">
        <f>IF(Table15[[#This Row],[Incident]]="", Table36[[#This Row],[Date]], Table15[[#This Row],[date]])</f>
        <v>44502</v>
      </c>
      <c r="V59" s="9">
        <f>MONTH(Table3[[#This Row],[Date]])</f>
        <v>11</v>
      </c>
      <c r="W59" s="9">
        <f>YEAR(Table3[[#This Row],[Date]])</f>
        <v>2021</v>
      </c>
    </row>
    <row r="60" spans="1:23" x14ac:dyDescent="0.35">
      <c r="A60" s="12">
        <v>57</v>
      </c>
      <c r="B60" t="s">
        <v>132</v>
      </c>
      <c r="C60" s="1">
        <v>0.61903935185185188</v>
      </c>
      <c r="D60" s="2">
        <v>44522</v>
      </c>
      <c r="E60" s="1"/>
      <c r="I60" s="1"/>
      <c r="J60" s="2"/>
      <c r="L60" s="5" t="str">
        <f>IF(Table15[[#This Row],[Incident]]=B60, "", "X")</f>
        <v>X</v>
      </c>
      <c r="M60" t="str">
        <f>IF(L60="X",IF(Table36[[#This Row],[Incident]]="",Table15[[#This Row],[Incident]],Table36[[#This Row],[Incident]]), "")</f>
        <v>21C15554</v>
      </c>
      <c r="N60" s="12" t="str">
        <f>IF(AND(L60="X", Table36[[#This Row],[Incident]]="", Table15[[#This Row],[code]]=267), "X", "")</f>
        <v/>
      </c>
      <c r="O60" s="12" t="str">
        <f>IF(Table15[[#This Row],[code]]="", "X", "")</f>
        <v>X</v>
      </c>
      <c r="Q60" s="12">
        <v>57</v>
      </c>
      <c r="R60" t="str">
        <f>IF(Table15[[#This Row],[Incident]]="", Table36[[#This Row],[Incident]],Table15[[#This Row],[Incident]])</f>
        <v>21C15554</v>
      </c>
      <c r="S60">
        <f>IF(Table15[[#This Row],[Incident]]="", 267, Table15[[#This Row],[code]])</f>
        <v>267</v>
      </c>
      <c r="T60" t="str">
        <f>IF(Table15[[#This Row],[offense]]="", "Eluding", Table15[[#This Row],[offense]])</f>
        <v>Eluding</v>
      </c>
      <c r="U60" s="2">
        <f>IF(Table15[[#This Row],[Incident]]="", Table36[[#This Row],[Date]], Table15[[#This Row],[date]])</f>
        <v>44522</v>
      </c>
      <c r="V60" s="9">
        <f>MONTH(Table3[[#This Row],[Date]])</f>
        <v>11</v>
      </c>
      <c r="W60" s="9">
        <f>YEAR(Table3[[#This Row],[Date]])</f>
        <v>2021</v>
      </c>
    </row>
    <row r="61" spans="1:23" x14ac:dyDescent="0.35">
      <c r="A61" s="12">
        <v>58</v>
      </c>
      <c r="B61" t="s">
        <v>70</v>
      </c>
      <c r="C61" s="1">
        <v>0.625462962962963</v>
      </c>
      <c r="D61" s="2">
        <v>44523</v>
      </c>
      <c r="E61" s="1"/>
      <c r="F61" t="s">
        <v>70</v>
      </c>
      <c r="G61">
        <v>267</v>
      </c>
      <c r="H61" t="s">
        <v>10</v>
      </c>
      <c r="I61" s="1">
        <v>0.625462962962963</v>
      </c>
      <c r="J61" s="2">
        <v>44523</v>
      </c>
      <c r="L61" s="5" t="str">
        <f>IF(Table15[[#This Row],[Incident]]=B61, "", "X")</f>
        <v/>
      </c>
      <c r="M61" t="str">
        <f>IF(L61="X",IF(Table36[[#This Row],[Incident]]="",Table15[[#This Row],[Incident]],Table36[[#This Row],[Incident]]), "")</f>
        <v/>
      </c>
      <c r="N61" s="12" t="str">
        <f>IF(AND(L61="X", Table36[[#This Row],[Incident]]="", Table15[[#This Row],[code]]=267), "X", "")</f>
        <v/>
      </c>
      <c r="O61" s="12" t="str">
        <f>IF(Table15[[#This Row],[code]]="", "X", "")</f>
        <v/>
      </c>
      <c r="Q61" s="12">
        <v>58</v>
      </c>
      <c r="R61" t="str">
        <f>IF(Table15[[#This Row],[Incident]]="", Table36[[#This Row],[Incident]],Table15[[#This Row],[Incident]])</f>
        <v>21C15596</v>
      </c>
      <c r="S61">
        <f>IF(Table15[[#This Row],[Incident]]="", 267, Table15[[#This Row],[code]])</f>
        <v>267</v>
      </c>
      <c r="T61" t="str">
        <f>IF(Table15[[#This Row],[offense]]="", "Eluding", Table15[[#This Row],[offense]])</f>
        <v>Eluding</v>
      </c>
      <c r="U61" s="2">
        <f>IF(Table15[[#This Row],[Incident]]="", Table36[[#This Row],[Date]], Table15[[#This Row],[date]])</f>
        <v>44523</v>
      </c>
      <c r="V61" s="9">
        <f>MONTH(Table3[[#This Row],[Date]])</f>
        <v>11</v>
      </c>
      <c r="W61" s="9">
        <f>YEAR(Table3[[#This Row],[Date]])</f>
        <v>2021</v>
      </c>
    </row>
    <row r="62" spans="1:23" x14ac:dyDescent="0.35">
      <c r="A62" s="12">
        <v>59</v>
      </c>
      <c r="B62" t="s">
        <v>47</v>
      </c>
      <c r="C62" s="1">
        <v>0.8299537037037038</v>
      </c>
      <c r="D62" s="2">
        <v>44526</v>
      </c>
      <c r="E62" s="1"/>
      <c r="F62" t="s">
        <v>47</v>
      </c>
      <c r="G62">
        <v>267</v>
      </c>
      <c r="H62" t="s">
        <v>10</v>
      </c>
      <c r="I62" s="1">
        <v>0.8299537037037038</v>
      </c>
      <c r="J62" s="2">
        <v>44526</v>
      </c>
      <c r="L62" s="5" t="str">
        <f>IF(Table15[[#This Row],[Incident]]=B62, "", "X")</f>
        <v/>
      </c>
      <c r="M62" t="str">
        <f>IF(L62="X",IF(Table36[[#This Row],[Incident]]="",Table15[[#This Row],[Incident]],Table36[[#This Row],[Incident]]), "")</f>
        <v/>
      </c>
      <c r="N62" s="12" t="str">
        <f>IF(AND(L62="X", Table36[[#This Row],[Incident]]="", Table15[[#This Row],[code]]=267), "X", "")</f>
        <v/>
      </c>
      <c r="O62" s="12" t="str">
        <f>IF(Table15[[#This Row],[code]]="", "X", "")</f>
        <v/>
      </c>
      <c r="Q62" s="12">
        <v>59</v>
      </c>
      <c r="R62" t="str">
        <f>IF(Table15[[#This Row],[Incident]]="", Table36[[#This Row],[Incident]],Table15[[#This Row],[Incident]])</f>
        <v>21C15720</v>
      </c>
      <c r="S62">
        <f>IF(Table15[[#This Row],[Incident]]="", 267, Table15[[#This Row],[code]])</f>
        <v>267</v>
      </c>
      <c r="T62" t="str">
        <f>IF(Table15[[#This Row],[offense]]="", "Eluding", Table15[[#This Row],[offense]])</f>
        <v>Eluding</v>
      </c>
      <c r="U62" s="2">
        <f>IF(Table15[[#This Row],[Incident]]="", Table36[[#This Row],[Date]], Table15[[#This Row],[date]])</f>
        <v>44526</v>
      </c>
      <c r="V62" s="9">
        <f>MONTH(Table3[[#This Row],[Date]])</f>
        <v>11</v>
      </c>
      <c r="W62" s="9">
        <f>YEAR(Table3[[#This Row],[Date]])</f>
        <v>2021</v>
      </c>
    </row>
    <row r="63" spans="1:23" x14ac:dyDescent="0.35">
      <c r="A63" s="12">
        <v>60</v>
      </c>
      <c r="B63" t="s">
        <v>46</v>
      </c>
      <c r="C63" s="1">
        <v>0.92678240740740747</v>
      </c>
      <c r="D63" s="2">
        <v>44531</v>
      </c>
      <c r="E63" s="1"/>
      <c r="F63" t="s">
        <v>46</v>
      </c>
      <c r="G63">
        <v>267</v>
      </c>
      <c r="H63" t="s">
        <v>10</v>
      </c>
      <c r="I63" s="1">
        <v>0.92678240740740747</v>
      </c>
      <c r="J63" s="2">
        <v>44531</v>
      </c>
      <c r="L63" s="5" t="str">
        <f>IF(Table15[[#This Row],[Incident]]=B63, "", "X")</f>
        <v/>
      </c>
      <c r="M63" t="str">
        <f>IF(L63="X",IF(Table36[[#This Row],[Incident]]="",Table15[[#This Row],[Incident]],Table36[[#This Row],[Incident]]), "")</f>
        <v/>
      </c>
      <c r="N63" s="12" t="str">
        <f>IF(AND(L63="X", Table36[[#This Row],[Incident]]="", Table15[[#This Row],[code]]=267), "X", "")</f>
        <v/>
      </c>
      <c r="O63" s="12" t="str">
        <f>IF(Table15[[#This Row],[code]]="", "X", "")</f>
        <v/>
      </c>
      <c r="Q63" s="12">
        <v>60</v>
      </c>
      <c r="R63" t="str">
        <f>IF(Table15[[#This Row],[Incident]]="", Table36[[#This Row],[Incident]],Table15[[#This Row],[Incident]])</f>
        <v>21C15949</v>
      </c>
      <c r="S63">
        <f>IF(Table15[[#This Row],[Incident]]="", 267, Table15[[#This Row],[code]])</f>
        <v>267</v>
      </c>
      <c r="T63" t="str">
        <f>IF(Table15[[#This Row],[offense]]="", "Eluding", Table15[[#This Row],[offense]])</f>
        <v>Eluding</v>
      </c>
      <c r="U63" s="2">
        <f>IF(Table15[[#This Row],[Incident]]="", Table36[[#This Row],[Date]], Table15[[#This Row],[date]])</f>
        <v>44531</v>
      </c>
      <c r="V63" s="9">
        <f>MONTH(Table3[[#This Row],[Date]])</f>
        <v>12</v>
      </c>
      <c r="W63" s="9">
        <f>YEAR(Table3[[#This Row],[Date]])</f>
        <v>2021</v>
      </c>
    </row>
    <row r="64" spans="1:23" x14ac:dyDescent="0.35">
      <c r="A64" s="12">
        <v>61</v>
      </c>
      <c r="B64" t="s">
        <v>65</v>
      </c>
      <c r="C64" s="1">
        <v>0.22571759259259261</v>
      </c>
      <c r="D64" s="2">
        <v>44534</v>
      </c>
      <c r="E64" s="1"/>
      <c r="F64" t="s">
        <v>65</v>
      </c>
      <c r="G64">
        <v>267</v>
      </c>
      <c r="H64" t="s">
        <v>10</v>
      </c>
      <c r="I64" s="1">
        <v>0.22571759259259261</v>
      </c>
      <c r="J64" s="2">
        <v>44534</v>
      </c>
      <c r="L64" s="5" t="str">
        <f>IF(Table15[[#This Row],[Incident]]=B64, "", "X")</f>
        <v/>
      </c>
      <c r="M64" t="str">
        <f>IF(L64="X",IF(Table36[[#This Row],[Incident]]="",Table15[[#This Row],[Incident]],Table36[[#This Row],[Incident]]), "")</f>
        <v/>
      </c>
      <c r="N64" s="12" t="str">
        <f>IF(AND(L64="X", Table36[[#This Row],[Incident]]="", Table15[[#This Row],[code]]=267), "X", "")</f>
        <v/>
      </c>
      <c r="O64" s="12" t="str">
        <f>IF(Table15[[#This Row],[code]]="", "X", "")</f>
        <v/>
      </c>
      <c r="Q64" s="12">
        <v>61</v>
      </c>
      <c r="R64" t="str">
        <f>IF(Table15[[#This Row],[Incident]]="", Table36[[#This Row],[Incident]],Table15[[#This Row],[Incident]])</f>
        <v>21C16046</v>
      </c>
      <c r="S64">
        <f>IF(Table15[[#This Row],[Incident]]="", 267, Table15[[#This Row],[code]])</f>
        <v>267</v>
      </c>
      <c r="T64" t="str">
        <f>IF(Table15[[#This Row],[offense]]="", "Eluding", Table15[[#This Row],[offense]])</f>
        <v>Eluding</v>
      </c>
      <c r="U64" s="2">
        <f>IF(Table15[[#This Row],[Incident]]="", Table36[[#This Row],[Date]], Table15[[#This Row],[date]])</f>
        <v>44534</v>
      </c>
      <c r="V64" s="9">
        <f>MONTH(Table3[[#This Row],[Date]])</f>
        <v>12</v>
      </c>
      <c r="W64" s="9">
        <f>YEAR(Table3[[#This Row],[Date]])</f>
        <v>2021</v>
      </c>
    </row>
    <row r="65" spans="1:23" x14ac:dyDescent="0.35">
      <c r="A65" s="12">
        <v>62</v>
      </c>
      <c r="C65" s="1"/>
      <c r="D65" s="2"/>
      <c r="E65" s="1"/>
      <c r="F65" t="s">
        <v>63</v>
      </c>
      <c r="G65">
        <v>31</v>
      </c>
      <c r="H65" t="s">
        <v>150</v>
      </c>
      <c r="I65" s="1">
        <v>0.10430555555555555</v>
      </c>
      <c r="J65" s="2">
        <v>44542</v>
      </c>
      <c r="L65" s="5" t="str">
        <f>IF(Table15[[#This Row],[Incident]]=B65, "", "X")</f>
        <v>X</v>
      </c>
      <c r="M65" t="str">
        <f>IF(L65="X",IF(Table36[[#This Row],[Incident]]="",Table15[[#This Row],[Incident]],Table36[[#This Row],[Incident]]), "")</f>
        <v>21C16389</v>
      </c>
      <c r="N65" s="12" t="str">
        <f>IF(AND(L65="X", Table36[[#This Row],[Incident]]="", Table15[[#This Row],[code]]=267), "X", "")</f>
        <v/>
      </c>
      <c r="O65" s="12" t="str">
        <f>IF(Table15[[#This Row],[code]]="", "X", "")</f>
        <v/>
      </c>
      <c r="Q65" s="12">
        <v>62</v>
      </c>
      <c r="R65" t="str">
        <f>IF(Table15[[#This Row],[Incident]]="", Table36[[#This Row],[Incident]],Table15[[#This Row],[Incident]])</f>
        <v>21C16389</v>
      </c>
      <c r="S65">
        <f>IF(Table15[[#This Row],[Incident]]="", 267, Table15[[#This Row],[code]])</f>
        <v>31</v>
      </c>
      <c r="T65" t="str">
        <f>IF(Table15[[#This Row],[offense]]="", "Eluding", Table15[[#This Row],[offense]])</f>
        <v>Robbery 1st</v>
      </c>
      <c r="U65" s="2">
        <f>IF(Table15[[#This Row],[Incident]]="", Table36[[#This Row],[Date]], Table15[[#This Row],[date]])</f>
        <v>44542</v>
      </c>
      <c r="V65" s="9">
        <f>MONTH(Table3[[#This Row],[Date]])</f>
        <v>12</v>
      </c>
      <c r="W65" s="9">
        <f>YEAR(Table3[[#This Row],[Date]])</f>
        <v>2021</v>
      </c>
    </row>
    <row r="66" spans="1:23" x14ac:dyDescent="0.35">
      <c r="A66" s="12">
        <v>63</v>
      </c>
      <c r="B66" t="s">
        <v>133</v>
      </c>
      <c r="C66" s="1">
        <v>0.42951388888888892</v>
      </c>
      <c r="D66" s="2">
        <v>44545</v>
      </c>
      <c r="E66" s="1"/>
      <c r="I66" s="1"/>
      <c r="J66" s="2"/>
      <c r="L66" s="5" t="str">
        <f>IF(Table15[[#This Row],[Incident]]=B66, "", "X")</f>
        <v>X</v>
      </c>
      <c r="M66" t="str">
        <f>IF(L66="X",IF(Table36[[#This Row],[Incident]]="",Table15[[#This Row],[Incident]],Table36[[#This Row],[Incident]]), "")</f>
        <v>21C16517</v>
      </c>
      <c r="N66" s="12" t="str">
        <f>IF(AND(L66="X", Table36[[#This Row],[Incident]]="", Table15[[#This Row],[code]]=267), "X", "")</f>
        <v/>
      </c>
      <c r="O66" s="12" t="str">
        <f>IF(Table15[[#This Row],[code]]="", "X", "")</f>
        <v>X</v>
      </c>
      <c r="Q66" s="12">
        <v>63</v>
      </c>
      <c r="R66" t="str">
        <f>IF(Table15[[#This Row],[Incident]]="", Table36[[#This Row],[Incident]],Table15[[#This Row],[Incident]])</f>
        <v>21C16517</v>
      </c>
      <c r="S66">
        <f>IF(Table15[[#This Row],[Incident]]="", 267, Table15[[#This Row],[code]])</f>
        <v>267</v>
      </c>
      <c r="T66" t="str">
        <f>IF(Table15[[#This Row],[offense]]="", "Eluding", Table15[[#This Row],[offense]])</f>
        <v>Eluding</v>
      </c>
      <c r="U66" s="2">
        <f>IF(Table15[[#This Row],[Incident]]="", Table36[[#This Row],[Date]], Table15[[#This Row],[date]])</f>
        <v>44545</v>
      </c>
      <c r="V66" s="9">
        <f>MONTH(Table3[[#This Row],[Date]])</f>
        <v>12</v>
      </c>
      <c r="W66" s="9">
        <f>YEAR(Table3[[#This Row],[Date]])</f>
        <v>2021</v>
      </c>
    </row>
    <row r="67" spans="1:23" x14ac:dyDescent="0.35">
      <c r="A67" s="12">
        <v>64</v>
      </c>
      <c r="B67" t="s">
        <v>12</v>
      </c>
      <c r="C67" s="1">
        <v>0.62460648148148146</v>
      </c>
      <c r="D67" s="2">
        <v>44573</v>
      </c>
      <c r="E67" s="1"/>
      <c r="F67" t="s">
        <v>12</v>
      </c>
      <c r="G67">
        <v>267</v>
      </c>
      <c r="H67" t="s">
        <v>10</v>
      </c>
      <c r="I67" s="1">
        <v>0.62460648148148146</v>
      </c>
      <c r="J67" s="2">
        <v>44573</v>
      </c>
      <c r="L67" s="5" t="str">
        <f>IF(Table15[[#This Row],[Incident]]=B67, "", "X")</f>
        <v/>
      </c>
      <c r="M67" t="str">
        <f>IF(L67="X",IF(Table36[[#This Row],[Incident]]="",Table15[[#This Row],[Incident]],Table36[[#This Row],[Incident]]), "")</f>
        <v/>
      </c>
      <c r="N67" s="12" t="str">
        <f>IF(AND(L67="X", Table36[[#This Row],[Incident]]="", Table15[[#This Row],[code]]=267), "X", "")</f>
        <v/>
      </c>
      <c r="O67" s="12" t="str">
        <f>IF(Table15[[#This Row],[code]]="", "X", "")</f>
        <v/>
      </c>
      <c r="Q67" s="12">
        <v>64</v>
      </c>
      <c r="R67" t="str">
        <f>IF(Table15[[#This Row],[Incident]]="", Table36[[#This Row],[Incident]],Table15[[#This Row],[Incident]])</f>
        <v>22C513</v>
      </c>
      <c r="S67">
        <f>IF(Table15[[#This Row],[Incident]]="", 267, Table15[[#This Row],[code]])</f>
        <v>267</v>
      </c>
      <c r="T67" t="str">
        <f>IF(Table15[[#This Row],[offense]]="", "Eluding", Table15[[#This Row],[offense]])</f>
        <v>Eluding</v>
      </c>
      <c r="U67" s="2">
        <f>IF(Table15[[#This Row],[Incident]]="", Table36[[#This Row],[Date]], Table15[[#This Row],[date]])</f>
        <v>44573</v>
      </c>
      <c r="V67" s="9">
        <f>MONTH(Table3[[#This Row],[Date]])</f>
        <v>1</v>
      </c>
      <c r="W67" s="9">
        <f>YEAR(Table3[[#This Row],[Date]])</f>
        <v>2022</v>
      </c>
    </row>
    <row r="68" spans="1:23" x14ac:dyDescent="0.35">
      <c r="A68" s="12">
        <v>65</v>
      </c>
      <c r="B68" t="s">
        <v>39</v>
      </c>
      <c r="C68" s="1">
        <v>0.56008101851851855</v>
      </c>
      <c r="D68" s="2">
        <v>44578</v>
      </c>
      <c r="E68" s="1"/>
      <c r="F68" t="s">
        <v>39</v>
      </c>
      <c r="G68">
        <v>267</v>
      </c>
      <c r="H68" t="s">
        <v>10</v>
      </c>
      <c r="I68" s="1">
        <v>0.56008101851851855</v>
      </c>
      <c r="J68" s="2">
        <v>44578</v>
      </c>
      <c r="L68" s="5" t="str">
        <f>IF(Table15[[#This Row],[Incident]]=B68, "", "X")</f>
        <v/>
      </c>
      <c r="M68" t="str">
        <f>IF(L68="X",IF(Table36[[#This Row],[Incident]]="",Table15[[#This Row],[Incident]],Table36[[#This Row],[Incident]]), "")</f>
        <v/>
      </c>
      <c r="N68" s="12" t="str">
        <f>IF(AND(L68="X", Table36[[#This Row],[Incident]]="", Table15[[#This Row],[code]]=267), "X", "")</f>
        <v/>
      </c>
      <c r="O68" s="12" t="str">
        <f>IF(Table15[[#This Row],[code]]="", "X", "")</f>
        <v/>
      </c>
      <c r="Q68" s="12">
        <v>65</v>
      </c>
      <c r="R68" t="str">
        <f>IF(Table15[[#This Row],[Incident]]="", Table36[[#This Row],[Incident]],Table15[[#This Row],[Incident]])</f>
        <v>22C723</v>
      </c>
      <c r="S68">
        <f>IF(Table15[[#This Row],[Incident]]="", 267, Table15[[#This Row],[code]])</f>
        <v>267</v>
      </c>
      <c r="T68" t="str">
        <f>IF(Table15[[#This Row],[offense]]="", "Eluding", Table15[[#This Row],[offense]])</f>
        <v>Eluding</v>
      </c>
      <c r="U68" s="2">
        <f>IF(Table15[[#This Row],[Incident]]="", Table36[[#This Row],[Date]], Table15[[#This Row],[date]])</f>
        <v>44578</v>
      </c>
      <c r="V68" s="9">
        <f>MONTH(Table3[[#This Row],[Date]])</f>
        <v>1</v>
      </c>
      <c r="W68" s="9">
        <f>YEAR(Table3[[#This Row],[Date]])</f>
        <v>2022</v>
      </c>
    </row>
    <row r="69" spans="1:23" x14ac:dyDescent="0.35">
      <c r="A69" s="12">
        <v>66</v>
      </c>
      <c r="B69" t="s">
        <v>38</v>
      </c>
      <c r="C69" s="1">
        <v>1.3865740740740739E-2</v>
      </c>
      <c r="D69" s="2">
        <v>44580</v>
      </c>
      <c r="E69" s="1"/>
      <c r="F69" t="s">
        <v>38</v>
      </c>
      <c r="G69">
        <v>267</v>
      </c>
      <c r="H69" t="s">
        <v>10</v>
      </c>
      <c r="I69" s="1">
        <v>1.3865740740740739E-2</v>
      </c>
      <c r="J69" s="2">
        <v>44580</v>
      </c>
      <c r="L69" s="5" t="str">
        <f>IF(Table15[[#This Row],[Incident]]=B69, "", "X")</f>
        <v/>
      </c>
      <c r="M69" t="str">
        <f>IF(L69="X",IF(Table36[[#This Row],[Incident]]="",Table15[[#This Row],[Incident]],Table36[[#This Row],[Incident]]), "")</f>
        <v/>
      </c>
      <c r="N69" s="12" t="str">
        <f>IF(AND(L69="X", Table36[[#This Row],[Incident]]="", Table15[[#This Row],[code]]=267), "X", "")</f>
        <v/>
      </c>
      <c r="O69" s="12" t="str">
        <f>IF(Table15[[#This Row],[code]]="", "X", "")</f>
        <v/>
      </c>
      <c r="Q69" s="12">
        <v>66</v>
      </c>
      <c r="R69" t="str">
        <f>IF(Table15[[#This Row],[Incident]]="", Table36[[#This Row],[Incident]],Table15[[#This Row],[Incident]])</f>
        <v>22C785</v>
      </c>
      <c r="S69">
        <f>IF(Table15[[#This Row],[Incident]]="", 267, Table15[[#This Row],[code]])</f>
        <v>267</v>
      </c>
      <c r="T69" t="str">
        <f>IF(Table15[[#This Row],[offense]]="", "Eluding", Table15[[#This Row],[offense]])</f>
        <v>Eluding</v>
      </c>
      <c r="U69" s="2">
        <f>IF(Table15[[#This Row],[Incident]]="", Table36[[#This Row],[Date]], Table15[[#This Row],[date]])</f>
        <v>44580</v>
      </c>
      <c r="V69" s="9">
        <f>MONTH(Table3[[#This Row],[Date]])</f>
        <v>1</v>
      </c>
      <c r="W69" s="9">
        <f>YEAR(Table3[[#This Row],[Date]])</f>
        <v>2022</v>
      </c>
    </row>
    <row r="70" spans="1:23" x14ac:dyDescent="0.35">
      <c r="A70" s="12">
        <v>67</v>
      </c>
      <c r="B70" t="s">
        <v>40</v>
      </c>
      <c r="C70" s="1">
        <v>0.94666666666666666</v>
      </c>
      <c r="D70" s="2">
        <v>44582</v>
      </c>
      <c r="E70" s="1"/>
      <c r="F70" t="s">
        <v>40</v>
      </c>
      <c r="G70">
        <v>267</v>
      </c>
      <c r="H70" t="s">
        <v>10</v>
      </c>
      <c r="I70" s="1">
        <v>0.94666666666666666</v>
      </c>
      <c r="J70" s="2">
        <v>44582</v>
      </c>
      <c r="L70" s="5" t="str">
        <f>IF(Table15[[#This Row],[Incident]]=B70, "", "X")</f>
        <v/>
      </c>
      <c r="M70" t="str">
        <f>IF(L70="X",IF(Table36[[#This Row],[Incident]]="",Table15[[#This Row],[Incident]],Table36[[#This Row],[Incident]]), "")</f>
        <v/>
      </c>
      <c r="N70" s="12" t="str">
        <f>IF(AND(L70="X", Table36[[#This Row],[Incident]]="", Table15[[#This Row],[code]]=267), "X", "")</f>
        <v/>
      </c>
      <c r="O70" s="12" t="str">
        <f>IF(Table15[[#This Row],[code]]="", "X", "")</f>
        <v/>
      </c>
      <c r="Q70" s="12">
        <v>67</v>
      </c>
      <c r="R70" t="str">
        <f>IF(Table15[[#This Row],[Incident]]="", Table36[[#This Row],[Incident]],Table15[[#This Row],[Incident]])</f>
        <v>22C902</v>
      </c>
      <c r="S70">
        <f>IF(Table15[[#This Row],[Incident]]="", 267, Table15[[#This Row],[code]])</f>
        <v>267</v>
      </c>
      <c r="T70" t="str">
        <f>IF(Table15[[#This Row],[offense]]="", "Eluding", Table15[[#This Row],[offense]])</f>
        <v>Eluding</v>
      </c>
      <c r="U70" s="2">
        <f>IF(Table15[[#This Row],[Incident]]="", Table36[[#This Row],[Date]], Table15[[#This Row],[date]])</f>
        <v>44582</v>
      </c>
      <c r="V70" s="9">
        <f>MONTH(Table3[[#This Row],[Date]])</f>
        <v>1</v>
      </c>
      <c r="W70" s="9">
        <f>YEAR(Table3[[#This Row],[Date]])</f>
        <v>2022</v>
      </c>
    </row>
    <row r="71" spans="1:23" x14ac:dyDescent="0.35">
      <c r="A71" s="12">
        <v>68</v>
      </c>
      <c r="B71" t="s">
        <v>48</v>
      </c>
      <c r="C71" s="1">
        <v>0.75716435185185194</v>
      </c>
      <c r="D71" s="2">
        <v>44595</v>
      </c>
      <c r="E71" s="1"/>
      <c r="F71" t="s">
        <v>48</v>
      </c>
      <c r="G71">
        <v>267</v>
      </c>
      <c r="H71" t="s">
        <v>10</v>
      </c>
      <c r="I71" s="1">
        <v>0.75716435185185194</v>
      </c>
      <c r="J71" s="2">
        <v>44595</v>
      </c>
      <c r="L71" s="5" t="str">
        <f>IF(Table15[[#This Row],[Incident]]=B71, "", "X")</f>
        <v/>
      </c>
      <c r="M71" t="str">
        <f>IF(L71="X",IF(Table36[[#This Row],[Incident]]="",Table15[[#This Row],[Incident]],Table36[[#This Row],[Incident]]), "")</f>
        <v/>
      </c>
      <c r="N71" s="12" t="str">
        <f>IF(AND(L71="X", Table36[[#This Row],[Incident]]="", Table15[[#This Row],[code]]=267), "X", "")</f>
        <v/>
      </c>
      <c r="O71" s="12" t="str">
        <f>IF(Table15[[#This Row],[code]]="", "X", "")</f>
        <v/>
      </c>
      <c r="Q71" s="12">
        <v>68</v>
      </c>
      <c r="R71" t="str">
        <f>IF(Table15[[#This Row],[Incident]]="", Table36[[#This Row],[Incident]],Table15[[#This Row],[Incident]])</f>
        <v>22C1475</v>
      </c>
      <c r="S71">
        <f>IF(Table15[[#This Row],[Incident]]="", 267, Table15[[#This Row],[code]])</f>
        <v>267</v>
      </c>
      <c r="T71" t="str">
        <f>IF(Table15[[#This Row],[offense]]="", "Eluding", Table15[[#This Row],[offense]])</f>
        <v>Eluding</v>
      </c>
      <c r="U71" s="2">
        <f>IF(Table15[[#This Row],[Incident]]="", Table36[[#This Row],[Date]], Table15[[#This Row],[date]])</f>
        <v>44595</v>
      </c>
      <c r="V71" s="9">
        <f>MONTH(Table3[[#This Row],[Date]])</f>
        <v>2</v>
      </c>
      <c r="W71" s="9">
        <f>YEAR(Table3[[#This Row],[Date]])</f>
        <v>2022</v>
      </c>
    </row>
    <row r="72" spans="1:23" x14ac:dyDescent="0.35">
      <c r="A72" s="12">
        <v>69</v>
      </c>
      <c r="B72" t="s">
        <v>49</v>
      </c>
      <c r="C72" s="1">
        <v>0.80685185185185182</v>
      </c>
      <c r="D72" s="2">
        <v>44600</v>
      </c>
      <c r="E72" s="1"/>
      <c r="F72" t="s">
        <v>49</v>
      </c>
      <c r="G72">
        <v>267</v>
      </c>
      <c r="H72" t="s">
        <v>10</v>
      </c>
      <c r="I72" s="1">
        <v>0.80685185185185182</v>
      </c>
      <c r="J72" s="2">
        <v>44600</v>
      </c>
      <c r="L72" s="5" t="str">
        <f>IF(Table15[[#This Row],[Incident]]=B72, "", "X")</f>
        <v/>
      </c>
      <c r="M72" t="str">
        <f>IF(L72="X",IF(Table36[[#This Row],[Incident]]="",Table15[[#This Row],[Incident]],Table36[[#This Row],[Incident]]), "")</f>
        <v/>
      </c>
      <c r="N72" s="12" t="str">
        <f>IF(AND(L72="X", Table36[[#This Row],[Incident]]="", Table15[[#This Row],[code]]=267), "X", "")</f>
        <v/>
      </c>
      <c r="O72" s="12" t="str">
        <f>IF(Table15[[#This Row],[code]]="", "X", "")</f>
        <v/>
      </c>
      <c r="Q72" s="12">
        <v>69</v>
      </c>
      <c r="R72" t="str">
        <f>IF(Table15[[#This Row],[Incident]]="", Table36[[#This Row],[Incident]],Table15[[#This Row],[Incident]])</f>
        <v>22C1711</v>
      </c>
      <c r="S72">
        <f>IF(Table15[[#This Row],[Incident]]="", 267, Table15[[#This Row],[code]])</f>
        <v>267</v>
      </c>
      <c r="T72" t="str">
        <f>IF(Table15[[#This Row],[offense]]="", "Eluding", Table15[[#This Row],[offense]])</f>
        <v>Eluding</v>
      </c>
      <c r="U72" s="2">
        <f>IF(Table15[[#This Row],[Incident]]="", Table36[[#This Row],[Date]], Table15[[#This Row],[date]])</f>
        <v>44600</v>
      </c>
      <c r="V72" s="9">
        <f>MONTH(Table3[[#This Row],[Date]])</f>
        <v>2</v>
      </c>
      <c r="W72" s="9">
        <f>YEAR(Table3[[#This Row],[Date]])</f>
        <v>2022</v>
      </c>
    </row>
    <row r="73" spans="1:23" x14ac:dyDescent="0.35">
      <c r="A73" s="12">
        <v>70</v>
      </c>
      <c r="C73" s="1"/>
      <c r="D73" s="2"/>
      <c r="E73" s="1"/>
      <c r="F73" t="s">
        <v>57</v>
      </c>
      <c r="G73">
        <v>42</v>
      </c>
      <c r="H73" t="s">
        <v>148</v>
      </c>
      <c r="I73" s="1">
        <v>0.58254629629629628</v>
      </c>
      <c r="J73" s="2">
        <v>44607</v>
      </c>
      <c r="L73" s="5" t="str">
        <f>IF(Table15[[#This Row],[Incident]]=B73, "", "X")</f>
        <v>X</v>
      </c>
      <c r="M73" t="str">
        <f>IF(L73="X",IF(Table36[[#This Row],[Incident]]="",Table15[[#This Row],[Incident]],Table36[[#This Row],[Incident]]), "")</f>
        <v>22C1998</v>
      </c>
      <c r="N73" s="12" t="str">
        <f>IF(AND(L73="X", Table36[[#This Row],[Incident]]="", Table15[[#This Row],[code]]=267), "X", "")</f>
        <v/>
      </c>
      <c r="O73" s="12" t="str">
        <f>IF(Table15[[#This Row],[code]]="", "X", "")</f>
        <v/>
      </c>
      <c r="Q73" s="12">
        <v>70</v>
      </c>
      <c r="R73" t="str">
        <f>IF(Table15[[#This Row],[Incident]]="", Table36[[#This Row],[Incident]],Table15[[#This Row],[Incident]])</f>
        <v>22C1998</v>
      </c>
      <c r="S73">
        <f>IF(Table15[[#This Row],[Incident]]="", 267, Table15[[#This Row],[code]])</f>
        <v>42</v>
      </c>
      <c r="T73" t="str">
        <f>IF(Table15[[#This Row],[offense]]="", "Eluding", Table15[[#This Row],[offense]])</f>
        <v>Assault 2nd</v>
      </c>
      <c r="U73" s="2">
        <f>IF(Table15[[#This Row],[Incident]]="", Table36[[#This Row],[Date]], Table15[[#This Row],[date]])</f>
        <v>44607</v>
      </c>
      <c r="V73" s="9">
        <f>MONTH(Table3[[#This Row],[Date]])</f>
        <v>2</v>
      </c>
      <c r="W73" s="9">
        <f>YEAR(Table3[[#This Row],[Date]])</f>
        <v>2022</v>
      </c>
    </row>
    <row r="74" spans="1:23" x14ac:dyDescent="0.35">
      <c r="A74" s="12">
        <v>71</v>
      </c>
      <c r="B74" t="s">
        <v>41</v>
      </c>
      <c r="C74" s="1">
        <v>0.60549768518518521</v>
      </c>
      <c r="D74" s="2">
        <v>44617</v>
      </c>
      <c r="E74" s="1"/>
      <c r="F74" t="s">
        <v>41</v>
      </c>
      <c r="G74">
        <v>267</v>
      </c>
      <c r="H74" t="s">
        <v>10</v>
      </c>
      <c r="I74" s="1">
        <v>0.60549768518518521</v>
      </c>
      <c r="J74" s="2">
        <v>44617</v>
      </c>
      <c r="L74" s="5" t="str">
        <f>IF(Table15[[#This Row],[Incident]]=B74, "", "X")</f>
        <v/>
      </c>
      <c r="M74" t="str">
        <f>IF(L74="X",IF(Table36[[#This Row],[Incident]]="",Table15[[#This Row],[Incident]],Table36[[#This Row],[Incident]]), "")</f>
        <v/>
      </c>
      <c r="N74" s="12" t="str">
        <f>IF(AND(L74="X", Table36[[#This Row],[Incident]]="", Table15[[#This Row],[code]]=267), "X", "")</f>
        <v/>
      </c>
      <c r="O74" s="12" t="str">
        <f>IF(Table15[[#This Row],[code]]="", "X", "")</f>
        <v/>
      </c>
      <c r="Q74" s="12">
        <v>71</v>
      </c>
      <c r="R74" t="str">
        <f>IF(Table15[[#This Row],[Incident]]="", Table36[[#This Row],[Incident]],Table15[[#This Row],[Incident]])</f>
        <v>22C2368</v>
      </c>
      <c r="S74">
        <f>IF(Table15[[#This Row],[Incident]]="", 267, Table15[[#This Row],[code]])</f>
        <v>267</v>
      </c>
      <c r="T74" t="str">
        <f>IF(Table15[[#This Row],[offense]]="", "Eluding", Table15[[#This Row],[offense]])</f>
        <v>Eluding</v>
      </c>
      <c r="U74" s="2">
        <f>IF(Table15[[#This Row],[Incident]]="", Table36[[#This Row],[Date]], Table15[[#This Row],[date]])</f>
        <v>44617</v>
      </c>
      <c r="V74" s="9">
        <f>MONTH(Table3[[#This Row],[Date]])</f>
        <v>2</v>
      </c>
      <c r="W74" s="9">
        <f>YEAR(Table3[[#This Row],[Date]])</f>
        <v>2022</v>
      </c>
    </row>
    <row r="75" spans="1:23" x14ac:dyDescent="0.35">
      <c r="A75" s="12">
        <v>72</v>
      </c>
      <c r="B75" t="s">
        <v>60</v>
      </c>
      <c r="C75" s="1">
        <v>0.90041666666666664</v>
      </c>
      <c r="D75" s="2">
        <v>44621</v>
      </c>
      <c r="E75" s="1"/>
      <c r="F75" t="s">
        <v>60</v>
      </c>
      <c r="G75">
        <v>267</v>
      </c>
      <c r="H75" t="s">
        <v>10</v>
      </c>
      <c r="I75" s="1">
        <v>0.90041666666666664</v>
      </c>
      <c r="J75" s="2">
        <v>44621</v>
      </c>
      <c r="L75" s="5" t="str">
        <f>IF(Table15[[#This Row],[Incident]]=B75, "", "X")</f>
        <v/>
      </c>
      <c r="M75" t="str">
        <f>IF(L75="X",IF(Table36[[#This Row],[Incident]]="",Table15[[#This Row],[Incident]],Table36[[#This Row],[Incident]]), "")</f>
        <v/>
      </c>
      <c r="N75" s="12" t="str">
        <f>IF(AND(L75="X", Table36[[#This Row],[Incident]]="", Table15[[#This Row],[code]]=267), "X", "")</f>
        <v/>
      </c>
      <c r="O75" s="12" t="str">
        <f>IF(Table15[[#This Row],[code]]="", "X", "")</f>
        <v/>
      </c>
      <c r="Q75" s="12">
        <v>72</v>
      </c>
      <c r="R75" t="str">
        <f>IF(Table15[[#This Row],[Incident]]="", Table36[[#This Row],[Incident]],Table15[[#This Row],[Incident]])</f>
        <v>22C2560</v>
      </c>
      <c r="S75">
        <f>IF(Table15[[#This Row],[Incident]]="", 267, Table15[[#This Row],[code]])</f>
        <v>267</v>
      </c>
      <c r="T75" t="str">
        <f>IF(Table15[[#This Row],[offense]]="", "Eluding", Table15[[#This Row],[offense]])</f>
        <v>Eluding</v>
      </c>
      <c r="U75" s="2">
        <f>IF(Table15[[#This Row],[Incident]]="", Table36[[#This Row],[Date]], Table15[[#This Row],[date]])</f>
        <v>44621</v>
      </c>
      <c r="V75" s="9">
        <f>MONTH(Table3[[#This Row],[Date]])</f>
        <v>3</v>
      </c>
      <c r="W75" s="9">
        <f>YEAR(Table3[[#This Row],[Date]])</f>
        <v>2022</v>
      </c>
    </row>
    <row r="76" spans="1:23" x14ac:dyDescent="0.35">
      <c r="A76" s="12">
        <v>73</v>
      </c>
      <c r="B76" t="s">
        <v>134</v>
      </c>
      <c r="C76" s="1">
        <v>0.68987268518518519</v>
      </c>
      <c r="D76" s="2">
        <v>44624</v>
      </c>
      <c r="E76" s="1"/>
      <c r="I76" s="1"/>
      <c r="J76" s="2"/>
      <c r="L76" s="5" t="str">
        <f>IF(Table15[[#This Row],[Incident]]=B76, "", "X")</f>
        <v>X</v>
      </c>
      <c r="M76" t="str">
        <f>IF(L76="X",IF(Table36[[#This Row],[Incident]]="",Table15[[#This Row],[Incident]],Table36[[#This Row],[Incident]]), "")</f>
        <v>22C2685</v>
      </c>
      <c r="N76" s="12" t="str">
        <f>IF(AND(L76="X", Table36[[#This Row],[Incident]]="", Table15[[#This Row],[code]]=267), "X", "")</f>
        <v/>
      </c>
      <c r="O76" s="12" t="str">
        <f>IF(Table15[[#This Row],[code]]="", "X", "")</f>
        <v>X</v>
      </c>
      <c r="Q76" s="12">
        <v>73</v>
      </c>
      <c r="R76" t="str">
        <f>IF(Table15[[#This Row],[Incident]]="", Table36[[#This Row],[Incident]],Table15[[#This Row],[Incident]])</f>
        <v>22C2685</v>
      </c>
      <c r="S76">
        <f>IF(Table15[[#This Row],[Incident]]="", 267, Table15[[#This Row],[code]])</f>
        <v>267</v>
      </c>
      <c r="T76" t="str">
        <f>IF(Table15[[#This Row],[offense]]="", "Eluding", Table15[[#This Row],[offense]])</f>
        <v>Eluding</v>
      </c>
      <c r="U76" s="2">
        <f>IF(Table15[[#This Row],[Incident]]="", Table36[[#This Row],[Date]], Table15[[#This Row],[date]])</f>
        <v>44624</v>
      </c>
      <c r="V76" s="9">
        <f>MONTH(Table3[[#This Row],[Date]])</f>
        <v>3</v>
      </c>
      <c r="W76" s="9">
        <f>YEAR(Table3[[#This Row],[Date]])</f>
        <v>2022</v>
      </c>
    </row>
    <row r="77" spans="1:23" x14ac:dyDescent="0.35">
      <c r="A77" s="12">
        <v>74</v>
      </c>
      <c r="B77" t="s">
        <v>61</v>
      </c>
      <c r="C77" s="1">
        <v>0.51450231481481479</v>
      </c>
      <c r="D77" s="2">
        <v>44626</v>
      </c>
      <c r="E77" s="1"/>
      <c r="F77" t="s">
        <v>61</v>
      </c>
      <c r="G77">
        <v>267</v>
      </c>
      <c r="H77" t="s">
        <v>10</v>
      </c>
      <c r="I77" s="1">
        <v>0.51450231481481479</v>
      </c>
      <c r="J77" s="2">
        <v>44626</v>
      </c>
      <c r="L77" s="5" t="str">
        <f>IF(Table15[[#This Row],[Incident]]=B77, "", "X")</f>
        <v/>
      </c>
      <c r="M77" t="str">
        <f>IF(L77="X",IF(Table36[[#This Row],[Incident]]="",Table15[[#This Row],[Incident]],Table36[[#This Row],[Incident]]), "")</f>
        <v/>
      </c>
      <c r="N77" s="12" t="str">
        <f>IF(AND(L77="X", Table36[[#This Row],[Incident]]="", Table15[[#This Row],[code]]=267), "X", "")</f>
        <v/>
      </c>
      <c r="O77" s="12" t="str">
        <f>IF(Table15[[#This Row],[code]]="", "X", "")</f>
        <v/>
      </c>
      <c r="Q77" s="12">
        <v>74</v>
      </c>
      <c r="R77" t="str">
        <f>IF(Table15[[#This Row],[Incident]]="", Table36[[#This Row],[Incident]],Table15[[#This Row],[Incident]])</f>
        <v>22C2755</v>
      </c>
      <c r="S77">
        <f>IF(Table15[[#This Row],[Incident]]="", 267, Table15[[#This Row],[code]])</f>
        <v>267</v>
      </c>
      <c r="T77" t="str">
        <f>IF(Table15[[#This Row],[offense]]="", "Eluding", Table15[[#This Row],[offense]])</f>
        <v>Eluding</v>
      </c>
      <c r="U77" s="2">
        <f>IF(Table15[[#This Row],[Incident]]="", Table36[[#This Row],[Date]], Table15[[#This Row],[date]])</f>
        <v>44626</v>
      </c>
      <c r="V77" s="9">
        <f>MONTH(Table3[[#This Row],[Date]])</f>
        <v>3</v>
      </c>
      <c r="W77" s="9">
        <f>YEAR(Table3[[#This Row],[Date]])</f>
        <v>2022</v>
      </c>
    </row>
    <row r="78" spans="1:23" x14ac:dyDescent="0.35">
      <c r="A78" s="12">
        <v>75</v>
      </c>
      <c r="B78" t="s">
        <v>135</v>
      </c>
      <c r="C78" s="1">
        <v>6.6666666666666666E-2</v>
      </c>
      <c r="D78" s="2">
        <v>44630</v>
      </c>
      <c r="E78" s="1"/>
      <c r="I78" s="1"/>
      <c r="J78" s="2"/>
      <c r="L78" s="5" t="str">
        <f>IF(Table15[[#This Row],[Incident]]=B78, "", "X")</f>
        <v>X</v>
      </c>
      <c r="M78" t="str">
        <f>IF(L78="X",IF(Table36[[#This Row],[Incident]]="",Table15[[#This Row],[Incident]],Table36[[#This Row],[Incident]]), "")</f>
        <v>22C2908</v>
      </c>
      <c r="N78" s="12" t="str">
        <f>IF(AND(L78="X", Table36[[#This Row],[Incident]]="", Table15[[#This Row],[code]]=267), "X", "")</f>
        <v/>
      </c>
      <c r="O78" s="12" t="str">
        <f>IF(Table15[[#This Row],[code]]="", "X", "")</f>
        <v>X</v>
      </c>
      <c r="Q78" s="12">
        <v>75</v>
      </c>
      <c r="R78" t="str">
        <f>IF(Table15[[#This Row],[Incident]]="", Table36[[#This Row],[Incident]],Table15[[#This Row],[Incident]])</f>
        <v>22C2908</v>
      </c>
      <c r="S78">
        <f>IF(Table15[[#This Row],[Incident]]="", 267, Table15[[#This Row],[code]])</f>
        <v>267</v>
      </c>
      <c r="T78" t="str">
        <f>IF(Table15[[#This Row],[offense]]="", "Eluding", Table15[[#This Row],[offense]])</f>
        <v>Eluding</v>
      </c>
      <c r="U78" s="2">
        <f>IF(Table15[[#This Row],[Incident]]="", Table36[[#This Row],[Date]], Table15[[#This Row],[date]])</f>
        <v>44630</v>
      </c>
      <c r="V78" s="9">
        <f>MONTH(Table3[[#This Row],[Date]])</f>
        <v>3</v>
      </c>
      <c r="W78" s="9">
        <f>YEAR(Table3[[#This Row],[Date]])</f>
        <v>2022</v>
      </c>
    </row>
    <row r="79" spans="1:23" x14ac:dyDescent="0.35">
      <c r="A79" s="12">
        <v>76</v>
      </c>
      <c r="C79" s="1"/>
      <c r="D79" s="2"/>
      <c r="E79" s="1"/>
      <c r="F79" t="s">
        <v>58</v>
      </c>
      <c r="G79">
        <v>264</v>
      </c>
      <c r="H79" t="s">
        <v>149</v>
      </c>
      <c r="I79" s="1">
        <v>0.35513888888888889</v>
      </c>
      <c r="J79" s="2">
        <v>44639</v>
      </c>
      <c r="L79" s="5" t="str">
        <f>IF(Table15[[#This Row],[Incident]]=B79, "", "X")</f>
        <v>X</v>
      </c>
      <c r="M79" t="str">
        <f>IF(L79="X",IF(Table36[[#This Row],[Incident]]="",Table15[[#This Row],[Incident]],Table36[[#This Row],[Incident]]), "")</f>
        <v>22C3303</v>
      </c>
      <c r="N79" s="12" t="str">
        <f>IF(AND(L79="X", Table36[[#This Row],[Incident]]="", Table15[[#This Row],[code]]=267), "X", "")</f>
        <v/>
      </c>
      <c r="O79" s="12" t="str">
        <f>IF(Table15[[#This Row],[code]]="", "X", "")</f>
        <v/>
      </c>
      <c r="Q79" s="12">
        <v>76</v>
      </c>
      <c r="R79" t="str">
        <f>IF(Table15[[#This Row],[Incident]]="", Table36[[#This Row],[Incident]],Table15[[#This Row],[Incident]])</f>
        <v>22C3303</v>
      </c>
      <c r="S79">
        <f>IF(Table15[[#This Row],[Incident]]="", 267, Table15[[#This Row],[code]])</f>
        <v>264</v>
      </c>
      <c r="T79" t="str">
        <f>IF(Table15[[#This Row],[offense]]="", "Eluding", Table15[[#This Row],[offense]])</f>
        <v>Other Crime</v>
      </c>
      <c r="U79" s="2">
        <f>IF(Table15[[#This Row],[Incident]]="", Table36[[#This Row],[Date]], Table15[[#This Row],[date]])</f>
        <v>44639</v>
      </c>
      <c r="V79" s="9">
        <f>MONTH(Table3[[#This Row],[Date]])</f>
        <v>3</v>
      </c>
      <c r="W79" s="9">
        <f>YEAR(Table3[[#This Row],[Date]])</f>
        <v>2022</v>
      </c>
    </row>
    <row r="80" spans="1:23" x14ac:dyDescent="0.35">
      <c r="A80" s="12">
        <v>77</v>
      </c>
      <c r="B80" t="s">
        <v>43</v>
      </c>
      <c r="C80" s="1">
        <v>8.8888888888888889E-3</v>
      </c>
      <c r="D80" s="2">
        <v>44642</v>
      </c>
      <c r="F80" t="s">
        <v>43</v>
      </c>
      <c r="G80">
        <v>267</v>
      </c>
      <c r="H80" t="s">
        <v>10</v>
      </c>
      <c r="I80" s="1">
        <v>8.8888888888888889E-3</v>
      </c>
      <c r="J80" s="2">
        <v>44642</v>
      </c>
      <c r="L80" s="5" t="str">
        <f>IF(Table15[[#This Row],[Incident]]=B80, "", "X")</f>
        <v/>
      </c>
      <c r="M80" t="str">
        <f>IF(L80="X",IF(Table36[[#This Row],[Incident]]="",Table15[[#This Row],[Incident]],Table36[[#This Row],[Incident]]), "")</f>
        <v/>
      </c>
      <c r="N80" s="12" t="str">
        <f>IF(AND(L80="X", Table36[[#This Row],[Incident]]="", Table15[[#This Row],[code]]=267), "X", "")</f>
        <v/>
      </c>
      <c r="O80" s="12" t="str">
        <f>IF(Table15[[#This Row],[code]]="", "X", "")</f>
        <v/>
      </c>
      <c r="Q80" s="12">
        <v>77</v>
      </c>
      <c r="R80" t="str">
        <f>IF(Table15[[#This Row],[Incident]]="", Table36[[#This Row],[Incident]],Table15[[#This Row],[Incident]])</f>
        <v>22C3416</v>
      </c>
      <c r="S80">
        <f>IF(Table15[[#This Row],[Incident]]="", 267, Table15[[#This Row],[code]])</f>
        <v>267</v>
      </c>
      <c r="T80" t="str">
        <f>IF(Table15[[#This Row],[offense]]="", "Eluding", Table15[[#This Row],[offense]])</f>
        <v>Eluding</v>
      </c>
      <c r="U80" s="2">
        <f>IF(Table15[[#This Row],[Incident]]="", Table36[[#This Row],[Date]], Table15[[#This Row],[date]])</f>
        <v>44642</v>
      </c>
      <c r="V80" s="9">
        <f>MONTH(Table3[[#This Row],[Date]])</f>
        <v>3</v>
      </c>
      <c r="W80" s="9">
        <f>YEAR(Table3[[#This Row],[Date]])</f>
        <v>2022</v>
      </c>
    </row>
    <row r="81" spans="1:23" x14ac:dyDescent="0.35">
      <c r="A81" s="12">
        <v>78</v>
      </c>
      <c r="B81" t="s">
        <v>136</v>
      </c>
      <c r="C81" s="1">
        <v>0.98645833333333333</v>
      </c>
      <c r="D81" s="2">
        <v>44685</v>
      </c>
      <c r="I81" s="1"/>
      <c r="J81" s="2"/>
      <c r="L81" s="5" t="str">
        <f>IF(Table15[[#This Row],[Incident]]=B81, "", "X")</f>
        <v>X</v>
      </c>
      <c r="M81" t="str">
        <f>IF(L81="X",IF(Table36[[#This Row],[Incident]]="",Table15[[#This Row],[Incident]],Table36[[#This Row],[Incident]]), "")</f>
        <v>22C5397</v>
      </c>
      <c r="N81" s="12" t="str">
        <f>IF(AND(L81="X", Table36[[#This Row],[Incident]]="", Table15[[#This Row],[code]]=267), "X", "")</f>
        <v/>
      </c>
      <c r="O81" s="12" t="str">
        <f>IF(Table15[[#This Row],[code]]="", "X", "")</f>
        <v>X</v>
      </c>
      <c r="Q81" s="12">
        <v>78</v>
      </c>
      <c r="R81" t="str">
        <f>IF(Table15[[#This Row],[Incident]]="", Table36[[#This Row],[Incident]],Table15[[#This Row],[Incident]])</f>
        <v>22C5397</v>
      </c>
      <c r="S81">
        <f>IF(Table15[[#This Row],[Incident]]="", 267, Table15[[#This Row],[code]])</f>
        <v>267</v>
      </c>
      <c r="T81" t="str">
        <f>IF(Table15[[#This Row],[offense]]="", "Eluding", Table15[[#This Row],[offense]])</f>
        <v>Eluding</v>
      </c>
      <c r="U81" s="2">
        <f>IF(Table15[[#This Row],[Incident]]="", Table36[[#This Row],[Date]], Table15[[#This Row],[date]])</f>
        <v>44685</v>
      </c>
      <c r="V81" s="9">
        <f>MONTH(Table3[[#This Row],[Date]])</f>
        <v>5</v>
      </c>
      <c r="W81" s="9">
        <f>YEAR(Table3[[#This Row],[Date]])</f>
        <v>2022</v>
      </c>
    </row>
    <row r="82" spans="1:23" x14ac:dyDescent="0.35">
      <c r="A82" s="12">
        <v>79</v>
      </c>
      <c r="C82" s="1"/>
      <c r="D82" s="2"/>
      <c r="F82" t="s">
        <v>9</v>
      </c>
      <c r="G82">
        <v>267</v>
      </c>
      <c r="H82" t="s">
        <v>10</v>
      </c>
      <c r="I82" s="1">
        <v>0.92052083333333334</v>
      </c>
      <c r="J82" s="2">
        <v>44713</v>
      </c>
      <c r="L82" s="5" t="str">
        <f>IF(Table15[[#This Row],[Incident]]=B82, "", "X")</f>
        <v>X</v>
      </c>
      <c r="M82" t="str">
        <f>IF(L82="X",IF(Table36[[#This Row],[Incident]]="",Table15[[#This Row],[Incident]],Table36[[#This Row],[Incident]]), "")</f>
        <v>22C6690</v>
      </c>
      <c r="N82" s="12" t="str">
        <f>IF(AND(L82="X", Table36[[#This Row],[Incident]]="", Table15[[#This Row],[code]]=267), "X", "")</f>
        <v>X</v>
      </c>
      <c r="O82" s="12" t="str">
        <f>IF(Table15[[#This Row],[code]]="", "X", "")</f>
        <v/>
      </c>
      <c r="Q82" s="12">
        <v>79</v>
      </c>
      <c r="R82" t="str">
        <f>IF(Table15[[#This Row],[Incident]]="", Table36[[#This Row],[Incident]],Table15[[#This Row],[Incident]])</f>
        <v>22C6690</v>
      </c>
      <c r="S82">
        <f>IF(Table15[[#This Row],[Incident]]="", 267, Table15[[#This Row],[code]])</f>
        <v>267</v>
      </c>
      <c r="T82" t="str">
        <f>IF(Table15[[#This Row],[offense]]="", "Eluding", Table15[[#This Row],[offense]])</f>
        <v>Eluding</v>
      </c>
      <c r="U82" s="2">
        <f>IF(Table15[[#This Row],[Incident]]="", Table36[[#This Row],[Date]], Table15[[#This Row],[date]])</f>
        <v>44713</v>
      </c>
      <c r="V82" s="9">
        <f>MONTH(Table3[[#This Row],[Date]])</f>
        <v>6</v>
      </c>
      <c r="W82" s="9">
        <f>YEAR(Table3[[#This Row],[Date]])</f>
        <v>2022</v>
      </c>
    </row>
    <row r="83" spans="1:23" x14ac:dyDescent="0.35">
      <c r="A83" s="12">
        <v>80</v>
      </c>
      <c r="B83" t="s">
        <v>44</v>
      </c>
      <c r="C83" s="1">
        <v>0.4904513888888889</v>
      </c>
      <c r="D83" s="2">
        <v>44729</v>
      </c>
      <c r="F83" t="s">
        <v>44</v>
      </c>
      <c r="G83">
        <v>267</v>
      </c>
      <c r="H83" t="s">
        <v>10</v>
      </c>
      <c r="I83" s="1">
        <v>0.4904513888888889</v>
      </c>
      <c r="J83" s="2">
        <v>44729</v>
      </c>
      <c r="L83" s="5" t="str">
        <f>IF(Table15[[#This Row],[Incident]]=B83, "", "X")</f>
        <v/>
      </c>
      <c r="M83" t="str">
        <f>IF(L83="X",IF(Table36[[#This Row],[Incident]]="",Table15[[#This Row],[Incident]],Table36[[#This Row],[Incident]]), "")</f>
        <v/>
      </c>
      <c r="N83" s="12" t="str">
        <f>IF(AND(L83="X", Table36[[#This Row],[Incident]]="", Table15[[#This Row],[code]]=267), "X", "")</f>
        <v/>
      </c>
      <c r="O83" s="12" t="str">
        <f>IF(Table15[[#This Row],[code]]="", "X", "")</f>
        <v/>
      </c>
      <c r="Q83" s="12">
        <v>80</v>
      </c>
      <c r="R83" t="str">
        <f>IF(Table15[[#This Row],[Incident]]="", Table36[[#This Row],[Incident]],Table15[[#This Row],[Incident]])</f>
        <v>22C7367</v>
      </c>
      <c r="S83">
        <f>IF(Table15[[#This Row],[Incident]]="", 267, Table15[[#This Row],[code]])</f>
        <v>267</v>
      </c>
      <c r="T83" t="str">
        <f>IF(Table15[[#This Row],[offense]]="", "Eluding", Table15[[#This Row],[offense]])</f>
        <v>Eluding</v>
      </c>
      <c r="U83" s="2">
        <f>IF(Table15[[#This Row],[Incident]]="", Table36[[#This Row],[Date]], Table15[[#This Row],[date]])</f>
        <v>44729</v>
      </c>
      <c r="V83" s="9">
        <f>MONTH(Table3[[#This Row],[Date]])</f>
        <v>6</v>
      </c>
      <c r="W83" s="9">
        <f>YEAR(Table3[[#This Row],[Date]])</f>
        <v>2022</v>
      </c>
    </row>
    <row r="84" spans="1:23" x14ac:dyDescent="0.35">
      <c r="A84" s="12">
        <v>81</v>
      </c>
      <c r="B84" t="s">
        <v>137</v>
      </c>
      <c r="C84" s="1">
        <v>0.6297800925925926</v>
      </c>
      <c r="D84" s="2">
        <v>44730</v>
      </c>
      <c r="I84" s="1"/>
      <c r="J84" s="2"/>
      <c r="L84" s="5" t="str">
        <f>IF(Table15[[#This Row],[Incident]]=B84, "", "X")</f>
        <v>X</v>
      </c>
      <c r="M84" t="str">
        <f>IF(L84="X",IF(Table36[[#This Row],[Incident]]="",Table15[[#This Row],[Incident]],Table36[[#This Row],[Incident]]), "")</f>
        <v>22C7420</v>
      </c>
      <c r="N84" s="12" t="str">
        <f>IF(AND(L84="X", Table36[[#This Row],[Incident]]="", Table15[[#This Row],[code]]=267), "X", "")</f>
        <v/>
      </c>
      <c r="O84" s="12" t="str">
        <f>IF(Table15[[#This Row],[code]]="", "X", "")</f>
        <v>X</v>
      </c>
      <c r="Q84" s="12">
        <v>81</v>
      </c>
      <c r="R84" t="str">
        <f>IF(Table15[[#This Row],[Incident]]="", Table36[[#This Row],[Incident]],Table15[[#This Row],[Incident]])</f>
        <v>22C7420</v>
      </c>
      <c r="S84">
        <f>IF(Table15[[#This Row],[Incident]]="", 267, Table15[[#This Row],[code]])</f>
        <v>267</v>
      </c>
      <c r="T84" t="str">
        <f>IF(Table15[[#This Row],[offense]]="", "Eluding", Table15[[#This Row],[offense]])</f>
        <v>Eluding</v>
      </c>
      <c r="U84" s="2">
        <f>IF(Table15[[#This Row],[Incident]]="", Table36[[#This Row],[Date]], Table15[[#This Row],[date]])</f>
        <v>44730</v>
      </c>
      <c r="V84" s="9">
        <f>MONTH(Table3[[#This Row],[Date]])</f>
        <v>6</v>
      </c>
      <c r="W84" s="9">
        <f>YEAR(Table3[[#This Row],[Date]])</f>
        <v>2022</v>
      </c>
    </row>
    <row r="85" spans="1:23" x14ac:dyDescent="0.35">
      <c r="A85" s="12">
        <v>82</v>
      </c>
      <c r="B85" t="s">
        <v>30</v>
      </c>
      <c r="C85" s="1">
        <v>5.3275462962962962E-2</v>
      </c>
      <c r="D85" s="2">
        <v>44731</v>
      </c>
      <c r="F85" t="s">
        <v>30</v>
      </c>
      <c r="G85">
        <v>267</v>
      </c>
      <c r="H85" t="s">
        <v>10</v>
      </c>
      <c r="I85" s="1">
        <v>5.3275462962962962E-2</v>
      </c>
      <c r="J85" s="2">
        <v>44731</v>
      </c>
      <c r="L85" s="5" t="str">
        <f>IF(Table15[[#This Row],[Incident]]=B85, "", "X")</f>
        <v/>
      </c>
      <c r="M85" t="str">
        <f>IF(L85="X",IF(Table36[[#This Row],[Incident]]="",Table15[[#This Row],[Incident]],Table36[[#This Row],[Incident]]), "")</f>
        <v/>
      </c>
      <c r="N85" s="12" t="str">
        <f>IF(AND(L85="X", Table36[[#This Row],[Incident]]="", Table15[[#This Row],[code]]=267), "X", "")</f>
        <v/>
      </c>
      <c r="O85" s="12" t="str">
        <f>IF(Table15[[#This Row],[code]]="", "X", "")</f>
        <v/>
      </c>
      <c r="Q85" s="12">
        <v>82</v>
      </c>
      <c r="R85" t="str">
        <f>IF(Table15[[#This Row],[Incident]]="", Table36[[#This Row],[Incident]],Table15[[#This Row],[Incident]])</f>
        <v>22C7441</v>
      </c>
      <c r="S85">
        <f>IF(Table15[[#This Row],[Incident]]="", 267, Table15[[#This Row],[code]])</f>
        <v>267</v>
      </c>
      <c r="T85" t="str">
        <f>IF(Table15[[#This Row],[offense]]="", "Eluding", Table15[[#This Row],[offense]])</f>
        <v>Eluding</v>
      </c>
      <c r="U85" s="2">
        <f>IF(Table15[[#This Row],[Incident]]="", Table36[[#This Row],[Date]], Table15[[#This Row],[date]])</f>
        <v>44731</v>
      </c>
      <c r="V85" s="9">
        <f>MONTH(Table3[[#This Row],[Date]])</f>
        <v>6</v>
      </c>
      <c r="W85" s="9">
        <f>YEAR(Table3[[#This Row],[Date]])</f>
        <v>2022</v>
      </c>
    </row>
    <row r="86" spans="1:23" x14ac:dyDescent="0.35">
      <c r="A86" s="12">
        <v>83</v>
      </c>
      <c r="B86" t="s">
        <v>59</v>
      </c>
      <c r="C86" s="1">
        <v>0.73754629629629631</v>
      </c>
      <c r="D86" s="2">
        <v>44737</v>
      </c>
      <c r="F86" t="s">
        <v>59</v>
      </c>
      <c r="G86">
        <v>267</v>
      </c>
      <c r="H86" t="s">
        <v>10</v>
      </c>
      <c r="I86" s="1">
        <v>0.73754629629629631</v>
      </c>
      <c r="J86" s="2">
        <v>44737</v>
      </c>
      <c r="L86" s="5" t="str">
        <f>IF(Table15[[#This Row],[Incident]]=B86, "", "X")</f>
        <v/>
      </c>
      <c r="M86" t="str">
        <f>IF(L86="X",IF(Table36[[#This Row],[Incident]]="",Table15[[#This Row],[Incident]],Table36[[#This Row],[Incident]]), "")</f>
        <v/>
      </c>
      <c r="N86" s="12" t="str">
        <f>IF(AND(L86="X", Table36[[#This Row],[Incident]]="", Table15[[#This Row],[code]]=267), "X", "")</f>
        <v/>
      </c>
      <c r="O86" s="12" t="str">
        <f>IF(Table15[[#This Row],[code]]="", "X", "")</f>
        <v/>
      </c>
      <c r="Q86" s="12">
        <v>83</v>
      </c>
      <c r="R86" t="str">
        <f>IF(Table15[[#This Row],[Incident]]="", Table36[[#This Row],[Incident]],Table15[[#This Row],[Incident]])</f>
        <v>22C7769</v>
      </c>
      <c r="S86">
        <f>IF(Table15[[#This Row],[Incident]]="", 267, Table15[[#This Row],[code]])</f>
        <v>267</v>
      </c>
      <c r="T86" t="str">
        <f>IF(Table15[[#This Row],[offense]]="", "Eluding", Table15[[#This Row],[offense]])</f>
        <v>Eluding</v>
      </c>
      <c r="U86" s="2">
        <f>IF(Table15[[#This Row],[Incident]]="", Table36[[#This Row],[Date]], Table15[[#This Row],[date]])</f>
        <v>44737</v>
      </c>
      <c r="V86" s="9">
        <f>MONTH(Table3[[#This Row],[Date]])</f>
        <v>6</v>
      </c>
      <c r="W86" s="9">
        <f>YEAR(Table3[[#This Row],[Date]])</f>
        <v>2022</v>
      </c>
    </row>
    <row r="87" spans="1:23" x14ac:dyDescent="0.35">
      <c r="A87" s="12">
        <v>84</v>
      </c>
      <c r="B87" t="s">
        <v>29</v>
      </c>
      <c r="C87" s="1">
        <v>8.3761574074074072E-2</v>
      </c>
      <c r="D87" s="2">
        <v>44738</v>
      </c>
      <c r="F87" t="s">
        <v>29</v>
      </c>
      <c r="G87">
        <v>267</v>
      </c>
      <c r="H87" t="s">
        <v>10</v>
      </c>
      <c r="I87" s="1">
        <v>8.3761574074074072E-2</v>
      </c>
      <c r="J87" s="2">
        <v>44738</v>
      </c>
      <c r="L87" s="5" t="str">
        <f>IF(Table15[[#This Row],[Incident]]=B87, "", "X")</f>
        <v/>
      </c>
      <c r="M87" t="str">
        <f>IF(L87="X",IF(Table36[[#This Row],[Incident]]="",Table15[[#This Row],[Incident]],Table36[[#This Row],[Incident]]), "")</f>
        <v/>
      </c>
      <c r="N87" s="12" t="str">
        <f>IF(AND(L87="X", Table36[[#This Row],[Incident]]="", Table15[[#This Row],[code]]=267), "X", "")</f>
        <v/>
      </c>
      <c r="O87" s="12" t="str">
        <f>IF(Table15[[#This Row],[code]]="", "X", "")</f>
        <v/>
      </c>
      <c r="Q87" s="12">
        <v>84</v>
      </c>
      <c r="R87" t="str">
        <f>IF(Table15[[#This Row],[Incident]]="", Table36[[#This Row],[Incident]],Table15[[#This Row],[Incident]])</f>
        <v>22C7792</v>
      </c>
      <c r="S87">
        <f>IF(Table15[[#This Row],[Incident]]="", 267, Table15[[#This Row],[code]])</f>
        <v>267</v>
      </c>
      <c r="T87" t="str">
        <f>IF(Table15[[#This Row],[offense]]="", "Eluding", Table15[[#This Row],[offense]])</f>
        <v>Eluding</v>
      </c>
      <c r="U87" s="2">
        <f>IF(Table15[[#This Row],[Incident]]="", Table36[[#This Row],[Date]], Table15[[#This Row],[date]])</f>
        <v>44738</v>
      </c>
      <c r="V87" s="9">
        <f>MONTH(Table3[[#This Row],[Date]])</f>
        <v>6</v>
      </c>
      <c r="W87" s="9">
        <f>YEAR(Table3[[#This Row],[Date]])</f>
        <v>2022</v>
      </c>
    </row>
    <row r="88" spans="1:23" x14ac:dyDescent="0.35">
      <c r="A88" s="12">
        <v>85</v>
      </c>
      <c r="B88" t="s">
        <v>28</v>
      </c>
      <c r="C88" s="1">
        <v>0.9092824074074074</v>
      </c>
      <c r="D88" s="2">
        <v>44739</v>
      </c>
      <c r="F88" t="s">
        <v>28</v>
      </c>
      <c r="G88">
        <v>267</v>
      </c>
      <c r="H88" t="s">
        <v>10</v>
      </c>
      <c r="I88" s="1">
        <v>0.9092824074074074</v>
      </c>
      <c r="J88" s="2">
        <v>44739</v>
      </c>
      <c r="L88" s="5" t="str">
        <f>IF(Table15[[#This Row],[Incident]]=B88, "", "X")</f>
        <v/>
      </c>
      <c r="M88" t="str">
        <f>IF(L88="X",IF(Table36[[#This Row],[Incident]]="",Table15[[#This Row],[Incident]],Table36[[#This Row],[Incident]]), "")</f>
        <v/>
      </c>
      <c r="N88" s="12" t="str">
        <f>IF(AND(L88="X", Table36[[#This Row],[Incident]]="", Table15[[#This Row],[code]]=267), "X", "")</f>
        <v/>
      </c>
      <c r="O88" s="12" t="str">
        <f>IF(Table15[[#This Row],[code]]="", "X", "")</f>
        <v/>
      </c>
      <c r="Q88" s="12">
        <v>85</v>
      </c>
      <c r="R88" t="str">
        <f>IF(Table15[[#This Row],[Incident]]="", Table36[[#This Row],[Incident]],Table15[[#This Row],[Incident]])</f>
        <v>22C7883</v>
      </c>
      <c r="S88">
        <f>IF(Table15[[#This Row],[Incident]]="", 267, Table15[[#This Row],[code]])</f>
        <v>267</v>
      </c>
      <c r="T88" t="str">
        <f>IF(Table15[[#This Row],[offense]]="", "Eluding", Table15[[#This Row],[offense]])</f>
        <v>Eluding</v>
      </c>
      <c r="U88" s="2">
        <f>IF(Table15[[#This Row],[Incident]]="", Table36[[#This Row],[Date]], Table15[[#This Row],[date]])</f>
        <v>44739</v>
      </c>
      <c r="V88" s="9">
        <f>MONTH(Table3[[#This Row],[Date]])</f>
        <v>6</v>
      </c>
      <c r="W88" s="9">
        <f>YEAR(Table3[[#This Row],[Date]])</f>
        <v>2022</v>
      </c>
    </row>
    <row r="89" spans="1:23" x14ac:dyDescent="0.35">
      <c r="A89" s="12">
        <v>86</v>
      </c>
      <c r="B89" t="s">
        <v>31</v>
      </c>
      <c r="C89" s="1">
        <v>0.75260416666666663</v>
      </c>
      <c r="D89" s="2">
        <v>44741</v>
      </c>
      <c r="F89" t="s">
        <v>31</v>
      </c>
      <c r="G89">
        <v>267</v>
      </c>
      <c r="H89" t="s">
        <v>10</v>
      </c>
      <c r="I89" s="1">
        <v>0.75260416666666663</v>
      </c>
      <c r="J89" s="2">
        <v>44741</v>
      </c>
      <c r="L89" s="5" t="str">
        <f>IF(Table15[[#This Row],[Incident]]=B89, "", "X")</f>
        <v/>
      </c>
      <c r="M89" t="str">
        <f>IF(L89="X",IF(Table36[[#This Row],[Incident]]="",Table15[[#This Row],[Incident]],Table36[[#This Row],[Incident]]), "")</f>
        <v/>
      </c>
      <c r="N89" s="12" t="str">
        <f>IF(AND(L89="X", Table36[[#This Row],[Incident]]="", Table15[[#This Row],[code]]=267), "X", "")</f>
        <v/>
      </c>
      <c r="O89" s="12" t="str">
        <f>IF(Table15[[#This Row],[code]]="", "X", "")</f>
        <v/>
      </c>
      <c r="Q89" s="12">
        <v>86</v>
      </c>
      <c r="R89" t="str">
        <f>IF(Table15[[#This Row],[Incident]]="", Table36[[#This Row],[Incident]],Table15[[#This Row],[Incident]])</f>
        <v>22C7972</v>
      </c>
      <c r="S89">
        <f>IF(Table15[[#This Row],[Incident]]="", 267, Table15[[#This Row],[code]])</f>
        <v>267</v>
      </c>
      <c r="T89" t="str">
        <f>IF(Table15[[#This Row],[offense]]="", "Eluding", Table15[[#This Row],[offense]])</f>
        <v>Eluding</v>
      </c>
      <c r="U89" s="2">
        <f>IF(Table15[[#This Row],[Incident]]="", Table36[[#This Row],[Date]], Table15[[#This Row],[date]])</f>
        <v>44741</v>
      </c>
      <c r="V89" s="9">
        <f>MONTH(Table3[[#This Row],[Date]])</f>
        <v>6</v>
      </c>
      <c r="W89" s="9">
        <f>YEAR(Table3[[#This Row],[Date]])</f>
        <v>2022</v>
      </c>
    </row>
    <row r="90" spans="1:23" x14ac:dyDescent="0.35">
      <c r="A90" s="12">
        <v>87</v>
      </c>
      <c r="B90" t="s">
        <v>27</v>
      </c>
      <c r="C90" s="1">
        <v>0.86350694444444442</v>
      </c>
      <c r="D90" s="2">
        <v>44744</v>
      </c>
      <c r="F90" t="s">
        <v>27</v>
      </c>
      <c r="G90">
        <v>267</v>
      </c>
      <c r="H90" t="s">
        <v>10</v>
      </c>
      <c r="I90" s="1">
        <v>0.86350694444444442</v>
      </c>
      <c r="J90" s="2">
        <v>44744</v>
      </c>
      <c r="L90" s="5" t="str">
        <f>IF(Table15[[#This Row],[Incident]]=B90, "", "X")</f>
        <v/>
      </c>
      <c r="M90" t="str">
        <f>IF(L90="X",IF(Table36[[#This Row],[Incident]]="",Table15[[#This Row],[Incident]],Table36[[#This Row],[Incident]]), "")</f>
        <v/>
      </c>
      <c r="N90" s="12" t="str">
        <f>IF(AND(L90="X", Table36[[#This Row],[Incident]]="", Table15[[#This Row],[code]]=267), "X", "")</f>
        <v/>
      </c>
      <c r="O90" s="12" t="str">
        <f>IF(Table15[[#This Row],[code]]="", "X", "")</f>
        <v/>
      </c>
      <c r="Q90" s="12">
        <v>87</v>
      </c>
      <c r="R90" t="str">
        <f>IF(Table15[[#This Row],[Incident]]="", Table36[[#This Row],[Incident]],Table15[[#This Row],[Incident]])</f>
        <v>22C8125</v>
      </c>
      <c r="S90">
        <f>IF(Table15[[#This Row],[Incident]]="", 267, Table15[[#This Row],[code]])</f>
        <v>267</v>
      </c>
      <c r="T90" t="str">
        <f>IF(Table15[[#This Row],[offense]]="", "Eluding", Table15[[#This Row],[offense]])</f>
        <v>Eluding</v>
      </c>
      <c r="U90" s="2">
        <f>IF(Table15[[#This Row],[Incident]]="", Table36[[#This Row],[Date]], Table15[[#This Row],[date]])</f>
        <v>44744</v>
      </c>
      <c r="V90" s="9">
        <f>MONTH(Table3[[#This Row],[Date]])</f>
        <v>7</v>
      </c>
      <c r="W90" s="9">
        <f>YEAR(Table3[[#This Row],[Date]])</f>
        <v>2022</v>
      </c>
    </row>
    <row r="91" spans="1:23" x14ac:dyDescent="0.35">
      <c r="A91" s="12">
        <v>88</v>
      </c>
      <c r="B91" t="s">
        <v>138</v>
      </c>
      <c r="C91" s="1">
        <v>0.81246527777777777</v>
      </c>
      <c r="D91" s="2">
        <v>44745</v>
      </c>
      <c r="I91" s="1"/>
      <c r="J91" s="2"/>
      <c r="L91" s="5" t="str">
        <f>IF(Table15[[#This Row],[Incident]]=B91, "", "X")</f>
        <v>X</v>
      </c>
      <c r="M91" t="str">
        <f>IF(L91="X",IF(Table36[[#This Row],[Incident]]="",Table15[[#This Row],[Incident]],Table36[[#This Row],[Incident]]), "")</f>
        <v>22C8160</v>
      </c>
      <c r="N91" s="12" t="str">
        <f>IF(AND(L91="X", Table36[[#This Row],[Incident]]="", Table15[[#This Row],[code]]=267), "X", "")</f>
        <v/>
      </c>
      <c r="O91" s="12" t="str">
        <f>IF(Table15[[#This Row],[code]]="", "X", "")</f>
        <v>X</v>
      </c>
      <c r="Q91" s="12">
        <v>88</v>
      </c>
      <c r="R91" t="str">
        <f>IF(Table15[[#This Row],[Incident]]="", Table36[[#This Row],[Incident]],Table15[[#This Row],[Incident]])</f>
        <v>22C8160</v>
      </c>
      <c r="S91">
        <f>IF(Table15[[#This Row],[Incident]]="", 267, Table15[[#This Row],[code]])</f>
        <v>267</v>
      </c>
      <c r="T91" t="str">
        <f>IF(Table15[[#This Row],[offense]]="", "Eluding", Table15[[#This Row],[offense]])</f>
        <v>Eluding</v>
      </c>
      <c r="U91" s="2">
        <f>IF(Table15[[#This Row],[Incident]]="", Table36[[#This Row],[Date]], Table15[[#This Row],[date]])</f>
        <v>44745</v>
      </c>
      <c r="V91" s="9">
        <f>MONTH(Table3[[#This Row],[Date]])</f>
        <v>7</v>
      </c>
      <c r="W91" s="9">
        <f>YEAR(Table3[[#This Row],[Date]])</f>
        <v>2022</v>
      </c>
    </row>
    <row r="92" spans="1:23" x14ac:dyDescent="0.35">
      <c r="A92" s="12">
        <v>89</v>
      </c>
      <c r="B92" t="s">
        <v>54</v>
      </c>
      <c r="C92" s="1">
        <v>0.23626157407407408</v>
      </c>
      <c r="D92" s="2">
        <v>44757</v>
      </c>
      <c r="F92" t="s">
        <v>54</v>
      </c>
      <c r="G92">
        <v>267</v>
      </c>
      <c r="H92" t="s">
        <v>10</v>
      </c>
      <c r="I92" s="1">
        <v>0.23626157407407408</v>
      </c>
      <c r="J92" s="2">
        <v>44757</v>
      </c>
      <c r="L92" s="5" t="str">
        <f>IF(Table15[[#This Row],[Incident]]=B92, "", "X")</f>
        <v/>
      </c>
      <c r="M92" t="str">
        <f>IF(L92="X",IF(Table36[[#This Row],[Incident]]="",Table15[[#This Row],[Incident]],Table36[[#This Row],[Incident]]), "")</f>
        <v/>
      </c>
      <c r="N92" s="12" t="str">
        <f>IF(AND(L92="X", Table36[[#This Row],[Incident]]="", Table15[[#This Row],[code]]=267), "X", "")</f>
        <v/>
      </c>
      <c r="O92" s="12" t="str">
        <f>IF(Table15[[#This Row],[code]]="", "X", "")</f>
        <v/>
      </c>
      <c r="Q92" s="12">
        <v>89</v>
      </c>
      <c r="R92" t="str">
        <f>IF(Table15[[#This Row],[Incident]]="", Table36[[#This Row],[Incident]],Table15[[#This Row],[Incident]])</f>
        <v>22C8758</v>
      </c>
      <c r="S92">
        <f>IF(Table15[[#This Row],[Incident]]="", 267, Table15[[#This Row],[code]])</f>
        <v>267</v>
      </c>
      <c r="T92" t="str">
        <f>IF(Table15[[#This Row],[offense]]="", "Eluding", Table15[[#This Row],[offense]])</f>
        <v>Eluding</v>
      </c>
      <c r="U92" s="2">
        <f>IF(Table15[[#This Row],[Incident]]="", Table36[[#This Row],[Date]], Table15[[#This Row],[date]])</f>
        <v>44757</v>
      </c>
      <c r="V92" s="9">
        <f>MONTH(Table3[[#This Row],[Date]])</f>
        <v>7</v>
      </c>
      <c r="W92" s="9">
        <f>YEAR(Table3[[#This Row],[Date]])</f>
        <v>2022</v>
      </c>
    </row>
    <row r="93" spans="1:23" x14ac:dyDescent="0.35">
      <c r="A93" s="12">
        <v>90</v>
      </c>
      <c r="B93" t="s">
        <v>139</v>
      </c>
      <c r="C93" s="1">
        <v>0.55892361111111111</v>
      </c>
      <c r="D93" s="2">
        <v>44759</v>
      </c>
      <c r="I93" s="1"/>
      <c r="J93" s="2"/>
      <c r="L93" s="5" t="str">
        <f>IF(Table15[[#This Row],[Incident]]=B93, "", "X")</f>
        <v>X</v>
      </c>
      <c r="M93" t="str">
        <f>IF(L93="X",IF(Table36[[#This Row],[Incident]]="",Table15[[#This Row],[Incident]],Table36[[#This Row],[Incident]]), "")</f>
        <v>22C8885</v>
      </c>
      <c r="N93" s="12" t="str">
        <f>IF(AND(L93="X", Table36[[#This Row],[Incident]]="", Table15[[#This Row],[code]]=267), "X", "")</f>
        <v/>
      </c>
      <c r="O93" s="12" t="str">
        <f>IF(Table15[[#This Row],[code]]="", "X", "")</f>
        <v>X</v>
      </c>
      <c r="Q93" s="12">
        <v>90</v>
      </c>
      <c r="R93" t="str">
        <f>IF(Table15[[#This Row],[Incident]]="", Table36[[#This Row],[Incident]],Table15[[#This Row],[Incident]])</f>
        <v>22C8885</v>
      </c>
      <c r="S93">
        <f>IF(Table15[[#This Row],[Incident]]="", 267, Table15[[#This Row],[code]])</f>
        <v>267</v>
      </c>
      <c r="T93" t="str">
        <f>IF(Table15[[#This Row],[offense]]="", "Eluding", Table15[[#This Row],[offense]])</f>
        <v>Eluding</v>
      </c>
      <c r="U93" s="2">
        <f>IF(Table15[[#This Row],[Incident]]="", Table36[[#This Row],[Date]], Table15[[#This Row],[date]])</f>
        <v>44759</v>
      </c>
      <c r="V93" s="9">
        <f>MONTH(Table3[[#This Row],[Date]])</f>
        <v>7</v>
      </c>
      <c r="W93" s="9">
        <f>YEAR(Table3[[#This Row],[Date]])</f>
        <v>2022</v>
      </c>
    </row>
    <row r="94" spans="1:23" x14ac:dyDescent="0.35">
      <c r="A94" s="12">
        <v>91</v>
      </c>
      <c r="B94" t="s">
        <v>64</v>
      </c>
      <c r="C94" s="1">
        <v>0.68030092592592595</v>
      </c>
      <c r="D94" s="2">
        <v>44767</v>
      </c>
      <c r="F94" t="s">
        <v>64</v>
      </c>
      <c r="G94">
        <v>267</v>
      </c>
      <c r="H94" t="s">
        <v>10</v>
      </c>
      <c r="I94" s="1">
        <v>0.68030092592592595</v>
      </c>
      <c r="J94" s="2">
        <v>44767</v>
      </c>
      <c r="L94" s="5" t="str">
        <f>IF(Table15[[#This Row],[Incident]]=B94, "", "X")</f>
        <v/>
      </c>
      <c r="M94" t="str">
        <f>IF(L94="X",IF(Table36[[#This Row],[Incident]]="",Table15[[#This Row],[Incident]],Table36[[#This Row],[Incident]]), "")</f>
        <v/>
      </c>
      <c r="N94" s="12" t="str">
        <f>IF(AND(L94="X", Table36[[#This Row],[Incident]]="", Table15[[#This Row],[code]]=267), "X", "")</f>
        <v/>
      </c>
      <c r="O94" s="12" t="str">
        <f>IF(Table15[[#This Row],[code]]="", "X", "")</f>
        <v/>
      </c>
      <c r="Q94" s="12">
        <v>91</v>
      </c>
      <c r="R94" t="str">
        <f>IF(Table15[[#This Row],[Incident]]="", Table36[[#This Row],[Incident]],Table15[[#This Row],[Incident]])</f>
        <v>22C9303</v>
      </c>
      <c r="S94">
        <f>IF(Table15[[#This Row],[Incident]]="", 267, Table15[[#This Row],[code]])</f>
        <v>267</v>
      </c>
      <c r="T94" t="str">
        <f>IF(Table15[[#This Row],[offense]]="", "Eluding", Table15[[#This Row],[offense]])</f>
        <v>Eluding</v>
      </c>
      <c r="U94" s="2">
        <f>IF(Table15[[#This Row],[Incident]]="", Table36[[#This Row],[Date]], Table15[[#This Row],[date]])</f>
        <v>44767</v>
      </c>
      <c r="V94" s="9">
        <f>MONTH(Table3[[#This Row],[Date]])</f>
        <v>7</v>
      </c>
      <c r="W94" s="9">
        <f>YEAR(Table3[[#This Row],[Date]])</f>
        <v>2022</v>
      </c>
    </row>
    <row r="95" spans="1:23" x14ac:dyDescent="0.35">
      <c r="A95" s="12">
        <v>92</v>
      </c>
      <c r="B95" t="s">
        <v>55</v>
      </c>
      <c r="C95" s="1">
        <v>0.58956018518518516</v>
      </c>
      <c r="D95" s="2">
        <v>44775</v>
      </c>
      <c r="F95" t="s">
        <v>55</v>
      </c>
      <c r="G95">
        <v>267</v>
      </c>
      <c r="H95" t="s">
        <v>10</v>
      </c>
      <c r="I95" s="1">
        <v>0.58956018518518516</v>
      </c>
      <c r="J95" s="2">
        <v>44775</v>
      </c>
      <c r="L95" s="5" t="str">
        <f>IF(Table15[[#This Row],[Incident]]=B95, "", "X")</f>
        <v/>
      </c>
      <c r="M95" t="str">
        <f>IF(L95="X",IF(Table36[[#This Row],[Incident]]="",Table15[[#This Row],[Incident]],Table36[[#This Row],[Incident]]), "")</f>
        <v/>
      </c>
      <c r="N95" s="12" t="str">
        <f>IF(AND(L95="X", Table36[[#This Row],[Incident]]="", Table15[[#This Row],[code]]=267), "X", "")</f>
        <v/>
      </c>
      <c r="O95" s="12" t="str">
        <f>IF(Table15[[#This Row],[code]]="", "X", "")</f>
        <v/>
      </c>
      <c r="Q95" s="12">
        <v>92</v>
      </c>
      <c r="R95" t="str">
        <f>IF(Table15[[#This Row],[Incident]]="", Table36[[#This Row],[Incident]],Table15[[#This Row],[Incident]])</f>
        <v>22C9762</v>
      </c>
      <c r="S95">
        <f>IF(Table15[[#This Row],[Incident]]="", 267, Table15[[#This Row],[code]])</f>
        <v>267</v>
      </c>
      <c r="T95" t="str">
        <f>IF(Table15[[#This Row],[offense]]="", "Eluding", Table15[[#This Row],[offense]])</f>
        <v>Eluding</v>
      </c>
      <c r="U95" s="2">
        <f>IF(Table15[[#This Row],[Incident]]="", Table36[[#This Row],[Date]], Table15[[#This Row],[date]])</f>
        <v>44775</v>
      </c>
      <c r="V95" s="9">
        <f>MONTH(Table3[[#This Row],[Date]])</f>
        <v>8</v>
      </c>
      <c r="W95" s="9">
        <f>YEAR(Table3[[#This Row],[Date]])</f>
        <v>2022</v>
      </c>
    </row>
    <row r="96" spans="1:23" x14ac:dyDescent="0.35">
      <c r="A96" s="12">
        <v>93</v>
      </c>
      <c r="B96" t="s">
        <v>105</v>
      </c>
      <c r="C96" s="1">
        <v>0.57541666666666669</v>
      </c>
      <c r="D96" s="2">
        <v>44806</v>
      </c>
      <c r="F96" t="s">
        <v>105</v>
      </c>
      <c r="G96">
        <v>267</v>
      </c>
      <c r="H96" t="s">
        <v>10</v>
      </c>
      <c r="I96" s="1">
        <v>0.57541666666666669</v>
      </c>
      <c r="J96" s="2">
        <v>44806</v>
      </c>
      <c r="L96" s="5" t="str">
        <f>IF(Table15[[#This Row],[Incident]]=B96, "", "X")</f>
        <v/>
      </c>
      <c r="M96" t="str">
        <f>IF(L96="X",IF(Table36[[#This Row],[Incident]]="",Table15[[#This Row],[Incident]],Table36[[#This Row],[Incident]]), "")</f>
        <v/>
      </c>
      <c r="N96" s="12" t="str">
        <f>IF(AND(L96="X", Table36[[#This Row],[Incident]]="", Table15[[#This Row],[code]]=267), "X", "")</f>
        <v/>
      </c>
      <c r="O96" s="12" t="str">
        <f>IF(Table15[[#This Row],[code]]="", "X", "")</f>
        <v/>
      </c>
      <c r="Q96" s="12">
        <v>93</v>
      </c>
      <c r="R96" t="str">
        <f>IF(Table15[[#This Row],[Incident]]="", Table36[[#This Row],[Incident]],Table15[[#This Row],[Incident]])</f>
        <v>22C11371</v>
      </c>
      <c r="S96">
        <f>IF(Table15[[#This Row],[Incident]]="", 267, Table15[[#This Row],[code]])</f>
        <v>267</v>
      </c>
      <c r="T96" t="str">
        <f>IF(Table15[[#This Row],[offense]]="", "Eluding", Table15[[#This Row],[offense]])</f>
        <v>Eluding</v>
      </c>
      <c r="U96" s="2">
        <f>IF(Table15[[#This Row],[Incident]]="", Table36[[#This Row],[Date]], Table15[[#This Row],[date]])</f>
        <v>44806</v>
      </c>
      <c r="V96" s="9">
        <f>MONTH(Table3[[#This Row],[Date]])</f>
        <v>9</v>
      </c>
      <c r="W96" s="9">
        <f>YEAR(Table3[[#This Row],[Date]])</f>
        <v>2022</v>
      </c>
    </row>
    <row r="97" spans="1:23" x14ac:dyDescent="0.35">
      <c r="A97" s="12">
        <v>94</v>
      </c>
      <c r="C97" s="1"/>
      <c r="D97" s="2"/>
      <c r="F97" t="s">
        <v>106</v>
      </c>
      <c r="G97">
        <v>267</v>
      </c>
      <c r="H97" t="s">
        <v>10</v>
      </c>
      <c r="I97" s="1">
        <v>0.34556712962962965</v>
      </c>
      <c r="J97" s="2">
        <v>44808</v>
      </c>
      <c r="L97" s="5" t="str">
        <f>IF(Table15[[#This Row],[Incident]]=B97, "", "X")</f>
        <v>X</v>
      </c>
      <c r="M97" t="str">
        <f>IF(L97="X",IF(Table36[[#This Row],[Incident]]="",Table15[[#This Row],[Incident]],Table36[[#This Row],[Incident]]), "")</f>
        <v>22C11481</v>
      </c>
      <c r="N97" s="12" t="str">
        <f>IF(AND(L97="X", Table36[[#This Row],[Incident]]="", Table15[[#This Row],[code]]=267), "X", "")</f>
        <v>X</v>
      </c>
      <c r="O97" s="12" t="str">
        <f>IF(Table15[[#This Row],[code]]="", "X", "")</f>
        <v/>
      </c>
      <c r="Q97" s="12">
        <v>94</v>
      </c>
      <c r="R97" t="str">
        <f>IF(Table15[[#This Row],[Incident]]="", Table36[[#This Row],[Incident]],Table15[[#This Row],[Incident]])</f>
        <v>22C11481</v>
      </c>
      <c r="S97">
        <f>IF(Table15[[#This Row],[Incident]]="", 267, Table15[[#This Row],[code]])</f>
        <v>267</v>
      </c>
      <c r="T97" t="str">
        <f>IF(Table15[[#This Row],[offense]]="", "Eluding", Table15[[#This Row],[offense]])</f>
        <v>Eluding</v>
      </c>
      <c r="U97" s="2">
        <f>IF(Table15[[#This Row],[Incident]]="", Table36[[#This Row],[Date]], Table15[[#This Row],[date]])</f>
        <v>44808</v>
      </c>
      <c r="V97" s="9">
        <f>MONTH(Table3[[#This Row],[Date]])</f>
        <v>9</v>
      </c>
      <c r="W97" s="9">
        <f>YEAR(Table3[[#This Row],[Date]])</f>
        <v>2022</v>
      </c>
    </row>
    <row r="98" spans="1:23" x14ac:dyDescent="0.35">
      <c r="A98" s="12">
        <v>95</v>
      </c>
      <c r="B98" t="s">
        <v>107</v>
      </c>
      <c r="C98" s="1">
        <v>0.81292824074074066</v>
      </c>
      <c r="D98" s="2">
        <v>44830</v>
      </c>
      <c r="F98" t="s">
        <v>107</v>
      </c>
      <c r="G98">
        <v>267</v>
      </c>
      <c r="H98" t="s">
        <v>10</v>
      </c>
      <c r="I98" s="1">
        <v>0.81292824074074066</v>
      </c>
      <c r="J98" s="2">
        <v>44830</v>
      </c>
      <c r="L98" s="5" t="str">
        <f>IF(Table15[[#This Row],[Incident]]=B98, "", "X")</f>
        <v/>
      </c>
      <c r="M98" t="str">
        <f>IF(L98="X",IF(Table36[[#This Row],[Incident]]="",Table15[[#This Row],[Incident]],Table36[[#This Row],[Incident]]), "")</f>
        <v/>
      </c>
      <c r="N98" s="12" t="str">
        <f>IF(AND(L98="X", Table36[[#This Row],[Incident]]="", Table15[[#This Row],[code]]=267), "X", "")</f>
        <v/>
      </c>
      <c r="O98" s="12" t="str">
        <f>IF(Table15[[#This Row],[code]]="", "X", "")</f>
        <v/>
      </c>
      <c r="Q98" s="12">
        <v>95</v>
      </c>
      <c r="R98" t="str">
        <f>IF(Table15[[#This Row],[Incident]]="", Table36[[#This Row],[Incident]],Table15[[#This Row],[Incident]])</f>
        <v>22C12614</v>
      </c>
      <c r="S98">
        <f>IF(Table15[[#This Row],[Incident]]="", 267, Table15[[#This Row],[code]])</f>
        <v>267</v>
      </c>
      <c r="T98" t="str">
        <f>IF(Table15[[#This Row],[offense]]="", "Eluding", Table15[[#This Row],[offense]])</f>
        <v>Eluding</v>
      </c>
      <c r="U98" s="2">
        <f>IF(Table15[[#This Row],[Incident]]="", Table36[[#This Row],[Date]], Table15[[#This Row],[date]])</f>
        <v>44830</v>
      </c>
      <c r="V98" s="9">
        <f>MONTH(Table3[[#This Row],[Date]])</f>
        <v>9</v>
      </c>
      <c r="W98" s="9">
        <f>YEAR(Table3[[#This Row],[Date]])</f>
        <v>2022</v>
      </c>
    </row>
    <row r="99" spans="1:23" x14ac:dyDescent="0.35">
      <c r="A99" s="12">
        <v>96</v>
      </c>
      <c r="C99" s="1"/>
      <c r="D99" s="2"/>
      <c r="F99" t="s">
        <v>108</v>
      </c>
      <c r="G99">
        <v>52</v>
      </c>
      <c r="H99" t="s">
        <v>155</v>
      </c>
      <c r="I99" s="1">
        <v>0.98665509259259254</v>
      </c>
      <c r="J99" s="2">
        <v>44832</v>
      </c>
      <c r="L99" s="5" t="str">
        <f>IF(Table15[[#This Row],[Incident]]=B99, "", "X")</f>
        <v>X</v>
      </c>
      <c r="M99" t="str">
        <f>IF(L99="X",IF(Table36[[#This Row],[Incident]]="",Table15[[#This Row],[Incident]],Table36[[#This Row],[Incident]]), "")</f>
        <v>22C12719</v>
      </c>
      <c r="N99" s="12" t="str">
        <f>IF(AND(L99="X", Table36[[#This Row],[Incident]]="", Table15[[#This Row],[code]]=267), "X", "")</f>
        <v/>
      </c>
      <c r="O99" s="12" t="str">
        <f>IF(Table15[[#This Row],[code]]="", "X", "")</f>
        <v/>
      </c>
      <c r="Q99" s="12">
        <v>96</v>
      </c>
      <c r="R99" t="str">
        <f>IF(Table15[[#This Row],[Incident]]="", Table36[[#This Row],[Incident]],Table15[[#This Row],[Incident]])</f>
        <v>22C12719</v>
      </c>
      <c r="S99">
        <f>IF(Table15[[#This Row],[Incident]]="", 267, Table15[[#This Row],[code]])</f>
        <v>52</v>
      </c>
      <c r="T99" t="str">
        <f>IF(Table15[[#This Row],[offense]]="", "Eluding", Table15[[#This Row],[offense]])</f>
        <v>Burglary 2</v>
      </c>
      <c r="U99" s="2">
        <f>IF(Table15[[#This Row],[Incident]]="", Table36[[#This Row],[Date]], Table15[[#This Row],[date]])</f>
        <v>44832</v>
      </c>
      <c r="V99" s="9">
        <f>MONTH(Table3[[#This Row],[Date]])</f>
        <v>9</v>
      </c>
      <c r="W99" s="9">
        <f>YEAR(Table3[[#This Row],[Date]])</f>
        <v>2022</v>
      </c>
    </row>
    <row r="100" spans="1:23" x14ac:dyDescent="0.35">
      <c r="A100" s="12">
        <v>97</v>
      </c>
      <c r="B100" t="s">
        <v>109</v>
      </c>
      <c r="C100" s="1">
        <v>0.48435185185185187</v>
      </c>
      <c r="D100" s="2">
        <v>44841</v>
      </c>
      <c r="F100" t="s">
        <v>109</v>
      </c>
      <c r="G100">
        <v>267</v>
      </c>
      <c r="H100" t="s">
        <v>10</v>
      </c>
      <c r="I100" s="1">
        <v>0.48435185185185187</v>
      </c>
      <c r="J100" s="2">
        <v>44841</v>
      </c>
      <c r="L100" s="5" t="str">
        <f>IF(Table15[[#This Row],[Incident]]=B100, "", "X")</f>
        <v/>
      </c>
      <c r="M100" t="str">
        <f>IF(L100="X",IF(Table36[[#This Row],[Incident]]="",Table15[[#This Row],[Incident]],Table36[[#This Row],[Incident]]), "")</f>
        <v/>
      </c>
      <c r="N100" s="12" t="str">
        <f>IF(AND(L100="X", Table36[[#This Row],[Incident]]="", Table15[[#This Row],[code]]=267), "X", "")</f>
        <v/>
      </c>
      <c r="O100" s="12" t="str">
        <f>IF(Table15[[#This Row],[code]]="", "X", "")</f>
        <v/>
      </c>
      <c r="Q100" s="12">
        <v>97</v>
      </c>
      <c r="R100" t="str">
        <f>IF(Table15[[#This Row],[Incident]]="", Table36[[#This Row],[Incident]],Table15[[#This Row],[Incident]])</f>
        <v>22C13127</v>
      </c>
      <c r="S100">
        <f>IF(Table15[[#This Row],[Incident]]="", 267, Table15[[#This Row],[code]])</f>
        <v>267</v>
      </c>
      <c r="T100" t="str">
        <f>IF(Table15[[#This Row],[offense]]="", "Eluding", Table15[[#This Row],[offense]])</f>
        <v>Eluding</v>
      </c>
      <c r="U100" s="2">
        <f>IF(Table15[[#This Row],[Incident]]="", Table36[[#This Row],[Date]], Table15[[#This Row],[date]])</f>
        <v>44841</v>
      </c>
      <c r="V100" s="9">
        <f>MONTH(Table3[[#This Row],[Date]])</f>
        <v>10</v>
      </c>
      <c r="W100" s="9">
        <f>YEAR(Table3[[#This Row],[Date]])</f>
        <v>2022</v>
      </c>
    </row>
    <row r="101" spans="1:23" x14ac:dyDescent="0.35">
      <c r="A101" s="12">
        <v>98</v>
      </c>
      <c r="B101" t="s">
        <v>140</v>
      </c>
      <c r="C101" s="1">
        <v>0.68972222222222224</v>
      </c>
      <c r="D101" s="2">
        <v>44848</v>
      </c>
      <c r="I101" s="1"/>
      <c r="J101" s="2"/>
      <c r="L101" s="5" t="str">
        <f>IF(Table15[[#This Row],[Incident]]=B101, "", "X")</f>
        <v>X</v>
      </c>
      <c r="M101" t="str">
        <f>IF(L101="X",IF(Table36[[#This Row],[Incident]]="",Table15[[#This Row],[Incident]],Table36[[#This Row],[Incident]]), "")</f>
        <v>22C13502</v>
      </c>
      <c r="N101" s="12" t="str">
        <f>IF(AND(L101="X", Table36[[#This Row],[Incident]]="", Table15[[#This Row],[code]]=267), "X", "")</f>
        <v/>
      </c>
      <c r="O101" s="12" t="str">
        <f>IF(Table15[[#This Row],[code]]="", "X", "")</f>
        <v>X</v>
      </c>
      <c r="Q101" s="12">
        <v>98</v>
      </c>
      <c r="R101" t="str">
        <f>IF(Table15[[#This Row],[Incident]]="", Table36[[#This Row],[Incident]],Table15[[#This Row],[Incident]])</f>
        <v>22C13502</v>
      </c>
      <c r="S101">
        <f>IF(Table15[[#This Row],[Incident]]="", 267, Table15[[#This Row],[code]])</f>
        <v>267</v>
      </c>
      <c r="T101" t="str">
        <f>IF(Table15[[#This Row],[offense]]="", "Eluding", Table15[[#This Row],[offense]])</f>
        <v>Eluding</v>
      </c>
      <c r="U101" s="2">
        <f>IF(Table15[[#This Row],[Incident]]="", Table36[[#This Row],[Date]], Table15[[#This Row],[date]])</f>
        <v>44848</v>
      </c>
      <c r="V101" s="9">
        <f>MONTH(Table3[[#This Row],[Date]])</f>
        <v>10</v>
      </c>
      <c r="W101" s="9">
        <f>YEAR(Table3[[#This Row],[Date]])</f>
        <v>2022</v>
      </c>
    </row>
    <row r="102" spans="1:23" x14ac:dyDescent="0.35">
      <c r="A102" s="12">
        <v>99</v>
      </c>
      <c r="B102" t="s">
        <v>141</v>
      </c>
      <c r="C102" s="1">
        <v>0.81958333333333344</v>
      </c>
      <c r="D102" s="2">
        <v>44880</v>
      </c>
      <c r="I102" s="1"/>
      <c r="J102" s="2"/>
      <c r="L102" s="5" t="str">
        <f>IF(Table15[[#This Row],[Incident]]=B102, "", "X")</f>
        <v>X</v>
      </c>
      <c r="M102" t="str">
        <f>IF(L102="X",IF(Table36[[#This Row],[Incident]]="",Table15[[#This Row],[Incident]],Table36[[#This Row],[Incident]]), "")</f>
        <v>22C14866</v>
      </c>
      <c r="N102" s="12" t="str">
        <f>IF(AND(L102="X", Table36[[#This Row],[Incident]]="", Table15[[#This Row],[code]]=267), "X", "")</f>
        <v/>
      </c>
      <c r="O102" s="12" t="str">
        <f>IF(Table15[[#This Row],[code]]="", "X", "")</f>
        <v>X</v>
      </c>
      <c r="Q102" s="12">
        <v>99</v>
      </c>
      <c r="R102" t="str">
        <f>IF(Table15[[#This Row],[Incident]]="", Table36[[#This Row],[Incident]],Table15[[#This Row],[Incident]])</f>
        <v>22C14866</v>
      </c>
      <c r="S102">
        <f>IF(Table15[[#This Row],[Incident]]="", 267, Table15[[#This Row],[code]])</f>
        <v>267</v>
      </c>
      <c r="T102" t="str">
        <f>IF(Table15[[#This Row],[offense]]="", "Eluding", Table15[[#This Row],[offense]])</f>
        <v>Eluding</v>
      </c>
      <c r="U102" s="2">
        <f>IF(Table15[[#This Row],[Incident]]="", Table36[[#This Row],[Date]], Table15[[#This Row],[date]])</f>
        <v>44880</v>
      </c>
      <c r="V102" s="9">
        <f>MONTH(Table3[[#This Row],[Date]])</f>
        <v>11</v>
      </c>
      <c r="W102" s="9">
        <f>YEAR(Table3[[#This Row],[Date]])</f>
        <v>2022</v>
      </c>
    </row>
    <row r="103" spans="1:23" x14ac:dyDescent="0.35">
      <c r="A103" s="12">
        <v>100</v>
      </c>
      <c r="B103" t="s">
        <v>110</v>
      </c>
      <c r="C103" s="1">
        <v>8.2442129629629629E-2</v>
      </c>
      <c r="D103" s="2">
        <v>44906</v>
      </c>
      <c r="F103" t="s">
        <v>110</v>
      </c>
      <c r="G103">
        <v>267</v>
      </c>
      <c r="H103" t="s">
        <v>10</v>
      </c>
      <c r="I103" s="1">
        <v>8.2442129629629629E-2</v>
      </c>
      <c r="J103" s="2">
        <v>44906</v>
      </c>
      <c r="L103" s="5" t="str">
        <f>IF(Table15[[#This Row],[Incident]]=B103, "", "X")</f>
        <v/>
      </c>
      <c r="M103" t="str">
        <f>IF(L103="X",IF(Table36[[#This Row],[Incident]]="",Table15[[#This Row],[Incident]],Table36[[#This Row],[Incident]]), "")</f>
        <v/>
      </c>
      <c r="N103" s="12" t="str">
        <f>IF(AND(L103="X", Table36[[#This Row],[Incident]]="", Table15[[#This Row],[code]]=267), "X", "")</f>
        <v/>
      </c>
      <c r="O103" s="12" t="str">
        <f>IF(Table15[[#This Row],[code]]="", "X", "")</f>
        <v/>
      </c>
      <c r="Q103" s="12">
        <v>100</v>
      </c>
      <c r="R103" t="str">
        <f>IF(Table15[[#This Row],[Incident]]="", Table36[[#This Row],[Incident]],Table15[[#This Row],[Incident]])</f>
        <v>22C15780</v>
      </c>
      <c r="S103">
        <f>IF(Table15[[#This Row],[Incident]]="", 267, Table15[[#This Row],[code]])</f>
        <v>267</v>
      </c>
      <c r="T103" t="str">
        <f>IF(Table15[[#This Row],[offense]]="", "Eluding", Table15[[#This Row],[offense]])</f>
        <v>Eluding</v>
      </c>
      <c r="U103" s="2">
        <f>IF(Table15[[#This Row],[Incident]]="", Table36[[#This Row],[Date]], Table15[[#This Row],[date]])</f>
        <v>44906</v>
      </c>
      <c r="V103" s="9">
        <f>MONTH(Table3[[#This Row],[Date]])</f>
        <v>12</v>
      </c>
      <c r="W103" s="9">
        <f>YEAR(Table3[[#This Row],[Date]])</f>
        <v>2022</v>
      </c>
    </row>
    <row r="104" spans="1:23" x14ac:dyDescent="0.35">
      <c r="A104" s="12">
        <v>101</v>
      </c>
      <c r="C104" s="1"/>
      <c r="D104" s="2"/>
      <c r="F104" t="s">
        <v>111</v>
      </c>
      <c r="G104">
        <v>267</v>
      </c>
      <c r="H104" t="s">
        <v>10</v>
      </c>
      <c r="I104" s="1">
        <v>0.96938657407407414</v>
      </c>
      <c r="J104" s="2">
        <v>44922</v>
      </c>
      <c r="L104" s="5" t="str">
        <f>IF(Table15[[#This Row],[Incident]]=B104, "", "X")</f>
        <v>X</v>
      </c>
      <c r="M104" t="str">
        <f>IF(L104="X",IF(Table36[[#This Row],[Incident]]="",Table15[[#This Row],[Incident]],Table36[[#This Row],[Incident]]), "")</f>
        <v>22C16390</v>
      </c>
      <c r="N104" s="12" t="str">
        <f>IF(AND(L104="X", Table36[[#This Row],[Incident]]="", Table15[[#This Row],[code]]=267), "X", "")</f>
        <v>X</v>
      </c>
      <c r="O104" s="12" t="str">
        <f>IF(Table15[[#This Row],[code]]="", "X", "")</f>
        <v/>
      </c>
      <c r="Q104" s="12">
        <v>101</v>
      </c>
      <c r="R104" t="str">
        <f>IF(Table15[[#This Row],[Incident]]="", Table36[[#This Row],[Incident]],Table15[[#This Row],[Incident]])</f>
        <v>22C16390</v>
      </c>
      <c r="S104">
        <f>IF(Table15[[#This Row],[Incident]]="", 267, Table15[[#This Row],[code]])</f>
        <v>267</v>
      </c>
      <c r="T104" t="str">
        <f>IF(Table15[[#This Row],[offense]]="", "Eluding", Table15[[#This Row],[offense]])</f>
        <v>Eluding</v>
      </c>
      <c r="U104" s="2">
        <f>IF(Table15[[#This Row],[Incident]]="", Table36[[#This Row],[Date]], Table15[[#This Row],[date]])</f>
        <v>44922</v>
      </c>
      <c r="V104" s="9">
        <f>MONTH(Table3[[#This Row],[Date]])</f>
        <v>12</v>
      </c>
      <c r="W104" s="9">
        <f>YEAR(Table3[[#This Row],[Date]])</f>
        <v>2022</v>
      </c>
    </row>
    <row r="105" spans="1:23" x14ac:dyDescent="0.35">
      <c r="A105" s="12">
        <v>102</v>
      </c>
      <c r="B105" t="s">
        <v>112</v>
      </c>
      <c r="C105" s="1">
        <v>0.85931712962962958</v>
      </c>
      <c r="D105" s="2">
        <v>44926</v>
      </c>
      <c r="F105" t="s">
        <v>112</v>
      </c>
      <c r="G105">
        <v>267</v>
      </c>
      <c r="H105" t="s">
        <v>10</v>
      </c>
      <c r="I105" s="1">
        <v>0.85931712962962958</v>
      </c>
      <c r="J105" s="2">
        <v>44926</v>
      </c>
      <c r="L105" s="5" t="str">
        <f>IF(Table15[[#This Row],[Incident]]=B105, "", "X")</f>
        <v/>
      </c>
      <c r="M105" t="str">
        <f>IF(L105="X",IF(Table36[[#This Row],[Incident]]="",Table15[[#This Row],[Incident]],Table36[[#This Row],[Incident]]), "")</f>
        <v/>
      </c>
      <c r="N105" s="12" t="str">
        <f>IF(AND(L105="X", Table36[[#This Row],[Incident]]="", Table15[[#This Row],[code]]=267), "X", "")</f>
        <v/>
      </c>
      <c r="O105" s="12" t="str">
        <f>IF(Table15[[#This Row],[code]]="", "X", "")</f>
        <v/>
      </c>
      <c r="Q105" s="12">
        <v>102</v>
      </c>
      <c r="R105" t="str">
        <f>IF(Table15[[#This Row],[Incident]]="", Table36[[#This Row],[Incident]],Table15[[#This Row],[Incident]])</f>
        <v>22C16543</v>
      </c>
      <c r="S105">
        <f>IF(Table15[[#This Row],[Incident]]="", 267, Table15[[#This Row],[code]])</f>
        <v>267</v>
      </c>
      <c r="T105" t="str">
        <f>IF(Table15[[#This Row],[offense]]="", "Eluding", Table15[[#This Row],[offense]])</f>
        <v>Eluding</v>
      </c>
      <c r="U105" s="2">
        <f>IF(Table15[[#This Row],[Incident]]="", Table36[[#This Row],[Date]], Table15[[#This Row],[date]])</f>
        <v>44926</v>
      </c>
      <c r="V105" s="9">
        <f>MONTH(Table3[[#This Row],[Date]])</f>
        <v>12</v>
      </c>
      <c r="W105" s="9">
        <f>YEAR(Table3[[#This Row],[Date]])</f>
        <v>2022</v>
      </c>
    </row>
    <row r="106" spans="1:23" x14ac:dyDescent="0.35">
      <c r="A106" s="12">
        <v>103</v>
      </c>
      <c r="B106" t="s">
        <v>34</v>
      </c>
      <c r="C106" s="1">
        <v>1.892361111111111E-2</v>
      </c>
      <c r="D106" s="2">
        <v>44952</v>
      </c>
      <c r="F106" t="s">
        <v>34</v>
      </c>
      <c r="G106">
        <v>267</v>
      </c>
      <c r="H106" t="s">
        <v>10</v>
      </c>
      <c r="I106" s="1">
        <v>1.892361111111111E-2</v>
      </c>
      <c r="J106" s="2">
        <v>44952</v>
      </c>
      <c r="L106" s="5" t="str">
        <f>IF(Table15[[#This Row],[Incident]]=B106, "", "X")</f>
        <v/>
      </c>
      <c r="M106" t="str">
        <f>IF(L106="X",IF(Table36[[#This Row],[Incident]]="",Table15[[#This Row],[Incident]],Table36[[#This Row],[Incident]]), "")</f>
        <v/>
      </c>
      <c r="N106" s="12" t="str">
        <f>IF(AND(L106="X", Table36[[#This Row],[Incident]]="", Table15[[#This Row],[code]]=267), "X", "")</f>
        <v/>
      </c>
      <c r="O106" s="12" t="str">
        <f>IF(Table15[[#This Row],[code]]="", "X", "")</f>
        <v/>
      </c>
      <c r="Q106" s="12">
        <v>103</v>
      </c>
      <c r="R106" t="str">
        <f>IF(Table15[[#This Row],[Incident]]="", Table36[[#This Row],[Incident]],Table15[[#This Row],[Incident]])</f>
        <v>23C956</v>
      </c>
      <c r="S106">
        <f>IF(Table15[[#This Row],[Incident]]="", 267, Table15[[#This Row],[code]])</f>
        <v>267</v>
      </c>
      <c r="T106" t="str">
        <f>IF(Table15[[#This Row],[offense]]="", "Eluding", Table15[[#This Row],[offense]])</f>
        <v>Eluding</v>
      </c>
      <c r="U106" s="2">
        <f>IF(Table15[[#This Row],[Incident]]="", Table36[[#This Row],[Date]], Table15[[#This Row],[date]])</f>
        <v>44952</v>
      </c>
      <c r="V106" s="9">
        <f>MONTH(Table3[[#This Row],[Date]])</f>
        <v>1</v>
      </c>
      <c r="W106" s="9">
        <f>YEAR(Table3[[#This Row],[Date]])</f>
        <v>2023</v>
      </c>
    </row>
    <row r="107" spans="1:23" x14ac:dyDescent="0.35">
      <c r="A107" s="12">
        <v>104</v>
      </c>
      <c r="B107" t="s">
        <v>71</v>
      </c>
      <c r="C107" s="1">
        <v>0.70336805555555559</v>
      </c>
      <c r="D107" s="2">
        <v>44958</v>
      </c>
      <c r="F107" t="s">
        <v>71</v>
      </c>
      <c r="G107">
        <v>267</v>
      </c>
      <c r="H107" t="s">
        <v>10</v>
      </c>
      <c r="I107" s="1">
        <v>0.70336805555555559</v>
      </c>
      <c r="J107" s="2">
        <v>44958</v>
      </c>
      <c r="L107" s="5" t="str">
        <f>IF(Table15[[#This Row],[Incident]]=B107, "", "X")</f>
        <v/>
      </c>
      <c r="M107" t="str">
        <f>IF(L107="X",IF(Table36[[#This Row],[Incident]]="",Table15[[#This Row],[Incident]],Table36[[#This Row],[Incident]]), "")</f>
        <v/>
      </c>
      <c r="N107" s="12" t="str">
        <f>IF(AND(L107="X", Table36[[#This Row],[Incident]]="", Table15[[#This Row],[code]]=267), "X", "")</f>
        <v/>
      </c>
      <c r="O107" s="12" t="str">
        <f>IF(Table15[[#This Row],[code]]="", "X", "")</f>
        <v/>
      </c>
      <c r="Q107" s="12">
        <v>104</v>
      </c>
      <c r="R107" t="str">
        <f>IF(Table15[[#This Row],[Incident]]="", Table36[[#This Row],[Incident]],Table15[[#This Row],[Incident]])</f>
        <v>23C1218</v>
      </c>
      <c r="S107">
        <f>IF(Table15[[#This Row],[Incident]]="", 267, Table15[[#This Row],[code]])</f>
        <v>267</v>
      </c>
      <c r="T107" t="str">
        <f>IF(Table15[[#This Row],[offense]]="", "Eluding", Table15[[#This Row],[offense]])</f>
        <v>Eluding</v>
      </c>
      <c r="U107" s="2">
        <f>IF(Table15[[#This Row],[Incident]]="", Table36[[#This Row],[Date]], Table15[[#This Row],[date]])</f>
        <v>44958</v>
      </c>
      <c r="V107" s="9">
        <f>MONTH(Table3[[#This Row],[Date]])</f>
        <v>2</v>
      </c>
      <c r="W107" s="9">
        <f>YEAR(Table3[[#This Row],[Date]])</f>
        <v>2023</v>
      </c>
    </row>
    <row r="108" spans="1:23" x14ac:dyDescent="0.35">
      <c r="A108" s="12">
        <v>105</v>
      </c>
      <c r="B108" t="s">
        <v>33</v>
      </c>
      <c r="C108" s="1">
        <v>0.65857638888888892</v>
      </c>
      <c r="D108" s="2">
        <v>44961</v>
      </c>
      <c r="F108" t="s">
        <v>33</v>
      </c>
      <c r="G108">
        <v>267</v>
      </c>
      <c r="H108" t="s">
        <v>10</v>
      </c>
      <c r="I108" s="1">
        <v>0.65857638888888892</v>
      </c>
      <c r="J108" s="2">
        <v>44961</v>
      </c>
      <c r="L108" s="5" t="str">
        <f>IF(Table15[[#This Row],[Incident]]=B108, "", "X")</f>
        <v/>
      </c>
      <c r="M108" t="str">
        <f>IF(L108="X",IF(Table36[[#This Row],[Incident]]="",Table15[[#This Row],[Incident]],Table36[[#This Row],[Incident]]), "")</f>
        <v/>
      </c>
      <c r="N108" s="12" t="str">
        <f>IF(AND(L108="X", Table36[[#This Row],[Incident]]="", Table15[[#This Row],[code]]=267), "X", "")</f>
        <v/>
      </c>
      <c r="O108" s="12" t="str">
        <f>IF(Table15[[#This Row],[code]]="", "X", "")</f>
        <v/>
      </c>
      <c r="Q108" s="12">
        <v>105</v>
      </c>
      <c r="R108" t="str">
        <f>IF(Table15[[#This Row],[Incident]]="", Table36[[#This Row],[Incident]],Table15[[#This Row],[Incident]])</f>
        <v>23C1354</v>
      </c>
      <c r="S108">
        <f>IF(Table15[[#This Row],[Incident]]="", 267, Table15[[#This Row],[code]])</f>
        <v>267</v>
      </c>
      <c r="T108" t="str">
        <f>IF(Table15[[#This Row],[offense]]="", "Eluding", Table15[[#This Row],[offense]])</f>
        <v>Eluding</v>
      </c>
      <c r="U108" s="2">
        <f>IF(Table15[[#This Row],[Incident]]="", Table36[[#This Row],[Date]], Table15[[#This Row],[date]])</f>
        <v>44961</v>
      </c>
      <c r="V108" s="9">
        <f>MONTH(Table3[[#This Row],[Date]])</f>
        <v>2</v>
      </c>
      <c r="W108" s="9">
        <f>YEAR(Table3[[#This Row],[Date]])</f>
        <v>2023</v>
      </c>
    </row>
    <row r="109" spans="1:23" x14ac:dyDescent="0.35">
      <c r="A109" s="12">
        <v>106</v>
      </c>
      <c r="B109" t="s">
        <v>35</v>
      </c>
      <c r="C109" s="1">
        <v>0.70724537037037039</v>
      </c>
      <c r="D109" s="2">
        <v>44968</v>
      </c>
      <c r="F109" t="s">
        <v>35</v>
      </c>
      <c r="G109">
        <v>267</v>
      </c>
      <c r="H109" t="s">
        <v>10</v>
      </c>
      <c r="I109" s="1">
        <v>0.70724537037037039</v>
      </c>
      <c r="J109" s="2">
        <v>44968</v>
      </c>
      <c r="L109" s="5" t="str">
        <f>IF(Table15[[#This Row],[Incident]]=B109, "", "X")</f>
        <v/>
      </c>
      <c r="M109" t="str">
        <f>IF(L109="X",IF(Table36[[#This Row],[Incident]]="",Table15[[#This Row],[Incident]],Table36[[#This Row],[Incident]]), "")</f>
        <v/>
      </c>
      <c r="N109" s="12" t="str">
        <f>IF(AND(L109="X", Table36[[#This Row],[Incident]]="", Table15[[#This Row],[code]]=267), "X", "")</f>
        <v/>
      </c>
      <c r="O109" s="12" t="str">
        <f>IF(Table15[[#This Row],[code]]="", "X", "")</f>
        <v/>
      </c>
      <c r="Q109" s="12">
        <v>106</v>
      </c>
      <c r="R109" t="str">
        <f>IF(Table15[[#This Row],[Incident]]="", Table36[[#This Row],[Incident]],Table15[[#This Row],[Incident]])</f>
        <v>23C1680</v>
      </c>
      <c r="S109">
        <f>IF(Table15[[#This Row],[Incident]]="", 267, Table15[[#This Row],[code]])</f>
        <v>267</v>
      </c>
      <c r="T109" t="str">
        <f>IF(Table15[[#This Row],[offense]]="", "Eluding", Table15[[#This Row],[offense]])</f>
        <v>Eluding</v>
      </c>
      <c r="U109" s="2">
        <f>IF(Table15[[#This Row],[Incident]]="", Table36[[#This Row],[Date]], Table15[[#This Row],[date]])</f>
        <v>44968</v>
      </c>
      <c r="V109" s="9">
        <f>MONTH(Table3[[#This Row],[Date]])</f>
        <v>2</v>
      </c>
      <c r="W109" s="9">
        <f>YEAR(Table3[[#This Row],[Date]])</f>
        <v>2023</v>
      </c>
    </row>
    <row r="110" spans="1:23" x14ac:dyDescent="0.35">
      <c r="A110" s="12">
        <v>107</v>
      </c>
      <c r="B110" t="s">
        <v>113</v>
      </c>
      <c r="C110" s="1">
        <v>0.85320601851851852</v>
      </c>
      <c r="D110" s="2">
        <v>44989</v>
      </c>
      <c r="F110" t="s">
        <v>113</v>
      </c>
      <c r="G110">
        <v>267</v>
      </c>
      <c r="H110" t="s">
        <v>10</v>
      </c>
      <c r="I110" s="1">
        <v>0.85320601851851852</v>
      </c>
      <c r="J110" s="2">
        <v>44989</v>
      </c>
      <c r="L110" s="5" t="str">
        <f>IF(Table15[[#This Row],[Incident]]=B110, "", "X")</f>
        <v/>
      </c>
      <c r="M110" t="str">
        <f>IF(L110="X",IF(Table36[[#This Row],[Incident]]="",Table15[[#This Row],[Incident]],Table36[[#This Row],[Incident]]), "")</f>
        <v/>
      </c>
      <c r="N110" s="12" t="str">
        <f>IF(AND(L110="X", Table36[[#This Row],[Incident]]="", Table15[[#This Row],[code]]=267), "X", "")</f>
        <v/>
      </c>
      <c r="O110" s="12" t="str">
        <f>IF(Table15[[#This Row],[code]]="", "X", "")</f>
        <v/>
      </c>
      <c r="Q110" s="12">
        <v>107</v>
      </c>
      <c r="R110" t="str">
        <f>IF(Table15[[#This Row],[Incident]]="", Table36[[#This Row],[Incident]],Table15[[#This Row],[Incident]])</f>
        <v>23C2483</v>
      </c>
      <c r="S110">
        <f>IF(Table15[[#This Row],[Incident]]="", 267, Table15[[#This Row],[code]])</f>
        <v>267</v>
      </c>
      <c r="T110" t="str">
        <f>IF(Table15[[#This Row],[offense]]="", "Eluding", Table15[[#This Row],[offense]])</f>
        <v>Eluding</v>
      </c>
      <c r="U110" s="2">
        <f>IF(Table15[[#This Row],[Incident]]="", Table36[[#This Row],[Date]], Table15[[#This Row],[date]])</f>
        <v>44989</v>
      </c>
      <c r="V110" s="9">
        <f>MONTH(Table3[[#This Row],[Date]])</f>
        <v>3</v>
      </c>
      <c r="W110" s="9">
        <f>YEAR(Table3[[#This Row],[Date]])</f>
        <v>2023</v>
      </c>
    </row>
    <row r="111" spans="1:23" x14ac:dyDescent="0.35">
      <c r="A111" s="12">
        <v>108</v>
      </c>
      <c r="C111" s="1"/>
      <c r="D111" s="2"/>
      <c r="F111" t="s">
        <v>32</v>
      </c>
      <c r="G111">
        <v>41</v>
      </c>
      <c r="H111" t="s">
        <v>5</v>
      </c>
      <c r="I111" s="1">
        <v>0.90806712962962965</v>
      </c>
      <c r="J111" s="2">
        <v>45012</v>
      </c>
      <c r="L111" s="5" t="str">
        <f>IF(Table15[[#This Row],[Incident]]=B111, "", "X")</f>
        <v>X</v>
      </c>
      <c r="M111" t="str">
        <f>IF(L111="X",IF(Table36[[#This Row],[Incident]]="",Table15[[#This Row],[Incident]],Table36[[#This Row],[Incident]]), "")</f>
        <v>23C3460</v>
      </c>
      <c r="N111" s="12" t="str">
        <f>IF(AND(L111="X", Table36[[#This Row],[Incident]]="", Table15[[#This Row],[code]]=267), "X", "")</f>
        <v/>
      </c>
      <c r="O111" s="12" t="str">
        <f>IF(Table15[[#This Row],[code]]="", "X", "")</f>
        <v/>
      </c>
      <c r="Q111" s="12">
        <v>108</v>
      </c>
      <c r="R111" t="str">
        <f>IF(Table15[[#This Row],[Incident]]="", Table36[[#This Row],[Incident]],Table15[[#This Row],[Incident]])</f>
        <v>23C3460</v>
      </c>
      <c r="S111">
        <f>IF(Table15[[#This Row],[Incident]]="", 267, Table15[[#This Row],[code]])</f>
        <v>41</v>
      </c>
      <c r="T111" t="str">
        <f>IF(Table15[[#This Row],[offense]]="", "Eluding", Table15[[#This Row],[offense]])</f>
        <v>Assault</v>
      </c>
      <c r="U111" s="2">
        <f>IF(Table15[[#This Row],[Incident]]="", Table36[[#This Row],[Date]], Table15[[#This Row],[date]])</f>
        <v>45012</v>
      </c>
      <c r="V111" s="9">
        <f>MONTH(Table3[[#This Row],[Date]])</f>
        <v>3</v>
      </c>
      <c r="W111" s="9">
        <f>YEAR(Table3[[#This Row],[Date]])</f>
        <v>2023</v>
      </c>
    </row>
    <row r="112" spans="1:23" x14ac:dyDescent="0.35">
      <c r="A112" s="12">
        <v>109</v>
      </c>
      <c r="B112" t="s">
        <v>172</v>
      </c>
      <c r="C112" s="1">
        <v>2.6678240740740738E-2</v>
      </c>
      <c r="D112" s="2">
        <v>45020</v>
      </c>
      <c r="I112" s="1"/>
      <c r="J112" s="2"/>
      <c r="L112" s="5" t="str">
        <f>IF(Table15[[#This Row],[Incident]]=B112, "", "X")</f>
        <v>X</v>
      </c>
      <c r="M112" t="str">
        <f>IF(L112="X",IF(Table36[[#This Row],[Incident]]="",Table15[[#This Row],[Incident]],Table36[[#This Row],[Incident]]), "")</f>
        <v>23C3721</v>
      </c>
      <c r="N112" s="12" t="str">
        <f>IF(AND(L112="X", Table36[[#This Row],[Incident]]="", Table15[[#This Row],[code]]=267), "X", "")</f>
        <v/>
      </c>
      <c r="O112" s="12" t="str">
        <f>IF(Table15[[#This Row],[code]]="", "X", "")</f>
        <v>X</v>
      </c>
      <c r="Q112" s="12">
        <v>109</v>
      </c>
      <c r="R112" t="str">
        <f>IF(Table15[[#This Row],[Incident]]="", Table36[[#This Row],[Incident]],Table15[[#This Row],[Incident]])</f>
        <v>23C3721</v>
      </c>
      <c r="S112">
        <f>IF(Table15[[#This Row],[Incident]]="", 267, Table15[[#This Row],[code]])</f>
        <v>267</v>
      </c>
      <c r="T112" t="str">
        <f>IF(Table15[[#This Row],[offense]]="", "Eluding", Table15[[#This Row],[offense]])</f>
        <v>Eluding</v>
      </c>
      <c r="U112" s="2">
        <f>IF(Table15[[#This Row],[Incident]]="", Table36[[#This Row],[Date]], Table15[[#This Row],[date]])</f>
        <v>45020</v>
      </c>
      <c r="V112" s="9">
        <f>MONTH(Table3[[#This Row],[Date]])</f>
        <v>4</v>
      </c>
      <c r="W112" s="9">
        <f>YEAR(Table3[[#This Row],[Date]])</f>
        <v>2023</v>
      </c>
    </row>
    <row r="113" spans="1:23" x14ac:dyDescent="0.35">
      <c r="A113" s="12">
        <v>110</v>
      </c>
      <c r="B113" t="s">
        <v>114</v>
      </c>
      <c r="C113" s="1">
        <v>8.8460648148148149E-2</v>
      </c>
      <c r="D113" s="2">
        <v>45022</v>
      </c>
      <c r="F113" t="s">
        <v>114</v>
      </c>
      <c r="G113">
        <v>267</v>
      </c>
      <c r="H113" t="s">
        <v>10</v>
      </c>
      <c r="I113" s="1">
        <v>8.8460648148148149E-2</v>
      </c>
      <c r="J113" s="2">
        <v>45022</v>
      </c>
      <c r="L113" s="5" t="str">
        <f>IF(Table15[[#This Row],[Incident]]=B113, "", "X")</f>
        <v/>
      </c>
      <c r="M113" t="str">
        <f>IF(L113="X",IF(Table36[[#This Row],[Incident]]="",Table15[[#This Row],[Incident]],Table36[[#This Row],[Incident]]), "")</f>
        <v/>
      </c>
      <c r="N113" s="12" t="str">
        <f>IF(AND(L113="X", Table36[[#This Row],[Incident]]="", Table15[[#This Row],[code]]=267), "X", "")</f>
        <v/>
      </c>
      <c r="O113" s="12" t="str">
        <f>IF(Table15[[#This Row],[code]]="", "X", "")</f>
        <v/>
      </c>
      <c r="Q113" s="12">
        <v>110</v>
      </c>
      <c r="R113" t="str">
        <f>IF(Table15[[#This Row],[Incident]]="", Table36[[#This Row],[Incident]],Table15[[#This Row],[Incident]])</f>
        <v>23C3808</v>
      </c>
      <c r="S113">
        <f>IF(Table15[[#This Row],[Incident]]="", 267, Table15[[#This Row],[code]])</f>
        <v>267</v>
      </c>
      <c r="T113" t="str">
        <f>IF(Table15[[#This Row],[offense]]="", "Eluding", Table15[[#This Row],[offense]])</f>
        <v>Eluding</v>
      </c>
      <c r="U113" s="2">
        <f>IF(Table15[[#This Row],[Incident]]="", Table36[[#This Row],[Date]], Table15[[#This Row],[date]])</f>
        <v>45022</v>
      </c>
      <c r="V113" s="9">
        <f>MONTH(Table3[[#This Row],[Date]])</f>
        <v>4</v>
      </c>
      <c r="W113" s="9">
        <f>YEAR(Table3[[#This Row],[Date]])</f>
        <v>2023</v>
      </c>
    </row>
    <row r="114" spans="1:23" x14ac:dyDescent="0.35">
      <c r="A114" s="12">
        <v>111</v>
      </c>
      <c r="B114" t="s">
        <v>173</v>
      </c>
      <c r="C114" s="1">
        <v>0.43261574074074072</v>
      </c>
      <c r="D114" s="2">
        <v>45025</v>
      </c>
      <c r="I114" s="1"/>
      <c r="J114" s="2"/>
      <c r="L114" s="5" t="str">
        <f>IF(Table15[[#This Row],[Incident]]=B114, "", "X")</f>
        <v>X</v>
      </c>
      <c r="M114" t="str">
        <f>IF(L114="X",IF(Table36[[#This Row],[Incident]]="",Table15[[#This Row],[Incident]],Table36[[#This Row],[Incident]]), "")</f>
        <v>23C3950</v>
      </c>
      <c r="N114" s="12" t="str">
        <f>IF(AND(L114="X", Table36[[#This Row],[Incident]]="", Table15[[#This Row],[code]]=267), "X", "")</f>
        <v/>
      </c>
      <c r="O114" s="12" t="str">
        <f>IF(Table15[[#This Row],[code]]="", "X", "")</f>
        <v>X</v>
      </c>
      <c r="Q114" s="12">
        <v>111</v>
      </c>
      <c r="R114" t="str">
        <f>IF(Table15[[#This Row],[Incident]]="", Table36[[#This Row],[Incident]],Table15[[#This Row],[Incident]])</f>
        <v>23C3950</v>
      </c>
      <c r="S114">
        <f>IF(Table15[[#This Row],[Incident]]="", 267, Table15[[#This Row],[code]])</f>
        <v>267</v>
      </c>
      <c r="T114" t="str">
        <f>IF(Table15[[#This Row],[offense]]="", "Eluding", Table15[[#This Row],[offense]])</f>
        <v>Eluding</v>
      </c>
      <c r="U114" s="2">
        <f>IF(Table15[[#This Row],[Incident]]="", Table36[[#This Row],[Date]], Table15[[#This Row],[date]])</f>
        <v>45025</v>
      </c>
      <c r="V114" s="9">
        <f>MONTH(Table3[[#This Row],[Date]])</f>
        <v>4</v>
      </c>
      <c r="W114" s="9">
        <f>YEAR(Table3[[#This Row],[Date]])</f>
        <v>2023</v>
      </c>
    </row>
    <row r="115" spans="1:23" x14ac:dyDescent="0.35">
      <c r="A115" s="12">
        <v>112</v>
      </c>
      <c r="B115" t="s">
        <v>115</v>
      </c>
      <c r="C115" s="1">
        <v>0.80390046296296302</v>
      </c>
      <c r="D115" s="2">
        <v>45033</v>
      </c>
      <c r="F115" t="s">
        <v>115</v>
      </c>
      <c r="G115">
        <v>267</v>
      </c>
      <c r="H115" t="s">
        <v>10</v>
      </c>
      <c r="I115" s="1">
        <v>0.80390046296296302</v>
      </c>
      <c r="J115" s="2">
        <v>45033</v>
      </c>
      <c r="L115" s="5" t="str">
        <f>IF(Table15[[#This Row],[Incident]]=B115, "", "X")</f>
        <v/>
      </c>
      <c r="M115" t="str">
        <f>IF(L115="X",IF(Table36[[#This Row],[Incident]]="",Table15[[#This Row],[Incident]],Table36[[#This Row],[Incident]]), "")</f>
        <v/>
      </c>
      <c r="N115" s="12" t="str">
        <f>IF(AND(L115="X", Table36[[#This Row],[Incident]]="", Table15[[#This Row],[code]]=267), "X", "")</f>
        <v/>
      </c>
      <c r="O115" s="12" t="str">
        <f>IF(Table15[[#This Row],[code]]="", "X", "")</f>
        <v/>
      </c>
      <c r="Q115" s="12">
        <v>112</v>
      </c>
      <c r="R115" t="str">
        <f>IF(Table15[[#This Row],[Incident]]="", Table36[[#This Row],[Incident]],Table15[[#This Row],[Incident]])</f>
        <v>23C4346</v>
      </c>
      <c r="S115">
        <f>IF(Table15[[#This Row],[Incident]]="", 267, Table15[[#This Row],[code]])</f>
        <v>267</v>
      </c>
      <c r="T115" t="str">
        <f>IF(Table15[[#This Row],[offense]]="", "Eluding", Table15[[#This Row],[offense]])</f>
        <v>Eluding</v>
      </c>
      <c r="U115" s="2">
        <f>IF(Table15[[#This Row],[Incident]]="", Table36[[#This Row],[Date]], Table15[[#This Row],[date]])</f>
        <v>45033</v>
      </c>
      <c r="V115" s="9">
        <f>MONTH(Table3[[#This Row],[Date]])</f>
        <v>4</v>
      </c>
      <c r="W115" s="9">
        <f>YEAR(Table3[[#This Row],[Date]])</f>
        <v>2023</v>
      </c>
    </row>
    <row r="116" spans="1:23" x14ac:dyDescent="0.35">
      <c r="A116" s="12">
        <v>113</v>
      </c>
      <c r="B116" t="s">
        <v>116</v>
      </c>
      <c r="C116" s="1">
        <v>0.93114583333333334</v>
      </c>
      <c r="D116" s="2">
        <v>45051</v>
      </c>
      <c r="F116" t="s">
        <v>116</v>
      </c>
      <c r="G116">
        <v>267</v>
      </c>
      <c r="H116" t="s">
        <v>10</v>
      </c>
      <c r="I116" s="1">
        <v>0.93114583333333334</v>
      </c>
      <c r="J116" s="2">
        <v>45051</v>
      </c>
      <c r="L116" s="5" t="str">
        <f>IF(Table15[[#This Row],[Incident]]=B116, "", "X")</f>
        <v/>
      </c>
      <c r="M116" t="str">
        <f>IF(L116="X",IF(Table36[[#This Row],[Incident]]="",Table15[[#This Row],[Incident]],Table36[[#This Row],[Incident]]), "")</f>
        <v/>
      </c>
      <c r="N116" s="12" t="str">
        <f>IF(AND(L116="X", Table36[[#This Row],[Incident]]="", Table15[[#This Row],[code]]=267), "X", "")</f>
        <v/>
      </c>
      <c r="O116" s="12" t="str">
        <f>IF(Table15[[#This Row],[code]]="", "X", "")</f>
        <v/>
      </c>
      <c r="Q116" s="12">
        <v>113</v>
      </c>
      <c r="R116" t="str">
        <f>IF(Table15[[#This Row],[Incident]]="", Table36[[#This Row],[Incident]],Table15[[#This Row],[Incident]])</f>
        <v>23C5165</v>
      </c>
      <c r="S116">
        <f>IF(Table15[[#This Row],[Incident]]="", 267, Table15[[#This Row],[code]])</f>
        <v>267</v>
      </c>
      <c r="T116" t="str">
        <f>IF(Table15[[#This Row],[offense]]="", "Eluding", Table15[[#This Row],[offense]])</f>
        <v>Eluding</v>
      </c>
      <c r="U116" s="2">
        <f>IF(Table15[[#This Row],[Incident]]="", Table36[[#This Row],[Date]], Table15[[#This Row],[date]])</f>
        <v>45051</v>
      </c>
      <c r="V116" s="9">
        <f>MONTH(Table3[[#This Row],[Date]])</f>
        <v>5</v>
      </c>
      <c r="W116" s="9">
        <f>YEAR(Table3[[#This Row],[Date]])</f>
        <v>2023</v>
      </c>
    </row>
    <row r="117" spans="1:23" x14ac:dyDescent="0.35">
      <c r="A117" s="12">
        <v>114</v>
      </c>
      <c r="B117" t="s">
        <v>117</v>
      </c>
      <c r="C117" s="1">
        <v>0.91553240740740749</v>
      </c>
      <c r="D117" s="2">
        <v>45064</v>
      </c>
      <c r="F117" t="s">
        <v>117</v>
      </c>
      <c r="G117">
        <v>267</v>
      </c>
      <c r="H117" t="s">
        <v>10</v>
      </c>
      <c r="I117" s="1">
        <v>0.91553240740740749</v>
      </c>
      <c r="J117" s="2">
        <v>45064</v>
      </c>
      <c r="L117" s="5" t="str">
        <f>IF(Table15[[#This Row],[Incident]]=B117, "", "X")</f>
        <v/>
      </c>
      <c r="M117" t="str">
        <f>IF(L117="X",IF(Table36[[#This Row],[Incident]]="",Table15[[#This Row],[Incident]],Table36[[#This Row],[Incident]]), "")</f>
        <v/>
      </c>
      <c r="N117" s="12" t="str">
        <f>IF(AND(L117="X", Table36[[#This Row],[Incident]]="", Table15[[#This Row],[code]]=267), "X", "")</f>
        <v/>
      </c>
      <c r="O117" s="12" t="str">
        <f>IF(Table15[[#This Row],[code]]="", "X", "")</f>
        <v/>
      </c>
      <c r="Q117" s="12">
        <v>114</v>
      </c>
      <c r="R117" t="str">
        <f>IF(Table15[[#This Row],[Incident]]="", Table36[[#This Row],[Incident]],Table15[[#This Row],[Incident]])</f>
        <v>23C5765</v>
      </c>
      <c r="S117">
        <f>IF(Table15[[#This Row],[Incident]]="", 267, Table15[[#This Row],[code]])</f>
        <v>267</v>
      </c>
      <c r="T117" t="str">
        <f>IF(Table15[[#This Row],[offense]]="", "Eluding", Table15[[#This Row],[offense]])</f>
        <v>Eluding</v>
      </c>
      <c r="U117" s="2">
        <f>IF(Table15[[#This Row],[Incident]]="", Table36[[#This Row],[Date]], Table15[[#This Row],[date]])</f>
        <v>45064</v>
      </c>
      <c r="V117" s="9">
        <f>MONTH(Table3[[#This Row],[Date]])</f>
        <v>5</v>
      </c>
      <c r="W117" s="9">
        <f>YEAR(Table3[[#This Row],[Date]])</f>
        <v>2023</v>
      </c>
    </row>
    <row r="118" spans="1:23" x14ac:dyDescent="0.35">
      <c r="A118" s="12">
        <v>115</v>
      </c>
      <c r="B118" t="s">
        <v>14</v>
      </c>
      <c r="C118" s="1">
        <v>0.96398148148148144</v>
      </c>
      <c r="D118" s="2">
        <v>45072</v>
      </c>
      <c r="F118" t="s">
        <v>14</v>
      </c>
      <c r="G118">
        <v>267</v>
      </c>
      <c r="H118" t="s">
        <v>10</v>
      </c>
      <c r="I118" s="1">
        <v>0.96398148148148144</v>
      </c>
      <c r="J118" s="2">
        <v>45072</v>
      </c>
      <c r="L118" s="5" t="str">
        <f>IF(Table15[[#This Row],[Incident]]=B118, "", "X")</f>
        <v/>
      </c>
      <c r="M118" t="str">
        <f>IF(L118="X",IF(Table36[[#This Row],[Incident]]="",Table15[[#This Row],[Incident]],Table36[[#This Row],[Incident]]), "")</f>
        <v/>
      </c>
      <c r="N118" s="12" t="str">
        <f>IF(AND(L118="X", Table36[[#This Row],[Incident]]="", Table15[[#This Row],[code]]=267), "X", "")</f>
        <v/>
      </c>
      <c r="O118" s="12" t="str">
        <f>IF(Table15[[#This Row],[code]]="", "X", "")</f>
        <v/>
      </c>
      <c r="Q118" s="12">
        <v>115</v>
      </c>
      <c r="R118" t="str">
        <f>IF(Table15[[#This Row],[Incident]]="", Table36[[#This Row],[Incident]],Table15[[#This Row],[Incident]])</f>
        <v>23C6192</v>
      </c>
      <c r="S118">
        <f>IF(Table15[[#This Row],[Incident]]="", 267, Table15[[#This Row],[code]])</f>
        <v>267</v>
      </c>
      <c r="T118" t="str">
        <f>IF(Table15[[#This Row],[offense]]="", "Eluding", Table15[[#This Row],[offense]])</f>
        <v>Eluding</v>
      </c>
      <c r="U118" s="2">
        <f>IF(Table15[[#This Row],[Incident]]="", Table36[[#This Row],[Date]], Table15[[#This Row],[date]])</f>
        <v>45072</v>
      </c>
      <c r="V118" s="9">
        <f>MONTH(Table3[[#This Row],[Date]])</f>
        <v>5</v>
      </c>
      <c r="W118" s="9">
        <f>YEAR(Table3[[#This Row],[Date]])</f>
        <v>2023</v>
      </c>
    </row>
    <row r="119" spans="1:23" x14ac:dyDescent="0.35">
      <c r="A119" s="12">
        <v>116</v>
      </c>
      <c r="B119" t="s">
        <v>118</v>
      </c>
      <c r="C119" s="1">
        <v>0.33706018518518516</v>
      </c>
      <c r="D119" s="2">
        <v>45073</v>
      </c>
      <c r="F119" t="s">
        <v>118</v>
      </c>
      <c r="G119">
        <v>267</v>
      </c>
      <c r="H119" t="s">
        <v>10</v>
      </c>
      <c r="I119" s="1">
        <v>0.33706018518518516</v>
      </c>
      <c r="J119" s="2">
        <v>45073</v>
      </c>
      <c r="L119" s="5" t="str">
        <f>IF(Table15[[#This Row],[Incident]]=B119, "", "X")</f>
        <v/>
      </c>
      <c r="M119" t="str">
        <f>IF(L119="X",IF(Table36[[#This Row],[Incident]]="",Table15[[#This Row],[Incident]],Table36[[#This Row],[Incident]]), "")</f>
        <v/>
      </c>
      <c r="N119" s="12" t="str">
        <f>IF(AND(L119="X", Table36[[#This Row],[Incident]]="", Table15[[#This Row],[code]]=267), "X", "")</f>
        <v/>
      </c>
      <c r="O119" s="12" t="str">
        <f>IF(Table15[[#This Row],[code]]="", "X", "")</f>
        <v/>
      </c>
      <c r="Q119" s="12">
        <v>116</v>
      </c>
      <c r="R119" t="str">
        <f>IF(Table15[[#This Row],[Incident]]="", Table36[[#This Row],[Incident]],Table15[[#This Row],[Incident]])</f>
        <v>23C6205</v>
      </c>
      <c r="S119">
        <f>IF(Table15[[#This Row],[Incident]]="", 267, Table15[[#This Row],[code]])</f>
        <v>267</v>
      </c>
      <c r="T119" t="str">
        <f>IF(Table15[[#This Row],[offense]]="", "Eluding", Table15[[#This Row],[offense]])</f>
        <v>Eluding</v>
      </c>
      <c r="U119" s="2">
        <f>IF(Table15[[#This Row],[Incident]]="", Table36[[#This Row],[Date]], Table15[[#This Row],[date]])</f>
        <v>45073</v>
      </c>
      <c r="V119" s="9">
        <f>MONTH(Table3[[#This Row],[Date]])</f>
        <v>5</v>
      </c>
      <c r="W119" s="9">
        <f>YEAR(Table3[[#This Row],[Date]])</f>
        <v>2023</v>
      </c>
    </row>
    <row r="120" spans="1:23" x14ac:dyDescent="0.35">
      <c r="A120" s="12">
        <v>117</v>
      </c>
      <c r="B120" t="s">
        <v>119</v>
      </c>
      <c r="C120" s="1">
        <v>0.85181712962962963</v>
      </c>
      <c r="D120" s="2">
        <v>45075</v>
      </c>
      <c r="F120" t="s">
        <v>119</v>
      </c>
      <c r="G120">
        <v>267</v>
      </c>
      <c r="H120" t="s">
        <v>10</v>
      </c>
      <c r="I120" s="1">
        <v>0.85181712962962963</v>
      </c>
      <c r="J120" s="2">
        <v>45075</v>
      </c>
      <c r="L120" s="5" t="str">
        <f>IF(Table15[[#This Row],[Incident]]=B120, "", "X")</f>
        <v/>
      </c>
      <c r="M120" t="str">
        <f>IF(L120="X",IF(Table36[[#This Row],[Incident]]="",Table15[[#This Row],[Incident]],Table36[[#This Row],[Incident]]), "")</f>
        <v/>
      </c>
      <c r="N120" s="12" t="str">
        <f>IF(AND(L120="X", Table36[[#This Row],[Incident]]="", Table15[[#This Row],[code]]=267), "X", "")</f>
        <v/>
      </c>
      <c r="O120" s="12" t="str">
        <f>IF(Table15[[#This Row],[code]]="", "X", "")</f>
        <v/>
      </c>
      <c r="Q120" s="12">
        <v>117</v>
      </c>
      <c r="R120" t="str">
        <f>IF(Table15[[#This Row],[Incident]]="", Table36[[#This Row],[Incident]],Table15[[#This Row],[Incident]])</f>
        <v>23C6327</v>
      </c>
      <c r="S120">
        <f>IF(Table15[[#This Row],[Incident]]="", 267, Table15[[#This Row],[code]])</f>
        <v>267</v>
      </c>
      <c r="T120" t="str">
        <f>IF(Table15[[#This Row],[offense]]="", "Eluding", Table15[[#This Row],[offense]])</f>
        <v>Eluding</v>
      </c>
      <c r="U120" s="2">
        <f>IF(Table15[[#This Row],[Incident]]="", Table36[[#This Row],[Date]], Table15[[#This Row],[date]])</f>
        <v>45075</v>
      </c>
      <c r="V120" s="9">
        <f>MONTH(Table3[[#This Row],[Date]])</f>
        <v>5</v>
      </c>
      <c r="W120" s="9">
        <f>YEAR(Table3[[#This Row],[Date]])</f>
        <v>2023</v>
      </c>
    </row>
    <row r="121" spans="1:23" x14ac:dyDescent="0.35">
      <c r="A121" s="12">
        <v>118</v>
      </c>
      <c r="B121" t="s">
        <v>120</v>
      </c>
      <c r="C121" s="1">
        <v>0.10758101851851852</v>
      </c>
      <c r="D121" s="2">
        <v>45076</v>
      </c>
      <c r="F121" t="s">
        <v>120</v>
      </c>
      <c r="G121">
        <v>267</v>
      </c>
      <c r="H121" t="s">
        <v>10</v>
      </c>
      <c r="I121" s="1">
        <v>0.10758101851851852</v>
      </c>
      <c r="J121" s="2">
        <v>45076</v>
      </c>
      <c r="L121" s="5" t="str">
        <f>IF(Table15[[#This Row],[Incident]]=B121, "", "X")</f>
        <v/>
      </c>
      <c r="M121" t="str">
        <f>IF(L121="X",IF(Table36[[#This Row],[Incident]]="",Table15[[#This Row],[Incident]],Table36[[#This Row],[Incident]]), "")</f>
        <v/>
      </c>
      <c r="N121" s="12" t="str">
        <f>IF(AND(L121="X", Table36[[#This Row],[Incident]]="", Table15[[#This Row],[code]]=267), "X", "")</f>
        <v/>
      </c>
      <c r="O121" s="12" t="str">
        <f>IF(Table15[[#This Row],[code]]="", "X", "")</f>
        <v/>
      </c>
      <c r="Q121" s="12">
        <v>118</v>
      </c>
      <c r="R121" t="str">
        <f>IF(Table15[[#This Row],[Incident]]="", Table36[[#This Row],[Incident]],Table15[[#This Row],[Incident]])</f>
        <v>23C6334</v>
      </c>
      <c r="S121">
        <f>IF(Table15[[#This Row],[Incident]]="", 267, Table15[[#This Row],[code]])</f>
        <v>267</v>
      </c>
      <c r="T121" t="str">
        <f>IF(Table15[[#This Row],[offense]]="", "Eluding", Table15[[#This Row],[offense]])</f>
        <v>Eluding</v>
      </c>
      <c r="U121" s="2">
        <f>IF(Table15[[#This Row],[Incident]]="", Table36[[#This Row],[Date]], Table15[[#This Row],[date]])</f>
        <v>45076</v>
      </c>
      <c r="V121" s="9">
        <f>MONTH(Table3[[#This Row],[Date]])</f>
        <v>5</v>
      </c>
      <c r="W121" s="9">
        <f>YEAR(Table3[[#This Row],[Date]])</f>
        <v>2023</v>
      </c>
    </row>
    <row r="122" spans="1:23" x14ac:dyDescent="0.35">
      <c r="A122" s="12">
        <v>119</v>
      </c>
      <c r="B122" t="s">
        <v>174</v>
      </c>
      <c r="C122" s="1">
        <v>0.71457175925925931</v>
      </c>
      <c r="D122" s="2">
        <v>45080</v>
      </c>
      <c r="I122" s="1"/>
      <c r="J122" s="2"/>
      <c r="L122" s="5" t="str">
        <f>IF(Table15[[#This Row],[Incident]]=B122, "", "X")</f>
        <v>X</v>
      </c>
      <c r="M122" t="str">
        <f>IF(L122="X",IF(Table36[[#This Row],[Incident]]="",Table15[[#This Row],[Incident]],Table36[[#This Row],[Incident]]), "")</f>
        <v>23C6534</v>
      </c>
      <c r="N122" s="12" t="str">
        <f>IF(AND(L122="X", Table36[[#This Row],[Incident]]="", Table15[[#This Row],[code]]=267), "X", "")</f>
        <v/>
      </c>
      <c r="O122" s="12" t="str">
        <f>IF(Table15[[#This Row],[code]]="", "X", "")</f>
        <v>X</v>
      </c>
      <c r="Q122" s="12">
        <v>119</v>
      </c>
      <c r="R122" t="str">
        <f>IF(Table15[[#This Row],[Incident]]="", Table36[[#This Row],[Incident]],Table15[[#This Row],[Incident]])</f>
        <v>23C6534</v>
      </c>
      <c r="S122">
        <f>IF(Table15[[#This Row],[Incident]]="", 267, Table15[[#This Row],[code]])</f>
        <v>267</v>
      </c>
      <c r="T122" t="str">
        <f>IF(Table15[[#This Row],[offense]]="", "Eluding", Table15[[#This Row],[offense]])</f>
        <v>Eluding</v>
      </c>
      <c r="U122" s="2">
        <f>IF(Table15[[#This Row],[Incident]]="", Table36[[#This Row],[Date]], Table15[[#This Row],[date]])</f>
        <v>45080</v>
      </c>
      <c r="V122" s="9">
        <f>MONTH(Table3[[#This Row],[Date]])</f>
        <v>6</v>
      </c>
      <c r="W122" s="9">
        <f>YEAR(Table3[[#This Row],[Date]])</f>
        <v>2023</v>
      </c>
    </row>
    <row r="123" spans="1:23" x14ac:dyDescent="0.35">
      <c r="A123" s="12">
        <v>120</v>
      </c>
      <c r="B123" t="s">
        <v>37</v>
      </c>
      <c r="C123" s="1">
        <v>0.79667824074074067</v>
      </c>
      <c r="D123" s="2">
        <v>45085</v>
      </c>
      <c r="F123" t="s">
        <v>37</v>
      </c>
      <c r="G123">
        <v>267</v>
      </c>
      <c r="H123" t="s">
        <v>10</v>
      </c>
      <c r="I123" s="1">
        <v>0.79667824074074067</v>
      </c>
      <c r="J123" s="2">
        <v>45085</v>
      </c>
      <c r="L123" s="5" t="str">
        <f>IF(Table15[[#This Row],[Incident]]=B123, "", "X")</f>
        <v/>
      </c>
      <c r="M123" t="str">
        <f>IF(L123="X",IF(Table36[[#This Row],[Incident]]="",Table15[[#This Row],[Incident]],Table36[[#This Row],[Incident]]), "")</f>
        <v/>
      </c>
      <c r="N123" s="12" t="str">
        <f>IF(AND(L123="X", Table36[[#This Row],[Incident]]="", Table15[[#This Row],[code]]=267), "X", "")</f>
        <v/>
      </c>
      <c r="O123" s="12" t="str">
        <f>IF(Table15[[#This Row],[code]]="", "X", "")</f>
        <v/>
      </c>
      <c r="Q123" s="12">
        <v>120</v>
      </c>
      <c r="R123" t="str">
        <f>IF(Table15[[#This Row],[Incident]]="", Table36[[#This Row],[Incident]],Table15[[#This Row],[Incident]])</f>
        <v>23C6792</v>
      </c>
      <c r="S123">
        <f>IF(Table15[[#This Row],[Incident]]="", 267, Table15[[#This Row],[code]])</f>
        <v>267</v>
      </c>
      <c r="T123" t="str">
        <f>IF(Table15[[#This Row],[offense]]="", "Eluding", Table15[[#This Row],[offense]])</f>
        <v>Eluding</v>
      </c>
      <c r="U123" s="2">
        <f>IF(Table15[[#This Row],[Incident]]="", Table36[[#This Row],[Date]], Table15[[#This Row],[date]])</f>
        <v>45085</v>
      </c>
      <c r="V123" s="9">
        <f>MONTH(Table3[[#This Row],[Date]])</f>
        <v>6</v>
      </c>
      <c r="W123" s="9">
        <f>YEAR(Table3[[#This Row],[Date]])</f>
        <v>2023</v>
      </c>
    </row>
    <row r="124" spans="1:23" x14ac:dyDescent="0.35">
      <c r="A124" s="12">
        <v>121</v>
      </c>
      <c r="B124" t="s">
        <v>175</v>
      </c>
      <c r="C124" s="1">
        <v>0.67413194444444446</v>
      </c>
      <c r="D124" s="2">
        <v>45111</v>
      </c>
      <c r="I124" s="1"/>
      <c r="J124" s="2"/>
      <c r="L124" s="5" t="str">
        <f>IF(Table15[[#This Row],[Incident]]=B124, "", "X")</f>
        <v>X</v>
      </c>
      <c r="M124" t="str">
        <f>IF(L124="X",IF(Table36[[#This Row],[Incident]]="",Table15[[#This Row],[Incident]],Table36[[#This Row],[Incident]]), "")</f>
        <v>23C8056</v>
      </c>
      <c r="N124" s="12" t="str">
        <f>IF(AND(L124="X", Table36[[#This Row],[Incident]]="", Table15[[#This Row],[code]]=267), "X", "")</f>
        <v/>
      </c>
      <c r="O124" s="12" t="str">
        <f>IF(Table15[[#This Row],[code]]="", "X", "")</f>
        <v>X</v>
      </c>
      <c r="Q124" s="12">
        <v>121</v>
      </c>
      <c r="R124" t="str">
        <f>IF(Table15[[#This Row],[Incident]]="", Table36[[#This Row],[Incident]],Table15[[#This Row],[Incident]])</f>
        <v>23C8056</v>
      </c>
      <c r="S124">
        <f>IF(Table15[[#This Row],[Incident]]="", 267, Table15[[#This Row],[code]])</f>
        <v>267</v>
      </c>
      <c r="T124" t="str">
        <f>IF(Table15[[#This Row],[offense]]="", "Eluding", Table15[[#This Row],[offense]])</f>
        <v>Eluding</v>
      </c>
      <c r="U124" s="2">
        <f>IF(Table15[[#This Row],[Incident]]="", Table36[[#This Row],[Date]], Table15[[#This Row],[date]])</f>
        <v>45111</v>
      </c>
      <c r="V124" s="9">
        <f>MONTH(Table3[[#This Row],[Date]])</f>
        <v>7</v>
      </c>
      <c r="W124" s="9">
        <f>YEAR(Table3[[#This Row],[Date]])</f>
        <v>2023</v>
      </c>
    </row>
    <row r="125" spans="1:23" x14ac:dyDescent="0.35">
      <c r="A125" s="12">
        <v>122</v>
      </c>
      <c r="B125" t="s">
        <v>45</v>
      </c>
      <c r="C125" s="1">
        <v>0.73111111111111116</v>
      </c>
      <c r="D125" s="2">
        <v>45113</v>
      </c>
      <c r="F125" t="s">
        <v>45</v>
      </c>
      <c r="G125">
        <v>267</v>
      </c>
      <c r="H125" t="s">
        <v>10</v>
      </c>
      <c r="I125" s="1">
        <v>0.73111111111111116</v>
      </c>
      <c r="J125" s="2">
        <v>45113</v>
      </c>
      <c r="L125" s="5" t="str">
        <f>IF(Table15[[#This Row],[Incident]]=B125, "", "X")</f>
        <v/>
      </c>
      <c r="M125" t="str">
        <f>IF(L125="X",IF(Table36[[#This Row],[Incident]]="",Table15[[#This Row],[Incident]],Table36[[#This Row],[Incident]]), "")</f>
        <v/>
      </c>
      <c r="N125" s="12" t="str">
        <f>IF(AND(L125="X", Table36[[#This Row],[Incident]]="", Table15[[#This Row],[code]]=267), "X", "")</f>
        <v/>
      </c>
      <c r="O125" s="12" t="str">
        <f>IF(Table15[[#This Row],[code]]="", "X", "")</f>
        <v/>
      </c>
      <c r="Q125" s="12">
        <v>122</v>
      </c>
      <c r="R125" t="str">
        <f>IF(Table15[[#This Row],[Incident]]="", Table36[[#This Row],[Incident]],Table15[[#This Row],[Incident]])</f>
        <v>23C8164</v>
      </c>
      <c r="S125">
        <f>IF(Table15[[#This Row],[Incident]]="", 267, Table15[[#This Row],[code]])</f>
        <v>267</v>
      </c>
      <c r="T125" t="str">
        <f>IF(Table15[[#This Row],[offense]]="", "Eluding", Table15[[#This Row],[offense]])</f>
        <v>Eluding</v>
      </c>
      <c r="U125" s="2">
        <f>IF(Table15[[#This Row],[Incident]]="", Table36[[#This Row],[Date]], Table15[[#This Row],[date]])</f>
        <v>45113</v>
      </c>
      <c r="V125" s="9">
        <f>MONTH(Table3[[#This Row],[Date]])</f>
        <v>7</v>
      </c>
      <c r="W125" s="9">
        <f>YEAR(Table3[[#This Row],[Date]])</f>
        <v>2023</v>
      </c>
    </row>
    <row r="126" spans="1:23" x14ac:dyDescent="0.35">
      <c r="A126" s="12">
        <v>123</v>
      </c>
      <c r="B126" t="s">
        <v>122</v>
      </c>
      <c r="C126" s="1">
        <v>0.96318287037037031</v>
      </c>
      <c r="D126" s="2">
        <v>45142</v>
      </c>
      <c r="F126" t="s">
        <v>122</v>
      </c>
      <c r="G126">
        <v>267</v>
      </c>
      <c r="H126" t="s">
        <v>10</v>
      </c>
      <c r="I126" s="1">
        <v>0.96318287037037031</v>
      </c>
      <c r="J126" s="2">
        <v>45142</v>
      </c>
      <c r="L126" s="5" t="str">
        <f>IF(Table15[[#This Row],[Incident]]=B126, "", "X")</f>
        <v/>
      </c>
      <c r="M126" t="str">
        <f>IF(L126="X",IF(Table36[[#This Row],[Incident]]="",Table15[[#This Row],[Incident]],Table36[[#This Row],[Incident]]), "")</f>
        <v/>
      </c>
      <c r="N126" s="12" t="str">
        <f>IF(AND(L126="X", Table36[[#This Row],[Incident]]="", Table15[[#This Row],[code]]=267), "X", "")</f>
        <v/>
      </c>
      <c r="O126" s="12" t="str">
        <f>IF(Table15[[#This Row],[code]]="", "X", "")</f>
        <v/>
      </c>
      <c r="Q126" s="12">
        <v>123</v>
      </c>
      <c r="R126" t="str">
        <f>IF(Table15[[#This Row],[Incident]]="", Table36[[#This Row],[Incident]],Table15[[#This Row],[Incident]])</f>
        <v>23C9627</v>
      </c>
      <c r="S126">
        <f>IF(Table15[[#This Row],[Incident]]="", 267, Table15[[#This Row],[code]])</f>
        <v>267</v>
      </c>
      <c r="T126" t="str">
        <f>IF(Table15[[#This Row],[offense]]="", "Eluding", Table15[[#This Row],[offense]])</f>
        <v>Eluding</v>
      </c>
      <c r="U126" s="2">
        <f>IF(Table15[[#This Row],[Incident]]="", Table36[[#This Row],[Date]], Table15[[#This Row],[date]])</f>
        <v>45142</v>
      </c>
      <c r="V126" s="9">
        <f>MONTH(Table3[[#This Row],[Date]])</f>
        <v>8</v>
      </c>
      <c r="W126" s="9">
        <f>YEAR(Table3[[#This Row],[Date]])</f>
        <v>2023</v>
      </c>
    </row>
    <row r="127" spans="1:23" x14ac:dyDescent="0.35">
      <c r="A127" s="12">
        <v>124</v>
      </c>
      <c r="B127" t="s">
        <v>121</v>
      </c>
      <c r="C127" s="1">
        <v>0.50347222222222221</v>
      </c>
      <c r="D127" s="2">
        <v>45143</v>
      </c>
      <c r="F127" t="s">
        <v>121</v>
      </c>
      <c r="G127">
        <v>267</v>
      </c>
      <c r="H127" t="s">
        <v>10</v>
      </c>
      <c r="I127" s="1">
        <v>0.50347222222222221</v>
      </c>
      <c r="J127" s="2">
        <v>45143</v>
      </c>
      <c r="L127" s="5" t="str">
        <f>IF(Table15[[#This Row],[Incident]]=B127, "", "X")</f>
        <v/>
      </c>
      <c r="M127" t="str">
        <f>IF(L127="X",IF(Table36[[#This Row],[Incident]]="",Table15[[#This Row],[Incident]],Table36[[#This Row],[Incident]]), "")</f>
        <v/>
      </c>
      <c r="N127" s="12" t="str">
        <f>IF(AND(L127="X", Table36[[#This Row],[Incident]]="", Table15[[#This Row],[code]]=267), "X", "")</f>
        <v/>
      </c>
      <c r="O127" s="12" t="str">
        <f>IF(Table15[[#This Row],[code]]="", "X", "")</f>
        <v/>
      </c>
      <c r="Q127" s="12">
        <v>124</v>
      </c>
      <c r="R127" t="str">
        <f>IF(Table15[[#This Row],[Incident]]="", Table36[[#This Row],[Incident]],Table15[[#This Row],[Incident]])</f>
        <v>23C9647</v>
      </c>
      <c r="S127">
        <f>IF(Table15[[#This Row],[Incident]]="", 267, Table15[[#This Row],[code]])</f>
        <v>267</v>
      </c>
      <c r="T127" t="str">
        <f>IF(Table15[[#This Row],[offense]]="", "Eluding", Table15[[#This Row],[offense]])</f>
        <v>Eluding</v>
      </c>
      <c r="U127" s="2">
        <f>IF(Table15[[#This Row],[Incident]]="", Table36[[#This Row],[Date]], Table15[[#This Row],[date]])</f>
        <v>45143</v>
      </c>
      <c r="V127" s="9">
        <f>MONTH(Table3[[#This Row],[Date]])</f>
        <v>8</v>
      </c>
      <c r="W127" s="9">
        <f>YEAR(Table3[[#This Row],[Date]])</f>
        <v>2023</v>
      </c>
    </row>
    <row r="128" spans="1:23" x14ac:dyDescent="0.35">
      <c r="A128" s="12">
        <v>125</v>
      </c>
      <c r="B128" t="s">
        <v>123</v>
      </c>
      <c r="C128" s="1">
        <v>0.58231481481481484</v>
      </c>
      <c r="D128" s="2">
        <v>45145</v>
      </c>
      <c r="F128" t="s">
        <v>123</v>
      </c>
      <c r="G128">
        <v>267</v>
      </c>
      <c r="H128" t="s">
        <v>10</v>
      </c>
      <c r="I128" s="1">
        <v>0.58231481481481484</v>
      </c>
      <c r="J128" s="2">
        <v>45145</v>
      </c>
      <c r="L128" s="5" t="str">
        <f>IF(Table15[[#This Row],[Incident]]=B128, "", "X")</f>
        <v/>
      </c>
      <c r="M128" t="str">
        <f>IF(L128="X",IF(Table36[[#This Row],[Incident]]="",Table15[[#This Row],[Incident]],Table36[[#This Row],[Incident]]), "")</f>
        <v/>
      </c>
      <c r="N128" s="12" t="str">
        <f>IF(AND(L128="X", Table36[[#This Row],[Incident]]="", Table15[[#This Row],[code]]=267), "X", "")</f>
        <v/>
      </c>
      <c r="O128" s="12" t="str">
        <f>IF(Table15[[#This Row],[code]]="", "X", "")</f>
        <v/>
      </c>
      <c r="Q128" s="12">
        <v>125</v>
      </c>
      <c r="R128" t="str">
        <f>IF(Table15[[#This Row],[Incident]]="", Table36[[#This Row],[Incident]],Table15[[#This Row],[Incident]])</f>
        <v>23C9742</v>
      </c>
      <c r="S128">
        <f>IF(Table15[[#This Row],[Incident]]="", 267, Table15[[#This Row],[code]])</f>
        <v>267</v>
      </c>
      <c r="T128" t="str">
        <f>IF(Table15[[#This Row],[offense]]="", "Eluding", Table15[[#This Row],[offense]])</f>
        <v>Eluding</v>
      </c>
      <c r="U128" s="2">
        <f>IF(Table15[[#This Row],[Incident]]="", Table36[[#This Row],[Date]], Table15[[#This Row],[date]])</f>
        <v>45145</v>
      </c>
      <c r="V128" s="9">
        <f>MONTH(Table3[[#This Row],[Date]])</f>
        <v>8</v>
      </c>
      <c r="W128" s="9">
        <f>YEAR(Table3[[#This Row],[Date]])</f>
        <v>2023</v>
      </c>
    </row>
    <row r="129" spans="1:23" x14ac:dyDescent="0.35">
      <c r="A129" s="12">
        <v>126</v>
      </c>
      <c r="C129" s="1"/>
      <c r="D129" s="2"/>
      <c r="F129" t="s">
        <v>124</v>
      </c>
      <c r="G129">
        <v>483</v>
      </c>
      <c r="H129" t="s">
        <v>151</v>
      </c>
      <c r="I129" s="1">
        <v>0.53913194444444446</v>
      </c>
      <c r="J129" s="2">
        <v>45174</v>
      </c>
      <c r="L129" s="5" t="str">
        <f>IF(Table15[[#This Row],[Incident]]=B130, "", "X")</f>
        <v>X</v>
      </c>
      <c r="M129" t="str">
        <f>IF(L129="X",IF(Table36[[#This Row],[Incident]]="",Table15[[#This Row],[Incident]],Table36[[#This Row],[Incident]]), "")</f>
        <v>23C11261</v>
      </c>
      <c r="N129" s="12" t="str">
        <f>IF(AND(L129="X", Table36[[#This Row],[Incident]]="", Table15[[#This Row],[code]]=267), "X", "")</f>
        <v/>
      </c>
      <c r="O129" s="12" t="str">
        <f>IF(Table15[[#This Row],[code]]="", "X", "")</f>
        <v/>
      </c>
      <c r="Q129" s="12">
        <v>126</v>
      </c>
      <c r="R129" t="str">
        <f>IF(Table15[[#This Row],[Incident]]="", Table36[[#This Row],[Incident]],Table15[[#This Row],[Incident]])</f>
        <v>23C11261</v>
      </c>
      <c r="S129">
        <f>IF(Table15[[#This Row],[Incident]]="", 267, Table15[[#This Row],[code]])</f>
        <v>483</v>
      </c>
      <c r="T129" t="str">
        <f>IF(Table15[[#This Row],[offense]]="", "Eluding", Table15[[#This Row],[offense]])</f>
        <v>Dept Assist</v>
      </c>
      <c r="U129" s="2">
        <f>IF(Table15[[#This Row],[Incident]]="", Table36[[#This Row],[Date]], Table15[[#This Row],[date]])</f>
        <v>45174</v>
      </c>
      <c r="V129" s="9">
        <f>MONTH(Table3[[#This Row],[Date]])</f>
        <v>9</v>
      </c>
      <c r="W129" s="9">
        <f>YEAR(Table3[[#This Row],[Date]])</f>
        <v>2023</v>
      </c>
    </row>
    <row r="130" spans="1:23" x14ac:dyDescent="0.35">
      <c r="A130" s="12">
        <v>127</v>
      </c>
      <c r="B130" t="s">
        <v>176</v>
      </c>
      <c r="C130" s="1">
        <v>0.96326388888888881</v>
      </c>
      <c r="D130" s="2">
        <v>45245</v>
      </c>
      <c r="G130" s="1"/>
      <c r="H130" s="2"/>
      <c r="I130" s="1"/>
      <c r="J130" s="2"/>
      <c r="L130" s="5" t="str">
        <f>IF(Table15[[#This Row],[Incident]]=B131, "", "X")</f>
        <v/>
      </c>
      <c r="M130" t="str">
        <f>IF(L130="X",IF(Table36[[#This Row],[Incident]]="",Table15[[#This Row],[Incident]],Table36[[#This Row],[Incident]]), "")</f>
        <v/>
      </c>
      <c r="N130" s="12" t="str">
        <f>IF(AND(L130="X", Table36[[#This Row],[Incident]]="", Table15[[#This Row],[code]]=267), "X", "")</f>
        <v/>
      </c>
      <c r="O130" s="12" t="str">
        <f>IF(Table15[[#This Row],[code]]="", "X", "")</f>
        <v>X</v>
      </c>
      <c r="Q130" s="12">
        <v>127</v>
      </c>
      <c r="R130" t="str">
        <f>IF(Table15[[#This Row],[Incident]]="", Table36[[#This Row],[Incident]],Table15[[#This Row],[Incident]])</f>
        <v>23C14583</v>
      </c>
      <c r="S130">
        <f>IF(Table15[[#This Row],[Incident]]="", 267, Table15[[#This Row],[code]])</f>
        <v>267</v>
      </c>
      <c r="T130" t="str">
        <f>IF(Table15[[#This Row],[offense]]="", "Eluding", Table15[[#This Row],[offense]])</f>
        <v>Eluding</v>
      </c>
      <c r="U130" s="2">
        <f>IF(Table15[[#This Row],[Incident]]="", Table36[[#This Row],[Date]], Table15[[#This Row],[date]])</f>
        <v>45245</v>
      </c>
      <c r="V130" s="9">
        <f>MONTH(Table3[[#This Row],[Date]])</f>
        <v>11</v>
      </c>
      <c r="W130" s="9">
        <f>YEAR(Table3[[#This Row],[Date]])</f>
        <v>2023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7342-766C-4686-BDCD-856113E93BB7}">
  <dimension ref="B1:O10"/>
  <sheetViews>
    <sheetView tabSelected="1" zoomScale="86" zoomScaleNormal="86" workbookViewId="0">
      <selection activeCell="B4" sqref="B4"/>
    </sheetView>
  </sheetViews>
  <sheetFormatPr defaultRowHeight="14.5" x14ac:dyDescent="0.35"/>
  <cols>
    <col min="2" max="2" width="15.453125" bestFit="1" customWidth="1"/>
    <col min="3" max="15" width="11.36328125" customWidth="1"/>
  </cols>
  <sheetData>
    <row r="1" spans="2:15" x14ac:dyDescent="0.35">
      <c r="B1" s="6" t="s">
        <v>161</v>
      </c>
      <c r="C1" t="s">
        <v>166</v>
      </c>
      <c r="D1" t="s">
        <v>188</v>
      </c>
    </row>
    <row r="3" spans="2:15" x14ac:dyDescent="0.35">
      <c r="B3" s="6" t="s">
        <v>187</v>
      </c>
      <c r="C3" s="6" t="s">
        <v>158</v>
      </c>
    </row>
    <row r="4" spans="2:15" x14ac:dyDescent="0.35">
      <c r="B4" s="6" t="s">
        <v>159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 t="s">
        <v>165</v>
      </c>
    </row>
    <row r="5" spans="2:15" x14ac:dyDescent="0.35">
      <c r="B5" s="7">
        <v>2019</v>
      </c>
      <c r="C5" s="9">
        <v>1</v>
      </c>
      <c r="D5" s="9">
        <v>1</v>
      </c>
      <c r="E5" s="9"/>
      <c r="F5" s="9"/>
      <c r="G5" s="9">
        <v>2</v>
      </c>
      <c r="H5" s="9"/>
      <c r="I5" s="9">
        <v>5</v>
      </c>
      <c r="J5" s="9">
        <v>1</v>
      </c>
      <c r="K5" s="9">
        <v>3</v>
      </c>
      <c r="L5" s="9">
        <v>3</v>
      </c>
      <c r="M5" s="9">
        <v>2</v>
      </c>
      <c r="N5" s="9">
        <v>2</v>
      </c>
      <c r="O5" s="9">
        <v>20</v>
      </c>
    </row>
    <row r="6" spans="2:15" x14ac:dyDescent="0.35">
      <c r="B6" s="7">
        <v>2020</v>
      </c>
      <c r="C6" s="9">
        <v>1</v>
      </c>
      <c r="D6" s="9"/>
      <c r="E6" s="9">
        <v>1</v>
      </c>
      <c r="F6" s="9">
        <v>2</v>
      </c>
      <c r="G6" s="9">
        <v>2</v>
      </c>
      <c r="H6" s="9">
        <v>2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2</v>
      </c>
      <c r="O6" s="9">
        <v>15</v>
      </c>
    </row>
    <row r="7" spans="2:15" x14ac:dyDescent="0.35">
      <c r="B7" s="7">
        <v>2021</v>
      </c>
      <c r="C7" s="9">
        <v>2</v>
      </c>
      <c r="D7" s="9"/>
      <c r="E7" s="9">
        <v>1</v>
      </c>
      <c r="F7" s="9"/>
      <c r="G7" s="9">
        <v>2</v>
      </c>
      <c r="H7" s="9">
        <v>1</v>
      </c>
      <c r="I7" s="9">
        <v>3</v>
      </c>
      <c r="J7" s="9">
        <v>1</v>
      </c>
      <c r="K7" s="9">
        <v>5</v>
      </c>
      <c r="L7" s="9">
        <v>5</v>
      </c>
      <c r="M7" s="9">
        <v>4</v>
      </c>
      <c r="N7" s="9">
        <v>4</v>
      </c>
      <c r="O7" s="9">
        <v>28</v>
      </c>
    </row>
    <row r="8" spans="2:15" x14ac:dyDescent="0.35">
      <c r="B8" s="7">
        <v>2022</v>
      </c>
      <c r="C8" s="9">
        <v>4</v>
      </c>
      <c r="D8" s="9">
        <v>4</v>
      </c>
      <c r="E8" s="9">
        <v>6</v>
      </c>
      <c r="F8" s="9"/>
      <c r="G8" s="9">
        <v>1</v>
      </c>
      <c r="H8" s="9">
        <v>8</v>
      </c>
      <c r="I8" s="9">
        <v>5</v>
      </c>
      <c r="J8" s="9">
        <v>1</v>
      </c>
      <c r="K8" s="9">
        <v>4</v>
      </c>
      <c r="L8" s="9">
        <v>2</v>
      </c>
      <c r="M8" s="9">
        <v>1</v>
      </c>
      <c r="N8" s="9">
        <v>3</v>
      </c>
      <c r="O8" s="9">
        <v>39</v>
      </c>
    </row>
    <row r="9" spans="2:15" x14ac:dyDescent="0.35">
      <c r="B9" s="7">
        <v>2023</v>
      </c>
      <c r="C9" s="9">
        <v>1</v>
      </c>
      <c r="D9" s="9">
        <v>3</v>
      </c>
      <c r="E9" s="9">
        <v>2</v>
      </c>
      <c r="F9" s="9">
        <v>4</v>
      </c>
      <c r="G9" s="9">
        <v>6</v>
      </c>
      <c r="H9" s="9">
        <v>2</v>
      </c>
      <c r="I9" s="9">
        <v>2</v>
      </c>
      <c r="J9" s="9">
        <v>3</v>
      </c>
      <c r="K9" s="9">
        <v>1</v>
      </c>
      <c r="L9" s="9"/>
      <c r="M9" s="9">
        <v>1</v>
      </c>
      <c r="N9" s="9"/>
      <c r="O9" s="9">
        <v>25</v>
      </c>
    </row>
    <row r="10" spans="2:15" x14ac:dyDescent="0.35">
      <c r="B10" s="7" t="s">
        <v>165</v>
      </c>
      <c r="C10" s="9">
        <v>9</v>
      </c>
      <c r="D10" s="9">
        <v>8</v>
      </c>
      <c r="E10" s="9">
        <v>10</v>
      </c>
      <c r="F10" s="9">
        <v>6</v>
      </c>
      <c r="G10" s="9">
        <v>13</v>
      </c>
      <c r="H10" s="9">
        <v>13</v>
      </c>
      <c r="I10" s="9">
        <v>16</v>
      </c>
      <c r="J10" s="9">
        <v>7</v>
      </c>
      <c r="K10" s="9">
        <v>14</v>
      </c>
      <c r="L10" s="9">
        <v>11</v>
      </c>
      <c r="M10" s="9">
        <v>9</v>
      </c>
      <c r="N10" s="9">
        <v>11</v>
      </c>
      <c r="O10" s="9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Eluding incidents</vt:lpstr>
      <vt:lpstr>Eluding search by offense</vt:lpstr>
      <vt:lpstr>Comparison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morris</dc:creator>
  <cp:lastModifiedBy>martina morris</cp:lastModifiedBy>
  <dcterms:created xsi:type="dcterms:W3CDTF">2023-12-31T01:58:20Z</dcterms:created>
  <dcterms:modified xsi:type="dcterms:W3CDTF">2023-12-31T21:14:49Z</dcterms:modified>
</cp:coreProperties>
</file>