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templates/"/>
    </mc:Choice>
  </mc:AlternateContent>
  <xr:revisionPtr revIDLastSave="0" documentId="8_{338F99D5-D06D-D647-ABC0-F7C2BA35CCF0}" xr6:coauthVersionLast="43" xr6:coauthVersionMax="43" xr10:uidLastSave="{00000000-0000-0000-0000-000000000000}"/>
  <bookViews>
    <workbookView xWindow="1060" yWindow="1060" windowWidth="32120" windowHeight="18660" tabRatio="716" firstSheet="1" activeTab="10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Report" sheetId="17" r:id="rId7"/>
    <sheet name="Possessions" sheetId="32" r:id="rId8"/>
    <sheet name="Tackles" sheetId="33" r:id="rId9"/>
    <sheet name="Pitch Layout" sheetId="18" r:id="rId10"/>
    <sheet name="Scorecard" sheetId="35" r:id="rId11"/>
  </sheets>
  <externalReferences>
    <externalReference r:id="rId12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12" i="35" l="1"/>
  <c r="BM14" i="35"/>
  <c r="G25" i="33" l="1"/>
  <c r="F25" i="33"/>
  <c r="E25" i="33"/>
  <c r="D25" i="33"/>
  <c r="C25" i="33"/>
  <c r="B25" i="33"/>
  <c r="C25" i="32"/>
  <c r="D25" i="32"/>
  <c r="E25" i="32"/>
  <c r="F25" i="32"/>
  <c r="G25" i="32"/>
  <c r="B25" i="32"/>
  <c r="D21" i="20"/>
  <c r="D20" i="20"/>
  <c r="D19" i="20"/>
  <c r="D18" i="20"/>
  <c r="D17" i="20"/>
  <c r="D16" i="20"/>
  <c r="L28" i="20"/>
  <c r="J32" i="20"/>
  <c r="M32" i="20" s="1"/>
  <c r="J31" i="20"/>
  <c r="M31" i="20" s="1"/>
  <c r="J30" i="20"/>
  <c r="J29" i="20"/>
  <c r="J28" i="20"/>
  <c r="J33" i="20"/>
  <c r="I33" i="20"/>
  <c r="I32" i="20"/>
  <c r="L32" i="20" s="1"/>
  <c r="I31" i="20"/>
  <c r="L31" i="20" s="1"/>
  <c r="I30" i="20"/>
  <c r="I29" i="20"/>
  <c r="I28" i="20"/>
  <c r="D33" i="20"/>
  <c r="D32" i="20"/>
  <c r="D31" i="20"/>
  <c r="D30" i="20"/>
  <c r="D29" i="20"/>
  <c r="D28" i="20"/>
  <c r="C33" i="20"/>
  <c r="M33" i="20" s="1"/>
  <c r="C32" i="20"/>
  <c r="C31" i="20"/>
  <c r="C30" i="20"/>
  <c r="C29" i="20"/>
  <c r="C28" i="20"/>
  <c r="M28" i="20" s="1"/>
  <c r="D44" i="20"/>
  <c r="D43" i="20"/>
  <c r="D42" i="20"/>
  <c r="D41" i="20"/>
  <c r="D40" i="20"/>
  <c r="D39" i="20"/>
  <c r="C44" i="20"/>
  <c r="C43" i="20"/>
  <c r="C42" i="20"/>
  <c r="C41" i="20"/>
  <c r="C40" i="20"/>
  <c r="C39" i="20"/>
  <c r="C21" i="20"/>
  <c r="C20" i="20"/>
  <c r="C19" i="20"/>
  <c r="C18" i="20"/>
  <c r="C17" i="20"/>
  <c r="C16" i="20"/>
  <c r="J4" i="21"/>
  <c r="C14" i="20"/>
  <c r="D37" i="20"/>
  <c r="C37" i="20"/>
  <c r="K18" i="22"/>
  <c r="K17" i="22"/>
  <c r="K16" i="22"/>
  <c r="K15" i="22"/>
  <c r="K13" i="22"/>
  <c r="K12" i="22"/>
  <c r="K11" i="22"/>
  <c r="K10" i="22"/>
  <c r="K9" i="22"/>
  <c r="K8" i="22"/>
  <c r="K7" i="22"/>
  <c r="K6" i="22"/>
  <c r="K5" i="22"/>
  <c r="K4" i="22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K14" i="22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I10" i="20"/>
  <c r="I9" i="20"/>
  <c r="I8" i="20"/>
  <c r="I7" i="20"/>
  <c r="I6" i="20"/>
  <c r="I5" i="20"/>
  <c r="I26" i="20"/>
  <c r="C26" i="20"/>
  <c r="H10" i="20"/>
  <c r="D10" i="20"/>
  <c r="C10" i="20"/>
  <c r="H9" i="20"/>
  <c r="D9" i="20"/>
  <c r="C9" i="20"/>
  <c r="H8" i="20"/>
  <c r="D8" i="20"/>
  <c r="C8" i="20"/>
  <c r="H7" i="20"/>
  <c r="D7" i="20"/>
  <c r="C7" i="20"/>
  <c r="H6" i="20"/>
  <c r="D6" i="20"/>
  <c r="C6" i="20"/>
  <c r="H5" i="20"/>
  <c r="D5" i="20"/>
  <c r="C5" i="20"/>
  <c r="G3" i="20"/>
  <c r="C3" i="20"/>
  <c r="G20" i="31"/>
  <c r="D20" i="31"/>
  <c r="C20" i="31"/>
  <c r="B20" i="31"/>
  <c r="A20" i="31"/>
  <c r="G19" i="31"/>
  <c r="D19" i="31"/>
  <c r="C19" i="31"/>
  <c r="B19" i="31"/>
  <c r="A19" i="31"/>
  <c r="G18" i="31"/>
  <c r="D18" i="31"/>
  <c r="C18" i="31"/>
  <c r="B18" i="31"/>
  <c r="A18" i="31"/>
  <c r="G17" i="31"/>
  <c r="D17" i="31"/>
  <c r="C17" i="31"/>
  <c r="B17" i="31"/>
  <c r="A17" i="31"/>
  <c r="G16" i="31"/>
  <c r="D16" i="31"/>
  <c r="C16" i="31"/>
  <c r="B16" i="31"/>
  <c r="A16" i="31"/>
  <c r="G15" i="31"/>
  <c r="D15" i="31"/>
  <c r="C15" i="31"/>
  <c r="B15" i="31"/>
  <c r="A15" i="31"/>
  <c r="G14" i="31"/>
  <c r="D14" i="31"/>
  <c r="C14" i="31"/>
  <c r="B14" i="31"/>
  <c r="A14" i="31"/>
  <c r="G13" i="31"/>
  <c r="D13" i="31"/>
  <c r="C13" i="31"/>
  <c r="B13" i="31"/>
  <c r="A13" i="31"/>
  <c r="G12" i="31"/>
  <c r="D12" i="31"/>
  <c r="C12" i="31"/>
  <c r="B12" i="31"/>
  <c r="A12" i="31"/>
  <c r="G11" i="31"/>
  <c r="D11" i="31"/>
  <c r="C11" i="31"/>
  <c r="B11" i="31"/>
  <c r="A11" i="31"/>
  <c r="G10" i="31"/>
  <c r="D10" i="31"/>
  <c r="C10" i="31"/>
  <c r="B10" i="31"/>
  <c r="A10" i="31"/>
  <c r="G9" i="31"/>
  <c r="D9" i="31"/>
  <c r="C9" i="31"/>
  <c r="B9" i="31"/>
  <c r="A9" i="31"/>
  <c r="G8" i="31"/>
  <c r="D8" i="31"/>
  <c r="C8" i="31"/>
  <c r="B8" i="31"/>
  <c r="A8" i="31"/>
  <c r="G7" i="31"/>
  <c r="D7" i="31"/>
  <c r="C7" i="31"/>
  <c r="B7" i="31"/>
  <c r="A7" i="31"/>
  <c r="G6" i="31"/>
  <c r="D6" i="31"/>
  <c r="C6" i="31"/>
  <c r="B6" i="31"/>
  <c r="A6" i="31"/>
  <c r="G5" i="31"/>
  <c r="D5" i="31"/>
  <c r="C5" i="31"/>
  <c r="B5" i="31"/>
  <c r="A5" i="31"/>
  <c r="G4" i="31"/>
  <c r="E4" i="31"/>
  <c r="D4" i="31"/>
  <c r="C4" i="31"/>
  <c r="B4" i="31"/>
  <c r="A4" i="31"/>
  <c r="G3" i="31"/>
  <c r="D3" i="31"/>
  <c r="C3" i="31"/>
  <c r="B3" i="31"/>
  <c r="A3" i="31"/>
  <c r="G2" i="31"/>
  <c r="D2" i="31"/>
  <c r="C2" i="31"/>
  <c r="B2" i="31"/>
  <c r="A2" i="31"/>
  <c r="G20" i="27"/>
  <c r="D20" i="27"/>
  <c r="C20" i="27"/>
  <c r="E20" i="27" s="1"/>
  <c r="B20" i="27"/>
  <c r="A20" i="27"/>
  <c r="G19" i="27"/>
  <c r="D19" i="27"/>
  <c r="C19" i="27"/>
  <c r="B19" i="27"/>
  <c r="E19" i="27" s="1"/>
  <c r="A19" i="27"/>
  <c r="G18" i="27"/>
  <c r="D18" i="27"/>
  <c r="C18" i="27"/>
  <c r="B18" i="27"/>
  <c r="A18" i="27"/>
  <c r="G17" i="27"/>
  <c r="D17" i="27"/>
  <c r="C17" i="27"/>
  <c r="B17" i="27"/>
  <c r="A17" i="27"/>
  <c r="G16" i="27"/>
  <c r="D16" i="27"/>
  <c r="C16" i="27"/>
  <c r="B16" i="27"/>
  <c r="A16" i="27"/>
  <c r="G15" i="27"/>
  <c r="D15" i="27"/>
  <c r="C15" i="27"/>
  <c r="B15" i="27"/>
  <c r="E15" i="27" s="1"/>
  <c r="A15" i="27"/>
  <c r="G14" i="27"/>
  <c r="D14" i="27"/>
  <c r="C14" i="27"/>
  <c r="B14" i="27"/>
  <c r="A14" i="27"/>
  <c r="G13" i="27"/>
  <c r="D13" i="27"/>
  <c r="C13" i="27"/>
  <c r="B13" i="27"/>
  <c r="A13" i="27"/>
  <c r="G12" i="27"/>
  <c r="D12" i="27"/>
  <c r="C12" i="27"/>
  <c r="E12" i="27" s="1"/>
  <c r="B12" i="27"/>
  <c r="A12" i="27"/>
  <c r="G11" i="27"/>
  <c r="D11" i="27"/>
  <c r="C11" i="27"/>
  <c r="B11" i="27"/>
  <c r="A11" i="27"/>
  <c r="G10" i="27"/>
  <c r="D10" i="27"/>
  <c r="C10" i="27"/>
  <c r="B10" i="27"/>
  <c r="A10" i="27"/>
  <c r="G9" i="27"/>
  <c r="D9" i="27"/>
  <c r="C9" i="27"/>
  <c r="B9" i="27"/>
  <c r="A9" i="27"/>
  <c r="G8" i="27"/>
  <c r="D8" i="27"/>
  <c r="C8" i="27"/>
  <c r="B8" i="27"/>
  <c r="A8" i="27"/>
  <c r="G7" i="27"/>
  <c r="D7" i="27"/>
  <c r="C7" i="27"/>
  <c r="B7" i="27"/>
  <c r="E7" i="27" s="1"/>
  <c r="A7" i="27"/>
  <c r="G6" i="27"/>
  <c r="D6" i="27"/>
  <c r="C6" i="27"/>
  <c r="B6" i="27"/>
  <c r="A6" i="27"/>
  <c r="G5" i="27"/>
  <c r="D5" i="27"/>
  <c r="C5" i="27"/>
  <c r="B5" i="27"/>
  <c r="A5" i="27"/>
  <c r="G4" i="27"/>
  <c r="D4" i="27"/>
  <c r="C4" i="27"/>
  <c r="E4" i="27" s="1"/>
  <c r="B4" i="27"/>
  <c r="A4" i="27"/>
  <c r="G3" i="27"/>
  <c r="D3" i="27"/>
  <c r="C3" i="27"/>
  <c r="B3" i="27"/>
  <c r="A3" i="27"/>
  <c r="G2" i="27"/>
  <c r="D2" i="27"/>
  <c r="C2" i="27"/>
  <c r="B2" i="27"/>
  <c r="A2" i="27"/>
  <c r="H28" i="19"/>
  <c r="BQ18" i="35" s="1"/>
  <c r="G28" i="19"/>
  <c r="BO18" i="35" s="1"/>
  <c r="H27" i="19"/>
  <c r="G27" i="19"/>
  <c r="H26" i="19"/>
  <c r="G26" i="19"/>
  <c r="H25" i="19"/>
  <c r="G25" i="19"/>
  <c r="H24" i="19"/>
  <c r="G24" i="19"/>
  <c r="H14" i="19"/>
  <c r="G14" i="19"/>
  <c r="D14" i="19"/>
  <c r="C14" i="19"/>
  <c r="H13" i="19"/>
  <c r="G13" i="19"/>
  <c r="D13" i="19"/>
  <c r="C13" i="19"/>
  <c r="H12" i="19"/>
  <c r="G12" i="19"/>
  <c r="H11" i="19"/>
  <c r="G11" i="19"/>
  <c r="D11" i="19"/>
  <c r="C11" i="19"/>
  <c r="H10" i="19"/>
  <c r="G10" i="19"/>
  <c r="H9" i="19"/>
  <c r="G9" i="19"/>
  <c r="H8" i="19"/>
  <c r="G8" i="19"/>
  <c r="H7" i="19"/>
  <c r="G7" i="19"/>
  <c r="H6" i="19"/>
  <c r="G6" i="19"/>
  <c r="H5" i="19"/>
  <c r="G5" i="19"/>
  <c r="D5" i="19"/>
  <c r="C5" i="19"/>
  <c r="H4" i="19"/>
  <c r="G4" i="19"/>
  <c r="D4" i="19"/>
  <c r="C4" i="19"/>
  <c r="H3" i="19"/>
  <c r="G3" i="19"/>
  <c r="D3" i="19"/>
  <c r="BQ10" i="35" s="1"/>
  <c r="C3" i="19"/>
  <c r="BO10" i="35" s="1"/>
  <c r="E3" i="27" l="1"/>
  <c r="E8" i="31"/>
  <c r="E16" i="31"/>
  <c r="L33" i="20"/>
  <c r="E6" i="27"/>
  <c r="E14" i="27"/>
  <c r="E12" i="31"/>
  <c r="M29" i="20"/>
  <c r="L29" i="20"/>
  <c r="M30" i="20"/>
  <c r="L30" i="20"/>
  <c r="E9" i="27"/>
  <c r="E17" i="27"/>
  <c r="E20" i="31"/>
  <c r="G32" i="20"/>
  <c r="E11" i="27"/>
  <c r="E17" i="31"/>
  <c r="E11" i="31"/>
  <c r="C22" i="20"/>
  <c r="E19" i="31"/>
  <c r="E14" i="31"/>
  <c r="D22" i="20"/>
  <c r="M34" i="20"/>
  <c r="F33" i="20"/>
  <c r="F32" i="20"/>
  <c r="F31" i="20"/>
  <c r="F30" i="20"/>
  <c r="F29" i="20"/>
  <c r="F28" i="20"/>
  <c r="G33" i="20"/>
  <c r="G31" i="20"/>
  <c r="G30" i="20"/>
  <c r="G29" i="20"/>
  <c r="G28" i="20"/>
  <c r="E15" i="31"/>
  <c r="E8" i="27"/>
  <c r="E3" i="31"/>
  <c r="E6" i="31"/>
  <c r="E9" i="31"/>
  <c r="E10" i="27"/>
  <c r="E13" i="27"/>
  <c r="E16" i="27"/>
  <c r="E5" i="27"/>
  <c r="E18" i="27"/>
  <c r="E2" i="31"/>
  <c r="E5" i="31"/>
  <c r="E18" i="31"/>
  <c r="E2" i="27"/>
  <c r="E7" i="31"/>
  <c r="E10" i="31"/>
  <c r="E13" i="31"/>
  <c r="D45" i="20"/>
  <c r="C45" i="20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3" i="32"/>
  <c r="H25" i="33" l="1"/>
  <c r="H25" i="32"/>
  <c r="G34" i="20"/>
  <c r="F20" i="27"/>
  <c r="F17" i="31"/>
  <c r="F8" i="31"/>
  <c r="F17" i="27"/>
  <c r="F14" i="31"/>
  <c r="F7" i="27"/>
  <c r="F13" i="27"/>
  <c r="F13" i="31"/>
  <c r="F12" i="27"/>
  <c r="F15" i="31"/>
  <c r="F6" i="27"/>
  <c r="F3" i="31"/>
  <c r="F19" i="31"/>
  <c r="F9" i="27"/>
  <c r="F6" i="31"/>
  <c r="F18" i="27"/>
  <c r="F5" i="27"/>
  <c r="F2" i="31"/>
  <c r="F18" i="31"/>
  <c r="F14" i="27"/>
  <c r="F11" i="31"/>
  <c r="F3" i="27"/>
  <c r="F16" i="27"/>
  <c r="F2" i="27"/>
  <c r="F10" i="27"/>
  <c r="F8" i="27"/>
  <c r="F7" i="31"/>
  <c r="F19" i="27"/>
  <c r="F20" i="31"/>
  <c r="F15" i="27"/>
  <c r="F4" i="31"/>
  <c r="F10" i="31"/>
  <c r="F11" i="27"/>
  <c r="F16" i="31"/>
  <c r="F12" i="31"/>
  <c r="F9" i="31"/>
  <c r="F5" i="31"/>
  <c r="F4" i="27"/>
  <c r="F4" i="21"/>
  <c r="F9" i="21"/>
  <c r="F14" i="21"/>
  <c r="O27" i="22"/>
  <c r="P27" i="22" s="1"/>
  <c r="O28" i="22"/>
  <c r="O29" i="22"/>
  <c r="O30" i="22"/>
  <c r="O31" i="22"/>
  <c r="P31" i="22" s="1"/>
  <c r="K27" i="22"/>
  <c r="K28" i="22"/>
  <c r="K29" i="22"/>
  <c r="K30" i="22"/>
  <c r="L30" i="22" s="1"/>
  <c r="K31" i="22"/>
  <c r="L31" i="22" s="1"/>
  <c r="J27" i="22"/>
  <c r="J28" i="22"/>
  <c r="J29" i="22"/>
  <c r="J30" i="22"/>
  <c r="J31" i="22"/>
  <c r="O22" i="22"/>
  <c r="O23" i="22"/>
  <c r="O24" i="22"/>
  <c r="K22" i="22"/>
  <c r="K23" i="22"/>
  <c r="K24" i="22"/>
  <c r="J22" i="22"/>
  <c r="J23" i="22"/>
  <c r="J24" i="22"/>
  <c r="O19" i="22"/>
  <c r="K19" i="22"/>
  <c r="J19" i="22"/>
  <c r="O28" i="21"/>
  <c r="O27" i="21"/>
  <c r="O29" i="21"/>
  <c r="O30" i="21"/>
  <c r="O31" i="21"/>
  <c r="O24" i="21"/>
  <c r="O23" i="21"/>
  <c r="O22" i="21"/>
  <c r="O19" i="21"/>
  <c r="E19" i="22"/>
  <c r="I34" i="20"/>
  <c r="J34" i="20"/>
  <c r="L34" i="20"/>
  <c r="D34" i="20"/>
  <c r="C34" i="20"/>
  <c r="K27" i="21"/>
  <c r="K28" i="21"/>
  <c r="L28" i="21" s="1"/>
  <c r="K29" i="21"/>
  <c r="K30" i="21"/>
  <c r="K31" i="21"/>
  <c r="J27" i="21"/>
  <c r="J28" i="21"/>
  <c r="J29" i="21"/>
  <c r="J30" i="21"/>
  <c r="J31" i="21"/>
  <c r="K23" i="21"/>
  <c r="J23" i="21"/>
  <c r="K24" i="21"/>
  <c r="J24" i="21"/>
  <c r="K22" i="21"/>
  <c r="J22" i="21"/>
  <c r="C12" i="19"/>
  <c r="D17" i="19" s="1"/>
  <c r="D12" i="19"/>
  <c r="C17" i="19" s="1"/>
  <c r="H19" i="19"/>
  <c r="H18" i="19"/>
  <c r="G19" i="19"/>
  <c r="G18" i="19"/>
  <c r="H16" i="19"/>
  <c r="H20" i="19" s="1"/>
  <c r="G16" i="19"/>
  <c r="F4" i="22"/>
  <c r="F9" i="22"/>
  <c r="F14" i="22"/>
  <c r="F5" i="22"/>
  <c r="F10" i="22"/>
  <c r="F15" i="22"/>
  <c r="F6" i="22"/>
  <c r="F11" i="22"/>
  <c r="F16" i="22"/>
  <c r="F7" i="22"/>
  <c r="F12" i="22"/>
  <c r="F17" i="22"/>
  <c r="F8" i="22"/>
  <c r="F13" i="22"/>
  <c r="F18" i="22"/>
  <c r="D27" i="22"/>
  <c r="D28" i="22"/>
  <c r="D29" i="22"/>
  <c r="D30" i="22"/>
  <c r="D31" i="22"/>
  <c r="D22" i="22"/>
  <c r="D23" i="22"/>
  <c r="D24" i="22"/>
  <c r="D19" i="22"/>
  <c r="F15" i="21"/>
  <c r="F16" i="21"/>
  <c r="F17" i="21"/>
  <c r="F5" i="21"/>
  <c r="F6" i="21"/>
  <c r="F7" i="21"/>
  <c r="F8" i="21"/>
  <c r="F10" i="21"/>
  <c r="F11" i="21"/>
  <c r="F12" i="21"/>
  <c r="F13" i="21"/>
  <c r="F18" i="21"/>
  <c r="D24" i="21"/>
  <c r="D22" i="21"/>
  <c r="D28" i="21"/>
  <c r="D29" i="21"/>
  <c r="D30" i="21"/>
  <c r="D31" i="21"/>
  <c r="K19" i="21"/>
  <c r="J19" i="21"/>
  <c r="E19" i="21"/>
  <c r="G10" i="20"/>
  <c r="G21" i="20" s="1"/>
  <c r="J10" i="20"/>
  <c r="F10" i="20"/>
  <c r="E10" i="20"/>
  <c r="F21" i="20" s="1"/>
  <c r="G9" i="20"/>
  <c r="G20" i="20" s="1"/>
  <c r="J9" i="20"/>
  <c r="F9" i="20"/>
  <c r="E9" i="20"/>
  <c r="F20" i="20" s="1"/>
  <c r="G8" i="20"/>
  <c r="G19" i="20" s="1"/>
  <c r="J8" i="20"/>
  <c r="F8" i="20"/>
  <c r="E8" i="20"/>
  <c r="F19" i="20" s="1"/>
  <c r="G7" i="20"/>
  <c r="G18" i="20" s="1"/>
  <c r="J7" i="20"/>
  <c r="F7" i="20"/>
  <c r="E7" i="20"/>
  <c r="F18" i="20" s="1"/>
  <c r="G6" i="20"/>
  <c r="G17" i="20" s="1"/>
  <c r="J6" i="20"/>
  <c r="F6" i="20"/>
  <c r="E6" i="20"/>
  <c r="F17" i="20" s="1"/>
  <c r="G5" i="20"/>
  <c r="J5" i="20"/>
  <c r="J11" i="20" s="1"/>
  <c r="F5" i="20"/>
  <c r="F11" i="20" s="1"/>
  <c r="E5" i="20"/>
  <c r="H17" i="19"/>
  <c r="G17" i="19"/>
  <c r="D7" i="19"/>
  <c r="BQ12" i="35" s="1"/>
  <c r="C7" i="19"/>
  <c r="BO12" i="35" s="1"/>
  <c r="D6" i="19"/>
  <c r="C6" i="19"/>
  <c r="D19" i="21"/>
  <c r="D27" i="21"/>
  <c r="D23" i="21"/>
  <c r="F16" i="20" l="1"/>
  <c r="E11" i="20"/>
  <c r="F22" i="20" s="1"/>
  <c r="G11" i="20"/>
  <c r="G22" i="20" s="1"/>
  <c r="G16" i="20"/>
  <c r="L31" i="21"/>
  <c r="L30" i="21"/>
  <c r="L28" i="22"/>
  <c r="L27" i="22"/>
  <c r="C15" i="19"/>
  <c r="BO16" i="35" s="1"/>
  <c r="H21" i="19"/>
  <c r="BQ14" i="35" s="1"/>
  <c r="E30" i="22"/>
  <c r="F30" i="22" s="1"/>
  <c r="E22" i="22"/>
  <c r="F22" i="22" s="1"/>
  <c r="K25" i="21"/>
  <c r="E28" i="21"/>
  <c r="F28" i="21" s="1"/>
  <c r="J25" i="21"/>
  <c r="P27" i="21"/>
  <c r="E27" i="21"/>
  <c r="F27" i="21" s="1"/>
  <c r="E28" i="22"/>
  <c r="F28" i="22" s="1"/>
  <c r="E24" i="22"/>
  <c r="F24" i="22" s="1"/>
  <c r="C16" i="19"/>
  <c r="L23" i="21"/>
  <c r="L29" i="21"/>
  <c r="O32" i="21"/>
  <c r="P32" i="21" s="1"/>
  <c r="D32" i="22"/>
  <c r="F34" i="20"/>
  <c r="L23" i="22"/>
  <c r="J32" i="21"/>
  <c r="L24" i="21"/>
  <c r="J32" i="22"/>
  <c r="D25" i="22"/>
  <c r="K25" i="22"/>
  <c r="L24" i="22"/>
  <c r="L29" i="22"/>
  <c r="K32" i="21"/>
  <c r="L22" i="21"/>
  <c r="E27" i="22"/>
  <c r="F27" i="22" s="1"/>
  <c r="J25" i="22"/>
  <c r="G21" i="19"/>
  <c r="BO14" i="35" s="1"/>
  <c r="G20" i="19"/>
  <c r="D15" i="19"/>
  <c r="BQ16" i="35" s="1"/>
  <c r="E30" i="21"/>
  <c r="F30" i="21" s="1"/>
  <c r="E23" i="21"/>
  <c r="F23" i="21" s="1"/>
  <c r="E31" i="22"/>
  <c r="F31" i="22" s="1"/>
  <c r="K32" i="22"/>
  <c r="E29" i="22"/>
  <c r="F29" i="22" s="1"/>
  <c r="E23" i="22"/>
  <c r="F23" i="22" s="1"/>
  <c r="L27" i="21"/>
  <c r="D32" i="21"/>
  <c r="E29" i="21"/>
  <c r="F29" i="21" s="1"/>
  <c r="O25" i="21"/>
  <c r="P25" i="21" s="1"/>
  <c r="O32" i="22"/>
  <c r="P32" i="22" s="1"/>
  <c r="E31" i="21"/>
  <c r="F31" i="21" s="1"/>
  <c r="D25" i="21"/>
  <c r="E24" i="21"/>
  <c r="F24" i="21" s="1"/>
  <c r="D16" i="19"/>
  <c r="L22" i="22"/>
  <c r="O25" i="22"/>
  <c r="P22" i="22" s="1"/>
  <c r="F19" i="21"/>
  <c r="E22" i="21"/>
  <c r="F19" i="22"/>
  <c r="P28" i="21" l="1"/>
  <c r="L25" i="21"/>
  <c r="L25" i="22"/>
  <c r="L32" i="22"/>
  <c r="P29" i="22"/>
  <c r="P31" i="21"/>
  <c r="P29" i="21"/>
  <c r="P28" i="22"/>
  <c r="L32" i="21"/>
  <c r="P30" i="22"/>
  <c r="E25" i="22"/>
  <c r="F25" i="22" s="1"/>
  <c r="P22" i="21"/>
  <c r="P23" i="21"/>
  <c r="P24" i="21"/>
  <c r="P30" i="21"/>
  <c r="E32" i="21"/>
  <c r="F32" i="21" s="1"/>
  <c r="E32" i="22"/>
  <c r="F32" i="22" s="1"/>
  <c r="P25" i="22"/>
  <c r="P24" i="22"/>
  <c r="P23" i="22"/>
  <c r="E25" i="21"/>
  <c r="F25" i="21" s="1"/>
  <c r="F22" i="21"/>
</calcChain>
</file>

<file path=xl/sharedStrings.xml><?xml version="1.0" encoding="utf-8"?>
<sst xmlns="http://schemas.openxmlformats.org/spreadsheetml/2006/main" count="375" uniqueCount="109">
  <si>
    <t>Total</t>
  </si>
  <si>
    <t>Scores</t>
  </si>
  <si>
    <t>Long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</si>
  <si>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</si>
  <si>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</si>
  <si>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</si>
  <si>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</si>
  <si>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</si>
  <si>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</si>
  <si>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</si>
  <si>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</si>
  <si>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</si>
  <si>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</si>
  <si>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</si>
  <si>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</si>
  <si>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</si>
  <si>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</si>
  <si>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</si>
  <si>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</si>
  <si>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</si>
  <si>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</si>
  <si>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</si>
  <si>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</si>
  <si>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</si>
  <si>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</si>
  <si>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</si>
  <si>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</si>
  <si>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</si>
  <si>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</si>
  <si>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</si>
  <si>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</si>
  <si>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Left</t>
  </si>
  <si>
    <t>Right</t>
  </si>
  <si>
    <t>Middle</t>
  </si>
  <si>
    <t>Very long</t>
  </si>
  <si>
    <t>Very very long</t>
  </si>
  <si>
    <t>left</t>
  </si>
  <si>
    <t>middle</t>
  </si>
  <si>
    <t>right</t>
  </si>
  <si>
    <t>short</t>
  </si>
  <si>
    <t>a</t>
  </si>
  <si>
    <t>b</t>
  </si>
  <si>
    <t>c</t>
  </si>
  <si>
    <t>d</t>
  </si>
  <si>
    <t>e</t>
  </si>
  <si>
    <t>goal</t>
  </si>
  <si>
    <t>1D</t>
  </si>
  <si>
    <t>1E</t>
  </si>
  <si>
    <t>2D</t>
  </si>
  <si>
    <t>2E</t>
  </si>
  <si>
    <t>3D</t>
  </si>
  <si>
    <t>3E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</si>
  <si>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</si>
  <si>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</si>
  <si>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</si>
  <si>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</si>
  <si>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</si>
  <si>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</si>
  <si>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</si>
  <si>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</si>
  <si>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</si>
  <si>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</si>
  <si>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</si>
  <si>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</si>
  <si>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</si>
  <si>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70-100</t>
  </si>
  <si>
    <t>0-30</t>
  </si>
  <si>
    <t>30-70</t>
  </si>
  <si>
    <t>Attacks</t>
  </si>
  <si>
    <t>Effectiveness</t>
  </si>
  <si>
    <t>Scores from Play</t>
  </si>
  <si>
    <t>Scores from Frees</t>
  </si>
  <si>
    <t>Own</t>
  </si>
  <si>
    <t>Opp</t>
  </si>
  <si>
    <t>Own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</si>
  <si>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</si>
  <si>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</si>
  <si>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</si>
  <si>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</si>
  <si>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</si>
  <si>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</si>
  <si>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</si>
  <si>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</si>
  <si>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</si>
  <si>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0-16</t>
  </si>
  <si>
    <t>16-35</t>
  </si>
  <si>
    <t>35-65</t>
  </si>
  <si>
    <t>65-85</t>
  </si>
  <si>
    <t>85-100</t>
  </si>
  <si>
    <t>UPDATE IF DATA IS AVAILABLE</t>
  </si>
  <si>
    <t>Shane</t>
  </si>
  <si>
    <t>Caimin</t>
  </si>
  <si>
    <t>Shane R</t>
  </si>
  <si>
    <t>Sean</t>
  </si>
  <si>
    <t>Ronan</t>
  </si>
  <si>
    <t>Cillian</t>
  </si>
  <si>
    <t>Conor</t>
  </si>
  <si>
    <t>Adrian</t>
  </si>
  <si>
    <t>John</t>
  </si>
  <si>
    <t>Michael</t>
  </si>
  <si>
    <t>Sam</t>
  </si>
  <si>
    <t>Conor C</t>
  </si>
  <si>
    <t>Darach</t>
  </si>
  <si>
    <t>Conceded</t>
  </si>
  <si>
    <t>Sector</t>
  </si>
  <si>
    <t>Total Won</t>
  </si>
  <si>
    <t>Total Lost</t>
  </si>
  <si>
    <t>Own lost</t>
  </si>
  <si>
    <t>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</si>
</sst>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name val="Verdana"/>
      <family val="2"/>
    </font>
    <font>
      <b/>
      <sz val="14"/>
      <name val="Verdana"/>
      <family val="2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39">
    <xf numFmtId="0" fontId="0" fillId="0" borderId="0" xfId="0"/>
    <xf numFmtId="0" fontId="5" fillId="0" borderId="0" xfId="192"/>
    <xf numFmtId="0" fontId="6" fillId="0" borderId="0" xfId="192" applyFont="1"/>
    <xf numFmtId="0" fontId="5" fillId="0" borderId="1" xfId="192" applyBorder="1"/>
    <xf numFmtId="0" fontId="5" fillId="0" borderId="2" xfId="192" applyBorder="1"/>
    <xf numFmtId="0" fontId="5" fillId="0" borderId="3" xfId="192" applyBorder="1"/>
    <xf numFmtId="0" fontId="5" fillId="0" borderId="4" xfId="192" applyBorder="1"/>
    <xf numFmtId="0" fontId="5" fillId="0" borderId="0" xfId="192" applyBorder="1"/>
    <xf numFmtId="0" fontId="5" fillId="0" borderId="5" xfId="192" applyBorder="1"/>
    <xf numFmtId="0" fontId="5" fillId="0" borderId="6" xfId="192" applyBorder="1"/>
    <xf numFmtId="0" fontId="5" fillId="0" borderId="7" xfId="192" applyBorder="1"/>
    <xf numFmtId="0" fontId="5" fillId="0" borderId="8" xfId="192" applyBorder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2" fillId="2" borderId="9" xfId="193" applyNumberFormat="1" applyFont="1" applyBorder="1" applyAlignment="1">
      <alignment horizontal="center" vertical="center"/>
    </xf>
    <xf numFmtId="0" fontId="12" fillId="2" borderId="10" xfId="193" applyFont="1" applyBorder="1" applyAlignment="1">
      <alignment horizontal="center" vertical="center"/>
    </xf>
    <xf numFmtId="0" fontId="12" fillId="2" borderId="11" xfId="193" applyFont="1" applyBorder="1" applyAlignment="1">
      <alignment horizontal="center" vertical="center"/>
    </xf>
    <xf numFmtId="0" fontId="12" fillId="2" borderId="12" xfId="193" applyFont="1" applyBorder="1" applyAlignment="1">
      <alignment horizontal="center" vertical="center"/>
    </xf>
    <xf numFmtId="9" fontId="10" fillId="0" borderId="9" xfId="0" applyNumberFormat="1" applyFont="1" applyBorder="1" applyAlignment="1">
      <alignment horizontal="center" vertical="center"/>
    </xf>
    <xf numFmtId="0" fontId="13" fillId="3" borderId="9" xfId="194" applyFont="1" applyBorder="1" applyAlignment="1">
      <alignment horizontal="center" vertical="center"/>
    </xf>
    <xf numFmtId="0" fontId="13" fillId="3" borderId="10" xfId="194" applyFont="1" applyBorder="1" applyAlignment="1">
      <alignment horizontal="center" vertical="center"/>
    </xf>
    <xf numFmtId="0" fontId="13" fillId="3" borderId="11" xfId="194" applyFont="1" applyBorder="1" applyAlignment="1">
      <alignment horizontal="center" vertical="center"/>
    </xf>
    <xf numFmtId="0" fontId="13" fillId="3" borderId="12" xfId="194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2" borderId="9" xfId="193" applyFont="1" applyBorder="1" applyAlignment="1">
      <alignment horizontal="center" vertical="center"/>
    </xf>
  </cellXfs>
  <cellStyles count="195">
    <cellStyle name="Bad" xfId="194" builtinId="27"/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Good" xfId="193" builtinId="26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201"/>
      <color rgb="FF64003D"/>
      <color rgb="FF3F5968"/>
      <color rgb="FFE70922"/>
      <color rgb="FFABDAF3"/>
      <color rgb="FF91B9CD"/>
      <color rgb="FF192329"/>
      <color rgb="FF19232A"/>
      <color rgb="FF1B242C"/>
      <color rgb="FF4C9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64003D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8-CC42-B5EE-DC07C8EECF3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F8-CC42-B5EE-DC07C8EECF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8-CC42-B5EE-DC07C8EEC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val>
            <c:numRef>
              <c:f>TimeSectorANALYSIS!$F$16:$F$21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E341-8435-B2207B23254C}"/>
            </c:ext>
          </c:extLst>
        </c:ser>
        <c:ser>
          <c:idx val="1"/>
          <c:order val="1"/>
          <c:tx>
            <c:v>%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TimeSectorANALYSIS!$G$16:$G$21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6-E341-8435-B2207B23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TimeSectorANALYSIS!$F$27</c:f>
              <c:strCache>
                <c:ptCount val="1"/>
                <c:pt idx="0">
                  <c:v>Total Won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val>
            <c:numRef>
              <c:f>TimeSectorANALYSIS!$F$28:$F$33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1C46-A918-4CF7B7C18028}"/>
            </c:ext>
          </c:extLst>
        </c:ser>
        <c:ser>
          <c:idx val="1"/>
          <c:order val="1"/>
          <c:tx>
            <c:strRef>
              <c:f>TimeSectorANALYSIS!$G$27</c:f>
              <c:strCache>
                <c:ptCount val="1"/>
                <c:pt idx="0">
                  <c:v>Total Lost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TimeSectorANALYSIS!$G$28:$G$33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C-1C46-A918-4CF7B7C1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val>
            <c:numRef>
              <c:f>TimeSectorANALYSIS!$C$39:$C$44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0-D741-B2CA-2103CFE7E0DD}"/>
            </c:ext>
          </c:extLst>
        </c:ser>
        <c:ser>
          <c:idx val="1"/>
          <c:order val="1"/>
          <c:tx>
            <c:strRef>
              <c:f>TimeSectorANALYSIS!$D$38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TimeSectorANALYSIS!$D$39:$D$44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0-D741-B2CA-2103CFE7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cap="small">
                <a:effectLst/>
              </a:rPr>
              <a:t>Round by Round Possessions</a:t>
            </a:r>
            <a:endParaRPr lang="en-IE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Possessions!$B$1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Possessions!$A$2:$A$22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Possessions!$B$2:$B$22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9-4949-8F6A-34DDF1069A6B}"/>
            </c:ext>
          </c:extLst>
        </c:ser>
        <c:ser>
          <c:idx val="1"/>
          <c:order val="1"/>
          <c:tx>
            <c:strRef>
              <c:f>Possessions!$C$1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Possessions!$A$2:$A$22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Possessions!$C$2:$C$22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9-4949-8F6A-34DDF1069A6B}"/>
            </c:ext>
          </c:extLst>
        </c:ser>
        <c:ser>
          <c:idx val="2"/>
          <c:order val="2"/>
          <c:tx>
            <c:strRef>
              <c:f>Possessions!$D$1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Possessions!$A$2:$A$22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Possessions!$D$2:$D$22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9-4949-8F6A-34DDF1069A6B}"/>
            </c:ext>
          </c:extLst>
        </c:ser>
        <c:ser>
          <c:idx val="3"/>
          <c:order val="3"/>
          <c:tx>
            <c:strRef>
              <c:f>Possessions!$E$1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Possessions!$A$2:$A$22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Possessions!$E$2:$E$22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C9-4949-8F6A-34DDF1069A6B}"/>
            </c:ext>
          </c:extLst>
        </c:ser>
        <c:ser>
          <c:idx val="4"/>
          <c:order val="4"/>
          <c:tx>
            <c:strRef>
              <c:f>Possessions!$F$1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Possessions!$A$2:$A$22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Possessions!$F$2:$F$22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C9-4949-8F6A-34DDF1069A6B}"/>
            </c:ext>
          </c:extLst>
        </c:ser>
        <c:ser>
          <c:idx val="5"/>
          <c:order val="5"/>
          <c:tx>
            <c:strRef>
              <c:f>Possessions!$G$1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Possessions!$A$2:$A$22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Possessions!$G$2:$G$22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C9-4949-8F6A-34DDF106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843216"/>
        <c:axId val="127659107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Possessions!$H$1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Possessions!$A$2:$A$22</c15:sqref>
                        </c15:formulaRef>
                      </c:ext>
                    </c:extLst>
                    <c:strCache>
                      <c:ptCount val="21"/>
                      <c:pt idx="0">
                        <c:v>Darach</c:v>
                      </c:pt>
                      <c:pt idx="1">
                        <c:v>Sam</c:v>
                      </c:pt>
                      <c:pt idx="2">
                        <c:v>Shane</c:v>
                      </c:pt>
                      <c:pt idx="3">
                        <c:v>Caimin</c:v>
                      </c:pt>
                      <c:pt idx="4">
                        <c:v>Shane R</c:v>
                      </c:pt>
                      <c:pt idx="5">
                        <c:v>Sean</c:v>
                      </c:pt>
                      <c:pt idx="6">
                        <c:v>Ronan</c:v>
                      </c:pt>
                      <c:pt idx="7">
                        <c:v>Conor C</c:v>
                      </c:pt>
                      <c:pt idx="8">
                        <c:v>Conor</c:v>
                      </c:pt>
                      <c:pt idx="9">
                        <c:v>Adrian</c:v>
                      </c:pt>
                      <c:pt idx="10">
                        <c:v>Conor</c:v>
                      </c:pt>
                      <c:pt idx="11">
                        <c:v>Cillian</c:v>
                      </c:pt>
                      <c:pt idx="12">
                        <c:v>Sean</c:v>
                      </c:pt>
                      <c:pt idx="13">
                        <c:v>John</c:v>
                      </c:pt>
                      <c:pt idx="14">
                        <c:v>Michael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Possessions!$H$2:$H$22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9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7</c:v>
                      </c:pt>
                      <c:pt idx="10">
                        <c:v>10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1C9-4949-8F6A-34DDF1069A6B}"/>
                  </c:ext>
                </c:extLst>
              </c15:ser>
            </c15:filteredBarSeries>
          </c:ext>
        </c:extLst>
      </c:barChart>
      <c:catAx>
        <c:axId val="108384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91072"/>
        <c:crosses val="autoZero"/>
        <c:auto val="1"/>
        <c:lblAlgn val="ctr"/>
        <c:lblOffset val="100"/>
        <c:noMultiLvlLbl val="0"/>
      </c:catAx>
      <c:valAx>
        <c:axId val="12765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cap="small">
                <a:effectLst/>
              </a:rPr>
              <a:t>Round by Round Tackles</a:t>
            </a:r>
            <a:endParaRPr lang="en-IE" sz="2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Tackles!$B$1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Tackles!$A$2:$A$22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Tackles!$B$2:$B$22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B-4DA9-845A-CD5E816556CA}"/>
            </c:ext>
          </c:extLst>
        </c:ser>
        <c:ser>
          <c:idx val="1"/>
          <c:order val="1"/>
          <c:tx>
            <c:strRef>
              <c:f>Tackles!$C$1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Tackles!$A$2:$A$22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Tackles!$C$2:$C$22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B-4DA9-845A-CD5E816556CA}"/>
            </c:ext>
          </c:extLst>
        </c:ser>
        <c:ser>
          <c:idx val="2"/>
          <c:order val="2"/>
          <c:tx>
            <c:strRef>
              <c:f>Tackles!$D$1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Tackles!$A$2:$A$22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Tackles!$D$2:$D$22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B-4DA9-845A-CD5E816556CA}"/>
            </c:ext>
          </c:extLst>
        </c:ser>
        <c:ser>
          <c:idx val="3"/>
          <c:order val="3"/>
          <c:tx>
            <c:strRef>
              <c:f>Tackles!$E$1</c:f>
              <c:strCache>
                <c:ptCount val="1"/>
                <c:pt idx="0">
                  <c:v>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Tackles!$A$2:$A$22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Tackles!$E$2:$E$22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B-4DA9-845A-CD5E816556CA}"/>
            </c:ext>
          </c:extLst>
        </c:ser>
        <c:ser>
          <c:idx val="4"/>
          <c:order val="4"/>
          <c:tx>
            <c:strRef>
              <c:f>Tackles!$F$1</c:f>
              <c:strCache>
                <c:ptCount val="1"/>
                <c:pt idx="0">
                  <c:v>S5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Tackles!$A$2:$A$22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Tackles!$F$2:$F$22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B-4DA9-845A-CD5E816556CA}"/>
            </c:ext>
          </c:extLst>
        </c:ser>
        <c:ser>
          <c:idx val="5"/>
          <c:order val="5"/>
          <c:tx>
            <c:strRef>
              <c:f>Tackles!$G$1</c:f>
              <c:strCache>
                <c:ptCount val="1"/>
                <c:pt idx="0">
                  <c:v>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Tackles!$A$2:$A$22</c:f>
              <c:strCache>
                <c:ptCount val="21"/>
                <c:pt idx="0">
                  <c:v>Darach</c:v>
                </c:pt>
                <c:pt idx="1">
                  <c:v>Sam</c:v>
                </c:pt>
                <c:pt idx="2">
                  <c:v>Shane</c:v>
                </c:pt>
                <c:pt idx="3">
                  <c:v>Caimin</c:v>
                </c:pt>
                <c:pt idx="4">
                  <c:v>Shane R</c:v>
                </c:pt>
                <c:pt idx="5">
                  <c:v>Sean</c:v>
                </c:pt>
                <c:pt idx="6">
                  <c:v>Ronan</c:v>
                </c:pt>
                <c:pt idx="7">
                  <c:v>Conor C</c:v>
                </c:pt>
                <c:pt idx="8">
                  <c:v>Conor</c:v>
                </c:pt>
                <c:pt idx="9">
                  <c:v>Adrian</c:v>
                </c:pt>
                <c:pt idx="10">
                  <c:v>Conor</c:v>
                </c:pt>
                <c:pt idx="11">
                  <c:v>Cillian</c:v>
                </c:pt>
                <c:pt idx="12">
                  <c:v>Sean</c:v>
                </c:pt>
                <c:pt idx="13">
                  <c:v>John</c:v>
                </c:pt>
                <c:pt idx="14">
                  <c:v>Michael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strCache>
            </c:strRef>
          </c:cat>
          <c:val>
            <c:numRef>
              <c:f>Tackles!$G$2:$G$22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B-4DA9-845A-CD5E8165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843216"/>
        <c:axId val="127659107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Tackles!$H$1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Tackles!$A$2:$A$22</c15:sqref>
                        </c15:formulaRef>
                      </c:ext>
                    </c:extLst>
                    <c:strCache>
                      <c:ptCount val="21"/>
                      <c:pt idx="0">
                        <c:v>Darach</c:v>
                      </c:pt>
                      <c:pt idx="1">
                        <c:v>Sam</c:v>
                      </c:pt>
                      <c:pt idx="2">
                        <c:v>Shane</c:v>
                      </c:pt>
                      <c:pt idx="3">
                        <c:v>Caimin</c:v>
                      </c:pt>
                      <c:pt idx="4">
                        <c:v>Shane R</c:v>
                      </c:pt>
                      <c:pt idx="5">
                        <c:v>Sean</c:v>
                      </c:pt>
                      <c:pt idx="6">
                        <c:v>Ronan</c:v>
                      </c:pt>
                      <c:pt idx="7">
                        <c:v>Conor C</c:v>
                      </c:pt>
                      <c:pt idx="8">
                        <c:v>Conor</c:v>
                      </c:pt>
                      <c:pt idx="9">
                        <c:v>Adrian</c:v>
                      </c:pt>
                      <c:pt idx="10">
                        <c:v>Conor</c:v>
                      </c:pt>
                      <c:pt idx="11">
                        <c:v>Cillian</c:v>
                      </c:pt>
                      <c:pt idx="12">
                        <c:v>Sean</c:v>
                      </c:pt>
                      <c:pt idx="13">
                        <c:v>John</c:v>
                      </c:pt>
                      <c:pt idx="14">
                        <c:v>Michael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Tackles!$H$2:$H$22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56B-4DA9-845A-CD5E816556CA}"/>
                  </c:ext>
                </c:extLst>
              </c15:ser>
            </c15:filteredBarSeries>
          </c:ext>
        </c:extLst>
      </c:barChart>
      <c:catAx>
        <c:axId val="108384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91072"/>
        <c:crosses val="autoZero"/>
        <c:auto val="1"/>
        <c:lblAlgn val="ctr"/>
        <c:lblOffset val="100"/>
        <c:noMultiLvlLbl val="0"/>
      </c:catAx>
      <c:valAx>
        <c:axId val="12765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1D-2E42-AA4D-6034869966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D-2E42-AA4D-603486996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MatchANALYSIS!$C$16:$C$17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D049-A0D2-FE76168F5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2A6-AA49-B6A3-B2445002FF23}"/>
              </c:ext>
            </c:extLst>
          </c:dPt>
          <c:dPt>
            <c:idx val="1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AA49-B6A3-B2445002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MatchANALYSIS!$D$16:$D$17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9F47-867A-68616EBB1F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9A-9D45-AB3D-34160CDC39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39A-9D45-AB3D-34160CDC3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9D45-AB3D-34160CDC3957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4003D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9D45-AB3D-34160CDC3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134E-ADF2-CE8C637B205E}"/>
            </c:ext>
          </c:extLst>
        </c:ser>
        <c:ser>
          <c:idx val="1"/>
          <c:order val="1"/>
          <c:tx>
            <c:strRef>
              <c:f>TimeSectorANALYSIS!$G$3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134E-ADF2-CE8C637B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TimeSectorANALYSIS!$C$26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C-F744-B76A-3F0DBC59EC20}"/>
            </c:ext>
          </c:extLst>
        </c:ser>
        <c:ser>
          <c:idx val="1"/>
          <c:order val="1"/>
          <c:tx>
            <c:strRef>
              <c:f>TimeSectorANALYSIS!$I$26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TimeSectorANALYSIS!$L$28:$L$33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F744-B76A-3F0DBC59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64003D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2-E54B-B78A-6A7AC10F4AE2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2-E54B-B78A-6A7AC10F4A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E54B-B78A-6A7AC10F4A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4003D"/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B3D-0A47-9BE6-419224BA9A0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B3D-0A47-9BE6-419224BA9A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D-0A47-9BE6-419224BA9A00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D-0A47-9BE6-419224BA9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val>
            <c:numRef>
              <c:f>TimeSectorANALYSIS!$F$5:$F$10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8D4D-A726-84DCEB635AFD}"/>
            </c:ext>
          </c:extLst>
        </c:ser>
        <c:ser>
          <c:idx val="1"/>
          <c:order val="1"/>
          <c:tx>
            <c:strRef>
              <c:f>TimeSectorANALYSIS!$G$4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TimeSectorANALYSIS!$G$5:$G$10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8D4D-A726-84DCEB63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3.png"/><Relationship Id="rId11" Type="http://schemas.openxmlformats.org/officeDocument/2006/relationships/chart" Target="../charts/chart14.xml"/><Relationship Id="rId5" Type="http://schemas.openxmlformats.org/officeDocument/2006/relationships/chart" Target="../charts/chart9.xml"/><Relationship Id="rId10" Type="http://schemas.openxmlformats.org/officeDocument/2006/relationships/chart" Target="../charts/chart13.xml"/><Relationship Id="rId4" Type="http://schemas.openxmlformats.org/officeDocument/2006/relationships/chart" Target="../charts/chart8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199570</xdr:colOff>
      <xdr:row>13</xdr:row>
      <xdr:rowOff>139343</xdr:rowOff>
    </xdr:from>
    <xdr:ext cx="1669143" cy="593304"/>
    <xdr:sp macro="" textlink="[1]Match!$B$1">
      <xdr:nvSpPr>
        <xdr:cNvPr id="2" name="TextBox 1">
          <a:extLst>
            <a:ext uri="{FF2B5EF4-FFF2-40B4-BE49-F238E27FC236}">
              <a16:creationId xmlns:a16="http://schemas.microsoft.com/office/drawing/2014/main" id="{8CDA18EF-224D-2C4D-9EDC-1AFBF460D54C}"/>
            </a:ext>
          </a:extLst>
        </xdr:cNvPr>
        <xdr:cNvSpPr txBox="1"/>
      </xdr:nvSpPr>
      <xdr:spPr>
        <a:xfrm>
          <a:off x="1034141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Galway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30</xdr:row>
      <xdr:rowOff>5552</xdr:rowOff>
    </xdr:from>
    <xdr:to>
      <xdr:col>3</xdr:col>
      <xdr:colOff>798629</xdr:colOff>
      <xdr:row>35</xdr:row>
      <xdr:rowOff>101328</xdr:rowOff>
    </xdr:to>
    <xdr:sp macro="" textlink="MatchANALYSIS!D4">
      <xdr:nvSpPr>
        <xdr:cNvPr id="3" name="TextBox 2">
          <a:extLst>
            <a:ext uri="{FF2B5EF4-FFF2-40B4-BE49-F238E27FC236}">
              <a16:creationId xmlns:a16="http://schemas.microsoft.com/office/drawing/2014/main" id="{A6E3E86E-0204-B549-9A8E-0C5CAFB39217}"/>
            </a:ext>
          </a:extLst>
        </xdr:cNvPr>
        <xdr:cNvSpPr txBox="1"/>
      </xdr:nvSpPr>
      <xdr:spPr>
        <a:xfrm>
          <a:off x="2836627" y="4904123"/>
          <a:ext cx="465716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30</xdr:row>
      <xdr:rowOff>5552</xdr:rowOff>
    </xdr:from>
    <xdr:to>
      <xdr:col>4</xdr:col>
      <xdr:colOff>413110</xdr:colOff>
      <xdr:row>35</xdr:row>
      <xdr:rowOff>101328</xdr:rowOff>
    </xdr:to>
    <xdr:sp macro="" textlink="#REF!">
      <xdr:nvSpPr>
        <xdr:cNvPr id="4" name="TextBox 3">
          <a:extLst>
            <a:ext uri="{FF2B5EF4-FFF2-40B4-BE49-F238E27FC236}">
              <a16:creationId xmlns:a16="http://schemas.microsoft.com/office/drawing/2014/main" id="{808AEEDB-0051-A24F-9108-20DCE7C25771}"/>
            </a:ext>
          </a:extLst>
        </xdr:cNvPr>
        <xdr:cNvSpPr txBox="1"/>
      </xdr:nvSpPr>
      <xdr:spPr>
        <a:xfrm>
          <a:off x="3327729" y="4904123"/>
          <a:ext cx="423667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30</xdr:row>
      <xdr:rowOff>5552</xdr:rowOff>
    </xdr:from>
    <xdr:to>
      <xdr:col>5</xdr:col>
      <xdr:colOff>544284</xdr:colOff>
      <xdr:row>35</xdr:row>
      <xdr:rowOff>101328</xdr:rowOff>
    </xdr:to>
    <xdr:sp macro="" textlink="MatchANALYSIS!D5">
      <xdr:nvSpPr>
        <xdr:cNvPr id="5" name="TextBox 4">
          <a:extLst>
            <a:ext uri="{FF2B5EF4-FFF2-40B4-BE49-F238E27FC236}">
              <a16:creationId xmlns:a16="http://schemas.microsoft.com/office/drawing/2014/main" id="{EB9DE034-89F5-1349-A878-5DDBCB150D38}"/>
            </a:ext>
          </a:extLst>
        </xdr:cNvPr>
        <xdr:cNvSpPr txBox="1"/>
      </xdr:nvSpPr>
      <xdr:spPr>
        <a:xfrm>
          <a:off x="3837282" y="4904123"/>
          <a:ext cx="879859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22</xdr:row>
      <xdr:rowOff>151824</xdr:rowOff>
    </xdr:from>
    <xdr:to>
      <xdr:col>4</xdr:col>
      <xdr:colOff>8533</xdr:colOff>
      <xdr:row>28</xdr:row>
      <xdr:rowOff>94186</xdr:rowOff>
    </xdr:to>
    <xdr:sp macro="" textlink="MatchANALYSIS!C4">
      <xdr:nvSpPr>
        <xdr:cNvPr id="7" name="TextBox 6">
          <a:extLst>
            <a:ext uri="{FF2B5EF4-FFF2-40B4-BE49-F238E27FC236}">
              <a16:creationId xmlns:a16="http://schemas.microsoft.com/office/drawing/2014/main" id="{903561ED-C32A-184D-A6EA-3A69E14CF8F7}"/>
            </a:ext>
          </a:extLst>
        </xdr:cNvPr>
        <xdr:cNvSpPr txBox="1"/>
      </xdr:nvSpPr>
      <xdr:spPr>
        <a:xfrm>
          <a:off x="2836627" y="3744110"/>
          <a:ext cx="510192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22</xdr:row>
      <xdr:rowOff>151824</xdr:rowOff>
    </xdr:from>
    <xdr:to>
      <xdr:col>4</xdr:col>
      <xdr:colOff>439526</xdr:colOff>
      <xdr:row>28</xdr:row>
      <xdr:rowOff>94186</xdr:rowOff>
    </xdr:to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594AF406-8397-D34E-AAB5-810B2F5602D5}"/>
            </a:ext>
          </a:extLst>
        </xdr:cNvPr>
        <xdr:cNvSpPr txBox="1"/>
      </xdr:nvSpPr>
      <xdr:spPr>
        <a:xfrm>
          <a:off x="3371183" y="3744110"/>
          <a:ext cx="406629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22</xdr:row>
      <xdr:rowOff>151824</xdr:rowOff>
    </xdr:from>
    <xdr:to>
      <xdr:col>5</xdr:col>
      <xdr:colOff>503179</xdr:colOff>
      <xdr:row>28</xdr:row>
      <xdr:rowOff>94186</xdr:rowOff>
    </xdr:to>
    <xdr:sp macro="" textlink="MatchANALYSIS!C5">
      <xdr:nvSpPr>
        <xdr:cNvPr id="9" name="TextBox 8">
          <a:extLst>
            <a:ext uri="{FF2B5EF4-FFF2-40B4-BE49-F238E27FC236}">
              <a16:creationId xmlns:a16="http://schemas.microsoft.com/office/drawing/2014/main" id="{3D64DDA9-1C45-CD4E-8BF4-9467B6560003}"/>
            </a:ext>
          </a:extLst>
        </xdr:cNvPr>
        <xdr:cNvSpPr txBox="1"/>
      </xdr:nvSpPr>
      <xdr:spPr>
        <a:xfrm>
          <a:off x="3837282" y="3744110"/>
          <a:ext cx="838754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317481</xdr:colOff>
      <xdr:row>30</xdr:row>
      <xdr:rowOff>84067</xdr:rowOff>
    </xdr:from>
    <xdr:to>
      <xdr:col>3</xdr:col>
      <xdr:colOff>299802</xdr:colOff>
      <xdr:row>37</xdr:row>
      <xdr:rowOff>38347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F0ED97-36C1-454F-BF9A-6FAC882E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152052" y="4982638"/>
          <a:ext cx="1651464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644513</xdr:colOff>
      <xdr:row>22</xdr:row>
      <xdr:rowOff>12496</xdr:rowOff>
    </xdr:from>
    <xdr:to>
      <xdr:col>3</xdr:col>
      <xdr:colOff>4687</xdr:colOff>
      <xdr:row>29</xdr:row>
      <xdr:rowOff>149656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7B8DAA-6564-F747-8ACA-9E0CFF82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479084" y="3604782"/>
          <a:ext cx="1029317" cy="1280160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13</xdr:row>
      <xdr:rowOff>139343</xdr:rowOff>
    </xdr:from>
    <xdr:ext cx="1669143" cy="593304"/>
    <xdr:sp macro="" textlink="[1]Match!$C$1">
      <xdr:nvSpPr>
        <xdr:cNvPr id="12" name="TextBox 11">
          <a:extLst>
            <a:ext uri="{FF2B5EF4-FFF2-40B4-BE49-F238E27FC236}">
              <a16:creationId xmlns:a16="http://schemas.microsoft.com/office/drawing/2014/main" id="{072A251C-1426-7F43-947D-00666CA3F8CD}"/>
            </a:ext>
          </a:extLst>
        </xdr:cNvPr>
        <xdr:cNvSpPr txBox="1"/>
      </xdr:nvSpPr>
      <xdr:spPr>
        <a:xfrm>
          <a:off x="3545113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Limerick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13</xdr:row>
      <xdr:rowOff>139344</xdr:rowOff>
    </xdr:from>
    <xdr:ext cx="1669143" cy="593304"/>
    <xdr:sp macro="" textlink="[1]Match!$B1">
      <xdr:nvSpPr>
        <xdr:cNvPr id="13" name="TextBox 12">
          <a:extLst>
            <a:ext uri="{FF2B5EF4-FFF2-40B4-BE49-F238E27FC236}">
              <a16:creationId xmlns:a16="http://schemas.microsoft.com/office/drawing/2014/main" id="{2142890D-90F8-EE47-844D-A7DBE5DB3A4F}"/>
            </a:ext>
          </a:extLst>
        </xdr:cNvPr>
        <xdr:cNvSpPr txBox="1"/>
      </xdr:nvSpPr>
      <xdr:spPr>
        <a:xfrm>
          <a:off x="2293255" y="2262058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1CDB4-C5C0-8A4A-889C-A60BE6A9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780222</xdr:colOff>
      <xdr:row>10</xdr:row>
      <xdr:rowOff>97979</xdr:rowOff>
    </xdr:from>
    <xdr:to>
      <xdr:col>13</xdr:col>
      <xdr:colOff>768610</xdr:colOff>
      <xdr:row>12</xdr:row>
      <xdr:rowOff>45727</xdr:rowOff>
    </xdr:to>
    <xdr:sp macro="" textlink="[1]Match!$C$1">
      <xdr:nvSpPr>
        <xdr:cNvPr id="17" name="Rectangle 16">
          <a:extLst>
            <a:ext uri="{FF2B5EF4-FFF2-40B4-BE49-F238E27FC236}">
              <a16:creationId xmlns:a16="http://schemas.microsoft.com/office/drawing/2014/main" id="{92B4DC7F-ACE3-734C-AEA8-35AACC060B74}"/>
            </a:ext>
          </a:extLst>
        </xdr:cNvPr>
        <xdr:cNvSpPr>
          <a:spLocks noChangeAspect="1"/>
        </xdr:cNvSpPr>
      </xdr:nvSpPr>
      <xdr:spPr>
        <a:xfrm>
          <a:off x="10795079" y="173083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07763B-6B89-334A-B011-532ED7AA0D6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Limerick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10</xdr:row>
      <xdr:rowOff>97979</xdr:rowOff>
    </xdr:from>
    <xdr:to>
      <xdr:col>12</xdr:col>
      <xdr:colOff>706808</xdr:colOff>
      <xdr:row>12</xdr:row>
      <xdr:rowOff>45727</xdr:rowOff>
    </xdr:to>
    <xdr:sp macro="" textlink="[1]Match!$B$1">
      <xdr:nvSpPr>
        <xdr:cNvPr id="18" name="Rectangle 17">
          <a:extLst>
            <a:ext uri="{FF2B5EF4-FFF2-40B4-BE49-F238E27FC236}">
              <a16:creationId xmlns:a16="http://schemas.microsoft.com/office/drawing/2014/main" id="{6DBE6BE3-70CF-794D-834D-0A4C2496CB6D}"/>
            </a:ext>
          </a:extLst>
        </xdr:cNvPr>
        <xdr:cNvSpPr>
          <a:spLocks noChangeAspect="1"/>
        </xdr:cNvSpPr>
      </xdr:nvSpPr>
      <xdr:spPr>
        <a:xfrm>
          <a:off x="9898705" y="173083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6DB47FF-73F1-0140-9309-136979CF8EA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12</xdr:row>
      <xdr:rowOff>123378</xdr:rowOff>
    </xdr:from>
    <xdr:to>
      <xdr:col>13</xdr:col>
      <xdr:colOff>768610</xdr:colOff>
      <xdr:row>14</xdr:row>
      <xdr:rowOff>71127</xdr:rowOff>
    </xdr:to>
    <xdr:sp macro="" textlink="MatchANALYSIS!$D12">
      <xdr:nvSpPr>
        <xdr:cNvPr id="20" name="Rectangle 19">
          <a:extLst>
            <a:ext uri="{FF2B5EF4-FFF2-40B4-BE49-F238E27FC236}">
              <a16:creationId xmlns:a16="http://schemas.microsoft.com/office/drawing/2014/main" id="{D7FD9BD0-95C6-4D44-A3F7-8FC95A8E294D}"/>
            </a:ext>
          </a:extLst>
        </xdr:cNvPr>
        <xdr:cNvSpPr>
          <a:spLocks noChangeAspect="1"/>
        </xdr:cNvSpPr>
      </xdr:nvSpPr>
      <xdr:spPr>
        <a:xfrm>
          <a:off x="10795079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12</xdr:row>
      <xdr:rowOff>123378</xdr:rowOff>
    </xdr:from>
    <xdr:to>
      <xdr:col>12</xdr:col>
      <xdr:colOff>706808</xdr:colOff>
      <xdr:row>14</xdr:row>
      <xdr:rowOff>71127</xdr:rowOff>
    </xdr:to>
    <xdr:sp macro="" textlink="MatchANALYSIS!$C12">
      <xdr:nvSpPr>
        <xdr:cNvPr id="21" name="Rectangle 20">
          <a:extLst>
            <a:ext uri="{FF2B5EF4-FFF2-40B4-BE49-F238E27FC236}">
              <a16:creationId xmlns:a16="http://schemas.microsoft.com/office/drawing/2014/main" id="{AD4BA122-064D-2C4B-9CF3-86A9751F1C0E}"/>
            </a:ext>
          </a:extLst>
        </xdr:cNvPr>
        <xdr:cNvSpPr>
          <a:spLocks noChangeAspect="1"/>
        </xdr:cNvSpPr>
      </xdr:nvSpPr>
      <xdr:spPr>
        <a:xfrm>
          <a:off x="9898705" y="20828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14</xdr:row>
      <xdr:rowOff>148779</xdr:rowOff>
    </xdr:from>
    <xdr:to>
      <xdr:col>13</xdr:col>
      <xdr:colOff>768610</xdr:colOff>
      <xdr:row>16</xdr:row>
      <xdr:rowOff>96528</xdr:rowOff>
    </xdr:to>
    <xdr:sp macro="" textlink="MatchANALYSIS!$D13">
      <xdr:nvSpPr>
        <xdr:cNvPr id="22" name="Rectangle 21">
          <a:extLst>
            <a:ext uri="{FF2B5EF4-FFF2-40B4-BE49-F238E27FC236}">
              <a16:creationId xmlns:a16="http://schemas.microsoft.com/office/drawing/2014/main" id="{4AF518D9-550D-DF4D-94ED-A08D3B094041}"/>
            </a:ext>
          </a:extLst>
        </xdr:cNvPr>
        <xdr:cNvSpPr>
          <a:spLocks noChangeAspect="1"/>
        </xdr:cNvSpPr>
      </xdr:nvSpPr>
      <xdr:spPr>
        <a:xfrm>
          <a:off x="10795079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14</xdr:row>
      <xdr:rowOff>148779</xdr:rowOff>
    </xdr:from>
    <xdr:to>
      <xdr:col>12</xdr:col>
      <xdr:colOff>706808</xdr:colOff>
      <xdr:row>16</xdr:row>
      <xdr:rowOff>96528</xdr:rowOff>
    </xdr:to>
    <xdr:sp macro="" textlink="MatchANALYSIS!$C13">
      <xdr:nvSpPr>
        <xdr:cNvPr id="23" name="Rectangle 22">
          <a:extLst>
            <a:ext uri="{FF2B5EF4-FFF2-40B4-BE49-F238E27FC236}">
              <a16:creationId xmlns:a16="http://schemas.microsoft.com/office/drawing/2014/main" id="{B8EFF721-7024-0342-B0AE-1ECE1D2AF41B}"/>
            </a:ext>
          </a:extLst>
        </xdr:cNvPr>
        <xdr:cNvSpPr>
          <a:spLocks noChangeAspect="1"/>
        </xdr:cNvSpPr>
      </xdr:nvSpPr>
      <xdr:spPr>
        <a:xfrm>
          <a:off x="9898705" y="243477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17</xdr:row>
      <xdr:rowOff>9</xdr:rowOff>
    </xdr:from>
    <xdr:to>
      <xdr:col>13</xdr:col>
      <xdr:colOff>768610</xdr:colOff>
      <xdr:row>18</xdr:row>
      <xdr:rowOff>111043</xdr:rowOff>
    </xdr:to>
    <xdr:sp macro="" textlink="MatchANALYSIS!$D14">
      <xdr:nvSpPr>
        <xdr:cNvPr id="24" name="Rectangle 23">
          <a:extLst>
            <a:ext uri="{FF2B5EF4-FFF2-40B4-BE49-F238E27FC236}">
              <a16:creationId xmlns:a16="http://schemas.microsoft.com/office/drawing/2014/main" id="{4FA6B2C8-0AA2-B34B-B60E-3650DBB43F75}"/>
            </a:ext>
          </a:extLst>
        </xdr:cNvPr>
        <xdr:cNvSpPr>
          <a:spLocks noChangeAspect="1"/>
        </xdr:cNvSpPr>
      </xdr:nvSpPr>
      <xdr:spPr>
        <a:xfrm>
          <a:off x="10795079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17</xdr:row>
      <xdr:rowOff>9</xdr:rowOff>
    </xdr:from>
    <xdr:to>
      <xdr:col>12</xdr:col>
      <xdr:colOff>706808</xdr:colOff>
      <xdr:row>18</xdr:row>
      <xdr:rowOff>111043</xdr:rowOff>
    </xdr:to>
    <xdr:sp macro="" textlink="MatchANALYSIS!$C14">
      <xdr:nvSpPr>
        <xdr:cNvPr id="25" name="Rectangle 24">
          <a:extLst>
            <a:ext uri="{FF2B5EF4-FFF2-40B4-BE49-F238E27FC236}">
              <a16:creationId xmlns:a16="http://schemas.microsoft.com/office/drawing/2014/main" id="{22F0866D-4AFB-644E-A4A5-6C4519DA863F}"/>
            </a:ext>
          </a:extLst>
        </xdr:cNvPr>
        <xdr:cNvSpPr>
          <a:spLocks noChangeAspect="1"/>
        </xdr:cNvSpPr>
      </xdr:nvSpPr>
      <xdr:spPr>
        <a:xfrm>
          <a:off x="9898705" y="277586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19</xdr:row>
      <xdr:rowOff>18151</xdr:rowOff>
    </xdr:from>
    <xdr:to>
      <xdr:col>13</xdr:col>
      <xdr:colOff>768610</xdr:colOff>
      <xdr:row>20</xdr:row>
      <xdr:rowOff>129186</xdr:rowOff>
    </xdr:to>
    <xdr:sp macro="" textlink="MatchANALYSIS!$D15">
      <xdr:nvSpPr>
        <xdr:cNvPr id="26" name="Rectangle 25">
          <a:extLst>
            <a:ext uri="{FF2B5EF4-FFF2-40B4-BE49-F238E27FC236}">
              <a16:creationId xmlns:a16="http://schemas.microsoft.com/office/drawing/2014/main" id="{85DC46B7-9BC1-8B4C-A5FB-F406E3AF1517}"/>
            </a:ext>
          </a:extLst>
        </xdr:cNvPr>
        <xdr:cNvSpPr>
          <a:spLocks noChangeAspect="1"/>
        </xdr:cNvSpPr>
      </xdr:nvSpPr>
      <xdr:spPr>
        <a:xfrm>
          <a:off x="10795079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19</xdr:row>
      <xdr:rowOff>18151</xdr:rowOff>
    </xdr:from>
    <xdr:to>
      <xdr:col>12</xdr:col>
      <xdr:colOff>706808</xdr:colOff>
      <xdr:row>20</xdr:row>
      <xdr:rowOff>129186</xdr:rowOff>
    </xdr:to>
    <xdr:sp macro="" textlink="MatchANALYSIS!$C15">
      <xdr:nvSpPr>
        <xdr:cNvPr id="27" name="Rectangle 26">
          <a:extLst>
            <a:ext uri="{FF2B5EF4-FFF2-40B4-BE49-F238E27FC236}">
              <a16:creationId xmlns:a16="http://schemas.microsoft.com/office/drawing/2014/main" id="{8B6E6245-D090-2243-B4AD-DC0FF500EB81}"/>
            </a:ext>
          </a:extLst>
        </xdr:cNvPr>
        <xdr:cNvSpPr>
          <a:spLocks noChangeAspect="1"/>
        </xdr:cNvSpPr>
      </xdr:nvSpPr>
      <xdr:spPr>
        <a:xfrm>
          <a:off x="9898705" y="312058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28" name="Rectangle 27">
          <a:extLst>
            <a:ext uri="{FF2B5EF4-FFF2-40B4-BE49-F238E27FC236}">
              <a16:creationId xmlns:a16="http://schemas.microsoft.com/office/drawing/2014/main" id="{0E2F9DC1-2222-E345-90B6-B9B308FEC35D}"/>
            </a:ext>
          </a:extLst>
        </xdr:cNvPr>
        <xdr:cNvSpPr>
          <a:spLocks noChangeAspect="1"/>
        </xdr:cNvSpPr>
      </xdr:nvSpPr>
      <xdr:spPr>
        <a:xfrm>
          <a:off x="9016962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29" name="Rectangle 28">
          <a:extLst>
            <a:ext uri="{FF2B5EF4-FFF2-40B4-BE49-F238E27FC236}">
              <a16:creationId xmlns:a16="http://schemas.microsoft.com/office/drawing/2014/main" id="{D20B9DFD-90B6-5047-AAE7-8B0AAB32DFFE}"/>
            </a:ext>
          </a:extLst>
        </xdr:cNvPr>
        <xdr:cNvSpPr>
          <a:spLocks noChangeAspect="1"/>
        </xdr:cNvSpPr>
      </xdr:nvSpPr>
      <xdr:spPr>
        <a:xfrm>
          <a:off x="9016962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0" name="Rectangle 29">
          <a:extLst>
            <a:ext uri="{FF2B5EF4-FFF2-40B4-BE49-F238E27FC236}">
              <a16:creationId xmlns:a16="http://schemas.microsoft.com/office/drawing/2014/main" id="{5E71DEB2-8D2E-2944-8AFB-3C59F1FFD22D}"/>
            </a:ext>
          </a:extLst>
        </xdr:cNvPr>
        <xdr:cNvSpPr>
          <a:spLocks noChangeAspect="1"/>
        </xdr:cNvSpPr>
      </xdr:nvSpPr>
      <xdr:spPr>
        <a:xfrm>
          <a:off x="9016962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1" name="Rectangle 30">
          <a:extLst>
            <a:ext uri="{FF2B5EF4-FFF2-40B4-BE49-F238E27FC236}">
              <a16:creationId xmlns:a16="http://schemas.microsoft.com/office/drawing/2014/main" id="{0160CDD4-1498-EC4B-9900-D48340F5BA5C}"/>
            </a:ext>
          </a:extLst>
        </xdr:cNvPr>
        <xdr:cNvSpPr>
          <a:spLocks noChangeAspect="1"/>
        </xdr:cNvSpPr>
      </xdr:nvSpPr>
      <xdr:spPr>
        <a:xfrm>
          <a:off x="9016962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7</xdr:col>
      <xdr:colOff>145144</xdr:colOff>
      <xdr:row>29</xdr:row>
      <xdr:rowOff>62421</xdr:rowOff>
    </xdr:from>
    <xdr:to>
      <xdr:col>10</xdr:col>
      <xdr:colOff>435430</xdr:colOff>
      <xdr:row>46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F7F687-F512-DB48-BFC0-6D52E4B3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471715</xdr:colOff>
      <xdr:row>29</xdr:row>
      <xdr:rowOff>62421</xdr:rowOff>
    </xdr:from>
    <xdr:to>
      <xdr:col>13</xdr:col>
      <xdr:colOff>725714</xdr:colOff>
      <xdr:row>46</xdr:row>
      <xdr:rowOff>29764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A840A39-A75B-944F-9ED1-0BA1D3CA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812802</xdr:colOff>
      <xdr:row>37</xdr:row>
      <xdr:rowOff>50800</xdr:rowOff>
    </xdr:from>
    <xdr:to>
      <xdr:col>15</xdr:col>
      <xdr:colOff>515260</xdr:colOff>
      <xdr:row>40</xdr:row>
      <xdr:rowOff>18142</xdr:rowOff>
    </xdr:to>
    <xdr:sp macro="" textlink="Location2ANALYSIS!F24">
      <xdr:nvSpPr>
        <xdr:cNvPr id="167" name="Rectangle 166">
          <a:extLst>
            <a:ext uri="{FF2B5EF4-FFF2-40B4-BE49-F238E27FC236}">
              <a16:creationId xmlns:a16="http://schemas.microsoft.com/office/drawing/2014/main" id="{00A80130-A772-F047-9842-4299AFE19638}"/>
            </a:ext>
          </a:extLst>
        </xdr:cNvPr>
        <xdr:cNvSpPr>
          <a:spLocks noChangeAspect="1"/>
        </xdr:cNvSpPr>
      </xdr:nvSpPr>
      <xdr:spPr>
        <a:xfrm>
          <a:off x="11662231" y="609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830945</xdr:colOff>
      <xdr:row>43</xdr:row>
      <xdr:rowOff>148770</xdr:rowOff>
    </xdr:from>
    <xdr:to>
      <xdr:col>15</xdr:col>
      <xdr:colOff>533403</xdr:colOff>
      <xdr:row>46</xdr:row>
      <xdr:rowOff>116113</xdr:rowOff>
    </xdr:to>
    <xdr:sp macro="" textlink="Location2ANALYSIS!F22">
      <xdr:nvSpPr>
        <xdr:cNvPr id="168" name="Rectangle 167">
          <a:extLst>
            <a:ext uri="{FF2B5EF4-FFF2-40B4-BE49-F238E27FC236}">
              <a16:creationId xmlns:a16="http://schemas.microsoft.com/office/drawing/2014/main" id="{AB42CF42-3284-7545-8B30-A4B5B348755A}"/>
            </a:ext>
          </a:extLst>
        </xdr:cNvPr>
        <xdr:cNvSpPr>
          <a:spLocks noChangeAspect="1"/>
        </xdr:cNvSpPr>
      </xdr:nvSpPr>
      <xdr:spPr>
        <a:xfrm>
          <a:off x="11680374" y="717005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BFB9CDF-061B-CE47-8A8D-F2BEAB0C6FE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25</xdr:col>
      <xdr:colOff>21340</xdr:colOff>
      <xdr:row>5</xdr:row>
      <xdr:rowOff>6</xdr:rowOff>
    </xdr:from>
    <xdr:to>
      <xdr:col>27</xdr:col>
      <xdr:colOff>743818</xdr:colOff>
      <xdr:row>19</xdr:row>
      <xdr:rowOff>67951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75B80799-1BF1-7040-8FEC-3BEA78D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36952</xdr:colOff>
      <xdr:row>11</xdr:row>
      <xdr:rowOff>119169</xdr:rowOff>
    </xdr:from>
    <xdr:to>
      <xdr:col>23</xdr:col>
      <xdr:colOff>580691</xdr:colOff>
      <xdr:row>13</xdr:row>
      <xdr:rowOff>54208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8A78215-999C-1C46-826A-5E09B11A9992}"/>
            </a:ext>
          </a:extLst>
        </xdr:cNvPr>
        <xdr:cNvSpPr txBox="1"/>
      </xdr:nvSpPr>
      <xdr:spPr>
        <a:xfrm>
          <a:off x="19232095" y="1915312"/>
          <a:ext cx="5437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824623</xdr:colOff>
      <xdr:row>15</xdr:row>
      <xdr:rowOff>59344</xdr:rowOff>
    </xdr:from>
    <xdr:to>
      <xdr:col>23</xdr:col>
      <xdr:colOff>665199</xdr:colOff>
      <xdr:row>16</xdr:row>
      <xdr:rowOff>150616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1708BD2-407E-3E4C-ABD9-15EA83CFEB3A}"/>
            </a:ext>
          </a:extLst>
        </xdr:cNvPr>
        <xdr:cNvSpPr txBox="1"/>
      </xdr:nvSpPr>
      <xdr:spPr>
        <a:xfrm>
          <a:off x="19185194" y="2508630"/>
          <a:ext cx="67514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23</xdr:col>
      <xdr:colOff>25025</xdr:colOff>
      <xdr:row>8</xdr:row>
      <xdr:rowOff>12378</xdr:rowOff>
    </xdr:from>
    <xdr:to>
      <xdr:col>23</xdr:col>
      <xdr:colOff>685038</xdr:colOff>
      <xdr:row>9</xdr:row>
      <xdr:rowOff>110703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96B18DF-A7C6-9E4A-AC93-042088200A9E}"/>
            </a:ext>
          </a:extLst>
        </xdr:cNvPr>
        <xdr:cNvSpPr txBox="1"/>
      </xdr:nvSpPr>
      <xdr:spPr>
        <a:xfrm>
          <a:off x="19220168" y="1318664"/>
          <a:ext cx="66001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733095</xdr:colOff>
      <xdr:row>26</xdr:row>
      <xdr:rowOff>36285</xdr:rowOff>
    </xdr:from>
    <xdr:to>
      <xdr:col>26</xdr:col>
      <xdr:colOff>721484</xdr:colOff>
      <xdr:row>27</xdr:row>
      <xdr:rowOff>147320</xdr:rowOff>
    </xdr:to>
    <xdr:sp macro="" textlink="MatchANALYSIS!H16">
      <xdr:nvSpPr>
        <xdr:cNvPr id="179" name="Rectangle 178">
          <a:extLst>
            <a:ext uri="{FF2B5EF4-FFF2-40B4-BE49-F238E27FC236}">
              <a16:creationId xmlns:a16="http://schemas.microsoft.com/office/drawing/2014/main" id="{62ECADDD-A3EC-7E4B-8D25-9D8B496C2111}"/>
            </a:ext>
          </a:extLst>
        </xdr:cNvPr>
        <xdr:cNvSpPr>
          <a:spLocks noChangeAspect="1"/>
        </xdr:cNvSpPr>
      </xdr:nvSpPr>
      <xdr:spPr>
        <a:xfrm>
          <a:off x="21597381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26</xdr:row>
      <xdr:rowOff>36285</xdr:rowOff>
    </xdr:from>
    <xdr:to>
      <xdr:col>23</xdr:col>
      <xdr:colOff>670559</xdr:colOff>
      <xdr:row>27</xdr:row>
      <xdr:rowOff>147320</xdr:rowOff>
    </xdr:to>
    <xdr:sp macro="" textlink="MatchANALYSIS!G16">
      <xdr:nvSpPr>
        <xdr:cNvPr id="180" name="Rectangle 179">
          <a:extLst>
            <a:ext uri="{FF2B5EF4-FFF2-40B4-BE49-F238E27FC236}">
              <a16:creationId xmlns:a16="http://schemas.microsoft.com/office/drawing/2014/main" id="{776E1DE5-CF76-AE4D-B971-B6404780FDD5}"/>
            </a:ext>
          </a:extLst>
        </xdr:cNvPr>
        <xdr:cNvSpPr>
          <a:spLocks noChangeAspect="1"/>
        </xdr:cNvSpPr>
      </xdr:nvSpPr>
      <xdr:spPr>
        <a:xfrm>
          <a:off x="19042742" y="428171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26</xdr:row>
      <xdr:rowOff>36285</xdr:rowOff>
    </xdr:from>
    <xdr:to>
      <xdr:col>25</xdr:col>
      <xdr:colOff>629194</xdr:colOff>
      <xdr:row>27</xdr:row>
      <xdr:rowOff>147320</xdr:rowOff>
    </xdr:to>
    <xdr:sp macro="" textlink="MatchANALYSIS!$F16">
      <xdr:nvSpPr>
        <xdr:cNvPr id="181" name="Rectangle 180">
          <a:extLst>
            <a:ext uri="{FF2B5EF4-FFF2-40B4-BE49-F238E27FC236}">
              <a16:creationId xmlns:a16="http://schemas.microsoft.com/office/drawing/2014/main" id="{29FA1B0C-6395-FA4B-BF25-F55C181E279E}"/>
            </a:ext>
          </a:extLst>
        </xdr:cNvPr>
        <xdr:cNvSpPr>
          <a:spLocks/>
        </xdr:cNvSpPr>
      </xdr:nvSpPr>
      <xdr:spPr>
        <a:xfrm>
          <a:off x="19939000" y="428171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24</xdr:row>
      <xdr:rowOff>1</xdr:rowOff>
    </xdr:from>
    <xdr:to>
      <xdr:col>26</xdr:col>
      <xdr:colOff>721484</xdr:colOff>
      <xdr:row>25</xdr:row>
      <xdr:rowOff>111035</xdr:rowOff>
    </xdr:to>
    <xdr:sp macro="" textlink="[1]Match!$C$1">
      <xdr:nvSpPr>
        <xdr:cNvPr id="182" name="Rectangle 181">
          <a:extLst>
            <a:ext uri="{FF2B5EF4-FFF2-40B4-BE49-F238E27FC236}">
              <a16:creationId xmlns:a16="http://schemas.microsoft.com/office/drawing/2014/main" id="{267D5C81-D2D4-2F4D-B6C3-3D5DA6F7D607}"/>
            </a:ext>
          </a:extLst>
        </xdr:cNvPr>
        <xdr:cNvSpPr>
          <a:spLocks noChangeAspect="1"/>
        </xdr:cNvSpPr>
      </xdr:nvSpPr>
      <xdr:spPr>
        <a:xfrm>
          <a:off x="21597381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Limerick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24</xdr:row>
      <xdr:rowOff>1</xdr:rowOff>
    </xdr:from>
    <xdr:to>
      <xdr:col>23</xdr:col>
      <xdr:colOff>670559</xdr:colOff>
      <xdr:row>25</xdr:row>
      <xdr:rowOff>111035</xdr:rowOff>
    </xdr:to>
    <xdr:sp macro="" textlink="[1]Match!$B$1">
      <xdr:nvSpPr>
        <xdr:cNvPr id="183" name="Rectangle 182">
          <a:extLst>
            <a:ext uri="{FF2B5EF4-FFF2-40B4-BE49-F238E27FC236}">
              <a16:creationId xmlns:a16="http://schemas.microsoft.com/office/drawing/2014/main" id="{BEE44D06-DDEC-3A42-814C-EB57939741CE}"/>
            </a:ext>
          </a:extLst>
        </xdr:cNvPr>
        <xdr:cNvSpPr>
          <a:spLocks noChangeAspect="1"/>
        </xdr:cNvSpPr>
      </xdr:nvSpPr>
      <xdr:spPr>
        <a:xfrm>
          <a:off x="19042742" y="39188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733095</xdr:colOff>
      <xdr:row>28</xdr:row>
      <xdr:rowOff>61686</xdr:rowOff>
    </xdr:from>
    <xdr:to>
      <xdr:col>26</xdr:col>
      <xdr:colOff>721484</xdr:colOff>
      <xdr:row>30</xdr:row>
      <xdr:rowOff>9435</xdr:rowOff>
    </xdr:to>
    <xdr:sp macro="" textlink="MatchANALYSIS!H18">
      <xdr:nvSpPr>
        <xdr:cNvPr id="184" name="Rectangle 183">
          <a:extLst>
            <a:ext uri="{FF2B5EF4-FFF2-40B4-BE49-F238E27FC236}">
              <a16:creationId xmlns:a16="http://schemas.microsoft.com/office/drawing/2014/main" id="{2B0C92A6-18DF-B140-BBB6-AD56A065A552}"/>
            </a:ext>
          </a:extLst>
        </xdr:cNvPr>
        <xdr:cNvSpPr>
          <a:spLocks noChangeAspect="1"/>
        </xdr:cNvSpPr>
      </xdr:nvSpPr>
      <xdr:spPr>
        <a:xfrm>
          <a:off x="21597381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28</xdr:row>
      <xdr:rowOff>61686</xdr:rowOff>
    </xdr:from>
    <xdr:to>
      <xdr:col>23</xdr:col>
      <xdr:colOff>670559</xdr:colOff>
      <xdr:row>30</xdr:row>
      <xdr:rowOff>9435</xdr:rowOff>
    </xdr:to>
    <xdr:sp macro="" textlink="MatchANALYSIS!G18">
      <xdr:nvSpPr>
        <xdr:cNvPr id="185" name="Rectangle 184">
          <a:extLst>
            <a:ext uri="{FF2B5EF4-FFF2-40B4-BE49-F238E27FC236}">
              <a16:creationId xmlns:a16="http://schemas.microsoft.com/office/drawing/2014/main" id="{FF854B68-239D-CE42-90B9-362FE8DE2788}"/>
            </a:ext>
          </a:extLst>
        </xdr:cNvPr>
        <xdr:cNvSpPr>
          <a:spLocks noChangeAspect="1"/>
        </xdr:cNvSpPr>
      </xdr:nvSpPr>
      <xdr:spPr>
        <a:xfrm>
          <a:off x="19042742" y="463368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28</xdr:row>
      <xdr:rowOff>61686</xdr:rowOff>
    </xdr:from>
    <xdr:to>
      <xdr:col>25</xdr:col>
      <xdr:colOff>629194</xdr:colOff>
      <xdr:row>30</xdr:row>
      <xdr:rowOff>9435</xdr:rowOff>
    </xdr:to>
    <xdr:sp macro="" textlink="MatchANALYSIS!F18">
      <xdr:nvSpPr>
        <xdr:cNvPr id="186" name="Rectangle 185">
          <a:extLst>
            <a:ext uri="{FF2B5EF4-FFF2-40B4-BE49-F238E27FC236}">
              <a16:creationId xmlns:a16="http://schemas.microsoft.com/office/drawing/2014/main" id="{0E6EF72B-20F5-1F43-AE09-0DC4C6A09BE4}"/>
            </a:ext>
          </a:extLst>
        </xdr:cNvPr>
        <xdr:cNvSpPr>
          <a:spLocks/>
        </xdr:cNvSpPr>
      </xdr:nvSpPr>
      <xdr:spPr>
        <a:xfrm>
          <a:off x="19939000" y="463368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30</xdr:row>
      <xdr:rowOff>87086</xdr:rowOff>
    </xdr:from>
    <xdr:to>
      <xdr:col>26</xdr:col>
      <xdr:colOff>721484</xdr:colOff>
      <xdr:row>32</xdr:row>
      <xdr:rowOff>34834</xdr:rowOff>
    </xdr:to>
    <xdr:sp macro="" textlink="MatchANALYSIS!H19">
      <xdr:nvSpPr>
        <xdr:cNvPr id="187" name="Rectangle 186">
          <a:extLst>
            <a:ext uri="{FF2B5EF4-FFF2-40B4-BE49-F238E27FC236}">
              <a16:creationId xmlns:a16="http://schemas.microsoft.com/office/drawing/2014/main" id="{84664C65-0B23-DE4E-ABEA-592FE3A0AD73}"/>
            </a:ext>
          </a:extLst>
        </xdr:cNvPr>
        <xdr:cNvSpPr>
          <a:spLocks noChangeAspect="1"/>
        </xdr:cNvSpPr>
      </xdr:nvSpPr>
      <xdr:spPr>
        <a:xfrm>
          <a:off x="21597381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30</xdr:row>
      <xdr:rowOff>87086</xdr:rowOff>
    </xdr:from>
    <xdr:to>
      <xdr:col>23</xdr:col>
      <xdr:colOff>670559</xdr:colOff>
      <xdr:row>32</xdr:row>
      <xdr:rowOff>34834</xdr:rowOff>
    </xdr:to>
    <xdr:sp macro="" textlink="MatchANALYSIS!G19">
      <xdr:nvSpPr>
        <xdr:cNvPr id="188" name="Rectangle 187">
          <a:extLst>
            <a:ext uri="{FF2B5EF4-FFF2-40B4-BE49-F238E27FC236}">
              <a16:creationId xmlns:a16="http://schemas.microsoft.com/office/drawing/2014/main" id="{D54ED311-5425-144D-B2C2-41D688ED94D0}"/>
            </a:ext>
          </a:extLst>
        </xdr:cNvPr>
        <xdr:cNvSpPr>
          <a:spLocks noChangeAspect="1"/>
        </xdr:cNvSpPr>
      </xdr:nvSpPr>
      <xdr:spPr>
        <a:xfrm>
          <a:off x="19042742" y="498565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30</xdr:row>
      <xdr:rowOff>87086</xdr:rowOff>
    </xdr:from>
    <xdr:to>
      <xdr:col>25</xdr:col>
      <xdr:colOff>629194</xdr:colOff>
      <xdr:row>32</xdr:row>
      <xdr:rowOff>34834</xdr:rowOff>
    </xdr:to>
    <xdr:sp macro="" textlink="MatchANALYSIS!F19">
      <xdr:nvSpPr>
        <xdr:cNvPr id="189" name="Rectangle 188">
          <a:extLst>
            <a:ext uri="{FF2B5EF4-FFF2-40B4-BE49-F238E27FC236}">
              <a16:creationId xmlns:a16="http://schemas.microsoft.com/office/drawing/2014/main" id="{66EA1E3B-DBC6-F846-8729-CF49FD14448C}"/>
            </a:ext>
          </a:extLst>
        </xdr:cNvPr>
        <xdr:cNvSpPr>
          <a:spLocks/>
        </xdr:cNvSpPr>
      </xdr:nvSpPr>
      <xdr:spPr>
        <a:xfrm>
          <a:off x="19939000" y="498565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32</xdr:row>
      <xdr:rowOff>112486</xdr:rowOff>
    </xdr:from>
    <xdr:to>
      <xdr:col>26</xdr:col>
      <xdr:colOff>721484</xdr:colOff>
      <xdr:row>34</xdr:row>
      <xdr:rowOff>60235</xdr:rowOff>
    </xdr:to>
    <xdr:sp macro="" textlink="MatchANALYSIS!H13">
      <xdr:nvSpPr>
        <xdr:cNvPr id="190" name="Rectangle 189">
          <a:extLst>
            <a:ext uri="{FF2B5EF4-FFF2-40B4-BE49-F238E27FC236}">
              <a16:creationId xmlns:a16="http://schemas.microsoft.com/office/drawing/2014/main" id="{6E018F8A-5264-DC4A-AAE4-F28145460D36}"/>
            </a:ext>
          </a:extLst>
        </xdr:cNvPr>
        <xdr:cNvSpPr>
          <a:spLocks noChangeAspect="1"/>
        </xdr:cNvSpPr>
      </xdr:nvSpPr>
      <xdr:spPr>
        <a:xfrm>
          <a:off x="21597381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32</xdr:row>
      <xdr:rowOff>112486</xdr:rowOff>
    </xdr:from>
    <xdr:to>
      <xdr:col>23</xdr:col>
      <xdr:colOff>670559</xdr:colOff>
      <xdr:row>34</xdr:row>
      <xdr:rowOff>60235</xdr:rowOff>
    </xdr:to>
    <xdr:sp macro="" textlink="MatchANALYSIS!G13">
      <xdr:nvSpPr>
        <xdr:cNvPr id="191" name="Rectangle 190">
          <a:extLst>
            <a:ext uri="{FF2B5EF4-FFF2-40B4-BE49-F238E27FC236}">
              <a16:creationId xmlns:a16="http://schemas.microsoft.com/office/drawing/2014/main" id="{6806085E-6DBA-2640-83EE-4689855302DA}"/>
            </a:ext>
          </a:extLst>
        </xdr:cNvPr>
        <xdr:cNvSpPr>
          <a:spLocks noChangeAspect="1"/>
        </xdr:cNvSpPr>
      </xdr:nvSpPr>
      <xdr:spPr>
        <a:xfrm>
          <a:off x="19042742" y="533762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32</xdr:row>
      <xdr:rowOff>112486</xdr:rowOff>
    </xdr:from>
    <xdr:to>
      <xdr:col>25</xdr:col>
      <xdr:colOff>629194</xdr:colOff>
      <xdr:row>34</xdr:row>
      <xdr:rowOff>60235</xdr:rowOff>
    </xdr:to>
    <xdr:sp macro="" textlink="MatchANALYSIS!F13">
      <xdr:nvSpPr>
        <xdr:cNvPr id="192" name="Rectangle 191">
          <a:extLst>
            <a:ext uri="{FF2B5EF4-FFF2-40B4-BE49-F238E27FC236}">
              <a16:creationId xmlns:a16="http://schemas.microsoft.com/office/drawing/2014/main" id="{63AB557C-EDE3-7341-B665-642C673C5427}"/>
            </a:ext>
          </a:extLst>
        </xdr:cNvPr>
        <xdr:cNvSpPr>
          <a:spLocks/>
        </xdr:cNvSpPr>
      </xdr:nvSpPr>
      <xdr:spPr>
        <a:xfrm>
          <a:off x="19939000" y="5337629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34</xdr:row>
      <xdr:rowOff>119744</xdr:rowOff>
    </xdr:from>
    <xdr:to>
      <xdr:col>26</xdr:col>
      <xdr:colOff>721484</xdr:colOff>
      <xdr:row>36</xdr:row>
      <xdr:rowOff>67492</xdr:rowOff>
    </xdr:to>
    <xdr:sp macro="" textlink="MatchANALYSIS!H14">
      <xdr:nvSpPr>
        <xdr:cNvPr id="193" name="Rectangle 192">
          <a:extLst>
            <a:ext uri="{FF2B5EF4-FFF2-40B4-BE49-F238E27FC236}">
              <a16:creationId xmlns:a16="http://schemas.microsoft.com/office/drawing/2014/main" id="{71E75F21-08C5-CE43-8032-52BEB2AA9853}"/>
            </a:ext>
          </a:extLst>
        </xdr:cNvPr>
        <xdr:cNvSpPr>
          <a:spLocks noChangeAspect="1"/>
        </xdr:cNvSpPr>
      </xdr:nvSpPr>
      <xdr:spPr>
        <a:xfrm>
          <a:off x="21610081" y="5671458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34</xdr:row>
      <xdr:rowOff>119744</xdr:rowOff>
    </xdr:from>
    <xdr:to>
      <xdr:col>23</xdr:col>
      <xdr:colOff>670559</xdr:colOff>
      <xdr:row>36</xdr:row>
      <xdr:rowOff>67492</xdr:rowOff>
    </xdr:to>
    <xdr:sp macro="" textlink="MatchANALYSIS!G14">
      <xdr:nvSpPr>
        <xdr:cNvPr id="194" name="Rectangle 193">
          <a:extLst>
            <a:ext uri="{FF2B5EF4-FFF2-40B4-BE49-F238E27FC236}">
              <a16:creationId xmlns:a16="http://schemas.microsoft.com/office/drawing/2014/main" id="{4EBA5B97-A7F6-3744-A4B1-865B0940C195}"/>
            </a:ext>
          </a:extLst>
        </xdr:cNvPr>
        <xdr:cNvSpPr>
          <a:spLocks noChangeAspect="1"/>
        </xdr:cNvSpPr>
      </xdr:nvSpPr>
      <xdr:spPr>
        <a:xfrm>
          <a:off x="19042742" y="56714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34</xdr:row>
      <xdr:rowOff>119744</xdr:rowOff>
    </xdr:from>
    <xdr:to>
      <xdr:col>25</xdr:col>
      <xdr:colOff>629194</xdr:colOff>
      <xdr:row>36</xdr:row>
      <xdr:rowOff>67492</xdr:rowOff>
    </xdr:to>
    <xdr:sp macro="" textlink="MatchANALYSIS!F14">
      <xdr:nvSpPr>
        <xdr:cNvPr id="195" name="Rectangle 194">
          <a:extLst>
            <a:ext uri="{FF2B5EF4-FFF2-40B4-BE49-F238E27FC236}">
              <a16:creationId xmlns:a16="http://schemas.microsoft.com/office/drawing/2014/main" id="{B3C0EDEE-67A9-1840-9C03-E1A65E1C6CE3}"/>
            </a:ext>
          </a:extLst>
        </xdr:cNvPr>
        <xdr:cNvSpPr>
          <a:spLocks/>
        </xdr:cNvSpPr>
      </xdr:nvSpPr>
      <xdr:spPr>
        <a:xfrm>
          <a:off x="19939000" y="5671458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37</xdr:row>
      <xdr:rowOff>2</xdr:rowOff>
    </xdr:from>
    <xdr:to>
      <xdr:col>26</xdr:col>
      <xdr:colOff>721484</xdr:colOff>
      <xdr:row>38</xdr:row>
      <xdr:rowOff>111036</xdr:rowOff>
    </xdr:to>
    <xdr:sp macro="" textlink="MatchANALYSIS!H9">
      <xdr:nvSpPr>
        <xdr:cNvPr id="196" name="Rectangle 195">
          <a:extLst>
            <a:ext uri="{FF2B5EF4-FFF2-40B4-BE49-F238E27FC236}">
              <a16:creationId xmlns:a16="http://schemas.microsoft.com/office/drawing/2014/main" id="{2D230FDA-B5B1-4C4B-A80E-FAF7A168C381}"/>
            </a:ext>
          </a:extLst>
        </xdr:cNvPr>
        <xdr:cNvSpPr>
          <a:spLocks noChangeAspect="1"/>
        </xdr:cNvSpPr>
      </xdr:nvSpPr>
      <xdr:spPr>
        <a:xfrm>
          <a:off x="21597381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37</xdr:row>
      <xdr:rowOff>2</xdr:rowOff>
    </xdr:from>
    <xdr:to>
      <xdr:col>23</xdr:col>
      <xdr:colOff>670559</xdr:colOff>
      <xdr:row>38</xdr:row>
      <xdr:rowOff>111036</xdr:rowOff>
    </xdr:to>
    <xdr:sp macro="" textlink="MatchANALYSIS!G9">
      <xdr:nvSpPr>
        <xdr:cNvPr id="197" name="Rectangle 196">
          <a:extLst>
            <a:ext uri="{FF2B5EF4-FFF2-40B4-BE49-F238E27FC236}">
              <a16:creationId xmlns:a16="http://schemas.microsoft.com/office/drawing/2014/main" id="{DB34CA33-05E1-164B-8A0C-B8C8DDE7E122}"/>
            </a:ext>
          </a:extLst>
        </xdr:cNvPr>
        <xdr:cNvSpPr>
          <a:spLocks noChangeAspect="1"/>
        </xdr:cNvSpPr>
      </xdr:nvSpPr>
      <xdr:spPr>
        <a:xfrm>
          <a:off x="19042742" y="6041573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37</xdr:row>
      <xdr:rowOff>2</xdr:rowOff>
    </xdr:from>
    <xdr:to>
      <xdr:col>25</xdr:col>
      <xdr:colOff>629194</xdr:colOff>
      <xdr:row>38</xdr:row>
      <xdr:rowOff>111036</xdr:rowOff>
    </xdr:to>
    <xdr:sp macro="" textlink="MatchANALYSIS!F9">
      <xdr:nvSpPr>
        <xdr:cNvPr id="198" name="Rectangle 197">
          <a:extLst>
            <a:ext uri="{FF2B5EF4-FFF2-40B4-BE49-F238E27FC236}">
              <a16:creationId xmlns:a16="http://schemas.microsoft.com/office/drawing/2014/main" id="{C34199C7-8DE4-C144-8F8E-AA9F92420A7A}"/>
            </a:ext>
          </a:extLst>
        </xdr:cNvPr>
        <xdr:cNvSpPr>
          <a:spLocks/>
        </xdr:cNvSpPr>
      </xdr:nvSpPr>
      <xdr:spPr>
        <a:xfrm>
          <a:off x="19939000" y="604157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39</xdr:row>
      <xdr:rowOff>25402</xdr:rowOff>
    </xdr:from>
    <xdr:to>
      <xdr:col>26</xdr:col>
      <xdr:colOff>721484</xdr:colOff>
      <xdr:row>40</xdr:row>
      <xdr:rowOff>136436</xdr:rowOff>
    </xdr:to>
    <xdr:sp macro="" textlink="MatchANALYSIS!H4">
      <xdr:nvSpPr>
        <xdr:cNvPr id="199" name="Rectangle 198">
          <a:extLst>
            <a:ext uri="{FF2B5EF4-FFF2-40B4-BE49-F238E27FC236}">
              <a16:creationId xmlns:a16="http://schemas.microsoft.com/office/drawing/2014/main" id="{E7E2CC4E-3E3A-974B-9365-EDF153D0956D}"/>
            </a:ext>
          </a:extLst>
        </xdr:cNvPr>
        <xdr:cNvSpPr>
          <a:spLocks noChangeAspect="1"/>
        </xdr:cNvSpPr>
      </xdr:nvSpPr>
      <xdr:spPr>
        <a:xfrm>
          <a:off x="21597381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39</xdr:row>
      <xdr:rowOff>25402</xdr:rowOff>
    </xdr:from>
    <xdr:to>
      <xdr:col>23</xdr:col>
      <xdr:colOff>670559</xdr:colOff>
      <xdr:row>40</xdr:row>
      <xdr:rowOff>136436</xdr:rowOff>
    </xdr:to>
    <xdr:sp macro="" textlink="MatchANALYSIS!G4">
      <xdr:nvSpPr>
        <xdr:cNvPr id="200" name="Rectangle 199">
          <a:extLst>
            <a:ext uri="{FF2B5EF4-FFF2-40B4-BE49-F238E27FC236}">
              <a16:creationId xmlns:a16="http://schemas.microsoft.com/office/drawing/2014/main" id="{41E1909C-90CF-FA45-8587-36CBB7F2DF41}"/>
            </a:ext>
          </a:extLst>
        </xdr:cNvPr>
        <xdr:cNvSpPr>
          <a:spLocks noChangeAspect="1"/>
        </xdr:cNvSpPr>
      </xdr:nvSpPr>
      <xdr:spPr>
        <a:xfrm>
          <a:off x="19042742" y="639354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39</xdr:row>
      <xdr:rowOff>25402</xdr:rowOff>
    </xdr:from>
    <xdr:to>
      <xdr:col>25</xdr:col>
      <xdr:colOff>629194</xdr:colOff>
      <xdr:row>40</xdr:row>
      <xdr:rowOff>136436</xdr:rowOff>
    </xdr:to>
    <xdr:sp macro="" textlink="MatchANALYSIS!F4">
      <xdr:nvSpPr>
        <xdr:cNvPr id="201" name="Rectangle 200">
          <a:extLst>
            <a:ext uri="{FF2B5EF4-FFF2-40B4-BE49-F238E27FC236}">
              <a16:creationId xmlns:a16="http://schemas.microsoft.com/office/drawing/2014/main" id="{41DE11DE-E2B0-2D45-8784-91952B31E7FF}"/>
            </a:ext>
          </a:extLst>
        </xdr:cNvPr>
        <xdr:cNvSpPr>
          <a:spLocks/>
        </xdr:cNvSpPr>
      </xdr:nvSpPr>
      <xdr:spPr>
        <a:xfrm>
          <a:off x="19939000" y="639354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41</xdr:row>
      <xdr:rowOff>50802</xdr:rowOff>
    </xdr:from>
    <xdr:to>
      <xdr:col>26</xdr:col>
      <xdr:colOff>721484</xdr:colOff>
      <xdr:row>42</xdr:row>
      <xdr:rowOff>161836</xdr:rowOff>
    </xdr:to>
    <xdr:sp macro="" textlink="MatchANALYSIS!H5">
      <xdr:nvSpPr>
        <xdr:cNvPr id="202" name="Rectangle 201">
          <a:extLst>
            <a:ext uri="{FF2B5EF4-FFF2-40B4-BE49-F238E27FC236}">
              <a16:creationId xmlns:a16="http://schemas.microsoft.com/office/drawing/2014/main" id="{F6528624-AF0E-2C46-8B00-49ECCA8B469B}"/>
            </a:ext>
          </a:extLst>
        </xdr:cNvPr>
        <xdr:cNvSpPr>
          <a:spLocks noChangeAspect="1"/>
        </xdr:cNvSpPr>
      </xdr:nvSpPr>
      <xdr:spPr>
        <a:xfrm>
          <a:off x="21597381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41</xdr:row>
      <xdr:rowOff>50802</xdr:rowOff>
    </xdr:from>
    <xdr:to>
      <xdr:col>23</xdr:col>
      <xdr:colOff>670559</xdr:colOff>
      <xdr:row>42</xdr:row>
      <xdr:rowOff>161836</xdr:rowOff>
    </xdr:to>
    <xdr:sp macro="" textlink="MatchANALYSIS!G5">
      <xdr:nvSpPr>
        <xdr:cNvPr id="203" name="Rectangle 202">
          <a:extLst>
            <a:ext uri="{FF2B5EF4-FFF2-40B4-BE49-F238E27FC236}">
              <a16:creationId xmlns:a16="http://schemas.microsoft.com/office/drawing/2014/main" id="{60C5F4D0-0F14-D046-B602-2480C9416D9F}"/>
            </a:ext>
          </a:extLst>
        </xdr:cNvPr>
        <xdr:cNvSpPr>
          <a:spLocks noChangeAspect="1"/>
        </xdr:cNvSpPr>
      </xdr:nvSpPr>
      <xdr:spPr>
        <a:xfrm>
          <a:off x="19042742" y="674551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41</xdr:row>
      <xdr:rowOff>50802</xdr:rowOff>
    </xdr:from>
    <xdr:to>
      <xdr:col>25</xdr:col>
      <xdr:colOff>629194</xdr:colOff>
      <xdr:row>42</xdr:row>
      <xdr:rowOff>161836</xdr:rowOff>
    </xdr:to>
    <xdr:sp macro="" textlink="MatchANALYSIS!F5">
      <xdr:nvSpPr>
        <xdr:cNvPr id="204" name="Rectangle 203">
          <a:extLst>
            <a:ext uri="{FF2B5EF4-FFF2-40B4-BE49-F238E27FC236}">
              <a16:creationId xmlns:a16="http://schemas.microsoft.com/office/drawing/2014/main" id="{F43C256E-5F56-9242-A5B8-9B6FCBE1FC99}"/>
            </a:ext>
          </a:extLst>
        </xdr:cNvPr>
        <xdr:cNvSpPr>
          <a:spLocks/>
        </xdr:cNvSpPr>
      </xdr:nvSpPr>
      <xdr:spPr>
        <a:xfrm>
          <a:off x="19939000" y="674551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43</xdr:row>
      <xdr:rowOff>76201</xdr:rowOff>
    </xdr:from>
    <xdr:to>
      <xdr:col>26</xdr:col>
      <xdr:colOff>721484</xdr:colOff>
      <xdr:row>45</xdr:row>
      <xdr:rowOff>23950</xdr:rowOff>
    </xdr:to>
    <xdr:sp macro="" textlink="MatchANALYSIS!H6">
      <xdr:nvSpPr>
        <xdr:cNvPr id="205" name="Rectangle 204">
          <a:extLst>
            <a:ext uri="{FF2B5EF4-FFF2-40B4-BE49-F238E27FC236}">
              <a16:creationId xmlns:a16="http://schemas.microsoft.com/office/drawing/2014/main" id="{29963FEC-EE07-1C43-9F13-7B5AB7D2189A}"/>
            </a:ext>
          </a:extLst>
        </xdr:cNvPr>
        <xdr:cNvSpPr>
          <a:spLocks noChangeAspect="1"/>
        </xdr:cNvSpPr>
      </xdr:nvSpPr>
      <xdr:spPr>
        <a:xfrm>
          <a:off x="21597381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43</xdr:row>
      <xdr:rowOff>76201</xdr:rowOff>
    </xdr:from>
    <xdr:to>
      <xdr:col>23</xdr:col>
      <xdr:colOff>670559</xdr:colOff>
      <xdr:row>45</xdr:row>
      <xdr:rowOff>23950</xdr:rowOff>
    </xdr:to>
    <xdr:sp macro="" textlink="MatchANALYSIS!G6">
      <xdr:nvSpPr>
        <xdr:cNvPr id="206" name="Rectangle 205">
          <a:extLst>
            <a:ext uri="{FF2B5EF4-FFF2-40B4-BE49-F238E27FC236}">
              <a16:creationId xmlns:a16="http://schemas.microsoft.com/office/drawing/2014/main" id="{45BFFD34-121D-2345-9C4F-D7AA194B5346}"/>
            </a:ext>
          </a:extLst>
        </xdr:cNvPr>
        <xdr:cNvSpPr>
          <a:spLocks noChangeAspect="1"/>
        </xdr:cNvSpPr>
      </xdr:nvSpPr>
      <xdr:spPr>
        <a:xfrm>
          <a:off x="19042742" y="70974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43</xdr:row>
      <xdr:rowOff>76201</xdr:rowOff>
    </xdr:from>
    <xdr:to>
      <xdr:col>25</xdr:col>
      <xdr:colOff>629194</xdr:colOff>
      <xdr:row>45</xdr:row>
      <xdr:rowOff>23950</xdr:rowOff>
    </xdr:to>
    <xdr:sp macro="" textlink="MatchANALYSIS!F6">
      <xdr:nvSpPr>
        <xdr:cNvPr id="207" name="Rectangle 206">
          <a:extLst>
            <a:ext uri="{FF2B5EF4-FFF2-40B4-BE49-F238E27FC236}">
              <a16:creationId xmlns:a16="http://schemas.microsoft.com/office/drawing/2014/main" id="{41E9E578-2209-2A4E-80F5-431DE5FB1BA0}"/>
            </a:ext>
          </a:extLst>
        </xdr:cNvPr>
        <xdr:cNvSpPr>
          <a:spLocks/>
        </xdr:cNvSpPr>
      </xdr:nvSpPr>
      <xdr:spPr>
        <a:xfrm>
          <a:off x="19939000" y="70974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0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745795</xdr:colOff>
      <xdr:row>45</xdr:row>
      <xdr:rowOff>83458</xdr:rowOff>
    </xdr:from>
    <xdr:to>
      <xdr:col>26</xdr:col>
      <xdr:colOff>721484</xdr:colOff>
      <xdr:row>47</xdr:row>
      <xdr:rowOff>31206</xdr:rowOff>
    </xdr:to>
    <xdr:sp macro="" textlink="MatchANALYSIS!H7">
      <xdr:nvSpPr>
        <xdr:cNvPr id="208" name="Rectangle 207">
          <a:extLst>
            <a:ext uri="{FF2B5EF4-FFF2-40B4-BE49-F238E27FC236}">
              <a16:creationId xmlns:a16="http://schemas.microsoft.com/office/drawing/2014/main" id="{8FEA6E46-5DDE-E14B-9FF7-BF3A3F4019E9}"/>
            </a:ext>
          </a:extLst>
        </xdr:cNvPr>
        <xdr:cNvSpPr>
          <a:spLocks noChangeAspect="1"/>
        </xdr:cNvSpPr>
      </xdr:nvSpPr>
      <xdr:spPr>
        <a:xfrm>
          <a:off x="21610081" y="7431315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45</xdr:row>
      <xdr:rowOff>83458</xdr:rowOff>
    </xdr:from>
    <xdr:to>
      <xdr:col>23</xdr:col>
      <xdr:colOff>670559</xdr:colOff>
      <xdr:row>47</xdr:row>
      <xdr:rowOff>31206</xdr:rowOff>
    </xdr:to>
    <xdr:sp macro="" textlink="MatchANALYSIS!G7">
      <xdr:nvSpPr>
        <xdr:cNvPr id="209" name="Rectangle 208">
          <a:extLst>
            <a:ext uri="{FF2B5EF4-FFF2-40B4-BE49-F238E27FC236}">
              <a16:creationId xmlns:a16="http://schemas.microsoft.com/office/drawing/2014/main" id="{0B0816CD-B21A-1F44-9CE7-B093FB67A3AB}"/>
            </a:ext>
          </a:extLst>
        </xdr:cNvPr>
        <xdr:cNvSpPr>
          <a:spLocks noChangeAspect="1"/>
        </xdr:cNvSpPr>
      </xdr:nvSpPr>
      <xdr:spPr>
        <a:xfrm>
          <a:off x="19042742" y="743131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45</xdr:row>
      <xdr:rowOff>83458</xdr:rowOff>
    </xdr:from>
    <xdr:to>
      <xdr:col>25</xdr:col>
      <xdr:colOff>629194</xdr:colOff>
      <xdr:row>47</xdr:row>
      <xdr:rowOff>31206</xdr:rowOff>
    </xdr:to>
    <xdr:sp macro="" textlink="MatchANALYSIS!F7">
      <xdr:nvSpPr>
        <xdr:cNvPr id="210" name="Rectangle 209">
          <a:extLst>
            <a:ext uri="{FF2B5EF4-FFF2-40B4-BE49-F238E27FC236}">
              <a16:creationId xmlns:a16="http://schemas.microsoft.com/office/drawing/2014/main" id="{E1D8164C-04E6-F84A-B279-531DBFC6E257}"/>
            </a:ext>
          </a:extLst>
        </xdr:cNvPr>
        <xdr:cNvSpPr>
          <a:spLocks/>
        </xdr:cNvSpPr>
      </xdr:nvSpPr>
      <xdr:spPr>
        <a:xfrm>
          <a:off x="19939000" y="743131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47</xdr:row>
      <xdr:rowOff>108858</xdr:rowOff>
    </xdr:from>
    <xdr:to>
      <xdr:col>26</xdr:col>
      <xdr:colOff>721484</xdr:colOff>
      <xdr:row>49</xdr:row>
      <xdr:rowOff>56607</xdr:rowOff>
    </xdr:to>
    <xdr:sp macro="" textlink="MatchANALYSIS!H8">
      <xdr:nvSpPr>
        <xdr:cNvPr id="211" name="Rectangle 210">
          <a:extLst>
            <a:ext uri="{FF2B5EF4-FFF2-40B4-BE49-F238E27FC236}">
              <a16:creationId xmlns:a16="http://schemas.microsoft.com/office/drawing/2014/main" id="{A81258E1-8712-9240-8456-151633BE7617}"/>
            </a:ext>
          </a:extLst>
        </xdr:cNvPr>
        <xdr:cNvSpPr>
          <a:spLocks noChangeAspect="1"/>
        </xdr:cNvSpPr>
      </xdr:nvSpPr>
      <xdr:spPr>
        <a:xfrm>
          <a:off x="21597381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47</xdr:row>
      <xdr:rowOff>108858</xdr:rowOff>
    </xdr:from>
    <xdr:to>
      <xdr:col>23</xdr:col>
      <xdr:colOff>670559</xdr:colOff>
      <xdr:row>49</xdr:row>
      <xdr:rowOff>56607</xdr:rowOff>
    </xdr:to>
    <xdr:sp macro="" textlink="MatchANALYSIS!G8">
      <xdr:nvSpPr>
        <xdr:cNvPr id="212" name="Rectangle 211">
          <a:extLst>
            <a:ext uri="{FF2B5EF4-FFF2-40B4-BE49-F238E27FC236}">
              <a16:creationId xmlns:a16="http://schemas.microsoft.com/office/drawing/2014/main" id="{019AC37D-4696-834F-9C9E-FF1876D4D77D}"/>
            </a:ext>
          </a:extLst>
        </xdr:cNvPr>
        <xdr:cNvSpPr>
          <a:spLocks noChangeAspect="1"/>
        </xdr:cNvSpPr>
      </xdr:nvSpPr>
      <xdr:spPr>
        <a:xfrm>
          <a:off x="19042742" y="77832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47</xdr:row>
      <xdr:rowOff>108858</xdr:rowOff>
    </xdr:from>
    <xdr:to>
      <xdr:col>25</xdr:col>
      <xdr:colOff>629194</xdr:colOff>
      <xdr:row>49</xdr:row>
      <xdr:rowOff>56607</xdr:rowOff>
    </xdr:to>
    <xdr:sp macro="" textlink="MatchANALYSIS!F8">
      <xdr:nvSpPr>
        <xdr:cNvPr id="213" name="Rectangle 212">
          <a:extLst>
            <a:ext uri="{FF2B5EF4-FFF2-40B4-BE49-F238E27FC236}">
              <a16:creationId xmlns:a16="http://schemas.microsoft.com/office/drawing/2014/main" id="{53F074EA-588C-9040-9CB3-9140E1240B07}"/>
            </a:ext>
          </a:extLst>
        </xdr:cNvPr>
        <xdr:cNvSpPr>
          <a:spLocks/>
        </xdr:cNvSpPr>
      </xdr:nvSpPr>
      <xdr:spPr>
        <a:xfrm>
          <a:off x="19939000" y="77832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704066</xdr:colOff>
      <xdr:row>27</xdr:row>
      <xdr:rowOff>90718</xdr:rowOff>
    </xdr:from>
    <xdr:to>
      <xdr:col>12</xdr:col>
      <xdr:colOff>692455</xdr:colOff>
      <xdr:row>29</xdr:row>
      <xdr:rowOff>38466</xdr:rowOff>
    </xdr:to>
    <xdr:sp macro="" textlink="[1]Match!$C$1">
      <xdr:nvSpPr>
        <xdr:cNvPr id="220" name="Rectangle 219">
          <a:extLst>
            <a:ext uri="{FF2B5EF4-FFF2-40B4-BE49-F238E27FC236}">
              <a16:creationId xmlns:a16="http://schemas.microsoft.com/office/drawing/2014/main" id="{EDA47628-974A-C442-968B-E2E5BA26942C}"/>
            </a:ext>
          </a:extLst>
        </xdr:cNvPr>
        <xdr:cNvSpPr>
          <a:spLocks noChangeAspect="1"/>
        </xdr:cNvSpPr>
      </xdr:nvSpPr>
      <xdr:spPr>
        <a:xfrm>
          <a:off x="9884352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8EBFDEE-C607-B445-85FE-6FBEADA0E883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Limerick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8</xdr:col>
      <xdr:colOff>381000</xdr:colOff>
      <xdr:row>27</xdr:row>
      <xdr:rowOff>90718</xdr:rowOff>
    </xdr:from>
    <xdr:to>
      <xdr:col>9</xdr:col>
      <xdr:colOff>369388</xdr:colOff>
      <xdr:row>29</xdr:row>
      <xdr:rowOff>38466</xdr:rowOff>
    </xdr:to>
    <xdr:sp macro="" textlink="[1]Match!$B$1">
      <xdr:nvSpPr>
        <xdr:cNvPr id="221" name="Rectangle 220">
          <a:extLst>
            <a:ext uri="{FF2B5EF4-FFF2-40B4-BE49-F238E27FC236}">
              <a16:creationId xmlns:a16="http://schemas.microsoft.com/office/drawing/2014/main" id="{BE085597-73E0-6B44-BAF3-A4ADE245202B}"/>
            </a:ext>
          </a:extLst>
        </xdr:cNvPr>
        <xdr:cNvSpPr>
          <a:spLocks noChangeAspect="1"/>
        </xdr:cNvSpPr>
      </xdr:nvSpPr>
      <xdr:spPr>
        <a:xfrm>
          <a:off x="7057571" y="449943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937E62-F93B-3649-8354-8F76DEF7613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9</xdr:col>
      <xdr:colOff>254000</xdr:colOff>
      <xdr:row>0</xdr:row>
      <xdr:rowOff>18144</xdr:rowOff>
    </xdr:from>
    <xdr:ext cx="2651760" cy="40301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3DE30BB-D92A-CF4A-BCE1-73010A5B7AA7}"/>
            </a:ext>
          </a:extLst>
        </xdr:cNvPr>
        <xdr:cNvSpPr txBox="1"/>
      </xdr:nvSpPr>
      <xdr:spPr>
        <a:xfrm>
          <a:off x="7765143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</a:t>
          </a:r>
        </a:p>
      </xdr:txBody>
    </xdr:sp>
    <xdr:clientData/>
  </xdr:oneCellAnchor>
  <xdr:oneCellAnchor>
    <xdr:from>
      <xdr:col>15</xdr:col>
      <xdr:colOff>224966</xdr:colOff>
      <xdr:row>0</xdr:row>
      <xdr:rowOff>18144</xdr:rowOff>
    </xdr:from>
    <xdr:ext cx="4114800" cy="40301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EE74CC6-8A38-724F-8273-C2FA8339D337}"/>
            </a:ext>
          </a:extLst>
        </xdr:cNvPr>
        <xdr:cNvSpPr txBox="1"/>
      </xdr:nvSpPr>
      <xdr:spPr>
        <a:xfrm>
          <a:off x="1274353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 - Distribution</a:t>
          </a:r>
        </a:p>
      </xdr:txBody>
    </xdr:sp>
    <xdr:clientData/>
  </xdr:oneCellAnchor>
  <xdr:oneCellAnchor>
    <xdr:from>
      <xdr:col>23</xdr:col>
      <xdr:colOff>388257</xdr:colOff>
      <xdr:row>0</xdr:row>
      <xdr:rowOff>18144</xdr:rowOff>
    </xdr:from>
    <xdr:ext cx="2651760" cy="40301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96A917B-070B-B84D-B9F5-73575414A85E}"/>
            </a:ext>
          </a:extLst>
        </xdr:cNvPr>
        <xdr:cNvSpPr txBox="1"/>
      </xdr:nvSpPr>
      <xdr:spPr>
        <a:xfrm>
          <a:off x="19583400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oneCellAnchor>
  <xdr:oneCellAnchor>
    <xdr:from>
      <xdr:col>29</xdr:col>
      <xdr:colOff>290286</xdr:colOff>
      <xdr:row>0</xdr:row>
      <xdr:rowOff>18144</xdr:rowOff>
    </xdr:from>
    <xdr:ext cx="4114800" cy="40301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C9C6B5E-82A7-724B-A6B9-1C8F544CCA65}"/>
            </a:ext>
          </a:extLst>
        </xdr:cNvPr>
        <xdr:cNvSpPr txBox="1"/>
      </xdr:nvSpPr>
      <xdr:spPr>
        <a:xfrm>
          <a:off x="2449285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</a:t>
          </a:r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- Distribution</a:t>
          </a:r>
        </a:p>
      </xdr:txBody>
    </xdr:sp>
    <xdr:clientData/>
  </xdr:oneCellAnchor>
  <xdr:twoCellAnchor>
    <xdr:from>
      <xdr:col>14</xdr:col>
      <xdr:colOff>14517</xdr:colOff>
      <xdr:row>3</xdr:row>
      <xdr:rowOff>43543</xdr:rowOff>
    </xdr:from>
    <xdr:to>
      <xdr:col>20</xdr:col>
      <xdr:colOff>550830</xdr:colOff>
      <xdr:row>50</xdr:row>
      <xdr:rowOff>132807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416F240-BFCD-4E76-8D07-6E1EF8A5AEE3}"/>
            </a:ext>
          </a:extLst>
        </xdr:cNvPr>
        <xdr:cNvGrpSpPr/>
      </xdr:nvGrpSpPr>
      <xdr:grpSpPr>
        <a:xfrm>
          <a:off x="12460517" y="560614"/>
          <a:ext cx="5870313" cy="8190050"/>
          <a:chOff x="12460517" y="560614"/>
          <a:chExt cx="5870313" cy="8190050"/>
        </a:xfrm>
      </xdr:grpSpPr>
      <xdr:sp macro="" textlink="Location1ANALYSIS!F22">
        <xdr:nvSpPr>
          <xdr:cNvPr id="122" name="Rectangle 121">
            <a:extLst>
              <a:ext uri="{FF2B5EF4-FFF2-40B4-BE49-F238E27FC236}">
                <a16:creationId xmlns:a16="http://schemas.microsoft.com/office/drawing/2014/main" id="{D024B807-AE82-C841-B9A0-ED0A5E29B6C6}"/>
              </a:ext>
            </a:extLst>
          </xdr:cNvPr>
          <xdr:cNvSpPr>
            <a:spLocks noChangeAspect="1"/>
          </xdr:cNvSpPr>
        </xdr:nvSpPr>
        <xdr:spPr>
          <a:xfrm>
            <a:off x="12914086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3626E69-E22D-0341-95B3-E1A9F3D67FC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1ANALYSIS!F28">
        <xdr:nvSpPr>
          <xdr:cNvPr id="123" name="Rectangle 122">
            <a:extLst>
              <a:ext uri="{FF2B5EF4-FFF2-40B4-BE49-F238E27FC236}">
                <a16:creationId xmlns:a16="http://schemas.microsoft.com/office/drawing/2014/main" id="{B822244A-D45C-944C-8BB8-3684FF538751}"/>
              </a:ext>
            </a:extLst>
          </xdr:cNvPr>
          <xdr:cNvSpPr>
            <a:spLocks noChangeAspect="1"/>
          </xdr:cNvSpPr>
        </xdr:nvSpPr>
        <xdr:spPr>
          <a:xfrm>
            <a:off x="13955488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D047C4EA-1D48-6F40-893B-09566ADCE5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29">
        <xdr:nvSpPr>
          <xdr:cNvPr id="124" name="Rectangle 123">
            <a:extLst>
              <a:ext uri="{FF2B5EF4-FFF2-40B4-BE49-F238E27FC236}">
                <a16:creationId xmlns:a16="http://schemas.microsoft.com/office/drawing/2014/main" id="{2A8CB4D7-920A-D749-AB7A-733B00BEDE7C}"/>
              </a:ext>
            </a:extLst>
          </xdr:cNvPr>
          <xdr:cNvSpPr>
            <a:spLocks noChangeAspect="1"/>
          </xdr:cNvSpPr>
        </xdr:nvSpPr>
        <xdr:spPr>
          <a:xfrm>
            <a:off x="15269033" y="4323441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4037E7-3A33-DC46-9C17-9985F7330DF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0">
        <xdr:nvSpPr>
          <xdr:cNvPr id="125" name="Rectangle 124">
            <a:extLst>
              <a:ext uri="{FF2B5EF4-FFF2-40B4-BE49-F238E27FC236}">
                <a16:creationId xmlns:a16="http://schemas.microsoft.com/office/drawing/2014/main" id="{188C3BD6-0A47-AC4F-AF6C-0E63C4E9FAE9}"/>
              </a:ext>
            </a:extLst>
          </xdr:cNvPr>
          <xdr:cNvSpPr>
            <a:spLocks noChangeAspect="1"/>
          </xdr:cNvSpPr>
        </xdr:nvSpPr>
        <xdr:spPr>
          <a:xfrm>
            <a:off x="16491863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417DE3B-AC10-A84A-8126-417A2B4696C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1">
        <xdr:nvSpPr>
          <xdr:cNvPr id="126" name="Rectangle 125">
            <a:extLst>
              <a:ext uri="{FF2B5EF4-FFF2-40B4-BE49-F238E27FC236}">
                <a16:creationId xmlns:a16="http://schemas.microsoft.com/office/drawing/2014/main" id="{597D8227-D659-6F4A-A383-1A34619EDD99}"/>
              </a:ext>
            </a:extLst>
          </xdr:cNvPr>
          <xdr:cNvSpPr>
            <a:spLocks noChangeAspect="1"/>
          </xdr:cNvSpPr>
        </xdr:nvSpPr>
        <xdr:spPr>
          <a:xfrm>
            <a:off x="17279262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04601E-E124-CD40-B9BD-A8F02C145DA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22">
        <xdr:nvSpPr>
          <xdr:cNvPr id="92" name="Rectangle 91">
            <a:extLst>
              <a:ext uri="{FF2B5EF4-FFF2-40B4-BE49-F238E27FC236}">
                <a16:creationId xmlns:a16="http://schemas.microsoft.com/office/drawing/2014/main" id="{D76BC544-1255-F346-A3CE-B0A638BD48CB}"/>
              </a:ext>
            </a:extLst>
          </xdr:cNvPr>
          <xdr:cNvSpPr>
            <a:spLocks noChangeAspect="1"/>
          </xdr:cNvSpPr>
        </xdr:nvSpPr>
        <xdr:spPr>
          <a:xfrm>
            <a:off x="12895943" y="8467273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BDADE8B-4152-C24B-91A6-11B340F4FDC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2ANALYSIS!F28">
        <xdr:nvSpPr>
          <xdr:cNvPr id="93" name="Rectangle 92">
            <a:extLst>
              <a:ext uri="{FF2B5EF4-FFF2-40B4-BE49-F238E27FC236}">
                <a16:creationId xmlns:a16="http://schemas.microsoft.com/office/drawing/2014/main" id="{812AF9BA-5D8B-7B4E-BAB2-F147C962C9BA}"/>
              </a:ext>
            </a:extLst>
          </xdr:cNvPr>
          <xdr:cNvSpPr>
            <a:spLocks noChangeAspect="1"/>
          </xdr:cNvSpPr>
        </xdr:nvSpPr>
        <xdr:spPr>
          <a:xfrm>
            <a:off x="1391920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3662102-D7DA-5A44-A706-E9F49364D56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29">
        <xdr:nvSpPr>
          <xdr:cNvPr id="94" name="Rectangle 93">
            <a:extLst>
              <a:ext uri="{FF2B5EF4-FFF2-40B4-BE49-F238E27FC236}">
                <a16:creationId xmlns:a16="http://schemas.microsoft.com/office/drawing/2014/main" id="{72FA2937-FC10-8640-88E4-C8F11C8031C8}"/>
              </a:ext>
            </a:extLst>
          </xdr:cNvPr>
          <xdr:cNvSpPr>
            <a:spLocks noChangeAspect="1"/>
          </xdr:cNvSpPr>
        </xdr:nvSpPr>
        <xdr:spPr>
          <a:xfrm>
            <a:off x="15214604" y="8467273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F40B7B7-89C9-F343-BF88-16BCDE8AEEC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1">
        <xdr:nvSpPr>
          <xdr:cNvPr id="98" name="Rectangle 97">
            <a:extLst>
              <a:ext uri="{FF2B5EF4-FFF2-40B4-BE49-F238E27FC236}">
                <a16:creationId xmlns:a16="http://schemas.microsoft.com/office/drawing/2014/main" id="{5292FCC6-BCA3-1A48-A18F-C0AAA49D8C54}"/>
              </a:ext>
            </a:extLst>
          </xdr:cNvPr>
          <xdr:cNvSpPr>
            <a:spLocks noChangeAspect="1"/>
          </xdr:cNvSpPr>
        </xdr:nvSpPr>
        <xdr:spPr>
          <a:xfrm>
            <a:off x="1745344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A666B43-0336-E74E-B59F-5282ED4620D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0">
        <xdr:nvSpPr>
          <xdr:cNvPr id="102" name="Rectangle 101">
            <a:extLst>
              <a:ext uri="{FF2B5EF4-FFF2-40B4-BE49-F238E27FC236}">
                <a16:creationId xmlns:a16="http://schemas.microsoft.com/office/drawing/2014/main" id="{B4CF671F-2DE3-2A41-BBF1-DECFF7B5A8D1}"/>
              </a:ext>
            </a:extLst>
          </xdr:cNvPr>
          <xdr:cNvSpPr>
            <a:spLocks noChangeAspect="1"/>
          </xdr:cNvSpPr>
        </xdr:nvSpPr>
        <xdr:spPr>
          <a:xfrm>
            <a:off x="16480974" y="844913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D826A31-71D0-3146-8DBD-D9C95108FCC0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23">
        <xdr:nvSpPr>
          <xdr:cNvPr id="163" name="Rectangle 162">
            <a:extLst>
              <a:ext uri="{FF2B5EF4-FFF2-40B4-BE49-F238E27FC236}">
                <a16:creationId xmlns:a16="http://schemas.microsoft.com/office/drawing/2014/main" id="{F537EC13-40B2-504F-AB92-893631A9318E}"/>
              </a:ext>
            </a:extLst>
          </xdr:cNvPr>
          <xdr:cNvSpPr>
            <a:spLocks noChangeAspect="1"/>
          </xdr:cNvSpPr>
        </xdr:nvSpPr>
        <xdr:spPr>
          <a:xfrm>
            <a:off x="12507688" y="12246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EAA395-21FC-634F-9650-8862AD08095B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1ANALYSIS!F24">
        <xdr:nvSpPr>
          <xdr:cNvPr id="164" name="Rectangle 163">
            <a:extLst>
              <a:ext uri="{FF2B5EF4-FFF2-40B4-BE49-F238E27FC236}">
                <a16:creationId xmlns:a16="http://schemas.microsoft.com/office/drawing/2014/main" id="{C3B4EAFC-DE62-1C4F-80AC-812C29870D97}"/>
              </a:ext>
            </a:extLst>
          </xdr:cNvPr>
          <xdr:cNvSpPr>
            <a:spLocks noChangeAspect="1"/>
          </xdr:cNvSpPr>
        </xdr:nvSpPr>
        <xdr:spPr>
          <a:xfrm>
            <a:off x="12507688" y="22841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F345D332-4976-5C4A-8316-6CB63E8DF99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F22">
        <xdr:nvSpPr>
          <xdr:cNvPr id="165" name="Rectangle 164">
            <a:extLst>
              <a:ext uri="{FF2B5EF4-FFF2-40B4-BE49-F238E27FC236}">
                <a16:creationId xmlns:a16="http://schemas.microsoft.com/office/drawing/2014/main" id="{0CDD86C2-76EC-3D4D-9A4C-3703778A2B94}"/>
              </a:ext>
            </a:extLst>
          </xdr:cNvPr>
          <xdr:cNvSpPr>
            <a:spLocks noChangeAspect="1"/>
          </xdr:cNvSpPr>
        </xdr:nvSpPr>
        <xdr:spPr>
          <a:xfrm>
            <a:off x="12507688" y="33618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A8548065-5F5A-FC44-B783-1D336C1B5BD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2ANALYSIS!F23">
        <xdr:nvSpPr>
          <xdr:cNvPr id="166" name="Rectangle 165">
            <a:extLst>
              <a:ext uri="{FF2B5EF4-FFF2-40B4-BE49-F238E27FC236}">
                <a16:creationId xmlns:a16="http://schemas.microsoft.com/office/drawing/2014/main" id="{45336401-39BF-6049-9C11-8D1C09C8736E}"/>
              </a:ext>
            </a:extLst>
          </xdr:cNvPr>
          <xdr:cNvSpPr>
            <a:spLocks noChangeAspect="1"/>
          </xdr:cNvSpPr>
        </xdr:nvSpPr>
        <xdr:spPr>
          <a:xfrm>
            <a:off x="12460517" y="53049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6E84DDCF-4036-DA45-A295-C6BE7BAFA86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B1D7383A-BF0B-884C-81EA-73ED0D501C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90287" y="923482"/>
            <a:ext cx="5328252" cy="3279850"/>
          </a:xfrm>
          <a:prstGeom prst="rect">
            <a:avLst/>
          </a:prstGeom>
        </xdr:spPr>
      </xdr:pic>
      <xdr:sp macro="" textlink="Location1ANALYSIS!D14">
        <xdr:nvSpPr>
          <xdr:cNvPr id="39" name="TextBox 38">
            <a:extLst>
              <a:ext uri="{FF2B5EF4-FFF2-40B4-BE49-F238E27FC236}">
                <a16:creationId xmlns:a16="http://schemas.microsoft.com/office/drawing/2014/main" id="{84ED2402-8EAE-C244-8B18-221FCDBB0BE7}"/>
              </a:ext>
            </a:extLst>
          </xdr:cNvPr>
          <xdr:cNvSpPr txBox="1"/>
        </xdr:nvSpPr>
        <xdr:spPr>
          <a:xfrm>
            <a:off x="1297214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0ABABB-505C-7D48-996F-479E4B5C058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40" name="TextBox 39">
            <a:extLst>
              <a:ext uri="{FF2B5EF4-FFF2-40B4-BE49-F238E27FC236}">
                <a16:creationId xmlns:a16="http://schemas.microsoft.com/office/drawing/2014/main" id="{528DAAB7-2D1D-B841-A5E6-9B55398AC648}"/>
              </a:ext>
            </a:extLst>
          </xdr:cNvPr>
          <xdr:cNvSpPr txBox="1"/>
        </xdr:nvSpPr>
        <xdr:spPr>
          <a:xfrm>
            <a:off x="13451116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C07C795-D7A4-5642-B06B-CEFD5E2B970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B39A549A-910E-2E43-8B41-1B8296CE91B0}"/>
              </a:ext>
            </a:extLst>
          </xdr:cNvPr>
          <xdr:cNvSpPr txBox="1"/>
        </xdr:nvSpPr>
        <xdr:spPr>
          <a:xfrm>
            <a:off x="13208001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1ANALYSIS!D15">
        <xdr:nvSpPr>
          <xdr:cNvPr id="43" name="TextBox 42">
            <a:extLst>
              <a:ext uri="{FF2B5EF4-FFF2-40B4-BE49-F238E27FC236}">
                <a16:creationId xmlns:a16="http://schemas.microsoft.com/office/drawing/2014/main" id="{3B30A745-2C59-C64D-AF11-7A8A1D0A7283}"/>
              </a:ext>
            </a:extLst>
          </xdr:cNvPr>
          <xdr:cNvSpPr txBox="1"/>
        </xdr:nvSpPr>
        <xdr:spPr>
          <a:xfrm>
            <a:off x="1401354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DEAF80-04CD-BE4A-B1B7-BA090D157CD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44" name="TextBox 43">
            <a:extLst>
              <a:ext uri="{FF2B5EF4-FFF2-40B4-BE49-F238E27FC236}">
                <a16:creationId xmlns:a16="http://schemas.microsoft.com/office/drawing/2014/main" id="{D05707F2-17B6-BD45-A282-D77988968045}"/>
              </a:ext>
            </a:extLst>
          </xdr:cNvPr>
          <xdr:cNvSpPr txBox="1"/>
        </xdr:nvSpPr>
        <xdr:spPr>
          <a:xfrm>
            <a:off x="14492518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FB5722-C461-0B4D-96AE-4B623D06C3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5" name="TextBox 44">
            <a:extLst>
              <a:ext uri="{FF2B5EF4-FFF2-40B4-BE49-F238E27FC236}">
                <a16:creationId xmlns:a16="http://schemas.microsoft.com/office/drawing/2014/main" id="{716CF1D4-F085-5B42-99A8-1A57C41ECED3}"/>
              </a:ext>
            </a:extLst>
          </xdr:cNvPr>
          <xdr:cNvSpPr txBox="1"/>
        </xdr:nvSpPr>
        <xdr:spPr>
          <a:xfrm>
            <a:off x="14303832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6">
        <xdr:nvSpPr>
          <xdr:cNvPr id="47" name="TextBox 46">
            <a:extLst>
              <a:ext uri="{FF2B5EF4-FFF2-40B4-BE49-F238E27FC236}">
                <a16:creationId xmlns:a16="http://schemas.microsoft.com/office/drawing/2014/main" id="{5D9B9866-9FD4-864C-8BF5-C8D766A0CF6F}"/>
              </a:ext>
            </a:extLst>
          </xdr:cNvPr>
          <xdr:cNvSpPr txBox="1"/>
        </xdr:nvSpPr>
        <xdr:spPr>
          <a:xfrm>
            <a:off x="1527266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E307EF-F0B3-5E4D-826D-7E3F7E5640A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48" name="TextBox 47">
            <a:extLst>
              <a:ext uri="{FF2B5EF4-FFF2-40B4-BE49-F238E27FC236}">
                <a16:creationId xmlns:a16="http://schemas.microsoft.com/office/drawing/2014/main" id="{75A318DE-64FB-9740-B0F6-86471155BC62}"/>
              </a:ext>
            </a:extLst>
          </xdr:cNvPr>
          <xdr:cNvSpPr txBox="1"/>
        </xdr:nvSpPr>
        <xdr:spPr>
          <a:xfrm>
            <a:off x="1569720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3E37AC2-18DB-6E4B-A6EE-6BD37EFB9200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9" name="TextBox 48">
            <a:extLst>
              <a:ext uri="{FF2B5EF4-FFF2-40B4-BE49-F238E27FC236}">
                <a16:creationId xmlns:a16="http://schemas.microsoft.com/office/drawing/2014/main" id="{A35BED95-7B81-BA43-BA5E-4BD6A3E8E094}"/>
              </a:ext>
            </a:extLst>
          </xdr:cNvPr>
          <xdr:cNvSpPr txBox="1"/>
        </xdr:nvSpPr>
        <xdr:spPr>
          <a:xfrm>
            <a:off x="15508521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7">
        <xdr:nvSpPr>
          <xdr:cNvPr id="51" name="TextBox 50">
            <a:extLst>
              <a:ext uri="{FF2B5EF4-FFF2-40B4-BE49-F238E27FC236}">
                <a16:creationId xmlns:a16="http://schemas.microsoft.com/office/drawing/2014/main" id="{C791335E-D320-854D-A143-833ABA16F83A}"/>
              </a:ext>
            </a:extLst>
          </xdr:cNvPr>
          <xdr:cNvSpPr txBox="1"/>
        </xdr:nvSpPr>
        <xdr:spPr>
          <a:xfrm>
            <a:off x="16531780" y="118582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AE9FB-FBEC-394C-9548-5DAFD5BA35B2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52" name="TextBox 51">
            <a:extLst>
              <a:ext uri="{FF2B5EF4-FFF2-40B4-BE49-F238E27FC236}">
                <a16:creationId xmlns:a16="http://schemas.microsoft.com/office/drawing/2014/main" id="{4E6FF952-8AAD-8C40-8A00-094328FE34FF}"/>
              </a:ext>
            </a:extLst>
          </xdr:cNvPr>
          <xdr:cNvSpPr txBox="1"/>
        </xdr:nvSpPr>
        <xdr:spPr>
          <a:xfrm>
            <a:off x="17010752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BE3BCA-C39F-5846-A76D-07833472243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3" name="TextBox 52">
            <a:extLst>
              <a:ext uri="{FF2B5EF4-FFF2-40B4-BE49-F238E27FC236}">
                <a16:creationId xmlns:a16="http://schemas.microsoft.com/office/drawing/2014/main" id="{46CE2265-0BC1-164D-9515-DD43A1895EA6}"/>
              </a:ext>
            </a:extLst>
          </xdr:cNvPr>
          <xdr:cNvSpPr txBox="1"/>
        </xdr:nvSpPr>
        <xdr:spPr>
          <a:xfrm>
            <a:off x="16767637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8">
        <xdr:nvSpPr>
          <xdr:cNvPr id="55" name="TextBox 54">
            <a:extLst>
              <a:ext uri="{FF2B5EF4-FFF2-40B4-BE49-F238E27FC236}">
                <a16:creationId xmlns:a16="http://schemas.microsoft.com/office/drawing/2014/main" id="{B5F1D6FA-03ED-9449-8560-777D76537AF2}"/>
              </a:ext>
            </a:extLst>
          </xdr:cNvPr>
          <xdr:cNvSpPr txBox="1"/>
        </xdr:nvSpPr>
        <xdr:spPr>
          <a:xfrm>
            <a:off x="17500609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1424D8A-7FEC-9644-A63C-5E7EAB500710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56" name="TextBox 55">
            <a:extLst>
              <a:ext uri="{FF2B5EF4-FFF2-40B4-BE49-F238E27FC236}">
                <a16:creationId xmlns:a16="http://schemas.microsoft.com/office/drawing/2014/main" id="{7DC4DF93-1D7A-5749-8951-C345C3BE68FD}"/>
              </a:ext>
            </a:extLst>
          </xdr:cNvPr>
          <xdr:cNvSpPr txBox="1"/>
        </xdr:nvSpPr>
        <xdr:spPr>
          <a:xfrm>
            <a:off x="17979580" y="11858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7" name="TextBox 56">
            <a:extLst>
              <a:ext uri="{FF2B5EF4-FFF2-40B4-BE49-F238E27FC236}">
                <a16:creationId xmlns:a16="http://schemas.microsoft.com/office/drawing/2014/main" id="{F06F709F-53E9-2B47-A984-AE501AC1D28F}"/>
              </a:ext>
            </a:extLst>
          </xdr:cNvPr>
          <xdr:cNvSpPr txBox="1"/>
        </xdr:nvSpPr>
        <xdr:spPr>
          <a:xfrm>
            <a:off x="17827180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9">
        <xdr:nvSpPr>
          <xdr:cNvPr id="71" name="TextBox 70">
            <a:extLst>
              <a:ext uri="{FF2B5EF4-FFF2-40B4-BE49-F238E27FC236}">
                <a16:creationId xmlns:a16="http://schemas.microsoft.com/office/drawing/2014/main" id="{1986954F-50EA-6D45-B7C5-F673C8C7CF23}"/>
              </a:ext>
            </a:extLst>
          </xdr:cNvPr>
          <xdr:cNvSpPr txBox="1"/>
        </xdr:nvSpPr>
        <xdr:spPr>
          <a:xfrm>
            <a:off x="1296125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E62510-DBC0-B94D-91F7-26CA6CC2E9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72" name="TextBox 71">
            <a:extLst>
              <a:ext uri="{FF2B5EF4-FFF2-40B4-BE49-F238E27FC236}">
                <a16:creationId xmlns:a16="http://schemas.microsoft.com/office/drawing/2014/main" id="{F6AC6DBD-5F6C-6148-886B-B0580EF11A29}"/>
              </a:ext>
            </a:extLst>
          </xdr:cNvPr>
          <xdr:cNvSpPr txBox="1"/>
        </xdr:nvSpPr>
        <xdr:spPr>
          <a:xfrm>
            <a:off x="13440230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B5969E-0A13-7543-BCB4-8B95225C875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3" name="TextBox 72">
            <a:extLst>
              <a:ext uri="{FF2B5EF4-FFF2-40B4-BE49-F238E27FC236}">
                <a16:creationId xmlns:a16="http://schemas.microsoft.com/office/drawing/2014/main" id="{5AA118C9-F0D8-8444-945A-CFAB1FCFE966}"/>
              </a:ext>
            </a:extLst>
          </xdr:cNvPr>
          <xdr:cNvSpPr txBox="1"/>
        </xdr:nvSpPr>
        <xdr:spPr>
          <a:xfrm>
            <a:off x="13197115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0">
        <xdr:nvSpPr>
          <xdr:cNvPr id="75" name="TextBox 74">
            <a:extLst>
              <a:ext uri="{FF2B5EF4-FFF2-40B4-BE49-F238E27FC236}">
                <a16:creationId xmlns:a16="http://schemas.microsoft.com/office/drawing/2014/main" id="{D9D7DA36-984F-4840-8BA7-DBCEDF4E5EC8}"/>
              </a:ext>
            </a:extLst>
          </xdr:cNvPr>
          <xdr:cNvSpPr txBox="1"/>
        </xdr:nvSpPr>
        <xdr:spPr>
          <a:xfrm>
            <a:off x="1400266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751AF77-E22D-4B49-98F6-22A3A378FB2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76" name="TextBox 75">
            <a:extLst>
              <a:ext uri="{FF2B5EF4-FFF2-40B4-BE49-F238E27FC236}">
                <a16:creationId xmlns:a16="http://schemas.microsoft.com/office/drawing/2014/main" id="{2FAAD188-B5EE-234F-8C8C-29D337AF2ECE}"/>
              </a:ext>
            </a:extLst>
          </xdr:cNvPr>
          <xdr:cNvSpPr txBox="1"/>
        </xdr:nvSpPr>
        <xdr:spPr>
          <a:xfrm>
            <a:off x="14481632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5A53B31-C597-A54F-8781-B14A51FC135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7" name="TextBox 76">
            <a:extLst>
              <a:ext uri="{FF2B5EF4-FFF2-40B4-BE49-F238E27FC236}">
                <a16:creationId xmlns:a16="http://schemas.microsoft.com/office/drawing/2014/main" id="{F2FB3501-B746-4049-996A-8B7294061144}"/>
              </a:ext>
            </a:extLst>
          </xdr:cNvPr>
          <xdr:cNvSpPr txBox="1"/>
        </xdr:nvSpPr>
        <xdr:spPr>
          <a:xfrm>
            <a:off x="14292946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1">
        <xdr:nvSpPr>
          <xdr:cNvPr id="79" name="TextBox 78">
            <a:extLst>
              <a:ext uri="{FF2B5EF4-FFF2-40B4-BE49-F238E27FC236}">
                <a16:creationId xmlns:a16="http://schemas.microsoft.com/office/drawing/2014/main" id="{9BF09D03-D057-0748-9D71-5B4B3760BB63}"/>
              </a:ext>
            </a:extLst>
          </xdr:cNvPr>
          <xdr:cNvSpPr txBox="1"/>
        </xdr:nvSpPr>
        <xdr:spPr>
          <a:xfrm>
            <a:off x="1526177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80" name="TextBox 79">
            <a:extLst>
              <a:ext uri="{FF2B5EF4-FFF2-40B4-BE49-F238E27FC236}">
                <a16:creationId xmlns:a16="http://schemas.microsoft.com/office/drawing/2014/main" id="{8E5A961C-3C94-F347-A181-A40FB428DB7C}"/>
              </a:ext>
            </a:extLst>
          </xdr:cNvPr>
          <xdr:cNvSpPr txBox="1"/>
        </xdr:nvSpPr>
        <xdr:spPr>
          <a:xfrm>
            <a:off x="1568632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1" name="TextBox 80">
            <a:extLst>
              <a:ext uri="{FF2B5EF4-FFF2-40B4-BE49-F238E27FC236}">
                <a16:creationId xmlns:a16="http://schemas.microsoft.com/office/drawing/2014/main" id="{9F06B7AE-47E1-0940-9DDB-71EF2A45C13C}"/>
              </a:ext>
            </a:extLst>
          </xdr:cNvPr>
          <xdr:cNvSpPr txBox="1"/>
        </xdr:nvSpPr>
        <xdr:spPr>
          <a:xfrm>
            <a:off x="15497635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2">
        <xdr:nvSpPr>
          <xdr:cNvPr id="83" name="TextBox 82">
            <a:extLst>
              <a:ext uri="{FF2B5EF4-FFF2-40B4-BE49-F238E27FC236}">
                <a16:creationId xmlns:a16="http://schemas.microsoft.com/office/drawing/2014/main" id="{E39C6F4A-CAC9-F546-9A00-B803DB9FA95A}"/>
              </a:ext>
            </a:extLst>
          </xdr:cNvPr>
          <xdr:cNvSpPr txBox="1"/>
        </xdr:nvSpPr>
        <xdr:spPr>
          <a:xfrm>
            <a:off x="165208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AB32939-C659-9248-A5DF-95D6C67B0C7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84" name="TextBox 83">
            <a:extLst>
              <a:ext uri="{FF2B5EF4-FFF2-40B4-BE49-F238E27FC236}">
                <a16:creationId xmlns:a16="http://schemas.microsoft.com/office/drawing/2014/main" id="{57306F90-9DBF-CF44-9C60-090001FAA551}"/>
              </a:ext>
            </a:extLst>
          </xdr:cNvPr>
          <xdr:cNvSpPr txBox="1"/>
        </xdr:nvSpPr>
        <xdr:spPr>
          <a:xfrm>
            <a:off x="16999866" y="22907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BBE66D-C6DA-5742-A553-289CBCD145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5" name="TextBox 84">
            <a:extLst>
              <a:ext uri="{FF2B5EF4-FFF2-40B4-BE49-F238E27FC236}">
                <a16:creationId xmlns:a16="http://schemas.microsoft.com/office/drawing/2014/main" id="{42F2FF1D-842C-C043-ACA1-3F2982D88894}"/>
              </a:ext>
            </a:extLst>
          </xdr:cNvPr>
          <xdr:cNvSpPr txBox="1"/>
        </xdr:nvSpPr>
        <xdr:spPr>
          <a:xfrm>
            <a:off x="16756751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3">
        <xdr:nvSpPr>
          <xdr:cNvPr id="87" name="TextBox 86">
            <a:extLst>
              <a:ext uri="{FF2B5EF4-FFF2-40B4-BE49-F238E27FC236}">
                <a16:creationId xmlns:a16="http://schemas.microsoft.com/office/drawing/2014/main" id="{88C89233-AFDA-0141-9855-215B0D40C77C}"/>
              </a:ext>
            </a:extLst>
          </xdr:cNvPr>
          <xdr:cNvSpPr txBox="1"/>
        </xdr:nvSpPr>
        <xdr:spPr>
          <a:xfrm>
            <a:off x="17489723" y="229072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3507C8-BBF4-6B4D-A21B-C74433F2F4A5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88" name="TextBox 87">
            <a:extLst>
              <a:ext uri="{FF2B5EF4-FFF2-40B4-BE49-F238E27FC236}">
                <a16:creationId xmlns:a16="http://schemas.microsoft.com/office/drawing/2014/main" id="{8598A9D0-1D0E-BE4B-8980-2B58C41E0EBB}"/>
              </a:ext>
            </a:extLst>
          </xdr:cNvPr>
          <xdr:cNvSpPr txBox="1"/>
        </xdr:nvSpPr>
        <xdr:spPr>
          <a:xfrm>
            <a:off x="179686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5718EC-9EBA-2C4C-A964-C507EE76C85F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9" name="TextBox 88">
            <a:extLst>
              <a:ext uri="{FF2B5EF4-FFF2-40B4-BE49-F238E27FC236}">
                <a16:creationId xmlns:a16="http://schemas.microsoft.com/office/drawing/2014/main" id="{CE96A87F-66CE-4946-A73D-9FBD6F149A1F}"/>
              </a:ext>
            </a:extLst>
          </xdr:cNvPr>
          <xdr:cNvSpPr txBox="1"/>
        </xdr:nvSpPr>
        <xdr:spPr>
          <a:xfrm>
            <a:off x="17816294" y="2290720"/>
            <a:ext cx="2948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4">
        <xdr:nvSpPr>
          <xdr:cNvPr id="95" name="TextBox 94">
            <a:extLst>
              <a:ext uri="{FF2B5EF4-FFF2-40B4-BE49-F238E27FC236}">
                <a16:creationId xmlns:a16="http://schemas.microsoft.com/office/drawing/2014/main" id="{5B2CBB9D-25B7-F44E-A2D5-573CDFED2A53}"/>
              </a:ext>
            </a:extLst>
          </xdr:cNvPr>
          <xdr:cNvSpPr txBox="1"/>
        </xdr:nvSpPr>
        <xdr:spPr>
          <a:xfrm>
            <a:off x="1296851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96" name="TextBox 95">
            <a:extLst>
              <a:ext uri="{FF2B5EF4-FFF2-40B4-BE49-F238E27FC236}">
                <a16:creationId xmlns:a16="http://schemas.microsoft.com/office/drawing/2014/main" id="{83CF7060-0EB3-9543-84FC-62C13A993C5A}"/>
              </a:ext>
            </a:extLst>
          </xdr:cNvPr>
          <xdr:cNvSpPr txBox="1"/>
        </xdr:nvSpPr>
        <xdr:spPr>
          <a:xfrm>
            <a:off x="13447487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97" name="TextBox 96">
            <a:extLst>
              <a:ext uri="{FF2B5EF4-FFF2-40B4-BE49-F238E27FC236}">
                <a16:creationId xmlns:a16="http://schemas.microsoft.com/office/drawing/2014/main" id="{1B2F1988-C239-A143-B36A-E12824711A7D}"/>
              </a:ext>
            </a:extLst>
          </xdr:cNvPr>
          <xdr:cNvSpPr txBox="1"/>
        </xdr:nvSpPr>
        <xdr:spPr>
          <a:xfrm>
            <a:off x="13204372" y="340469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5">
        <xdr:nvSpPr>
          <xdr:cNvPr id="99" name="TextBox 98">
            <a:extLst>
              <a:ext uri="{FF2B5EF4-FFF2-40B4-BE49-F238E27FC236}">
                <a16:creationId xmlns:a16="http://schemas.microsoft.com/office/drawing/2014/main" id="{8BA4F9A1-88A7-CF42-97FE-48918F9F6F11}"/>
              </a:ext>
            </a:extLst>
          </xdr:cNvPr>
          <xdr:cNvSpPr txBox="1"/>
        </xdr:nvSpPr>
        <xdr:spPr>
          <a:xfrm>
            <a:off x="14009918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39D58-3F6C-F043-B396-A63BC8ADC6C7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100" name="TextBox 99">
            <a:extLst>
              <a:ext uri="{FF2B5EF4-FFF2-40B4-BE49-F238E27FC236}">
                <a16:creationId xmlns:a16="http://schemas.microsoft.com/office/drawing/2014/main" id="{F59FD6FD-3BF4-2245-8D8A-042CBDC0CA7C}"/>
              </a:ext>
            </a:extLst>
          </xdr:cNvPr>
          <xdr:cNvSpPr txBox="1"/>
        </xdr:nvSpPr>
        <xdr:spPr>
          <a:xfrm>
            <a:off x="14488889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2E89AB-C01F-614F-906E-507B090E163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1" name="TextBox 100">
            <a:extLst>
              <a:ext uri="{FF2B5EF4-FFF2-40B4-BE49-F238E27FC236}">
                <a16:creationId xmlns:a16="http://schemas.microsoft.com/office/drawing/2014/main" id="{38CACB7F-FAB3-6149-A4A2-65CFF07A50DC}"/>
              </a:ext>
            </a:extLst>
          </xdr:cNvPr>
          <xdr:cNvSpPr txBox="1"/>
        </xdr:nvSpPr>
        <xdr:spPr>
          <a:xfrm>
            <a:off x="14300203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6">
        <xdr:nvSpPr>
          <xdr:cNvPr id="103" name="TextBox 102">
            <a:extLst>
              <a:ext uri="{FF2B5EF4-FFF2-40B4-BE49-F238E27FC236}">
                <a16:creationId xmlns:a16="http://schemas.microsoft.com/office/drawing/2014/main" id="{C50235A9-35C9-594D-A99A-677443F20365}"/>
              </a:ext>
            </a:extLst>
          </xdr:cNvPr>
          <xdr:cNvSpPr txBox="1"/>
        </xdr:nvSpPr>
        <xdr:spPr>
          <a:xfrm>
            <a:off x="1526903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0D9CFC-7BB5-4F40-AA8E-C65379DF43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104" name="TextBox 103">
            <a:extLst>
              <a:ext uri="{FF2B5EF4-FFF2-40B4-BE49-F238E27FC236}">
                <a16:creationId xmlns:a16="http://schemas.microsoft.com/office/drawing/2014/main" id="{FF8957A2-765E-934E-ACA5-AC0E98026B72}"/>
              </a:ext>
            </a:extLst>
          </xdr:cNvPr>
          <xdr:cNvSpPr txBox="1"/>
        </xdr:nvSpPr>
        <xdr:spPr>
          <a:xfrm>
            <a:off x="15693578" y="340469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FFF130-C36A-7F4F-9FBD-A87D09ACB20A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5" name="TextBox 104">
            <a:extLst>
              <a:ext uri="{FF2B5EF4-FFF2-40B4-BE49-F238E27FC236}">
                <a16:creationId xmlns:a16="http://schemas.microsoft.com/office/drawing/2014/main" id="{16F6E7E7-9BFA-4E47-91C1-F84117A8E392}"/>
              </a:ext>
            </a:extLst>
          </xdr:cNvPr>
          <xdr:cNvSpPr txBox="1"/>
        </xdr:nvSpPr>
        <xdr:spPr>
          <a:xfrm>
            <a:off x="15504892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7">
        <xdr:nvSpPr>
          <xdr:cNvPr id="107" name="TextBox 106">
            <a:extLst>
              <a:ext uri="{FF2B5EF4-FFF2-40B4-BE49-F238E27FC236}">
                <a16:creationId xmlns:a16="http://schemas.microsoft.com/office/drawing/2014/main" id="{82C17512-88CF-194E-8872-A53A225F387C}"/>
              </a:ext>
            </a:extLst>
          </xdr:cNvPr>
          <xdr:cNvSpPr txBox="1"/>
        </xdr:nvSpPr>
        <xdr:spPr>
          <a:xfrm>
            <a:off x="16528151" y="340469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466FF2-E905-164C-9088-C4ACEA28A7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108" name="TextBox 107">
            <a:extLst>
              <a:ext uri="{FF2B5EF4-FFF2-40B4-BE49-F238E27FC236}">
                <a16:creationId xmlns:a16="http://schemas.microsoft.com/office/drawing/2014/main" id="{2CED95AC-1100-C84E-83FB-66467BD0223A}"/>
              </a:ext>
            </a:extLst>
          </xdr:cNvPr>
          <xdr:cNvSpPr txBox="1"/>
        </xdr:nvSpPr>
        <xdr:spPr>
          <a:xfrm>
            <a:off x="17007123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8919A9-C51C-0945-A2B2-338F8724CFDC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9" name="TextBox 108">
            <a:extLst>
              <a:ext uri="{FF2B5EF4-FFF2-40B4-BE49-F238E27FC236}">
                <a16:creationId xmlns:a16="http://schemas.microsoft.com/office/drawing/2014/main" id="{308128A2-0C16-3948-BD93-58E479497E7B}"/>
              </a:ext>
            </a:extLst>
          </xdr:cNvPr>
          <xdr:cNvSpPr txBox="1"/>
        </xdr:nvSpPr>
        <xdr:spPr>
          <a:xfrm>
            <a:off x="16764008" y="3404690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8">
        <xdr:nvSpPr>
          <xdr:cNvPr id="111" name="TextBox 110">
            <a:extLst>
              <a:ext uri="{FF2B5EF4-FFF2-40B4-BE49-F238E27FC236}">
                <a16:creationId xmlns:a16="http://schemas.microsoft.com/office/drawing/2014/main" id="{BB06ECA8-F23C-8440-ADAF-75E08809C1B1}"/>
              </a:ext>
            </a:extLst>
          </xdr:cNvPr>
          <xdr:cNvSpPr txBox="1"/>
        </xdr:nvSpPr>
        <xdr:spPr>
          <a:xfrm>
            <a:off x="17496980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73B7E7E-1AB4-1A49-91FA-2C260568229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112" name="TextBox 111">
            <a:extLst>
              <a:ext uri="{FF2B5EF4-FFF2-40B4-BE49-F238E27FC236}">
                <a16:creationId xmlns:a16="http://schemas.microsoft.com/office/drawing/2014/main" id="{1928AAB7-B201-7940-BC2A-5D9C1E07D6FB}"/>
              </a:ext>
            </a:extLst>
          </xdr:cNvPr>
          <xdr:cNvSpPr txBox="1"/>
        </xdr:nvSpPr>
        <xdr:spPr>
          <a:xfrm>
            <a:off x="17975951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B2F85-08A0-384D-98DE-642662E9F0C6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13" name="TextBox 112">
            <a:extLst>
              <a:ext uri="{FF2B5EF4-FFF2-40B4-BE49-F238E27FC236}">
                <a16:creationId xmlns:a16="http://schemas.microsoft.com/office/drawing/2014/main" id="{1F734BC7-0469-A648-AC32-224F46535CA4}"/>
              </a:ext>
            </a:extLst>
          </xdr:cNvPr>
          <xdr:cNvSpPr txBox="1"/>
        </xdr:nvSpPr>
        <xdr:spPr>
          <a:xfrm>
            <a:off x="17823551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pic>
        <xdr:nvPicPr>
          <xdr:cNvPr id="106" name="Picture 105">
            <a:extLst>
              <a:ext uri="{FF2B5EF4-FFF2-40B4-BE49-F238E27FC236}">
                <a16:creationId xmlns:a16="http://schemas.microsoft.com/office/drawing/2014/main" id="{661DA014-2B52-3A42-BF7F-F74BE0C70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61259" y="5060778"/>
            <a:ext cx="5328252" cy="3279851"/>
          </a:xfrm>
          <a:prstGeom prst="rect">
            <a:avLst/>
          </a:prstGeom>
        </xdr:spPr>
      </xdr:pic>
      <xdr:sp macro="" textlink="Location2ANALYSIS!D14">
        <xdr:nvSpPr>
          <xdr:cNvPr id="110" name="TextBox 109">
            <a:extLst>
              <a:ext uri="{FF2B5EF4-FFF2-40B4-BE49-F238E27FC236}">
                <a16:creationId xmlns:a16="http://schemas.microsoft.com/office/drawing/2014/main" id="{A6658916-1138-7D4E-8131-266C520C15D7}"/>
              </a:ext>
            </a:extLst>
          </xdr:cNvPr>
          <xdr:cNvSpPr txBox="1"/>
        </xdr:nvSpPr>
        <xdr:spPr>
          <a:xfrm>
            <a:off x="1294311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BF74552-ACC2-F546-8A75-EE60D71F53A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114" name="TextBox 113">
            <a:extLst>
              <a:ext uri="{FF2B5EF4-FFF2-40B4-BE49-F238E27FC236}">
                <a16:creationId xmlns:a16="http://schemas.microsoft.com/office/drawing/2014/main" id="{01426818-B80C-5E4E-80D5-A5950414754E}"/>
              </a:ext>
            </a:extLst>
          </xdr:cNvPr>
          <xdr:cNvSpPr txBox="1"/>
        </xdr:nvSpPr>
        <xdr:spPr>
          <a:xfrm>
            <a:off x="13422088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8AA811-94B8-D543-8D15-9F30F67109D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5">
        <xdr:nvSpPr>
          <xdr:cNvPr id="116" name="TextBox 115">
            <a:extLst>
              <a:ext uri="{FF2B5EF4-FFF2-40B4-BE49-F238E27FC236}">
                <a16:creationId xmlns:a16="http://schemas.microsoft.com/office/drawing/2014/main" id="{55F5497B-6E04-6340-A86B-EC944D87CDF5}"/>
              </a:ext>
            </a:extLst>
          </xdr:cNvPr>
          <xdr:cNvSpPr txBox="1"/>
        </xdr:nvSpPr>
        <xdr:spPr>
          <a:xfrm>
            <a:off x="13966376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E32A5B0-32A4-5743-84F9-D74587C3324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117" name="TextBox 116">
            <a:extLst>
              <a:ext uri="{FF2B5EF4-FFF2-40B4-BE49-F238E27FC236}">
                <a16:creationId xmlns:a16="http://schemas.microsoft.com/office/drawing/2014/main" id="{A8C78710-9856-0541-B450-8E26043C5DBC}"/>
              </a:ext>
            </a:extLst>
          </xdr:cNvPr>
          <xdr:cNvSpPr txBox="1"/>
        </xdr:nvSpPr>
        <xdr:spPr>
          <a:xfrm>
            <a:off x="14445347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904523-DA9F-094B-A64B-8DCA635E877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6">
        <xdr:nvSpPr>
          <xdr:cNvPr id="119" name="TextBox 118">
            <a:extLst>
              <a:ext uri="{FF2B5EF4-FFF2-40B4-BE49-F238E27FC236}">
                <a16:creationId xmlns:a16="http://schemas.microsoft.com/office/drawing/2014/main" id="{7EF5F7F2-1CDC-A24B-91D7-F3A80FBF1D9F}"/>
              </a:ext>
            </a:extLst>
          </xdr:cNvPr>
          <xdr:cNvSpPr txBox="1"/>
        </xdr:nvSpPr>
        <xdr:spPr>
          <a:xfrm>
            <a:off x="1524363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CC6662-1FEB-8645-B715-C6EB72FB69D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120" name="TextBox 119">
            <a:extLst>
              <a:ext uri="{FF2B5EF4-FFF2-40B4-BE49-F238E27FC236}">
                <a16:creationId xmlns:a16="http://schemas.microsoft.com/office/drawing/2014/main" id="{8A63C561-A4E3-E143-A88B-30D81045564B}"/>
              </a:ext>
            </a:extLst>
          </xdr:cNvPr>
          <xdr:cNvSpPr txBox="1"/>
        </xdr:nvSpPr>
        <xdr:spPr>
          <a:xfrm>
            <a:off x="15668179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0CC4CB3-5BDD-3D47-A736-37BE7268744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7">
        <xdr:nvSpPr>
          <xdr:cNvPr id="127" name="TextBox 126">
            <a:extLst>
              <a:ext uri="{FF2B5EF4-FFF2-40B4-BE49-F238E27FC236}">
                <a16:creationId xmlns:a16="http://schemas.microsoft.com/office/drawing/2014/main" id="{69158A67-1384-394C-9C1B-BA962848DECA}"/>
              </a:ext>
            </a:extLst>
          </xdr:cNvPr>
          <xdr:cNvSpPr txBox="1"/>
        </xdr:nvSpPr>
        <xdr:spPr>
          <a:xfrm>
            <a:off x="165027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D2A0F3B-0645-4942-A234-A63DFFF5DE6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128" name="TextBox 127">
            <a:extLst>
              <a:ext uri="{FF2B5EF4-FFF2-40B4-BE49-F238E27FC236}">
                <a16:creationId xmlns:a16="http://schemas.microsoft.com/office/drawing/2014/main" id="{5B234A32-D5C0-D841-804B-AC0DFA237DA2}"/>
              </a:ext>
            </a:extLst>
          </xdr:cNvPr>
          <xdr:cNvSpPr txBox="1"/>
        </xdr:nvSpPr>
        <xdr:spPr>
          <a:xfrm>
            <a:off x="16981724" y="532311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62EA35F-3C22-824A-92A0-12DC6A9FA8F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8">
        <xdr:nvSpPr>
          <xdr:cNvPr id="130" name="TextBox 129">
            <a:extLst>
              <a:ext uri="{FF2B5EF4-FFF2-40B4-BE49-F238E27FC236}">
                <a16:creationId xmlns:a16="http://schemas.microsoft.com/office/drawing/2014/main" id="{FD5FF782-BE4E-AD4E-B322-EDDC8D9A0EC6}"/>
              </a:ext>
            </a:extLst>
          </xdr:cNvPr>
          <xdr:cNvSpPr txBox="1"/>
        </xdr:nvSpPr>
        <xdr:spPr>
          <a:xfrm>
            <a:off x="17471581" y="53231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B04A8D5-95C1-644D-ABF7-D00DB0597A0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131" name="TextBox 130">
            <a:extLst>
              <a:ext uri="{FF2B5EF4-FFF2-40B4-BE49-F238E27FC236}">
                <a16:creationId xmlns:a16="http://schemas.microsoft.com/office/drawing/2014/main" id="{34DE6E36-405E-C142-A3CA-29DD80D2519B}"/>
              </a:ext>
            </a:extLst>
          </xdr:cNvPr>
          <xdr:cNvSpPr txBox="1"/>
        </xdr:nvSpPr>
        <xdr:spPr>
          <a:xfrm>
            <a:off x="179505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058305-7E43-B543-BB04-1DFD1107AB3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9">
        <xdr:nvSpPr>
          <xdr:cNvPr id="133" name="TextBox 132">
            <a:extLst>
              <a:ext uri="{FF2B5EF4-FFF2-40B4-BE49-F238E27FC236}">
                <a16:creationId xmlns:a16="http://schemas.microsoft.com/office/drawing/2014/main" id="{C810E18C-E91A-DD43-85F5-B94D42BB9E24}"/>
              </a:ext>
            </a:extLst>
          </xdr:cNvPr>
          <xdr:cNvSpPr txBox="1"/>
        </xdr:nvSpPr>
        <xdr:spPr>
          <a:xfrm>
            <a:off x="1293223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60EAB-A781-F44D-8272-41C2A6A95DF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134" name="TextBox 133">
            <a:extLst>
              <a:ext uri="{FF2B5EF4-FFF2-40B4-BE49-F238E27FC236}">
                <a16:creationId xmlns:a16="http://schemas.microsoft.com/office/drawing/2014/main" id="{D80F8B0B-5DA1-B146-8AB1-C7564A15E46A}"/>
              </a:ext>
            </a:extLst>
          </xdr:cNvPr>
          <xdr:cNvSpPr txBox="1"/>
        </xdr:nvSpPr>
        <xdr:spPr>
          <a:xfrm>
            <a:off x="13411202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CB083C-7D12-A94C-AA35-D39EEC394A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0">
        <xdr:nvSpPr>
          <xdr:cNvPr id="136" name="TextBox 135">
            <a:extLst>
              <a:ext uri="{FF2B5EF4-FFF2-40B4-BE49-F238E27FC236}">
                <a16:creationId xmlns:a16="http://schemas.microsoft.com/office/drawing/2014/main" id="{9A464038-B420-5A47-9C02-A8EC3DE56E0F}"/>
              </a:ext>
            </a:extLst>
          </xdr:cNvPr>
          <xdr:cNvSpPr txBox="1"/>
        </xdr:nvSpPr>
        <xdr:spPr>
          <a:xfrm>
            <a:off x="13955490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20740A-D7EB-4745-8BEB-CA0382A14B0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137" name="TextBox 136">
            <a:extLst>
              <a:ext uri="{FF2B5EF4-FFF2-40B4-BE49-F238E27FC236}">
                <a16:creationId xmlns:a16="http://schemas.microsoft.com/office/drawing/2014/main" id="{6FE1B5A8-9C29-E14A-B212-51C4A12CF478}"/>
              </a:ext>
            </a:extLst>
          </xdr:cNvPr>
          <xdr:cNvSpPr txBox="1"/>
        </xdr:nvSpPr>
        <xdr:spPr>
          <a:xfrm>
            <a:off x="14434461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632752-3568-7C47-B79B-1D031727837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1">
        <xdr:nvSpPr>
          <xdr:cNvPr id="139" name="TextBox 138">
            <a:extLst>
              <a:ext uri="{FF2B5EF4-FFF2-40B4-BE49-F238E27FC236}">
                <a16:creationId xmlns:a16="http://schemas.microsoft.com/office/drawing/2014/main" id="{F15622A7-5782-2B47-9ACD-DA24BCAB87CE}"/>
              </a:ext>
            </a:extLst>
          </xdr:cNvPr>
          <xdr:cNvSpPr txBox="1"/>
        </xdr:nvSpPr>
        <xdr:spPr>
          <a:xfrm>
            <a:off x="1523275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67B4B6-8082-9549-A15F-62F9D419FCD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140" name="TextBox 139">
            <a:extLst>
              <a:ext uri="{FF2B5EF4-FFF2-40B4-BE49-F238E27FC236}">
                <a16:creationId xmlns:a16="http://schemas.microsoft.com/office/drawing/2014/main" id="{03C476FD-3E5D-F846-9121-31C99109665E}"/>
              </a:ext>
            </a:extLst>
          </xdr:cNvPr>
          <xdr:cNvSpPr txBox="1"/>
        </xdr:nvSpPr>
        <xdr:spPr>
          <a:xfrm>
            <a:off x="15657293" y="64280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4F21EC-EB4B-0545-B4B9-2CF5B844144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2">
        <xdr:nvSpPr>
          <xdr:cNvPr id="142" name="TextBox 141">
            <a:extLst>
              <a:ext uri="{FF2B5EF4-FFF2-40B4-BE49-F238E27FC236}">
                <a16:creationId xmlns:a16="http://schemas.microsoft.com/office/drawing/2014/main" id="{3E5AB780-B903-674B-BC8C-B9F7B093C536}"/>
              </a:ext>
            </a:extLst>
          </xdr:cNvPr>
          <xdr:cNvSpPr txBox="1"/>
        </xdr:nvSpPr>
        <xdr:spPr>
          <a:xfrm>
            <a:off x="164918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ED1E984-F33F-9449-8C9B-79A0374A43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143" name="TextBox 142">
            <a:extLst>
              <a:ext uri="{FF2B5EF4-FFF2-40B4-BE49-F238E27FC236}">
                <a16:creationId xmlns:a16="http://schemas.microsoft.com/office/drawing/2014/main" id="{2C26F3B1-F082-B94E-A8F3-7615B9B6EA99}"/>
              </a:ext>
            </a:extLst>
          </xdr:cNvPr>
          <xdr:cNvSpPr txBox="1"/>
        </xdr:nvSpPr>
        <xdr:spPr>
          <a:xfrm>
            <a:off x="16970838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D949E5C-AC7F-324B-9007-C22939E83C4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3">
        <xdr:nvSpPr>
          <xdr:cNvPr id="145" name="TextBox 144">
            <a:extLst>
              <a:ext uri="{FF2B5EF4-FFF2-40B4-BE49-F238E27FC236}">
                <a16:creationId xmlns:a16="http://schemas.microsoft.com/office/drawing/2014/main" id="{24B470D5-ED44-BD43-B6DA-92B8962CA46B}"/>
              </a:ext>
            </a:extLst>
          </xdr:cNvPr>
          <xdr:cNvSpPr txBox="1"/>
        </xdr:nvSpPr>
        <xdr:spPr>
          <a:xfrm>
            <a:off x="17460695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CD4753-9D98-8E49-B65C-CB045A857C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146" name="TextBox 145">
            <a:extLst>
              <a:ext uri="{FF2B5EF4-FFF2-40B4-BE49-F238E27FC236}">
                <a16:creationId xmlns:a16="http://schemas.microsoft.com/office/drawing/2014/main" id="{4FC9B569-A079-5740-AC54-7649954A736A}"/>
              </a:ext>
            </a:extLst>
          </xdr:cNvPr>
          <xdr:cNvSpPr txBox="1"/>
        </xdr:nvSpPr>
        <xdr:spPr>
          <a:xfrm>
            <a:off x="179396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26938C-06F3-5C45-B16E-B8C89774A46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4">
        <xdr:nvSpPr>
          <xdr:cNvPr id="148" name="TextBox 147">
            <a:extLst>
              <a:ext uri="{FF2B5EF4-FFF2-40B4-BE49-F238E27FC236}">
                <a16:creationId xmlns:a16="http://schemas.microsoft.com/office/drawing/2014/main" id="{A1085F43-706D-9B4C-AFE3-189E1BA4E51D}"/>
              </a:ext>
            </a:extLst>
          </xdr:cNvPr>
          <xdr:cNvSpPr txBox="1"/>
        </xdr:nvSpPr>
        <xdr:spPr>
          <a:xfrm>
            <a:off x="12939487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149" name="TextBox 148">
            <a:extLst>
              <a:ext uri="{FF2B5EF4-FFF2-40B4-BE49-F238E27FC236}">
                <a16:creationId xmlns:a16="http://schemas.microsoft.com/office/drawing/2014/main" id="{DEB30919-E1E6-4646-A9B5-28C77AE83449}"/>
              </a:ext>
            </a:extLst>
          </xdr:cNvPr>
          <xdr:cNvSpPr txBox="1"/>
        </xdr:nvSpPr>
        <xdr:spPr>
          <a:xfrm>
            <a:off x="13418459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5">
        <xdr:nvSpPr>
          <xdr:cNvPr id="151" name="TextBox 150">
            <a:extLst>
              <a:ext uri="{FF2B5EF4-FFF2-40B4-BE49-F238E27FC236}">
                <a16:creationId xmlns:a16="http://schemas.microsoft.com/office/drawing/2014/main" id="{494A3A34-6EEA-AE4B-892A-768D09E7BC82}"/>
              </a:ext>
            </a:extLst>
          </xdr:cNvPr>
          <xdr:cNvSpPr txBox="1"/>
        </xdr:nvSpPr>
        <xdr:spPr>
          <a:xfrm>
            <a:off x="13962747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0FE9E-6CD3-CF4A-85B3-97EEDBEE4E2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152" name="TextBox 151">
            <a:extLst>
              <a:ext uri="{FF2B5EF4-FFF2-40B4-BE49-F238E27FC236}">
                <a16:creationId xmlns:a16="http://schemas.microsoft.com/office/drawing/2014/main" id="{CA1767E3-6436-9741-A2B3-F8E08547FDC6}"/>
              </a:ext>
            </a:extLst>
          </xdr:cNvPr>
          <xdr:cNvSpPr txBox="1"/>
        </xdr:nvSpPr>
        <xdr:spPr>
          <a:xfrm>
            <a:off x="14441718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CFE5AF2-BF5A-BF4F-AF84-26DFFCE15BC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6">
        <xdr:nvSpPr>
          <xdr:cNvPr id="154" name="TextBox 153">
            <a:extLst>
              <a:ext uri="{FF2B5EF4-FFF2-40B4-BE49-F238E27FC236}">
                <a16:creationId xmlns:a16="http://schemas.microsoft.com/office/drawing/2014/main" id="{51678DF6-5789-7340-B588-E7838D3B9271}"/>
              </a:ext>
            </a:extLst>
          </xdr:cNvPr>
          <xdr:cNvSpPr txBox="1"/>
        </xdr:nvSpPr>
        <xdr:spPr>
          <a:xfrm>
            <a:off x="15240007" y="7541986"/>
            <a:ext cx="2948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73FC2E4-C194-7444-807A-5DBE250D9F9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155" name="TextBox 154">
            <a:extLst>
              <a:ext uri="{FF2B5EF4-FFF2-40B4-BE49-F238E27FC236}">
                <a16:creationId xmlns:a16="http://schemas.microsoft.com/office/drawing/2014/main" id="{B55C6BC9-23C4-E547-A592-8CEF94B5C364}"/>
              </a:ext>
            </a:extLst>
          </xdr:cNvPr>
          <xdr:cNvSpPr txBox="1"/>
        </xdr:nvSpPr>
        <xdr:spPr>
          <a:xfrm>
            <a:off x="15664550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6438E9-8287-0046-B60D-C72716BB386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7">
        <xdr:nvSpPr>
          <xdr:cNvPr id="157" name="TextBox 156">
            <a:extLst>
              <a:ext uri="{FF2B5EF4-FFF2-40B4-BE49-F238E27FC236}">
                <a16:creationId xmlns:a16="http://schemas.microsoft.com/office/drawing/2014/main" id="{F71C4131-3784-D54A-ABF8-638438887524}"/>
              </a:ext>
            </a:extLst>
          </xdr:cNvPr>
          <xdr:cNvSpPr txBox="1"/>
        </xdr:nvSpPr>
        <xdr:spPr>
          <a:xfrm>
            <a:off x="164991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98BFCC-58E9-C049-9354-A170BCC93B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158" name="TextBox 157">
            <a:extLst>
              <a:ext uri="{FF2B5EF4-FFF2-40B4-BE49-F238E27FC236}">
                <a16:creationId xmlns:a16="http://schemas.microsoft.com/office/drawing/2014/main" id="{5FC803F2-A9C0-AE41-923E-3EF6C86E9F30}"/>
              </a:ext>
            </a:extLst>
          </xdr:cNvPr>
          <xdr:cNvSpPr txBox="1"/>
        </xdr:nvSpPr>
        <xdr:spPr>
          <a:xfrm>
            <a:off x="16978095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ABDFB1E-1E87-0B43-8A22-62F141F096A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8">
        <xdr:nvSpPr>
          <xdr:cNvPr id="160" name="TextBox 159">
            <a:extLst>
              <a:ext uri="{FF2B5EF4-FFF2-40B4-BE49-F238E27FC236}">
                <a16:creationId xmlns:a16="http://schemas.microsoft.com/office/drawing/2014/main" id="{791DE9CB-4420-274C-8466-24DB45053366}"/>
              </a:ext>
            </a:extLst>
          </xdr:cNvPr>
          <xdr:cNvSpPr txBox="1"/>
        </xdr:nvSpPr>
        <xdr:spPr>
          <a:xfrm>
            <a:off x="17467952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8793849-3496-774D-8315-CF1F24CD26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94F50A28-78C4-E742-AACE-25D7051A6788}"/>
              </a:ext>
            </a:extLst>
          </xdr:cNvPr>
          <xdr:cNvSpPr txBox="1"/>
        </xdr:nvSpPr>
        <xdr:spPr>
          <a:xfrm>
            <a:off x="13178973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118" name="TextBox 117">
            <a:extLst>
              <a:ext uri="{FF2B5EF4-FFF2-40B4-BE49-F238E27FC236}">
                <a16:creationId xmlns:a16="http://schemas.microsoft.com/office/drawing/2014/main" id="{529537FF-8437-9842-A75C-C47C596EE022}"/>
              </a:ext>
            </a:extLst>
          </xdr:cNvPr>
          <xdr:cNvSpPr txBox="1"/>
        </xdr:nvSpPr>
        <xdr:spPr>
          <a:xfrm>
            <a:off x="14256661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1" name="TextBox 120">
            <a:extLst>
              <a:ext uri="{FF2B5EF4-FFF2-40B4-BE49-F238E27FC236}">
                <a16:creationId xmlns:a16="http://schemas.microsoft.com/office/drawing/2014/main" id="{675D22FB-623A-3648-9347-DD68B37F9896}"/>
              </a:ext>
            </a:extLst>
          </xdr:cNvPr>
          <xdr:cNvSpPr txBox="1"/>
        </xdr:nvSpPr>
        <xdr:spPr>
          <a:xfrm>
            <a:off x="15479493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9" name="TextBox 128">
            <a:extLst>
              <a:ext uri="{FF2B5EF4-FFF2-40B4-BE49-F238E27FC236}">
                <a16:creationId xmlns:a16="http://schemas.microsoft.com/office/drawing/2014/main" id="{EDEBD5CE-13AB-A844-8032-E52621D758BC}"/>
              </a:ext>
            </a:extLst>
          </xdr:cNvPr>
          <xdr:cNvSpPr txBox="1"/>
        </xdr:nvSpPr>
        <xdr:spPr>
          <a:xfrm>
            <a:off x="16738609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2" name="TextBox 131">
            <a:extLst>
              <a:ext uri="{FF2B5EF4-FFF2-40B4-BE49-F238E27FC236}">
                <a16:creationId xmlns:a16="http://schemas.microsoft.com/office/drawing/2014/main" id="{2EEDEFC8-CF73-9B4E-9651-139A4F0689EA}"/>
              </a:ext>
            </a:extLst>
          </xdr:cNvPr>
          <xdr:cNvSpPr txBox="1"/>
        </xdr:nvSpPr>
        <xdr:spPr>
          <a:xfrm>
            <a:off x="17707438" y="5323116"/>
            <a:ext cx="3493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5" name="TextBox 134">
            <a:extLst>
              <a:ext uri="{FF2B5EF4-FFF2-40B4-BE49-F238E27FC236}">
                <a16:creationId xmlns:a16="http://schemas.microsoft.com/office/drawing/2014/main" id="{3E9895B3-7630-4C47-90AD-801F4906404D}"/>
              </a:ext>
            </a:extLst>
          </xdr:cNvPr>
          <xdr:cNvSpPr txBox="1"/>
        </xdr:nvSpPr>
        <xdr:spPr>
          <a:xfrm>
            <a:off x="13168087" y="64280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8" name="TextBox 137">
            <a:extLst>
              <a:ext uri="{FF2B5EF4-FFF2-40B4-BE49-F238E27FC236}">
                <a16:creationId xmlns:a16="http://schemas.microsoft.com/office/drawing/2014/main" id="{4E710C8A-854E-1847-8F1F-15DD6D4F032F}"/>
              </a:ext>
            </a:extLst>
          </xdr:cNvPr>
          <xdr:cNvSpPr txBox="1"/>
        </xdr:nvSpPr>
        <xdr:spPr>
          <a:xfrm>
            <a:off x="14245775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1" name="TextBox 140">
            <a:extLst>
              <a:ext uri="{FF2B5EF4-FFF2-40B4-BE49-F238E27FC236}">
                <a16:creationId xmlns:a16="http://schemas.microsoft.com/office/drawing/2014/main" id="{EB6CD242-6061-5747-A436-A89F1DC3A210}"/>
              </a:ext>
            </a:extLst>
          </xdr:cNvPr>
          <xdr:cNvSpPr txBox="1"/>
        </xdr:nvSpPr>
        <xdr:spPr>
          <a:xfrm>
            <a:off x="15468607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4" name="TextBox 143">
            <a:extLst>
              <a:ext uri="{FF2B5EF4-FFF2-40B4-BE49-F238E27FC236}">
                <a16:creationId xmlns:a16="http://schemas.microsoft.com/office/drawing/2014/main" id="{DF52467B-8E87-D841-BCBD-B046DF387E43}"/>
              </a:ext>
            </a:extLst>
          </xdr:cNvPr>
          <xdr:cNvSpPr txBox="1"/>
        </xdr:nvSpPr>
        <xdr:spPr>
          <a:xfrm>
            <a:off x="16727723" y="6428016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7" name="TextBox 146">
            <a:extLst>
              <a:ext uri="{FF2B5EF4-FFF2-40B4-BE49-F238E27FC236}">
                <a16:creationId xmlns:a16="http://schemas.microsoft.com/office/drawing/2014/main" id="{ED75044C-D28B-1C4B-B433-4426D3FF433F}"/>
              </a:ext>
            </a:extLst>
          </xdr:cNvPr>
          <xdr:cNvSpPr txBox="1"/>
        </xdr:nvSpPr>
        <xdr:spPr>
          <a:xfrm>
            <a:off x="17696552" y="6428016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0" name="TextBox 149">
            <a:extLst>
              <a:ext uri="{FF2B5EF4-FFF2-40B4-BE49-F238E27FC236}">
                <a16:creationId xmlns:a16="http://schemas.microsoft.com/office/drawing/2014/main" id="{42980B25-BF93-DE49-9180-946EB085868D}"/>
              </a:ext>
            </a:extLst>
          </xdr:cNvPr>
          <xdr:cNvSpPr txBox="1"/>
        </xdr:nvSpPr>
        <xdr:spPr>
          <a:xfrm>
            <a:off x="13175344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3" name="TextBox 152">
            <a:extLst>
              <a:ext uri="{FF2B5EF4-FFF2-40B4-BE49-F238E27FC236}">
                <a16:creationId xmlns:a16="http://schemas.microsoft.com/office/drawing/2014/main" id="{66C93239-CD36-D94B-8BD3-56FD5ADB31DC}"/>
              </a:ext>
            </a:extLst>
          </xdr:cNvPr>
          <xdr:cNvSpPr txBox="1"/>
        </xdr:nvSpPr>
        <xdr:spPr>
          <a:xfrm>
            <a:off x="14253032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6" name="TextBox 155">
            <a:extLst>
              <a:ext uri="{FF2B5EF4-FFF2-40B4-BE49-F238E27FC236}">
                <a16:creationId xmlns:a16="http://schemas.microsoft.com/office/drawing/2014/main" id="{206BD49B-A744-3C46-AA46-89BCD5993ADC}"/>
              </a:ext>
            </a:extLst>
          </xdr:cNvPr>
          <xdr:cNvSpPr txBox="1"/>
        </xdr:nvSpPr>
        <xdr:spPr>
          <a:xfrm>
            <a:off x="15475864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9" name="TextBox 158">
            <a:extLst>
              <a:ext uri="{FF2B5EF4-FFF2-40B4-BE49-F238E27FC236}">
                <a16:creationId xmlns:a16="http://schemas.microsoft.com/office/drawing/2014/main" id="{7FE6569F-DCCA-6B43-BC8A-E62591F163E3}"/>
              </a:ext>
            </a:extLst>
          </xdr:cNvPr>
          <xdr:cNvSpPr txBox="1"/>
        </xdr:nvSpPr>
        <xdr:spPr>
          <a:xfrm>
            <a:off x="16734980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161" name="TextBox 160">
            <a:extLst>
              <a:ext uri="{FF2B5EF4-FFF2-40B4-BE49-F238E27FC236}">
                <a16:creationId xmlns:a16="http://schemas.microsoft.com/office/drawing/2014/main" id="{35BA148D-7ECB-6843-AEE1-DC400EDFADBC}"/>
              </a:ext>
            </a:extLst>
          </xdr:cNvPr>
          <xdr:cNvSpPr txBox="1"/>
        </xdr:nvSpPr>
        <xdr:spPr>
          <a:xfrm>
            <a:off x="179469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43B13E5-F7EA-8F4B-B127-1BA5BD20D7A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62" name="TextBox 161">
            <a:extLst>
              <a:ext uri="{FF2B5EF4-FFF2-40B4-BE49-F238E27FC236}">
                <a16:creationId xmlns:a16="http://schemas.microsoft.com/office/drawing/2014/main" id="{B0BCD2FA-3FCA-854C-AF15-B98D1B2BF03A}"/>
              </a:ext>
            </a:extLst>
          </xdr:cNvPr>
          <xdr:cNvSpPr txBox="1"/>
        </xdr:nvSpPr>
        <xdr:spPr>
          <a:xfrm>
            <a:off x="17703809" y="7541986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36" name="Rectangle 335">
            <a:extLst>
              <a:ext uri="{FF2B5EF4-FFF2-40B4-BE49-F238E27FC236}">
                <a16:creationId xmlns:a16="http://schemas.microsoft.com/office/drawing/2014/main" id="{231B60D6-2C9D-9A4D-8411-6B3F6598B117}"/>
              </a:ext>
            </a:extLst>
          </xdr:cNvPr>
          <xdr:cNvSpPr>
            <a:spLocks noChangeAspect="1"/>
          </xdr:cNvSpPr>
        </xdr:nvSpPr>
        <xdr:spPr>
          <a:xfrm>
            <a:off x="15210972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7ECBDE4-ECC8-B246-A07A-00D18B0AD197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#REF!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37" name="Rectangle 336">
            <a:extLst>
              <a:ext uri="{FF2B5EF4-FFF2-40B4-BE49-F238E27FC236}">
                <a16:creationId xmlns:a16="http://schemas.microsoft.com/office/drawing/2014/main" id="{927EBCDB-0CA6-A34F-A851-766465F5E721}"/>
              </a:ext>
            </a:extLst>
          </xdr:cNvPr>
          <xdr:cNvSpPr>
            <a:spLocks noChangeAspect="1"/>
          </xdr:cNvSpPr>
        </xdr:nvSpPr>
        <xdr:spPr>
          <a:xfrm>
            <a:off x="15153038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4C5C7E0-3632-6749-9286-3F08E2F9A7B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#REF!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22</xdr:col>
      <xdr:colOff>101996</xdr:colOff>
      <xdr:row>10</xdr:row>
      <xdr:rowOff>85159</xdr:rowOff>
    </xdr:from>
    <xdr:to>
      <xdr:col>22</xdr:col>
      <xdr:colOff>818746</xdr:colOff>
      <xdr:row>14</xdr:row>
      <xdr:rowOff>111896</xdr:rowOff>
    </xdr:to>
    <xdr:sp macro="" textlink="MatchANALYSIS!$G$16">
      <xdr:nvSpPr>
        <xdr:cNvPr id="174" name="TextBox 173">
          <a:extLst>
            <a:ext uri="{FF2B5EF4-FFF2-40B4-BE49-F238E27FC236}">
              <a16:creationId xmlns:a16="http://schemas.microsoft.com/office/drawing/2014/main" id="{714C8A1C-8E68-B848-853E-D29A1A6A8552}"/>
            </a:ext>
          </a:extLst>
        </xdr:cNvPr>
        <xdr:cNvSpPr txBox="1"/>
      </xdr:nvSpPr>
      <xdr:spPr>
        <a:xfrm>
          <a:off x="18462567" y="1718016"/>
          <a:ext cx="716750" cy="679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FE301759-AE92-3045-AC57-766CC286A99B}" type="TxLink">
            <a:rPr lang="en-US" sz="4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4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132180</xdr:colOff>
      <xdr:row>14</xdr:row>
      <xdr:rowOff>75303</xdr:rowOff>
    </xdr:from>
    <xdr:to>
      <xdr:col>22</xdr:col>
      <xdr:colOff>692406</xdr:colOff>
      <xdr:row>18</xdr:row>
      <xdr:rowOff>1098</xdr:rowOff>
    </xdr:to>
    <xdr:sp macro="" textlink="MatchANALYSIS!$G$17">
      <xdr:nvSpPr>
        <xdr:cNvPr id="175" name="TextBox 174">
          <a:extLst>
            <a:ext uri="{FF2B5EF4-FFF2-40B4-BE49-F238E27FC236}">
              <a16:creationId xmlns:a16="http://schemas.microsoft.com/office/drawing/2014/main" id="{F97FADA9-B540-084A-A73A-69CD2A80F739}"/>
            </a:ext>
          </a:extLst>
        </xdr:cNvPr>
        <xdr:cNvSpPr txBox="1"/>
      </xdr:nvSpPr>
      <xdr:spPr>
        <a:xfrm>
          <a:off x="18492751" y="2361303"/>
          <a:ext cx="560226" cy="578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C00D0C7-4B0C-4344-A170-47712C9B5CA6}" type="TxLink"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32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24760</xdr:colOff>
      <xdr:row>5</xdr:row>
      <xdr:rowOff>90717</xdr:rowOff>
    </xdr:from>
    <xdr:to>
      <xdr:col>23</xdr:col>
      <xdr:colOff>199641</xdr:colOff>
      <xdr:row>11</xdr:row>
      <xdr:rowOff>13679</xdr:rowOff>
    </xdr:to>
    <xdr:sp macro="" textlink="MatchANALYSIS!$G$15">
      <xdr:nvSpPr>
        <xdr:cNvPr id="178" name="TextBox 177">
          <a:extLst>
            <a:ext uri="{FF2B5EF4-FFF2-40B4-BE49-F238E27FC236}">
              <a16:creationId xmlns:a16="http://schemas.microsoft.com/office/drawing/2014/main" id="{92A203FD-0E7A-414D-A19D-853D9DD7195E}"/>
            </a:ext>
          </a:extLst>
        </xdr:cNvPr>
        <xdr:cNvSpPr txBox="1"/>
      </xdr:nvSpPr>
      <xdr:spPr>
        <a:xfrm>
          <a:off x="18385331" y="907146"/>
          <a:ext cx="1009453" cy="902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fld id="{B06D8704-7AD1-574A-A798-267C045A43B7}" type="TxLink">
            <a:rPr lang="en-US" sz="5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0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68932</xdr:colOff>
      <xdr:row>3</xdr:row>
      <xdr:rowOff>43543</xdr:rowOff>
    </xdr:from>
    <xdr:to>
      <xdr:col>23</xdr:col>
      <xdr:colOff>57320</xdr:colOff>
      <xdr:row>4</xdr:row>
      <xdr:rowOff>154577</xdr:rowOff>
    </xdr:to>
    <xdr:sp macro="" textlink="[1]Match!$B$1">
      <xdr:nvSpPr>
        <xdr:cNvPr id="338" name="Rectangle 337">
          <a:extLst>
            <a:ext uri="{FF2B5EF4-FFF2-40B4-BE49-F238E27FC236}">
              <a16:creationId xmlns:a16="http://schemas.microsoft.com/office/drawing/2014/main" id="{B05804B3-FA11-E049-B90F-843B53A379BE}"/>
            </a:ext>
          </a:extLst>
        </xdr:cNvPr>
        <xdr:cNvSpPr>
          <a:spLocks noChangeAspect="1"/>
        </xdr:cNvSpPr>
      </xdr:nvSpPr>
      <xdr:spPr>
        <a:xfrm>
          <a:off x="18429503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100" b="0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0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671285</xdr:colOff>
      <xdr:row>3</xdr:row>
      <xdr:rowOff>43542</xdr:rowOff>
    </xdr:from>
    <xdr:to>
      <xdr:col>24</xdr:col>
      <xdr:colOff>688827</xdr:colOff>
      <xdr:row>18</xdr:row>
      <xdr:rowOff>10399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DB3067-CCE3-6643-8F7C-CD4A77960B33}"/>
            </a:ext>
          </a:extLst>
        </xdr:cNvPr>
        <xdr:cNvGrpSpPr/>
      </xdr:nvGrpSpPr>
      <xdr:grpSpPr>
        <a:xfrm>
          <a:off x="21118285" y="560613"/>
          <a:ext cx="906542" cy="2552215"/>
          <a:chOff x="18360571" y="533400"/>
          <a:chExt cx="852113" cy="2416143"/>
        </a:xfrm>
      </xdr:grpSpPr>
      <xdr:sp macro="" textlink="MatchANALYSIS!$H$16">
        <xdr:nvSpPr>
          <xdr:cNvPr id="172" name="TextBox 171">
            <a:extLst>
              <a:ext uri="{FF2B5EF4-FFF2-40B4-BE49-F238E27FC236}">
                <a16:creationId xmlns:a16="http://schemas.microsoft.com/office/drawing/2014/main" id="{7E9592D8-4683-BC4E-BF0E-B3DD5735E45A}"/>
              </a:ext>
            </a:extLst>
          </xdr:cNvPr>
          <xdr:cNvSpPr txBox="1"/>
        </xdr:nvSpPr>
        <xdr:spPr>
          <a:xfrm>
            <a:off x="18415001" y="1732469"/>
            <a:ext cx="626252" cy="67354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7B7B8DB3-DF41-8F4B-82B2-6E9F96C1C01E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#VALUE!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7">
        <xdr:nvSpPr>
          <xdr:cNvPr id="173" name="TextBox 172">
            <a:extLst>
              <a:ext uri="{FF2B5EF4-FFF2-40B4-BE49-F238E27FC236}">
                <a16:creationId xmlns:a16="http://schemas.microsoft.com/office/drawing/2014/main" id="{995F6585-D75C-B84B-A8F1-A1CD9CC88322}"/>
              </a:ext>
            </a:extLst>
          </xdr:cNvPr>
          <xdr:cNvSpPr txBox="1"/>
        </xdr:nvSpPr>
        <xdr:spPr>
          <a:xfrm>
            <a:off x="18502157" y="2370715"/>
            <a:ext cx="524513" cy="5788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E781A9D-C49E-8B4C-962C-354D03C054C1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#VALUE!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5">
        <xdr:nvSpPr>
          <xdr:cNvPr id="177" name="TextBox 176">
            <a:extLst>
              <a:ext uri="{FF2B5EF4-FFF2-40B4-BE49-F238E27FC236}">
                <a16:creationId xmlns:a16="http://schemas.microsoft.com/office/drawing/2014/main" id="{7BDBE7A4-881C-244D-B328-847ECBABD2C1}"/>
              </a:ext>
            </a:extLst>
          </xdr:cNvPr>
          <xdr:cNvSpPr txBox="1"/>
        </xdr:nvSpPr>
        <xdr:spPr>
          <a:xfrm>
            <a:off x="18360571" y="908104"/>
            <a:ext cx="827531" cy="91478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B0C6836-6562-C146-B026-943D22882075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339" name="Rectangle 338">
            <a:extLst>
              <a:ext uri="{FF2B5EF4-FFF2-40B4-BE49-F238E27FC236}">
                <a16:creationId xmlns:a16="http://schemas.microsoft.com/office/drawing/2014/main" id="{BA788021-5037-4F4D-BA68-8E58E1518E82}"/>
              </a:ext>
            </a:extLst>
          </xdr:cNvPr>
          <xdr:cNvSpPr>
            <a:spLocks noChangeAspect="1"/>
          </xdr:cNvSpPr>
        </xdr:nvSpPr>
        <xdr:spPr>
          <a:xfrm>
            <a:off x="18389724" y="533400"/>
            <a:ext cx="822960" cy="27432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3BAD1B-8F72-3449-B935-EF441FD86782}" type="TxLink">
              <a:rPr lang="en-US" sz="11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Limerick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36</xdr:col>
      <xdr:colOff>127000</xdr:colOff>
      <xdr:row>6</xdr:row>
      <xdr:rowOff>44275</xdr:rowOff>
    </xdr:from>
    <xdr:to>
      <xdr:col>41</xdr:col>
      <xdr:colOff>526142</xdr:colOff>
      <xdr:row>23</xdr:row>
      <xdr:rowOff>11618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14E07C-777D-9D4E-8B4F-490EEC8A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36</xdr:col>
      <xdr:colOff>333829</xdr:colOff>
      <xdr:row>0</xdr:row>
      <xdr:rowOff>18144</xdr:rowOff>
    </xdr:from>
    <xdr:ext cx="4114800" cy="40301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96AE5164-083A-9447-8CFA-786B98BD8652}"/>
            </a:ext>
          </a:extLst>
        </xdr:cNvPr>
        <xdr:cNvSpPr txBox="1"/>
      </xdr:nvSpPr>
      <xdr:spPr>
        <a:xfrm>
          <a:off x="30378400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Game Progression</a:t>
          </a:r>
        </a:p>
      </xdr:txBody>
    </xdr:sp>
    <xdr:clientData/>
  </xdr:oneCellAnchor>
  <xdr:twoCellAnchor>
    <xdr:from>
      <xdr:col>38</xdr:col>
      <xdr:colOff>210457</xdr:colOff>
      <xdr:row>3</xdr:row>
      <xdr:rowOff>43543</xdr:rowOff>
    </xdr:from>
    <xdr:to>
      <xdr:col>39</xdr:col>
      <xdr:colOff>198845</xdr:colOff>
      <xdr:row>4</xdr:row>
      <xdr:rowOff>154577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407DF22D-56DD-B343-B0FD-1EB3CD7C9A2E}"/>
            </a:ext>
          </a:extLst>
        </xdr:cNvPr>
        <xdr:cNvSpPr>
          <a:spLocks noChangeAspect="1"/>
        </xdr:cNvSpPr>
      </xdr:nvSpPr>
      <xdr:spPr>
        <a:xfrm>
          <a:off x="31924171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twoCellAnchor>
    <xdr:from>
      <xdr:col>46</xdr:col>
      <xdr:colOff>831067</xdr:colOff>
      <xdr:row>5</xdr:row>
      <xdr:rowOff>72563</xdr:rowOff>
    </xdr:from>
    <xdr:to>
      <xdr:col>47</xdr:col>
      <xdr:colOff>819456</xdr:colOff>
      <xdr:row>7</xdr:row>
      <xdr:rowOff>20312</xdr:rowOff>
    </xdr:to>
    <xdr:sp macro="" textlink="MatchANALYSIS!H28">
      <xdr:nvSpPr>
        <xdr:cNvPr id="348" name="Rectangle 347">
          <a:extLst>
            <a:ext uri="{FF2B5EF4-FFF2-40B4-BE49-F238E27FC236}">
              <a16:creationId xmlns:a16="http://schemas.microsoft.com/office/drawing/2014/main" id="{C8D9E3EF-CA4F-BC4D-ACCD-409B3ED11CDE}"/>
            </a:ext>
          </a:extLst>
        </xdr:cNvPr>
        <xdr:cNvSpPr>
          <a:spLocks noChangeAspect="1"/>
        </xdr:cNvSpPr>
      </xdr:nvSpPr>
      <xdr:spPr>
        <a:xfrm>
          <a:off x="39221353" y="888992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5</xdr:row>
      <xdr:rowOff>72563</xdr:rowOff>
    </xdr:from>
    <xdr:to>
      <xdr:col>44</xdr:col>
      <xdr:colOff>768531</xdr:colOff>
      <xdr:row>7</xdr:row>
      <xdr:rowOff>20312</xdr:rowOff>
    </xdr:to>
    <xdr:sp macro="" textlink="MatchANALYSIS!G28">
      <xdr:nvSpPr>
        <xdr:cNvPr id="349" name="Rectangle 348">
          <a:extLst>
            <a:ext uri="{FF2B5EF4-FFF2-40B4-BE49-F238E27FC236}">
              <a16:creationId xmlns:a16="http://schemas.microsoft.com/office/drawing/2014/main" id="{31DBD17F-E983-D745-8C6E-02E860BB8038}"/>
            </a:ext>
          </a:extLst>
        </xdr:cNvPr>
        <xdr:cNvSpPr>
          <a:spLocks noChangeAspect="1"/>
        </xdr:cNvSpPr>
      </xdr:nvSpPr>
      <xdr:spPr>
        <a:xfrm>
          <a:off x="36666714" y="88899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5</xdr:row>
      <xdr:rowOff>72563</xdr:rowOff>
    </xdr:from>
    <xdr:to>
      <xdr:col>46</xdr:col>
      <xdr:colOff>727166</xdr:colOff>
      <xdr:row>7</xdr:row>
      <xdr:rowOff>20312</xdr:rowOff>
    </xdr:to>
    <xdr:sp macro="" textlink="MatchANALYSIS!F28">
      <xdr:nvSpPr>
        <xdr:cNvPr id="350" name="Rectangle 349">
          <a:extLst>
            <a:ext uri="{FF2B5EF4-FFF2-40B4-BE49-F238E27FC236}">
              <a16:creationId xmlns:a16="http://schemas.microsoft.com/office/drawing/2014/main" id="{EA7161C4-CA07-A346-81CB-D5C3BE1B1635}"/>
            </a:ext>
          </a:extLst>
        </xdr:cNvPr>
        <xdr:cNvSpPr>
          <a:spLocks/>
        </xdr:cNvSpPr>
      </xdr:nvSpPr>
      <xdr:spPr>
        <a:xfrm>
          <a:off x="37562972" y="8889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3</xdr:row>
      <xdr:rowOff>43543</xdr:rowOff>
    </xdr:from>
    <xdr:to>
      <xdr:col>47</xdr:col>
      <xdr:colOff>819456</xdr:colOff>
      <xdr:row>4</xdr:row>
      <xdr:rowOff>154577</xdr:rowOff>
    </xdr:to>
    <xdr:sp macro="" textlink="[1]Match!$C$1">
      <xdr:nvSpPr>
        <xdr:cNvPr id="351" name="Rectangle 350">
          <a:extLst>
            <a:ext uri="{FF2B5EF4-FFF2-40B4-BE49-F238E27FC236}">
              <a16:creationId xmlns:a16="http://schemas.microsoft.com/office/drawing/2014/main" id="{D0FE503D-3F62-0E4C-B6F6-5B4B7305A449}"/>
            </a:ext>
          </a:extLst>
        </xdr:cNvPr>
        <xdr:cNvSpPr>
          <a:spLocks noChangeAspect="1"/>
        </xdr:cNvSpPr>
      </xdr:nvSpPr>
      <xdr:spPr>
        <a:xfrm>
          <a:off x="39221353" y="533400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Limerick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3</xdr:row>
      <xdr:rowOff>43543</xdr:rowOff>
    </xdr:from>
    <xdr:to>
      <xdr:col>44</xdr:col>
      <xdr:colOff>768531</xdr:colOff>
      <xdr:row>4</xdr:row>
      <xdr:rowOff>154577</xdr:rowOff>
    </xdr:to>
    <xdr:sp macro="" textlink="[1]Match!$B$1">
      <xdr:nvSpPr>
        <xdr:cNvPr id="352" name="Rectangle 351">
          <a:extLst>
            <a:ext uri="{FF2B5EF4-FFF2-40B4-BE49-F238E27FC236}">
              <a16:creationId xmlns:a16="http://schemas.microsoft.com/office/drawing/2014/main" id="{ABBDAB62-0ACC-FA4D-9D1A-6364CF191333}"/>
            </a:ext>
          </a:extLst>
        </xdr:cNvPr>
        <xdr:cNvSpPr>
          <a:spLocks noChangeAspect="1"/>
        </xdr:cNvSpPr>
      </xdr:nvSpPr>
      <xdr:spPr>
        <a:xfrm>
          <a:off x="36666714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831067</xdr:colOff>
      <xdr:row>7</xdr:row>
      <xdr:rowOff>97964</xdr:rowOff>
    </xdr:from>
    <xdr:to>
      <xdr:col>47</xdr:col>
      <xdr:colOff>819456</xdr:colOff>
      <xdr:row>9</xdr:row>
      <xdr:rowOff>45713</xdr:rowOff>
    </xdr:to>
    <xdr:sp macro="" textlink="MatchANALYSIS!H27">
      <xdr:nvSpPr>
        <xdr:cNvPr id="353" name="Rectangle 352">
          <a:extLst>
            <a:ext uri="{FF2B5EF4-FFF2-40B4-BE49-F238E27FC236}">
              <a16:creationId xmlns:a16="http://schemas.microsoft.com/office/drawing/2014/main" id="{6019C077-457F-B24C-ACA1-A67C9ACE28F0}"/>
            </a:ext>
          </a:extLst>
        </xdr:cNvPr>
        <xdr:cNvSpPr>
          <a:spLocks noChangeAspect="1"/>
        </xdr:cNvSpPr>
      </xdr:nvSpPr>
      <xdr:spPr>
        <a:xfrm>
          <a:off x="39221353" y="1240964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7</xdr:row>
      <xdr:rowOff>97964</xdr:rowOff>
    </xdr:from>
    <xdr:to>
      <xdr:col>44</xdr:col>
      <xdr:colOff>768531</xdr:colOff>
      <xdr:row>9</xdr:row>
      <xdr:rowOff>45713</xdr:rowOff>
    </xdr:to>
    <xdr:sp macro="" textlink="MatchANALYSIS!G27">
      <xdr:nvSpPr>
        <xdr:cNvPr id="354" name="Rectangle 353">
          <a:extLst>
            <a:ext uri="{FF2B5EF4-FFF2-40B4-BE49-F238E27FC236}">
              <a16:creationId xmlns:a16="http://schemas.microsoft.com/office/drawing/2014/main" id="{747158CA-E66B-3542-9359-E6F7DE4AD74E}"/>
            </a:ext>
          </a:extLst>
        </xdr:cNvPr>
        <xdr:cNvSpPr>
          <a:spLocks noChangeAspect="1"/>
        </xdr:cNvSpPr>
      </xdr:nvSpPr>
      <xdr:spPr>
        <a:xfrm>
          <a:off x="36666714" y="124096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7</xdr:row>
      <xdr:rowOff>97964</xdr:rowOff>
    </xdr:from>
    <xdr:to>
      <xdr:col>46</xdr:col>
      <xdr:colOff>727166</xdr:colOff>
      <xdr:row>9</xdr:row>
      <xdr:rowOff>45713</xdr:rowOff>
    </xdr:to>
    <xdr:sp macro="" textlink="MatchANALYSIS!F27">
      <xdr:nvSpPr>
        <xdr:cNvPr id="355" name="Rectangle 354">
          <a:extLst>
            <a:ext uri="{FF2B5EF4-FFF2-40B4-BE49-F238E27FC236}">
              <a16:creationId xmlns:a16="http://schemas.microsoft.com/office/drawing/2014/main" id="{E5EF500C-946F-4C43-8CB3-B6A2A3C87B79}"/>
            </a:ext>
          </a:extLst>
        </xdr:cNvPr>
        <xdr:cNvSpPr>
          <a:spLocks/>
        </xdr:cNvSpPr>
      </xdr:nvSpPr>
      <xdr:spPr>
        <a:xfrm>
          <a:off x="37562972" y="124096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9</xdr:row>
      <xdr:rowOff>123364</xdr:rowOff>
    </xdr:from>
    <xdr:to>
      <xdr:col>47</xdr:col>
      <xdr:colOff>819456</xdr:colOff>
      <xdr:row>11</xdr:row>
      <xdr:rowOff>71112</xdr:rowOff>
    </xdr:to>
    <xdr:sp macro="" textlink="MatchANALYSIS!H25">
      <xdr:nvSpPr>
        <xdr:cNvPr id="356" name="Rectangle 355">
          <a:extLst>
            <a:ext uri="{FF2B5EF4-FFF2-40B4-BE49-F238E27FC236}">
              <a16:creationId xmlns:a16="http://schemas.microsoft.com/office/drawing/2014/main" id="{3CFA006D-8760-DC42-9A66-06AFA360E178}"/>
            </a:ext>
          </a:extLst>
        </xdr:cNvPr>
        <xdr:cNvSpPr>
          <a:spLocks noChangeAspect="1"/>
        </xdr:cNvSpPr>
      </xdr:nvSpPr>
      <xdr:spPr>
        <a:xfrm>
          <a:off x="39221353" y="1592935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9</xdr:row>
      <xdr:rowOff>123364</xdr:rowOff>
    </xdr:from>
    <xdr:to>
      <xdr:col>44</xdr:col>
      <xdr:colOff>768531</xdr:colOff>
      <xdr:row>11</xdr:row>
      <xdr:rowOff>71112</xdr:rowOff>
    </xdr:to>
    <xdr:sp macro="" textlink="MatchANALYSIS!G25">
      <xdr:nvSpPr>
        <xdr:cNvPr id="357" name="Rectangle 356">
          <a:extLst>
            <a:ext uri="{FF2B5EF4-FFF2-40B4-BE49-F238E27FC236}">
              <a16:creationId xmlns:a16="http://schemas.microsoft.com/office/drawing/2014/main" id="{37BA7D0F-BB02-7A4C-9C08-A562E2DDC687}"/>
            </a:ext>
          </a:extLst>
        </xdr:cNvPr>
        <xdr:cNvSpPr>
          <a:spLocks noChangeAspect="1"/>
        </xdr:cNvSpPr>
      </xdr:nvSpPr>
      <xdr:spPr>
        <a:xfrm>
          <a:off x="36666714" y="159293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9</xdr:row>
      <xdr:rowOff>123364</xdr:rowOff>
    </xdr:from>
    <xdr:to>
      <xdr:col>46</xdr:col>
      <xdr:colOff>727166</xdr:colOff>
      <xdr:row>11</xdr:row>
      <xdr:rowOff>71112</xdr:rowOff>
    </xdr:to>
    <xdr:sp macro="" textlink="MatchANALYSIS!F25">
      <xdr:nvSpPr>
        <xdr:cNvPr id="358" name="Rectangle 357">
          <a:extLst>
            <a:ext uri="{FF2B5EF4-FFF2-40B4-BE49-F238E27FC236}">
              <a16:creationId xmlns:a16="http://schemas.microsoft.com/office/drawing/2014/main" id="{E7B6CE56-8562-3A40-915E-79BB4CC8EB5C}"/>
            </a:ext>
          </a:extLst>
        </xdr:cNvPr>
        <xdr:cNvSpPr>
          <a:spLocks/>
        </xdr:cNvSpPr>
      </xdr:nvSpPr>
      <xdr:spPr>
        <a:xfrm>
          <a:off x="37562972" y="15929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11</xdr:row>
      <xdr:rowOff>148764</xdr:rowOff>
    </xdr:from>
    <xdr:to>
      <xdr:col>47</xdr:col>
      <xdr:colOff>819456</xdr:colOff>
      <xdr:row>13</xdr:row>
      <xdr:rowOff>96513</xdr:rowOff>
    </xdr:to>
    <xdr:sp macro="" textlink="MatchANALYSIS!H26">
      <xdr:nvSpPr>
        <xdr:cNvPr id="359" name="Rectangle 358">
          <a:extLst>
            <a:ext uri="{FF2B5EF4-FFF2-40B4-BE49-F238E27FC236}">
              <a16:creationId xmlns:a16="http://schemas.microsoft.com/office/drawing/2014/main" id="{CE4404C5-C946-154C-AFF0-F04ED733FA52}"/>
            </a:ext>
          </a:extLst>
        </xdr:cNvPr>
        <xdr:cNvSpPr>
          <a:spLocks noChangeAspect="1"/>
        </xdr:cNvSpPr>
      </xdr:nvSpPr>
      <xdr:spPr>
        <a:xfrm>
          <a:off x="39221353" y="1944907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11</xdr:row>
      <xdr:rowOff>148764</xdr:rowOff>
    </xdr:from>
    <xdr:to>
      <xdr:col>44</xdr:col>
      <xdr:colOff>768531</xdr:colOff>
      <xdr:row>13</xdr:row>
      <xdr:rowOff>96513</xdr:rowOff>
    </xdr:to>
    <xdr:sp macro="" textlink="MatchANALYSIS!G26">
      <xdr:nvSpPr>
        <xdr:cNvPr id="360" name="Rectangle 359">
          <a:extLst>
            <a:ext uri="{FF2B5EF4-FFF2-40B4-BE49-F238E27FC236}">
              <a16:creationId xmlns:a16="http://schemas.microsoft.com/office/drawing/2014/main" id="{E5633D09-2EA8-0A4A-92CA-534F01A15E07}"/>
            </a:ext>
          </a:extLst>
        </xdr:cNvPr>
        <xdr:cNvSpPr>
          <a:spLocks noChangeAspect="1"/>
        </xdr:cNvSpPr>
      </xdr:nvSpPr>
      <xdr:spPr>
        <a:xfrm>
          <a:off x="36666714" y="19449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11</xdr:row>
      <xdr:rowOff>148764</xdr:rowOff>
    </xdr:from>
    <xdr:to>
      <xdr:col>46</xdr:col>
      <xdr:colOff>727166</xdr:colOff>
      <xdr:row>13</xdr:row>
      <xdr:rowOff>96513</xdr:rowOff>
    </xdr:to>
    <xdr:sp macro="" textlink="MatchANALYSIS!F26">
      <xdr:nvSpPr>
        <xdr:cNvPr id="361" name="Rectangle 360">
          <a:extLst>
            <a:ext uri="{FF2B5EF4-FFF2-40B4-BE49-F238E27FC236}">
              <a16:creationId xmlns:a16="http://schemas.microsoft.com/office/drawing/2014/main" id="{7AA3C6A1-8293-6449-A897-F55AEF3F378A}"/>
            </a:ext>
          </a:extLst>
        </xdr:cNvPr>
        <xdr:cNvSpPr>
          <a:spLocks/>
        </xdr:cNvSpPr>
      </xdr:nvSpPr>
      <xdr:spPr>
        <a:xfrm>
          <a:off x="37562972" y="194490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43</xdr:col>
      <xdr:colOff>413657</xdr:colOff>
      <xdr:row>0</xdr:row>
      <xdr:rowOff>18144</xdr:rowOff>
    </xdr:from>
    <xdr:ext cx="4114800" cy="40301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15CC1A8-B983-9447-8E8F-914B35F9DFAF}"/>
            </a:ext>
          </a:extLst>
        </xdr:cNvPr>
        <xdr:cNvSpPr txBox="1"/>
      </xdr:nvSpPr>
      <xdr:spPr>
        <a:xfrm>
          <a:off x="36300228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one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4A151685-34C3-4C4F-B175-51C460342D5A}"/>
            </a:ext>
          </a:extLst>
        </xdr:cNvPr>
        <xdr:cNvSpPr txBox="1"/>
      </xdr:nvSpPr>
      <xdr:spPr>
        <a:xfrm>
          <a:off x="749299" y="471714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235865</xdr:colOff>
      <xdr:row>16</xdr:row>
      <xdr:rowOff>115383</xdr:rowOff>
    </xdr:from>
    <xdr:to>
      <xdr:col>44</xdr:col>
      <xdr:colOff>772893</xdr:colOff>
      <xdr:row>19</xdr:row>
      <xdr:rowOff>82725</xdr:rowOff>
    </xdr:to>
    <xdr:sp macro="" textlink="Location1ANALYSIS!L22">
      <xdr:nvSpPr>
        <xdr:cNvPr id="345" name="Rectangle 344">
          <a:extLst>
            <a:ext uri="{FF2B5EF4-FFF2-40B4-BE49-F238E27FC236}">
              <a16:creationId xmlns:a16="http://schemas.microsoft.com/office/drawing/2014/main" id="{E5B0AE99-1B82-D640-8A98-AF3E4428B660}"/>
            </a:ext>
          </a:extLst>
        </xdr:cNvPr>
        <xdr:cNvSpPr>
          <a:spLocks noChangeAspect="1"/>
        </xdr:cNvSpPr>
      </xdr:nvSpPr>
      <xdr:spPr>
        <a:xfrm>
          <a:off x="36122436" y="272795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254008</xdr:colOff>
      <xdr:row>21</xdr:row>
      <xdr:rowOff>13780</xdr:rowOff>
    </xdr:from>
    <xdr:to>
      <xdr:col>44</xdr:col>
      <xdr:colOff>791036</xdr:colOff>
      <xdr:row>23</xdr:row>
      <xdr:rowOff>144409</xdr:rowOff>
    </xdr:to>
    <xdr:sp macro="" textlink="Location1ANALYSIS!L24">
      <xdr:nvSpPr>
        <xdr:cNvPr id="347" name="Rectangle 346">
          <a:extLst>
            <a:ext uri="{FF2B5EF4-FFF2-40B4-BE49-F238E27FC236}">
              <a16:creationId xmlns:a16="http://schemas.microsoft.com/office/drawing/2014/main" id="{1720AEA4-93E3-0B47-9615-4D24E9D61EB5}"/>
            </a:ext>
          </a:extLst>
        </xdr:cNvPr>
        <xdr:cNvSpPr>
          <a:spLocks noChangeAspect="1"/>
        </xdr:cNvSpPr>
      </xdr:nvSpPr>
      <xdr:spPr>
        <a:xfrm>
          <a:off x="36140579" y="344278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235865</xdr:colOff>
      <xdr:row>25</xdr:row>
      <xdr:rowOff>111749</xdr:rowOff>
    </xdr:from>
    <xdr:to>
      <xdr:col>44</xdr:col>
      <xdr:colOff>772893</xdr:colOff>
      <xdr:row>28</xdr:row>
      <xdr:rowOff>79092</xdr:rowOff>
    </xdr:to>
    <xdr:sp macro="" textlink="Location1ANALYSIS!L23">
      <xdr:nvSpPr>
        <xdr:cNvPr id="362" name="Rectangle 361">
          <a:extLst>
            <a:ext uri="{FF2B5EF4-FFF2-40B4-BE49-F238E27FC236}">
              <a16:creationId xmlns:a16="http://schemas.microsoft.com/office/drawing/2014/main" id="{2DD0035F-8B55-1E40-A317-8171AFAF0474}"/>
            </a:ext>
          </a:extLst>
        </xdr:cNvPr>
        <xdr:cNvSpPr>
          <a:spLocks noChangeAspect="1"/>
        </xdr:cNvSpPr>
      </xdr:nvSpPr>
      <xdr:spPr>
        <a:xfrm>
          <a:off x="36122436" y="419389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780140</xdr:colOff>
      <xdr:row>16</xdr:row>
      <xdr:rowOff>18145</xdr:rowOff>
    </xdr:from>
    <xdr:to>
      <xdr:col>47</xdr:col>
      <xdr:colOff>826940</xdr:colOff>
      <xdr:row>28</xdr:row>
      <xdr:rowOff>161834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EFCA0DB-5FD5-5243-ACA7-E7232F3D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66711" y="2630716"/>
          <a:ext cx="3385086" cy="2103118"/>
        </a:xfrm>
        <a:prstGeom prst="rect">
          <a:avLst/>
        </a:prstGeom>
      </xdr:spPr>
    </xdr:pic>
    <xdr:clientData/>
  </xdr:twoCellAnchor>
  <xdr:twoCellAnchor>
    <xdr:from>
      <xdr:col>43</xdr:col>
      <xdr:colOff>642260</xdr:colOff>
      <xdr:row>29</xdr:row>
      <xdr:rowOff>93609</xdr:rowOff>
    </xdr:from>
    <xdr:to>
      <xdr:col>44</xdr:col>
      <xdr:colOff>630648</xdr:colOff>
      <xdr:row>31</xdr:row>
      <xdr:rowOff>41358</xdr:rowOff>
    </xdr:to>
    <xdr:sp macro="" textlink="Location1ANALYSIS!L27">
      <xdr:nvSpPr>
        <xdr:cNvPr id="364" name="Rectangle 363">
          <a:extLst>
            <a:ext uri="{FF2B5EF4-FFF2-40B4-BE49-F238E27FC236}">
              <a16:creationId xmlns:a16="http://schemas.microsoft.com/office/drawing/2014/main" id="{923CF113-5072-E74E-B9D2-AC7BC08D840B}"/>
            </a:ext>
          </a:extLst>
        </xdr:cNvPr>
        <xdr:cNvSpPr>
          <a:spLocks noChangeAspect="1"/>
        </xdr:cNvSpPr>
      </xdr:nvSpPr>
      <xdr:spPr>
        <a:xfrm>
          <a:off x="36528831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341086</xdr:colOff>
      <xdr:row>29</xdr:row>
      <xdr:rowOff>93609</xdr:rowOff>
    </xdr:from>
    <xdr:to>
      <xdr:col>45</xdr:col>
      <xdr:colOff>329475</xdr:colOff>
      <xdr:row>31</xdr:row>
      <xdr:rowOff>41358</xdr:rowOff>
    </xdr:to>
    <xdr:sp macro="" textlink="Location1ANALYSIS!L28">
      <xdr:nvSpPr>
        <xdr:cNvPr id="365" name="Rectangle 364">
          <a:extLst>
            <a:ext uri="{FF2B5EF4-FFF2-40B4-BE49-F238E27FC236}">
              <a16:creationId xmlns:a16="http://schemas.microsoft.com/office/drawing/2014/main" id="{7661DC4E-00DB-CA42-97FA-9206CE74890C}"/>
            </a:ext>
          </a:extLst>
        </xdr:cNvPr>
        <xdr:cNvSpPr>
          <a:spLocks noChangeAspect="1"/>
        </xdr:cNvSpPr>
      </xdr:nvSpPr>
      <xdr:spPr>
        <a:xfrm>
          <a:off x="37062229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729346</xdr:colOff>
      <xdr:row>29</xdr:row>
      <xdr:rowOff>93609</xdr:rowOff>
    </xdr:from>
    <xdr:to>
      <xdr:col>46</xdr:col>
      <xdr:colOff>717734</xdr:colOff>
      <xdr:row>31</xdr:row>
      <xdr:rowOff>41358</xdr:rowOff>
    </xdr:to>
    <xdr:sp macro="" textlink="Location1ANALYSIS!L29">
      <xdr:nvSpPr>
        <xdr:cNvPr id="366" name="Rectangle 365">
          <a:extLst>
            <a:ext uri="{FF2B5EF4-FFF2-40B4-BE49-F238E27FC236}">
              <a16:creationId xmlns:a16="http://schemas.microsoft.com/office/drawing/2014/main" id="{D284F28A-6EDF-9B41-A656-7C1DDCA649DA}"/>
            </a:ext>
          </a:extLst>
        </xdr:cNvPr>
        <xdr:cNvSpPr>
          <a:spLocks noChangeAspect="1"/>
        </xdr:cNvSpPr>
      </xdr:nvSpPr>
      <xdr:spPr>
        <a:xfrm>
          <a:off x="38285060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482600</xdr:colOff>
      <xdr:row>29</xdr:row>
      <xdr:rowOff>93609</xdr:rowOff>
    </xdr:from>
    <xdr:to>
      <xdr:col>47</xdr:col>
      <xdr:colOff>470989</xdr:colOff>
      <xdr:row>31</xdr:row>
      <xdr:rowOff>41358</xdr:rowOff>
    </xdr:to>
    <xdr:sp macro="" textlink="Location1ANALYSIS!L30">
      <xdr:nvSpPr>
        <xdr:cNvPr id="367" name="Rectangle 366">
          <a:extLst>
            <a:ext uri="{FF2B5EF4-FFF2-40B4-BE49-F238E27FC236}">
              <a16:creationId xmlns:a16="http://schemas.microsoft.com/office/drawing/2014/main" id="{99F24F18-06FB-FD4A-97FB-E7DEC17E5083}"/>
            </a:ext>
          </a:extLst>
        </xdr:cNvPr>
        <xdr:cNvSpPr>
          <a:spLocks noChangeAspect="1"/>
        </xdr:cNvSpPr>
      </xdr:nvSpPr>
      <xdr:spPr>
        <a:xfrm>
          <a:off x="38872886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235855</xdr:colOff>
      <xdr:row>29</xdr:row>
      <xdr:rowOff>93609</xdr:rowOff>
    </xdr:from>
    <xdr:to>
      <xdr:col>48</xdr:col>
      <xdr:colOff>224243</xdr:colOff>
      <xdr:row>31</xdr:row>
      <xdr:rowOff>41358</xdr:rowOff>
    </xdr:to>
    <xdr:sp macro="" textlink="Location1ANALYSIS!L31">
      <xdr:nvSpPr>
        <xdr:cNvPr id="368" name="Rectangle 367">
          <a:extLst>
            <a:ext uri="{FF2B5EF4-FFF2-40B4-BE49-F238E27FC236}">
              <a16:creationId xmlns:a16="http://schemas.microsoft.com/office/drawing/2014/main" id="{59EF09B0-1C59-3143-9BFC-B0622CDD4E53}"/>
            </a:ext>
          </a:extLst>
        </xdr:cNvPr>
        <xdr:cNvSpPr>
          <a:spLocks noChangeAspect="1"/>
        </xdr:cNvSpPr>
      </xdr:nvSpPr>
      <xdr:spPr>
        <a:xfrm>
          <a:off x="39460712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15</xdr:row>
      <xdr:rowOff>145143</xdr:rowOff>
    </xdr:from>
    <xdr:to>
      <xdr:col>44</xdr:col>
      <xdr:colOff>253143</xdr:colOff>
      <xdr:row>18</xdr:row>
      <xdr:rowOff>123299</xdr:rowOff>
    </xdr:to>
    <xdr:sp macro="" textlink="Location1ANALYSIS!$O$4">
      <xdr:nvSpPr>
        <xdr:cNvPr id="369" name="TextBox 368">
          <a:extLst>
            <a:ext uri="{FF2B5EF4-FFF2-40B4-BE49-F238E27FC236}">
              <a16:creationId xmlns:a16="http://schemas.microsoft.com/office/drawing/2014/main" id="{C13E279F-235B-DA47-AA0F-7D7AE8CB399F}"/>
            </a:ext>
          </a:extLst>
        </xdr:cNvPr>
        <xdr:cNvSpPr txBox="1"/>
      </xdr:nvSpPr>
      <xdr:spPr>
        <a:xfrm>
          <a:off x="36666711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83454</xdr:colOff>
      <xdr:row>29</xdr:row>
      <xdr:rowOff>100865</xdr:rowOff>
    </xdr:from>
    <xdr:to>
      <xdr:col>46</xdr:col>
      <xdr:colOff>59142</xdr:colOff>
      <xdr:row>31</xdr:row>
      <xdr:rowOff>48614</xdr:rowOff>
    </xdr:to>
    <xdr:sp macro="" textlink="Location1ANALYSIS!L29">
      <xdr:nvSpPr>
        <xdr:cNvPr id="370" name="Rectangle 369">
          <a:extLst>
            <a:ext uri="{FF2B5EF4-FFF2-40B4-BE49-F238E27FC236}">
              <a16:creationId xmlns:a16="http://schemas.microsoft.com/office/drawing/2014/main" id="{B16E3F31-3961-5B45-9F96-A03952A4A52D}"/>
            </a:ext>
          </a:extLst>
        </xdr:cNvPr>
        <xdr:cNvSpPr>
          <a:spLocks noChangeAspect="1"/>
        </xdr:cNvSpPr>
      </xdr:nvSpPr>
      <xdr:spPr>
        <a:xfrm>
          <a:off x="37639168" y="4836151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15</xdr:row>
      <xdr:rowOff>145143</xdr:rowOff>
    </xdr:from>
    <xdr:to>
      <xdr:col>45</xdr:col>
      <xdr:colOff>151545</xdr:colOff>
      <xdr:row>18</xdr:row>
      <xdr:rowOff>123299</xdr:rowOff>
    </xdr:to>
    <xdr:sp macro="" textlink="Location1ANALYSIS!$O$5">
      <xdr:nvSpPr>
        <xdr:cNvPr id="371" name="TextBox 370">
          <a:extLst>
            <a:ext uri="{FF2B5EF4-FFF2-40B4-BE49-F238E27FC236}">
              <a16:creationId xmlns:a16="http://schemas.microsoft.com/office/drawing/2014/main" id="{85BED3C6-7185-4A41-89B0-6E67BECDF73D}"/>
            </a:ext>
          </a:extLst>
        </xdr:cNvPr>
        <xdr:cNvSpPr txBox="1"/>
      </xdr:nvSpPr>
      <xdr:spPr>
        <a:xfrm>
          <a:off x="37399684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15</xdr:row>
      <xdr:rowOff>145143</xdr:rowOff>
    </xdr:from>
    <xdr:to>
      <xdr:col>46</xdr:col>
      <xdr:colOff>176947</xdr:colOff>
      <xdr:row>18</xdr:row>
      <xdr:rowOff>123299</xdr:rowOff>
    </xdr:to>
    <xdr:sp macro="" textlink="Location1ANALYSIS!$O$6">
      <xdr:nvSpPr>
        <xdr:cNvPr id="372" name="TextBox 371">
          <a:extLst>
            <a:ext uri="{FF2B5EF4-FFF2-40B4-BE49-F238E27FC236}">
              <a16:creationId xmlns:a16="http://schemas.microsoft.com/office/drawing/2014/main" id="{60F6D1CC-1830-3E45-8D13-5CD592BE1680}"/>
            </a:ext>
          </a:extLst>
        </xdr:cNvPr>
        <xdr:cNvSpPr txBox="1"/>
      </xdr:nvSpPr>
      <xdr:spPr>
        <a:xfrm>
          <a:off x="38259658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15</xdr:row>
      <xdr:rowOff>145143</xdr:rowOff>
    </xdr:from>
    <xdr:to>
      <xdr:col>47</xdr:col>
      <xdr:colOff>75348</xdr:colOff>
      <xdr:row>18</xdr:row>
      <xdr:rowOff>123299</xdr:rowOff>
    </xdr:to>
    <xdr:sp macro="" textlink="Location1ANALYSIS!$O$7">
      <xdr:nvSpPr>
        <xdr:cNvPr id="373" name="TextBox 372">
          <a:extLst>
            <a:ext uri="{FF2B5EF4-FFF2-40B4-BE49-F238E27FC236}">
              <a16:creationId xmlns:a16="http://schemas.microsoft.com/office/drawing/2014/main" id="{CC85F6CB-01DB-D148-87A6-7CBF16C8A019}"/>
            </a:ext>
          </a:extLst>
        </xdr:cNvPr>
        <xdr:cNvSpPr txBox="1"/>
      </xdr:nvSpPr>
      <xdr:spPr>
        <a:xfrm>
          <a:off x="38992630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301172</xdr:colOff>
      <xdr:row>15</xdr:row>
      <xdr:rowOff>145143</xdr:rowOff>
    </xdr:from>
    <xdr:to>
      <xdr:col>47</xdr:col>
      <xdr:colOff>608747</xdr:colOff>
      <xdr:row>18</xdr:row>
      <xdr:rowOff>123299</xdr:rowOff>
    </xdr:to>
    <xdr:sp macro="" textlink="Location1ANALYSIS!$O$8">
      <xdr:nvSpPr>
        <xdr:cNvPr id="374" name="TextBox 373">
          <a:extLst>
            <a:ext uri="{FF2B5EF4-FFF2-40B4-BE49-F238E27FC236}">
              <a16:creationId xmlns:a16="http://schemas.microsoft.com/office/drawing/2014/main" id="{372789FF-1E37-8441-AE72-F31A70722005}"/>
            </a:ext>
          </a:extLst>
        </xdr:cNvPr>
        <xdr:cNvSpPr txBox="1"/>
      </xdr:nvSpPr>
      <xdr:spPr>
        <a:xfrm>
          <a:off x="39526029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787396</xdr:colOff>
      <xdr:row>25</xdr:row>
      <xdr:rowOff>7268</xdr:rowOff>
    </xdr:from>
    <xdr:to>
      <xdr:col>44</xdr:col>
      <xdr:colOff>260399</xdr:colOff>
      <xdr:row>27</xdr:row>
      <xdr:rowOff>148710</xdr:rowOff>
    </xdr:to>
    <xdr:sp macro="" textlink="Location1ANALYSIS!$O$14">
      <xdr:nvSpPr>
        <xdr:cNvPr id="376" name="TextBox 375">
          <a:extLst>
            <a:ext uri="{FF2B5EF4-FFF2-40B4-BE49-F238E27FC236}">
              <a16:creationId xmlns:a16="http://schemas.microsoft.com/office/drawing/2014/main" id="{7DC03A5C-96A0-9042-B176-F220D17C1C70}"/>
            </a:ext>
          </a:extLst>
        </xdr:cNvPr>
        <xdr:cNvSpPr txBox="1"/>
      </xdr:nvSpPr>
      <xdr:spPr>
        <a:xfrm>
          <a:off x="36673967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25</xdr:row>
      <xdr:rowOff>7268</xdr:rowOff>
    </xdr:from>
    <xdr:to>
      <xdr:col>45</xdr:col>
      <xdr:colOff>158801</xdr:colOff>
      <xdr:row>27</xdr:row>
      <xdr:rowOff>148710</xdr:rowOff>
    </xdr:to>
    <xdr:sp macro="" textlink="Location1ANALYSIS!$O$15">
      <xdr:nvSpPr>
        <xdr:cNvPr id="377" name="TextBox 376">
          <a:extLst>
            <a:ext uri="{FF2B5EF4-FFF2-40B4-BE49-F238E27FC236}">
              <a16:creationId xmlns:a16="http://schemas.microsoft.com/office/drawing/2014/main" id="{2B7B04BE-760E-D547-AB89-1C2BA219CA94}"/>
            </a:ext>
          </a:extLst>
        </xdr:cNvPr>
        <xdr:cNvSpPr txBox="1"/>
      </xdr:nvSpPr>
      <xdr:spPr>
        <a:xfrm>
          <a:off x="37406940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711200</xdr:colOff>
      <xdr:row>25</xdr:row>
      <xdr:rowOff>7268</xdr:rowOff>
    </xdr:from>
    <xdr:to>
      <xdr:col>46</xdr:col>
      <xdr:colOff>184203</xdr:colOff>
      <xdr:row>27</xdr:row>
      <xdr:rowOff>148710</xdr:rowOff>
    </xdr:to>
    <xdr:sp macro="" textlink="Location1ANALYSIS!$O$16">
      <xdr:nvSpPr>
        <xdr:cNvPr id="378" name="TextBox 377">
          <a:extLst>
            <a:ext uri="{FF2B5EF4-FFF2-40B4-BE49-F238E27FC236}">
              <a16:creationId xmlns:a16="http://schemas.microsoft.com/office/drawing/2014/main" id="{0A0DE8C5-F46F-F849-AAEC-E60049E9906A}"/>
            </a:ext>
          </a:extLst>
        </xdr:cNvPr>
        <xdr:cNvSpPr txBox="1"/>
      </xdr:nvSpPr>
      <xdr:spPr>
        <a:xfrm>
          <a:off x="38266914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627743</xdr:colOff>
      <xdr:row>25</xdr:row>
      <xdr:rowOff>7268</xdr:rowOff>
    </xdr:from>
    <xdr:to>
      <xdr:col>47</xdr:col>
      <xdr:colOff>100747</xdr:colOff>
      <xdr:row>27</xdr:row>
      <xdr:rowOff>148710</xdr:rowOff>
    </xdr:to>
    <xdr:sp macro="" textlink="Location1ANALYSIS!$O$17">
      <xdr:nvSpPr>
        <xdr:cNvPr id="379" name="TextBox 378">
          <a:extLst>
            <a:ext uri="{FF2B5EF4-FFF2-40B4-BE49-F238E27FC236}">
              <a16:creationId xmlns:a16="http://schemas.microsoft.com/office/drawing/2014/main" id="{B3E73376-4E26-7248-B0CE-C42861B4DFA8}"/>
            </a:ext>
          </a:extLst>
        </xdr:cNvPr>
        <xdr:cNvSpPr txBox="1"/>
      </xdr:nvSpPr>
      <xdr:spPr>
        <a:xfrm>
          <a:off x="39018029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295728</xdr:colOff>
      <xdr:row>25</xdr:row>
      <xdr:rowOff>7268</xdr:rowOff>
    </xdr:from>
    <xdr:to>
      <xdr:col>47</xdr:col>
      <xdr:colOff>616003</xdr:colOff>
      <xdr:row>27</xdr:row>
      <xdr:rowOff>148710</xdr:rowOff>
    </xdr:to>
    <xdr:sp macro="" textlink="Location1ANALYSIS!$O$18">
      <xdr:nvSpPr>
        <xdr:cNvPr id="380" name="TextBox 379">
          <a:extLst>
            <a:ext uri="{FF2B5EF4-FFF2-40B4-BE49-F238E27FC236}">
              <a16:creationId xmlns:a16="http://schemas.microsoft.com/office/drawing/2014/main" id="{B0836AE2-3EFC-DD4E-8E39-D9B34D82D515}"/>
            </a:ext>
          </a:extLst>
        </xdr:cNvPr>
        <xdr:cNvSpPr txBox="1"/>
      </xdr:nvSpPr>
      <xdr:spPr>
        <a:xfrm>
          <a:off x="39520585" y="4089411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21</xdr:row>
      <xdr:rowOff>18150</xdr:rowOff>
    </xdr:from>
    <xdr:to>
      <xdr:col>44</xdr:col>
      <xdr:colOff>253143</xdr:colOff>
      <xdr:row>23</xdr:row>
      <xdr:rowOff>159592</xdr:rowOff>
    </xdr:to>
    <xdr:sp macro="" textlink="Location1ANALYSIS!$O$9">
      <xdr:nvSpPr>
        <xdr:cNvPr id="390" name="TextBox 389">
          <a:extLst>
            <a:ext uri="{FF2B5EF4-FFF2-40B4-BE49-F238E27FC236}">
              <a16:creationId xmlns:a16="http://schemas.microsoft.com/office/drawing/2014/main" id="{510C4122-3E5C-C243-84E3-C4603838CBF8}"/>
            </a:ext>
          </a:extLst>
        </xdr:cNvPr>
        <xdr:cNvSpPr txBox="1"/>
      </xdr:nvSpPr>
      <xdr:spPr>
        <a:xfrm>
          <a:off x="36666711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21</xdr:row>
      <xdr:rowOff>18150</xdr:rowOff>
    </xdr:from>
    <xdr:to>
      <xdr:col>45</xdr:col>
      <xdr:colOff>151545</xdr:colOff>
      <xdr:row>23</xdr:row>
      <xdr:rowOff>159592</xdr:rowOff>
    </xdr:to>
    <xdr:sp macro="" textlink="Location1ANALYSIS!$O$10">
      <xdr:nvSpPr>
        <xdr:cNvPr id="391" name="TextBox 390">
          <a:extLst>
            <a:ext uri="{FF2B5EF4-FFF2-40B4-BE49-F238E27FC236}">
              <a16:creationId xmlns:a16="http://schemas.microsoft.com/office/drawing/2014/main" id="{2F67004C-853B-D243-AC53-222C4D3F1704}"/>
            </a:ext>
          </a:extLst>
        </xdr:cNvPr>
        <xdr:cNvSpPr txBox="1"/>
      </xdr:nvSpPr>
      <xdr:spPr>
        <a:xfrm>
          <a:off x="37399684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21</xdr:row>
      <xdr:rowOff>18150</xdr:rowOff>
    </xdr:from>
    <xdr:to>
      <xdr:col>46</xdr:col>
      <xdr:colOff>176947</xdr:colOff>
      <xdr:row>23</xdr:row>
      <xdr:rowOff>159592</xdr:rowOff>
    </xdr:to>
    <xdr:sp macro="" textlink="Location1ANALYSIS!$O$11">
      <xdr:nvSpPr>
        <xdr:cNvPr id="392" name="TextBox 391">
          <a:extLst>
            <a:ext uri="{FF2B5EF4-FFF2-40B4-BE49-F238E27FC236}">
              <a16:creationId xmlns:a16="http://schemas.microsoft.com/office/drawing/2014/main" id="{C7D2F0A2-6A33-1549-A1A2-E350AC903CF7}"/>
            </a:ext>
          </a:extLst>
        </xdr:cNvPr>
        <xdr:cNvSpPr txBox="1"/>
      </xdr:nvSpPr>
      <xdr:spPr>
        <a:xfrm>
          <a:off x="38259658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21</xdr:row>
      <xdr:rowOff>18150</xdr:rowOff>
    </xdr:from>
    <xdr:to>
      <xdr:col>47</xdr:col>
      <xdr:colOff>75348</xdr:colOff>
      <xdr:row>23</xdr:row>
      <xdr:rowOff>159592</xdr:rowOff>
    </xdr:to>
    <xdr:sp macro="" textlink="Location1ANALYSIS!$O$12">
      <xdr:nvSpPr>
        <xdr:cNvPr id="393" name="TextBox 392">
          <a:extLst>
            <a:ext uri="{FF2B5EF4-FFF2-40B4-BE49-F238E27FC236}">
              <a16:creationId xmlns:a16="http://schemas.microsoft.com/office/drawing/2014/main" id="{A4D952C5-7671-6A4C-9D2A-18A8222990FA}"/>
            </a:ext>
          </a:extLst>
        </xdr:cNvPr>
        <xdr:cNvSpPr txBox="1"/>
      </xdr:nvSpPr>
      <xdr:spPr>
        <a:xfrm>
          <a:off x="38992630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275772</xdr:colOff>
      <xdr:row>21</xdr:row>
      <xdr:rowOff>18150</xdr:rowOff>
    </xdr:from>
    <xdr:to>
      <xdr:col>47</xdr:col>
      <xdr:colOff>608747</xdr:colOff>
      <xdr:row>23</xdr:row>
      <xdr:rowOff>159592</xdr:rowOff>
    </xdr:to>
    <xdr:sp macro="" textlink="Location1ANALYSIS!$O$13">
      <xdr:nvSpPr>
        <xdr:cNvPr id="394" name="TextBox 393">
          <a:extLst>
            <a:ext uri="{FF2B5EF4-FFF2-40B4-BE49-F238E27FC236}">
              <a16:creationId xmlns:a16="http://schemas.microsoft.com/office/drawing/2014/main" id="{FF2E0890-CE82-6A44-9DD9-E856B77BC6A8}"/>
            </a:ext>
          </a:extLst>
        </xdr:cNvPr>
        <xdr:cNvSpPr txBox="1"/>
      </xdr:nvSpPr>
      <xdr:spPr>
        <a:xfrm>
          <a:off x="39500629" y="3447150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224979</xdr:colOff>
      <xdr:row>35</xdr:row>
      <xdr:rowOff>140786</xdr:rowOff>
    </xdr:from>
    <xdr:to>
      <xdr:col>44</xdr:col>
      <xdr:colOff>762007</xdr:colOff>
      <xdr:row>38</xdr:row>
      <xdr:rowOff>108129</xdr:rowOff>
    </xdr:to>
    <xdr:sp macro="" textlink="Location1ANALYSIS!L22">
      <xdr:nvSpPr>
        <xdr:cNvPr id="396" name="Rectangle 395">
          <a:extLst>
            <a:ext uri="{FF2B5EF4-FFF2-40B4-BE49-F238E27FC236}">
              <a16:creationId xmlns:a16="http://schemas.microsoft.com/office/drawing/2014/main" id="{8B00F913-83EA-5842-B7F5-C99EE60180DA}"/>
            </a:ext>
          </a:extLst>
        </xdr:cNvPr>
        <xdr:cNvSpPr>
          <a:spLocks noChangeAspect="1"/>
        </xdr:cNvSpPr>
      </xdr:nvSpPr>
      <xdr:spPr>
        <a:xfrm>
          <a:off x="36111550" y="585578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243122</xdr:colOff>
      <xdr:row>40</xdr:row>
      <xdr:rowOff>39183</xdr:rowOff>
    </xdr:from>
    <xdr:to>
      <xdr:col>44</xdr:col>
      <xdr:colOff>780150</xdr:colOff>
      <xdr:row>43</xdr:row>
      <xdr:rowOff>6526</xdr:rowOff>
    </xdr:to>
    <xdr:sp macro="" textlink="Location1ANALYSIS!L24">
      <xdr:nvSpPr>
        <xdr:cNvPr id="397" name="Rectangle 396">
          <a:extLst>
            <a:ext uri="{FF2B5EF4-FFF2-40B4-BE49-F238E27FC236}">
              <a16:creationId xmlns:a16="http://schemas.microsoft.com/office/drawing/2014/main" id="{4AD195B8-4B01-E646-8BCF-F9B69801AC7F}"/>
            </a:ext>
          </a:extLst>
        </xdr:cNvPr>
        <xdr:cNvSpPr>
          <a:spLocks noChangeAspect="1"/>
        </xdr:cNvSpPr>
      </xdr:nvSpPr>
      <xdr:spPr>
        <a:xfrm>
          <a:off x="36129693" y="657061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224979</xdr:colOff>
      <xdr:row>44</xdr:row>
      <xdr:rowOff>137153</xdr:rowOff>
    </xdr:from>
    <xdr:to>
      <xdr:col>44</xdr:col>
      <xdr:colOff>762007</xdr:colOff>
      <xdr:row>47</xdr:row>
      <xdr:rowOff>104495</xdr:rowOff>
    </xdr:to>
    <xdr:sp macro="" textlink="Location1ANALYSIS!L23">
      <xdr:nvSpPr>
        <xdr:cNvPr id="398" name="Rectangle 397">
          <a:extLst>
            <a:ext uri="{FF2B5EF4-FFF2-40B4-BE49-F238E27FC236}">
              <a16:creationId xmlns:a16="http://schemas.microsoft.com/office/drawing/2014/main" id="{2BD2DB27-76C6-2B4E-AB42-4D2227B23D4B}"/>
            </a:ext>
          </a:extLst>
        </xdr:cNvPr>
        <xdr:cNvSpPr>
          <a:spLocks noChangeAspect="1"/>
        </xdr:cNvSpPr>
      </xdr:nvSpPr>
      <xdr:spPr>
        <a:xfrm>
          <a:off x="36111550" y="732172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0%</a:t>
          </a:fld>
          <a:endParaRPr lang="en-US" sz="1000" i="0"/>
        </a:p>
      </xdr:txBody>
    </xdr:sp>
    <xdr:clientData/>
  </xdr:twoCellAnchor>
  <xdr:twoCellAnchor>
    <xdr:from>
      <xdr:col>43</xdr:col>
      <xdr:colOff>631374</xdr:colOff>
      <xdr:row>48</xdr:row>
      <xdr:rowOff>119013</xdr:rowOff>
    </xdr:from>
    <xdr:to>
      <xdr:col>44</xdr:col>
      <xdr:colOff>619762</xdr:colOff>
      <xdr:row>50</xdr:row>
      <xdr:rowOff>66761</xdr:rowOff>
    </xdr:to>
    <xdr:sp macro="" textlink="Location1ANALYSIS!L27">
      <xdr:nvSpPr>
        <xdr:cNvPr id="399" name="Rectangle 398">
          <a:extLst>
            <a:ext uri="{FF2B5EF4-FFF2-40B4-BE49-F238E27FC236}">
              <a16:creationId xmlns:a16="http://schemas.microsoft.com/office/drawing/2014/main" id="{5705DE09-9871-6A4B-B191-C01168686F4B}"/>
            </a:ext>
          </a:extLst>
        </xdr:cNvPr>
        <xdr:cNvSpPr>
          <a:spLocks noChangeAspect="1"/>
        </xdr:cNvSpPr>
      </xdr:nvSpPr>
      <xdr:spPr>
        <a:xfrm>
          <a:off x="36517945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i="0"/>
        </a:p>
      </xdr:txBody>
    </xdr:sp>
    <xdr:clientData/>
  </xdr:twoCellAnchor>
  <xdr:twoCellAnchor>
    <xdr:from>
      <xdr:col>44</xdr:col>
      <xdr:colOff>330200</xdr:colOff>
      <xdr:row>48</xdr:row>
      <xdr:rowOff>119013</xdr:rowOff>
    </xdr:from>
    <xdr:to>
      <xdr:col>45</xdr:col>
      <xdr:colOff>318589</xdr:colOff>
      <xdr:row>50</xdr:row>
      <xdr:rowOff>66761</xdr:rowOff>
    </xdr:to>
    <xdr:sp macro="" textlink="Location1ANALYSIS!L28">
      <xdr:nvSpPr>
        <xdr:cNvPr id="400" name="Rectangle 399">
          <a:extLst>
            <a:ext uri="{FF2B5EF4-FFF2-40B4-BE49-F238E27FC236}">
              <a16:creationId xmlns:a16="http://schemas.microsoft.com/office/drawing/2014/main" id="{B7FA109E-2079-F94B-B93A-5F39A2680E4B}"/>
            </a:ext>
          </a:extLst>
        </xdr:cNvPr>
        <xdr:cNvSpPr>
          <a:spLocks noChangeAspect="1"/>
        </xdr:cNvSpPr>
      </xdr:nvSpPr>
      <xdr:spPr>
        <a:xfrm>
          <a:off x="37051343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718460</xdr:colOff>
      <xdr:row>48</xdr:row>
      <xdr:rowOff>119013</xdr:rowOff>
    </xdr:from>
    <xdr:to>
      <xdr:col>46</xdr:col>
      <xdr:colOff>706848</xdr:colOff>
      <xdr:row>50</xdr:row>
      <xdr:rowOff>66761</xdr:rowOff>
    </xdr:to>
    <xdr:sp macro="" textlink="Location1ANALYSIS!L29">
      <xdr:nvSpPr>
        <xdr:cNvPr id="401" name="Rectangle 400">
          <a:extLst>
            <a:ext uri="{FF2B5EF4-FFF2-40B4-BE49-F238E27FC236}">
              <a16:creationId xmlns:a16="http://schemas.microsoft.com/office/drawing/2014/main" id="{B9FBF025-0848-E24D-9712-0BFB145BD2FD}"/>
            </a:ext>
          </a:extLst>
        </xdr:cNvPr>
        <xdr:cNvSpPr>
          <a:spLocks noChangeAspect="1"/>
        </xdr:cNvSpPr>
      </xdr:nvSpPr>
      <xdr:spPr>
        <a:xfrm>
          <a:off x="38274174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471714</xdr:colOff>
      <xdr:row>48</xdr:row>
      <xdr:rowOff>119013</xdr:rowOff>
    </xdr:from>
    <xdr:to>
      <xdr:col>47</xdr:col>
      <xdr:colOff>460103</xdr:colOff>
      <xdr:row>50</xdr:row>
      <xdr:rowOff>66761</xdr:rowOff>
    </xdr:to>
    <xdr:sp macro="" textlink="Location1ANALYSIS!L30">
      <xdr:nvSpPr>
        <xdr:cNvPr id="402" name="Rectangle 401">
          <a:extLst>
            <a:ext uri="{FF2B5EF4-FFF2-40B4-BE49-F238E27FC236}">
              <a16:creationId xmlns:a16="http://schemas.microsoft.com/office/drawing/2014/main" id="{74116BD0-D786-EE48-8CF5-11D441FC993A}"/>
            </a:ext>
          </a:extLst>
        </xdr:cNvPr>
        <xdr:cNvSpPr>
          <a:spLocks noChangeAspect="1"/>
        </xdr:cNvSpPr>
      </xdr:nvSpPr>
      <xdr:spPr>
        <a:xfrm>
          <a:off x="38862000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224969</xdr:colOff>
      <xdr:row>48</xdr:row>
      <xdr:rowOff>119013</xdr:rowOff>
    </xdr:from>
    <xdr:to>
      <xdr:col>48</xdr:col>
      <xdr:colOff>213357</xdr:colOff>
      <xdr:row>50</xdr:row>
      <xdr:rowOff>66761</xdr:rowOff>
    </xdr:to>
    <xdr:sp macro="" textlink="Location1ANALYSIS!L31">
      <xdr:nvSpPr>
        <xdr:cNvPr id="403" name="Rectangle 402">
          <a:extLst>
            <a:ext uri="{FF2B5EF4-FFF2-40B4-BE49-F238E27FC236}">
              <a16:creationId xmlns:a16="http://schemas.microsoft.com/office/drawing/2014/main" id="{BDE20255-202F-E345-80BB-8F299D2EE81D}"/>
            </a:ext>
          </a:extLst>
        </xdr:cNvPr>
        <xdr:cNvSpPr>
          <a:spLocks noChangeAspect="1"/>
        </xdr:cNvSpPr>
      </xdr:nvSpPr>
      <xdr:spPr>
        <a:xfrm>
          <a:off x="39449826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72568</xdr:colOff>
      <xdr:row>48</xdr:row>
      <xdr:rowOff>126269</xdr:rowOff>
    </xdr:from>
    <xdr:to>
      <xdr:col>46</xdr:col>
      <xdr:colOff>48256</xdr:colOff>
      <xdr:row>50</xdr:row>
      <xdr:rowOff>74017</xdr:rowOff>
    </xdr:to>
    <xdr:sp macro="" textlink="Location1ANALYSIS!L29">
      <xdr:nvSpPr>
        <xdr:cNvPr id="404" name="Rectangle 403">
          <a:extLst>
            <a:ext uri="{FF2B5EF4-FFF2-40B4-BE49-F238E27FC236}">
              <a16:creationId xmlns:a16="http://schemas.microsoft.com/office/drawing/2014/main" id="{4B9593B3-1D0A-2C4B-8836-5E130737E7C0}"/>
            </a:ext>
          </a:extLst>
        </xdr:cNvPr>
        <xdr:cNvSpPr>
          <a:spLocks noChangeAspect="1"/>
        </xdr:cNvSpPr>
      </xdr:nvSpPr>
      <xdr:spPr>
        <a:xfrm>
          <a:off x="37628282" y="796398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805539</xdr:colOff>
      <xdr:row>35</xdr:row>
      <xdr:rowOff>83779</xdr:rowOff>
    </xdr:from>
    <xdr:to>
      <xdr:col>48</xdr:col>
      <xdr:colOff>5067</xdr:colOff>
      <xdr:row>48</xdr:row>
      <xdr:rowOff>56293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FFD69-F24C-F446-95A8-4EDF3ECD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92110" y="5798779"/>
          <a:ext cx="3372386" cy="2095228"/>
        </a:xfrm>
        <a:prstGeom prst="rect">
          <a:avLst/>
        </a:prstGeom>
      </xdr:spPr>
    </xdr:pic>
    <xdr:clientData/>
  </xdr:twoCellAnchor>
  <xdr:twoCellAnchor>
    <xdr:from>
      <xdr:col>44</xdr:col>
      <xdr:colOff>43539</xdr:colOff>
      <xdr:row>35</xdr:row>
      <xdr:rowOff>79833</xdr:rowOff>
    </xdr:from>
    <xdr:to>
      <xdr:col>44</xdr:col>
      <xdr:colOff>351114</xdr:colOff>
      <xdr:row>38</xdr:row>
      <xdr:rowOff>57989</xdr:rowOff>
    </xdr:to>
    <xdr:sp macro="" textlink="Location1ANALYSIS!BJ29">
      <xdr:nvSpPr>
        <xdr:cNvPr id="406" name="TextBox 405">
          <a:extLst>
            <a:ext uri="{FF2B5EF4-FFF2-40B4-BE49-F238E27FC236}">
              <a16:creationId xmlns:a16="http://schemas.microsoft.com/office/drawing/2014/main" id="{D2260D00-E3C8-8A44-A599-9844F55FB4FB}"/>
            </a:ext>
          </a:extLst>
        </xdr:cNvPr>
        <xdr:cNvSpPr txBox="1"/>
      </xdr:nvSpPr>
      <xdr:spPr>
        <a:xfrm>
          <a:off x="36764682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35</xdr:row>
      <xdr:rowOff>61690</xdr:rowOff>
    </xdr:from>
    <xdr:to>
      <xdr:col>45</xdr:col>
      <xdr:colOff>158801</xdr:colOff>
      <xdr:row>38</xdr:row>
      <xdr:rowOff>39846</xdr:rowOff>
    </xdr:to>
    <xdr:sp macro="" textlink="Location1ANALYSIS!BJ29">
      <xdr:nvSpPr>
        <xdr:cNvPr id="407" name="TextBox 406">
          <a:extLst>
            <a:ext uri="{FF2B5EF4-FFF2-40B4-BE49-F238E27FC236}">
              <a16:creationId xmlns:a16="http://schemas.microsoft.com/office/drawing/2014/main" id="{A5200DF2-B869-2440-AED2-C63B4C2E743B}"/>
            </a:ext>
          </a:extLst>
        </xdr:cNvPr>
        <xdr:cNvSpPr txBox="1"/>
      </xdr:nvSpPr>
      <xdr:spPr>
        <a:xfrm>
          <a:off x="37406940" y="577669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35</xdr:row>
      <xdr:rowOff>79833</xdr:rowOff>
    </xdr:from>
    <xdr:to>
      <xdr:col>46</xdr:col>
      <xdr:colOff>147917</xdr:colOff>
      <xdr:row>38</xdr:row>
      <xdr:rowOff>57989</xdr:rowOff>
    </xdr:to>
    <xdr:sp macro="" textlink="Location1ANALYSIS!BJ29">
      <xdr:nvSpPr>
        <xdr:cNvPr id="408" name="TextBox 407">
          <a:extLst>
            <a:ext uri="{FF2B5EF4-FFF2-40B4-BE49-F238E27FC236}">
              <a16:creationId xmlns:a16="http://schemas.microsoft.com/office/drawing/2014/main" id="{56CE6A9B-AC80-404C-ABAE-A588E002C26C}"/>
            </a:ext>
          </a:extLst>
        </xdr:cNvPr>
        <xdr:cNvSpPr txBox="1"/>
      </xdr:nvSpPr>
      <xdr:spPr>
        <a:xfrm>
          <a:off x="38230628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35</xdr:row>
      <xdr:rowOff>79833</xdr:rowOff>
    </xdr:from>
    <xdr:to>
      <xdr:col>47</xdr:col>
      <xdr:colOff>137033</xdr:colOff>
      <xdr:row>38</xdr:row>
      <xdr:rowOff>57989</xdr:rowOff>
    </xdr:to>
    <xdr:sp macro="" textlink="Location1ANALYSIS!BJ29">
      <xdr:nvSpPr>
        <xdr:cNvPr id="409" name="TextBox 408">
          <a:extLst>
            <a:ext uri="{FF2B5EF4-FFF2-40B4-BE49-F238E27FC236}">
              <a16:creationId xmlns:a16="http://schemas.microsoft.com/office/drawing/2014/main" id="{5E81258F-5DDD-BB43-B076-C64BBA77B8DB}"/>
            </a:ext>
          </a:extLst>
        </xdr:cNvPr>
        <xdr:cNvSpPr txBox="1"/>
      </xdr:nvSpPr>
      <xdr:spPr>
        <a:xfrm>
          <a:off x="39054315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35</xdr:row>
      <xdr:rowOff>79833</xdr:rowOff>
    </xdr:from>
    <xdr:to>
      <xdr:col>47</xdr:col>
      <xdr:colOff>743004</xdr:colOff>
      <xdr:row>38</xdr:row>
      <xdr:rowOff>57989</xdr:rowOff>
    </xdr:to>
    <xdr:sp macro="" textlink="Location1ANALYSIS!BJ29">
      <xdr:nvSpPr>
        <xdr:cNvPr id="410" name="TextBox 409">
          <a:extLst>
            <a:ext uri="{FF2B5EF4-FFF2-40B4-BE49-F238E27FC236}">
              <a16:creationId xmlns:a16="http://schemas.microsoft.com/office/drawing/2014/main" id="{AB6C6CF3-B46A-AF42-AEA3-4804BD11BBC4}"/>
            </a:ext>
          </a:extLst>
        </xdr:cNvPr>
        <xdr:cNvSpPr txBox="1"/>
      </xdr:nvSpPr>
      <xdr:spPr>
        <a:xfrm>
          <a:off x="39647586" y="5794833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50795</xdr:colOff>
      <xdr:row>44</xdr:row>
      <xdr:rowOff>105244</xdr:rowOff>
    </xdr:from>
    <xdr:to>
      <xdr:col>44</xdr:col>
      <xdr:colOff>358370</xdr:colOff>
      <xdr:row>47</xdr:row>
      <xdr:rowOff>83399</xdr:rowOff>
    </xdr:to>
    <xdr:sp macro="" textlink="Location1ANALYSIS!BJ29">
      <xdr:nvSpPr>
        <xdr:cNvPr id="412" name="TextBox 411">
          <a:extLst>
            <a:ext uri="{FF2B5EF4-FFF2-40B4-BE49-F238E27FC236}">
              <a16:creationId xmlns:a16="http://schemas.microsoft.com/office/drawing/2014/main" id="{02938142-A836-4C48-9567-D9A7BFA443C8}"/>
            </a:ext>
          </a:extLst>
        </xdr:cNvPr>
        <xdr:cNvSpPr txBox="1"/>
      </xdr:nvSpPr>
      <xdr:spPr>
        <a:xfrm>
          <a:off x="36771938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693053</xdr:colOff>
      <xdr:row>44</xdr:row>
      <xdr:rowOff>87101</xdr:rowOff>
    </xdr:from>
    <xdr:to>
      <xdr:col>45</xdr:col>
      <xdr:colOff>166057</xdr:colOff>
      <xdr:row>47</xdr:row>
      <xdr:rowOff>65256</xdr:rowOff>
    </xdr:to>
    <xdr:sp macro="" textlink="Location1ANALYSIS!BJ29">
      <xdr:nvSpPr>
        <xdr:cNvPr id="413" name="TextBox 412">
          <a:extLst>
            <a:ext uri="{FF2B5EF4-FFF2-40B4-BE49-F238E27FC236}">
              <a16:creationId xmlns:a16="http://schemas.microsoft.com/office/drawing/2014/main" id="{0540A028-9667-F747-96DE-E254187F1C8E}"/>
            </a:ext>
          </a:extLst>
        </xdr:cNvPr>
        <xdr:cNvSpPr txBox="1"/>
      </xdr:nvSpPr>
      <xdr:spPr>
        <a:xfrm>
          <a:off x="37414196" y="727167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682170</xdr:colOff>
      <xdr:row>44</xdr:row>
      <xdr:rowOff>105244</xdr:rowOff>
    </xdr:from>
    <xdr:to>
      <xdr:col>46</xdr:col>
      <xdr:colOff>155173</xdr:colOff>
      <xdr:row>47</xdr:row>
      <xdr:rowOff>83399</xdr:rowOff>
    </xdr:to>
    <xdr:sp macro="" textlink="Location1ANALYSIS!BJ29">
      <xdr:nvSpPr>
        <xdr:cNvPr id="414" name="TextBox 413">
          <a:extLst>
            <a:ext uri="{FF2B5EF4-FFF2-40B4-BE49-F238E27FC236}">
              <a16:creationId xmlns:a16="http://schemas.microsoft.com/office/drawing/2014/main" id="{D38D8C24-8FF3-A34D-8DE9-CEBC0276706F}"/>
            </a:ext>
          </a:extLst>
        </xdr:cNvPr>
        <xdr:cNvSpPr txBox="1"/>
      </xdr:nvSpPr>
      <xdr:spPr>
        <a:xfrm>
          <a:off x="38237884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671285</xdr:colOff>
      <xdr:row>44</xdr:row>
      <xdr:rowOff>105244</xdr:rowOff>
    </xdr:from>
    <xdr:to>
      <xdr:col>47</xdr:col>
      <xdr:colOff>131589</xdr:colOff>
      <xdr:row>47</xdr:row>
      <xdr:rowOff>83399</xdr:rowOff>
    </xdr:to>
    <xdr:sp macro="" textlink="Location1ANALYSIS!BJ29">
      <xdr:nvSpPr>
        <xdr:cNvPr id="415" name="TextBox 414">
          <a:extLst>
            <a:ext uri="{FF2B5EF4-FFF2-40B4-BE49-F238E27FC236}">
              <a16:creationId xmlns:a16="http://schemas.microsoft.com/office/drawing/2014/main" id="{2A5DC7A0-45D8-F143-A570-77AC0A1F0374}"/>
            </a:ext>
          </a:extLst>
        </xdr:cNvPr>
        <xdr:cNvSpPr txBox="1"/>
      </xdr:nvSpPr>
      <xdr:spPr>
        <a:xfrm>
          <a:off x="39061571" y="72898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105244</xdr:rowOff>
    </xdr:from>
    <xdr:to>
      <xdr:col>47</xdr:col>
      <xdr:colOff>750260</xdr:colOff>
      <xdr:row>47</xdr:row>
      <xdr:rowOff>83399</xdr:rowOff>
    </xdr:to>
    <xdr:sp macro="" textlink="Location1ANALYSIS!BJ29">
      <xdr:nvSpPr>
        <xdr:cNvPr id="416" name="TextBox 415">
          <a:extLst>
            <a:ext uri="{FF2B5EF4-FFF2-40B4-BE49-F238E27FC236}">
              <a16:creationId xmlns:a16="http://schemas.microsoft.com/office/drawing/2014/main" id="{38525D00-DA4C-624A-9946-0C2BD8FAF07E}"/>
            </a:ext>
          </a:extLst>
        </xdr:cNvPr>
        <xdr:cNvSpPr txBox="1"/>
      </xdr:nvSpPr>
      <xdr:spPr>
        <a:xfrm>
          <a:off x="39654842" y="7289815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43539</xdr:colOff>
      <xdr:row>40</xdr:row>
      <xdr:rowOff>116125</xdr:rowOff>
    </xdr:from>
    <xdr:to>
      <xdr:col>44</xdr:col>
      <xdr:colOff>351114</xdr:colOff>
      <xdr:row>43</xdr:row>
      <xdr:rowOff>94281</xdr:rowOff>
    </xdr:to>
    <xdr:sp macro="" textlink="Location1ANALYSIS!BJ29">
      <xdr:nvSpPr>
        <xdr:cNvPr id="418" name="TextBox 417">
          <a:extLst>
            <a:ext uri="{FF2B5EF4-FFF2-40B4-BE49-F238E27FC236}">
              <a16:creationId xmlns:a16="http://schemas.microsoft.com/office/drawing/2014/main" id="{7B20C778-DEA3-A541-922F-40268F88219A}"/>
            </a:ext>
          </a:extLst>
        </xdr:cNvPr>
        <xdr:cNvSpPr txBox="1"/>
      </xdr:nvSpPr>
      <xdr:spPr>
        <a:xfrm>
          <a:off x="36764682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40</xdr:row>
      <xdr:rowOff>97982</xdr:rowOff>
    </xdr:from>
    <xdr:to>
      <xdr:col>45</xdr:col>
      <xdr:colOff>158801</xdr:colOff>
      <xdr:row>43</xdr:row>
      <xdr:rowOff>76138</xdr:rowOff>
    </xdr:to>
    <xdr:sp macro="" textlink="Location1ANALYSIS!BJ29">
      <xdr:nvSpPr>
        <xdr:cNvPr id="419" name="TextBox 418">
          <a:extLst>
            <a:ext uri="{FF2B5EF4-FFF2-40B4-BE49-F238E27FC236}">
              <a16:creationId xmlns:a16="http://schemas.microsoft.com/office/drawing/2014/main" id="{CD35171E-CC49-3E4D-920A-C34D351858AF}"/>
            </a:ext>
          </a:extLst>
        </xdr:cNvPr>
        <xdr:cNvSpPr txBox="1"/>
      </xdr:nvSpPr>
      <xdr:spPr>
        <a:xfrm>
          <a:off x="37406940" y="662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40</xdr:row>
      <xdr:rowOff>116125</xdr:rowOff>
    </xdr:from>
    <xdr:to>
      <xdr:col>46</xdr:col>
      <xdr:colOff>147917</xdr:colOff>
      <xdr:row>43</xdr:row>
      <xdr:rowOff>94281</xdr:rowOff>
    </xdr:to>
    <xdr:sp macro="" textlink="Location1ANALYSIS!BJ29">
      <xdr:nvSpPr>
        <xdr:cNvPr id="420" name="TextBox 419">
          <a:extLst>
            <a:ext uri="{FF2B5EF4-FFF2-40B4-BE49-F238E27FC236}">
              <a16:creationId xmlns:a16="http://schemas.microsoft.com/office/drawing/2014/main" id="{D952A155-8761-1640-8DD8-3CDD73D0D4FB}"/>
            </a:ext>
          </a:extLst>
        </xdr:cNvPr>
        <xdr:cNvSpPr txBox="1"/>
      </xdr:nvSpPr>
      <xdr:spPr>
        <a:xfrm>
          <a:off x="38230628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40</xdr:row>
      <xdr:rowOff>116125</xdr:rowOff>
    </xdr:from>
    <xdr:to>
      <xdr:col>47</xdr:col>
      <xdr:colOff>137033</xdr:colOff>
      <xdr:row>43</xdr:row>
      <xdr:rowOff>94281</xdr:rowOff>
    </xdr:to>
    <xdr:sp macro="" textlink="Location1ANALYSIS!BJ29">
      <xdr:nvSpPr>
        <xdr:cNvPr id="421" name="TextBox 420">
          <a:extLst>
            <a:ext uri="{FF2B5EF4-FFF2-40B4-BE49-F238E27FC236}">
              <a16:creationId xmlns:a16="http://schemas.microsoft.com/office/drawing/2014/main" id="{22171E46-6F37-DD4E-8880-EB19CAACAD09}"/>
            </a:ext>
          </a:extLst>
        </xdr:cNvPr>
        <xdr:cNvSpPr txBox="1"/>
      </xdr:nvSpPr>
      <xdr:spPr>
        <a:xfrm>
          <a:off x="39054315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40</xdr:row>
      <xdr:rowOff>116125</xdr:rowOff>
    </xdr:from>
    <xdr:to>
      <xdr:col>47</xdr:col>
      <xdr:colOff>743004</xdr:colOff>
      <xdr:row>43</xdr:row>
      <xdr:rowOff>94281</xdr:rowOff>
    </xdr:to>
    <xdr:sp macro="" textlink="Location1ANALYSIS!BJ29">
      <xdr:nvSpPr>
        <xdr:cNvPr id="422" name="TextBox 421">
          <a:extLst>
            <a:ext uri="{FF2B5EF4-FFF2-40B4-BE49-F238E27FC236}">
              <a16:creationId xmlns:a16="http://schemas.microsoft.com/office/drawing/2014/main" id="{95AA5F14-2CE2-0F4F-8FDB-45BAF1A38D5E}"/>
            </a:ext>
          </a:extLst>
        </xdr:cNvPr>
        <xdr:cNvSpPr txBox="1"/>
      </xdr:nvSpPr>
      <xdr:spPr>
        <a:xfrm>
          <a:off x="39647586" y="664755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373743</xdr:colOff>
      <xdr:row>14</xdr:row>
      <xdr:rowOff>50800</xdr:rowOff>
    </xdr:from>
    <xdr:to>
      <xdr:col>46</xdr:col>
      <xdr:colOff>362131</xdr:colOff>
      <xdr:row>15</xdr:row>
      <xdr:rowOff>161834</xdr:rowOff>
    </xdr:to>
    <xdr:sp macro="" textlink="Location1ANALYSIS!C2">
      <xdr:nvSpPr>
        <xdr:cNvPr id="385" name="Rectangle 384">
          <a:extLst>
            <a:ext uri="{FF2B5EF4-FFF2-40B4-BE49-F238E27FC236}">
              <a16:creationId xmlns:a16="http://schemas.microsoft.com/office/drawing/2014/main" id="{14DC804F-786F-9E4B-A140-90470355E4F2}"/>
            </a:ext>
          </a:extLst>
        </xdr:cNvPr>
        <xdr:cNvSpPr>
          <a:spLocks noChangeAspect="1"/>
        </xdr:cNvSpPr>
      </xdr:nvSpPr>
      <xdr:spPr>
        <a:xfrm>
          <a:off x="37929457" y="23368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AF20377-D41E-E64D-9153-B747699CF32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#REF!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370239</xdr:colOff>
      <xdr:row>33</xdr:row>
      <xdr:rowOff>105222</xdr:rowOff>
    </xdr:from>
    <xdr:to>
      <xdr:col>46</xdr:col>
      <xdr:colOff>358627</xdr:colOff>
      <xdr:row>35</xdr:row>
      <xdr:rowOff>52971</xdr:rowOff>
    </xdr:to>
    <xdr:sp macro="" textlink="Location2ANALYSIS!C2">
      <xdr:nvSpPr>
        <xdr:cNvPr id="386" name="Rectangle 385">
          <a:extLst>
            <a:ext uri="{FF2B5EF4-FFF2-40B4-BE49-F238E27FC236}">
              <a16:creationId xmlns:a16="http://schemas.microsoft.com/office/drawing/2014/main" id="{0E29A13F-7D37-844A-B8C2-1F7E3B286D34}"/>
            </a:ext>
          </a:extLst>
        </xdr:cNvPr>
        <xdr:cNvSpPr>
          <a:spLocks noChangeAspect="1"/>
        </xdr:cNvSpPr>
      </xdr:nvSpPr>
      <xdr:spPr>
        <a:xfrm>
          <a:off x="37925953" y="5493651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#REF!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35</xdr:row>
      <xdr:rowOff>134282</xdr:rowOff>
    </xdr:from>
    <xdr:to>
      <xdr:col>44</xdr:col>
      <xdr:colOff>387400</xdr:colOff>
      <xdr:row>38</xdr:row>
      <xdr:rowOff>112438</xdr:rowOff>
    </xdr:to>
    <xdr:sp macro="" textlink="Location2ANALYSIS!$O$4">
      <xdr:nvSpPr>
        <xdr:cNvPr id="437" name="TextBox 436">
          <a:extLst>
            <a:ext uri="{FF2B5EF4-FFF2-40B4-BE49-F238E27FC236}">
              <a16:creationId xmlns:a16="http://schemas.microsoft.com/office/drawing/2014/main" id="{921B8665-346D-3A4C-B633-4AAEC7675D14}"/>
            </a:ext>
          </a:extLst>
        </xdr:cNvPr>
        <xdr:cNvSpPr txBox="1"/>
      </xdr:nvSpPr>
      <xdr:spPr>
        <a:xfrm>
          <a:off x="36800968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9C65DA-7526-914A-8200-1405FDA98CA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35</xdr:row>
      <xdr:rowOff>134282</xdr:rowOff>
    </xdr:from>
    <xdr:to>
      <xdr:col>45</xdr:col>
      <xdr:colOff>285802</xdr:colOff>
      <xdr:row>38</xdr:row>
      <xdr:rowOff>112438</xdr:rowOff>
    </xdr:to>
    <xdr:sp macro="" textlink="Location2ANALYSIS!$O$5">
      <xdr:nvSpPr>
        <xdr:cNvPr id="438" name="TextBox 437">
          <a:extLst>
            <a:ext uri="{FF2B5EF4-FFF2-40B4-BE49-F238E27FC236}">
              <a16:creationId xmlns:a16="http://schemas.microsoft.com/office/drawing/2014/main" id="{2E341527-4F97-2343-99BC-EEC9B0D6318D}"/>
            </a:ext>
          </a:extLst>
        </xdr:cNvPr>
        <xdr:cNvSpPr txBox="1"/>
      </xdr:nvSpPr>
      <xdr:spPr>
        <a:xfrm>
          <a:off x="37533941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F34E7C-5616-B448-8942-E09E71DA8FE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35</xdr:row>
      <xdr:rowOff>134282</xdr:rowOff>
    </xdr:from>
    <xdr:to>
      <xdr:col>46</xdr:col>
      <xdr:colOff>311204</xdr:colOff>
      <xdr:row>38</xdr:row>
      <xdr:rowOff>112438</xdr:rowOff>
    </xdr:to>
    <xdr:sp macro="" textlink="Location2ANALYSIS!$O$6">
      <xdr:nvSpPr>
        <xdr:cNvPr id="439" name="TextBox 438">
          <a:extLst>
            <a:ext uri="{FF2B5EF4-FFF2-40B4-BE49-F238E27FC236}">
              <a16:creationId xmlns:a16="http://schemas.microsoft.com/office/drawing/2014/main" id="{DFCF2DD6-AA13-914E-84DB-1D245362C1D0}"/>
            </a:ext>
          </a:extLst>
        </xdr:cNvPr>
        <xdr:cNvSpPr txBox="1"/>
      </xdr:nvSpPr>
      <xdr:spPr>
        <a:xfrm>
          <a:off x="38393915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A67CC8-FDCF-834E-B929-82F1FD97CBB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35</xdr:row>
      <xdr:rowOff>134282</xdr:rowOff>
    </xdr:from>
    <xdr:to>
      <xdr:col>47</xdr:col>
      <xdr:colOff>209605</xdr:colOff>
      <xdr:row>38</xdr:row>
      <xdr:rowOff>112438</xdr:rowOff>
    </xdr:to>
    <xdr:sp macro="" textlink="Location2ANALYSIS!$O$7">
      <xdr:nvSpPr>
        <xdr:cNvPr id="440" name="TextBox 439">
          <a:extLst>
            <a:ext uri="{FF2B5EF4-FFF2-40B4-BE49-F238E27FC236}">
              <a16:creationId xmlns:a16="http://schemas.microsoft.com/office/drawing/2014/main" id="{D2DE96C0-A3B1-2348-AF07-9847E5C53825}"/>
            </a:ext>
          </a:extLst>
        </xdr:cNvPr>
        <xdr:cNvSpPr txBox="1"/>
      </xdr:nvSpPr>
      <xdr:spPr>
        <a:xfrm>
          <a:off x="39126887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D781ABA-0B94-5547-BB09-A6BBFCAB810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435429</xdr:colOff>
      <xdr:row>35</xdr:row>
      <xdr:rowOff>134282</xdr:rowOff>
    </xdr:from>
    <xdr:to>
      <xdr:col>47</xdr:col>
      <xdr:colOff>743004</xdr:colOff>
      <xdr:row>38</xdr:row>
      <xdr:rowOff>112438</xdr:rowOff>
    </xdr:to>
    <xdr:sp macro="" textlink="Location2ANALYSIS!$O$8">
      <xdr:nvSpPr>
        <xdr:cNvPr id="441" name="TextBox 440">
          <a:extLst>
            <a:ext uri="{FF2B5EF4-FFF2-40B4-BE49-F238E27FC236}">
              <a16:creationId xmlns:a16="http://schemas.microsoft.com/office/drawing/2014/main" id="{3F7C8770-5998-3040-97B1-A7E62D6DA1B0}"/>
            </a:ext>
          </a:extLst>
        </xdr:cNvPr>
        <xdr:cNvSpPr txBox="1"/>
      </xdr:nvSpPr>
      <xdr:spPr>
        <a:xfrm>
          <a:off x="39660286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B63198-F048-4E45-8E16-1A542856177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87081</xdr:colOff>
      <xdr:row>44</xdr:row>
      <xdr:rowOff>159693</xdr:rowOff>
    </xdr:from>
    <xdr:to>
      <xdr:col>44</xdr:col>
      <xdr:colOff>394656</xdr:colOff>
      <xdr:row>47</xdr:row>
      <xdr:rowOff>137848</xdr:rowOff>
    </xdr:to>
    <xdr:sp macro="" textlink="Location2ANALYSIS!$O$14">
      <xdr:nvSpPr>
        <xdr:cNvPr id="442" name="TextBox 441">
          <a:extLst>
            <a:ext uri="{FF2B5EF4-FFF2-40B4-BE49-F238E27FC236}">
              <a16:creationId xmlns:a16="http://schemas.microsoft.com/office/drawing/2014/main" id="{82AE5AD3-E359-E447-AC90-6A4E4117FA58}"/>
            </a:ext>
          </a:extLst>
        </xdr:cNvPr>
        <xdr:cNvSpPr txBox="1"/>
      </xdr:nvSpPr>
      <xdr:spPr>
        <a:xfrm>
          <a:off x="36808224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8D423C2-C3A1-7242-861D-22230293CBA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820054</xdr:colOff>
      <xdr:row>44</xdr:row>
      <xdr:rowOff>159693</xdr:rowOff>
    </xdr:from>
    <xdr:to>
      <xdr:col>45</xdr:col>
      <xdr:colOff>293058</xdr:colOff>
      <xdr:row>47</xdr:row>
      <xdr:rowOff>137848</xdr:rowOff>
    </xdr:to>
    <xdr:sp macro="" textlink="Location2ANALYSIS!$O$15">
      <xdr:nvSpPr>
        <xdr:cNvPr id="443" name="TextBox 442">
          <a:extLst>
            <a:ext uri="{FF2B5EF4-FFF2-40B4-BE49-F238E27FC236}">
              <a16:creationId xmlns:a16="http://schemas.microsoft.com/office/drawing/2014/main" id="{B3FB1EFF-2455-2545-B5BF-287A652C1903}"/>
            </a:ext>
          </a:extLst>
        </xdr:cNvPr>
        <xdr:cNvSpPr txBox="1"/>
      </xdr:nvSpPr>
      <xdr:spPr>
        <a:xfrm>
          <a:off x="37541197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8FE6FF1-81C3-7C47-9821-A84C15A23B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10885</xdr:colOff>
      <xdr:row>44</xdr:row>
      <xdr:rowOff>159693</xdr:rowOff>
    </xdr:from>
    <xdr:to>
      <xdr:col>46</xdr:col>
      <xdr:colOff>318460</xdr:colOff>
      <xdr:row>47</xdr:row>
      <xdr:rowOff>137848</xdr:rowOff>
    </xdr:to>
    <xdr:sp macro="" textlink="Location2ANALYSIS!$O$16">
      <xdr:nvSpPr>
        <xdr:cNvPr id="444" name="TextBox 443">
          <a:extLst>
            <a:ext uri="{FF2B5EF4-FFF2-40B4-BE49-F238E27FC236}">
              <a16:creationId xmlns:a16="http://schemas.microsoft.com/office/drawing/2014/main" id="{027922A0-676E-7043-BEBD-7365AB132938}"/>
            </a:ext>
          </a:extLst>
        </xdr:cNvPr>
        <xdr:cNvSpPr txBox="1"/>
      </xdr:nvSpPr>
      <xdr:spPr>
        <a:xfrm>
          <a:off x="38401171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E503848-325A-0446-AD46-18DC0EA7B6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762000</xdr:colOff>
      <xdr:row>44</xdr:row>
      <xdr:rowOff>159693</xdr:rowOff>
    </xdr:from>
    <xdr:to>
      <xdr:col>47</xdr:col>
      <xdr:colOff>235004</xdr:colOff>
      <xdr:row>47</xdr:row>
      <xdr:rowOff>137848</xdr:rowOff>
    </xdr:to>
    <xdr:sp macro="" textlink="Location2ANALYSIS!$O$17">
      <xdr:nvSpPr>
        <xdr:cNvPr id="445" name="TextBox 444">
          <a:extLst>
            <a:ext uri="{FF2B5EF4-FFF2-40B4-BE49-F238E27FC236}">
              <a16:creationId xmlns:a16="http://schemas.microsoft.com/office/drawing/2014/main" id="{2F4CD3AD-9D7A-0A40-A847-4E4E6AD8E053}"/>
            </a:ext>
          </a:extLst>
        </xdr:cNvPr>
        <xdr:cNvSpPr txBox="1"/>
      </xdr:nvSpPr>
      <xdr:spPr>
        <a:xfrm>
          <a:off x="39152286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4194F22-3699-AC4D-AB9E-82D44B77262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159693</xdr:rowOff>
    </xdr:from>
    <xdr:to>
      <xdr:col>47</xdr:col>
      <xdr:colOff>750260</xdr:colOff>
      <xdr:row>47</xdr:row>
      <xdr:rowOff>137848</xdr:rowOff>
    </xdr:to>
    <xdr:sp macro="" textlink="Location2ANALYSIS!$O$18">
      <xdr:nvSpPr>
        <xdr:cNvPr id="446" name="TextBox 445">
          <a:extLst>
            <a:ext uri="{FF2B5EF4-FFF2-40B4-BE49-F238E27FC236}">
              <a16:creationId xmlns:a16="http://schemas.microsoft.com/office/drawing/2014/main" id="{1F13634A-872E-5B4F-97A7-794C911CB54A}"/>
            </a:ext>
          </a:extLst>
        </xdr:cNvPr>
        <xdr:cNvSpPr txBox="1"/>
      </xdr:nvSpPr>
      <xdr:spPr>
        <a:xfrm>
          <a:off x="39654842" y="734426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E31AB7-B41F-A446-9B2B-ABB561D95BC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41</xdr:row>
      <xdr:rowOff>7289</xdr:rowOff>
    </xdr:from>
    <xdr:to>
      <xdr:col>44</xdr:col>
      <xdr:colOff>387400</xdr:colOff>
      <xdr:row>43</xdr:row>
      <xdr:rowOff>148730</xdr:rowOff>
    </xdr:to>
    <xdr:sp macro="" textlink="Location2ANALYSIS!$O$9">
      <xdr:nvSpPr>
        <xdr:cNvPr id="447" name="TextBox 446">
          <a:extLst>
            <a:ext uri="{FF2B5EF4-FFF2-40B4-BE49-F238E27FC236}">
              <a16:creationId xmlns:a16="http://schemas.microsoft.com/office/drawing/2014/main" id="{AC688922-FCA0-C948-8721-3AC2EBEE975A}"/>
            </a:ext>
          </a:extLst>
        </xdr:cNvPr>
        <xdr:cNvSpPr txBox="1"/>
      </xdr:nvSpPr>
      <xdr:spPr>
        <a:xfrm>
          <a:off x="36800968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C72395B-DBEF-6C46-B556-76CA7605F9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41</xdr:row>
      <xdr:rowOff>7289</xdr:rowOff>
    </xdr:from>
    <xdr:to>
      <xdr:col>45</xdr:col>
      <xdr:colOff>285802</xdr:colOff>
      <xdr:row>43</xdr:row>
      <xdr:rowOff>148730</xdr:rowOff>
    </xdr:to>
    <xdr:sp macro="" textlink="Location2ANALYSIS!$O$10">
      <xdr:nvSpPr>
        <xdr:cNvPr id="448" name="TextBox 447">
          <a:extLst>
            <a:ext uri="{FF2B5EF4-FFF2-40B4-BE49-F238E27FC236}">
              <a16:creationId xmlns:a16="http://schemas.microsoft.com/office/drawing/2014/main" id="{9E7928EE-C47C-EA4B-911C-130E032A7F92}"/>
            </a:ext>
          </a:extLst>
        </xdr:cNvPr>
        <xdr:cNvSpPr txBox="1"/>
      </xdr:nvSpPr>
      <xdr:spPr>
        <a:xfrm>
          <a:off x="37533941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B17F6B6-5A0D-FC46-ACC2-9834EAC2D90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41</xdr:row>
      <xdr:rowOff>7289</xdr:rowOff>
    </xdr:from>
    <xdr:to>
      <xdr:col>46</xdr:col>
      <xdr:colOff>311204</xdr:colOff>
      <xdr:row>43</xdr:row>
      <xdr:rowOff>148730</xdr:rowOff>
    </xdr:to>
    <xdr:sp macro="" textlink="Location2ANALYSIS!$O$11">
      <xdr:nvSpPr>
        <xdr:cNvPr id="449" name="TextBox 448">
          <a:extLst>
            <a:ext uri="{FF2B5EF4-FFF2-40B4-BE49-F238E27FC236}">
              <a16:creationId xmlns:a16="http://schemas.microsoft.com/office/drawing/2014/main" id="{C8BBE54F-902F-0346-BE6B-51530D8B3E0D}"/>
            </a:ext>
          </a:extLst>
        </xdr:cNvPr>
        <xdr:cNvSpPr txBox="1"/>
      </xdr:nvSpPr>
      <xdr:spPr>
        <a:xfrm>
          <a:off x="38393915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EFE5222-59DD-3A44-9F26-C153CD84F54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41</xdr:row>
      <xdr:rowOff>7289</xdr:rowOff>
    </xdr:from>
    <xdr:to>
      <xdr:col>47</xdr:col>
      <xdr:colOff>209605</xdr:colOff>
      <xdr:row>43</xdr:row>
      <xdr:rowOff>148730</xdr:rowOff>
    </xdr:to>
    <xdr:sp macro="" textlink="Location2ANALYSIS!$O$12">
      <xdr:nvSpPr>
        <xdr:cNvPr id="450" name="TextBox 449">
          <a:extLst>
            <a:ext uri="{FF2B5EF4-FFF2-40B4-BE49-F238E27FC236}">
              <a16:creationId xmlns:a16="http://schemas.microsoft.com/office/drawing/2014/main" id="{DC1E2FDB-5ACF-B74B-82BF-F8C85A7B8D8E}"/>
            </a:ext>
          </a:extLst>
        </xdr:cNvPr>
        <xdr:cNvSpPr txBox="1"/>
      </xdr:nvSpPr>
      <xdr:spPr>
        <a:xfrm>
          <a:off x="39126887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C5096-0241-6542-9C46-274DA5B499B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410029</xdr:colOff>
      <xdr:row>41</xdr:row>
      <xdr:rowOff>7289</xdr:rowOff>
    </xdr:from>
    <xdr:to>
      <xdr:col>47</xdr:col>
      <xdr:colOff>743004</xdr:colOff>
      <xdr:row>43</xdr:row>
      <xdr:rowOff>148730</xdr:rowOff>
    </xdr:to>
    <xdr:sp macro="" textlink="Location2ANALYSIS!$O$13">
      <xdr:nvSpPr>
        <xdr:cNvPr id="451" name="TextBox 450">
          <a:extLst>
            <a:ext uri="{FF2B5EF4-FFF2-40B4-BE49-F238E27FC236}">
              <a16:creationId xmlns:a16="http://schemas.microsoft.com/office/drawing/2014/main" id="{342818B6-F173-B34C-A4D2-B0266E21ECAD}"/>
            </a:ext>
          </a:extLst>
        </xdr:cNvPr>
        <xdr:cNvSpPr txBox="1"/>
      </xdr:nvSpPr>
      <xdr:spPr>
        <a:xfrm>
          <a:off x="39634886" y="6702003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23EFBCD-5999-5244-AE98-66EADE4937A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27</xdr:col>
      <xdr:colOff>830945</xdr:colOff>
      <xdr:row>3</xdr:row>
      <xdr:rowOff>43543</xdr:rowOff>
    </xdr:from>
    <xdr:to>
      <xdr:col>34</xdr:col>
      <xdr:colOff>590738</xdr:colOff>
      <xdr:row>51</xdr:row>
      <xdr:rowOff>67490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311A19A-145E-4AD0-8BDA-2E0D0CAC78AB}"/>
            </a:ext>
          </a:extLst>
        </xdr:cNvPr>
        <xdr:cNvGrpSpPr/>
      </xdr:nvGrpSpPr>
      <xdr:grpSpPr>
        <a:xfrm>
          <a:off x="24833945" y="560614"/>
          <a:ext cx="5982793" cy="8297090"/>
          <a:chOff x="24833945" y="560614"/>
          <a:chExt cx="5982793" cy="8297090"/>
        </a:xfrm>
      </xdr:grpSpPr>
      <xdr:sp macro="" textlink="Location2ANALYSIS!L22">
        <xdr:nvSpPr>
          <xdr:cNvPr id="324" name="Rectangle 323">
            <a:extLst>
              <a:ext uri="{FF2B5EF4-FFF2-40B4-BE49-F238E27FC236}">
                <a16:creationId xmlns:a16="http://schemas.microsoft.com/office/drawing/2014/main" id="{E68A10CC-10B5-F348-9A7E-9B15E02D4753}"/>
              </a:ext>
            </a:extLst>
          </xdr:cNvPr>
          <xdr:cNvSpPr>
            <a:spLocks noChangeAspect="1"/>
          </xdr:cNvSpPr>
        </xdr:nvSpPr>
        <xdr:spPr>
          <a:xfrm>
            <a:off x="24968203" y="5466443"/>
            <a:ext cx="1426029" cy="48441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BA943087-6141-334C-915B-F3D65C938B5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2ANALYSIS!L24">
        <xdr:nvSpPr>
          <xdr:cNvPr id="325" name="Rectangle 324">
            <a:extLst>
              <a:ext uri="{FF2B5EF4-FFF2-40B4-BE49-F238E27FC236}">
                <a16:creationId xmlns:a16="http://schemas.microsoft.com/office/drawing/2014/main" id="{1F8CBFF7-1BC7-7B46-9D97-BF52E96BD847}"/>
              </a:ext>
            </a:extLst>
          </xdr:cNvPr>
          <xdr:cNvSpPr>
            <a:spLocks noChangeAspect="1"/>
          </xdr:cNvSpPr>
        </xdr:nvSpPr>
        <xdr:spPr>
          <a:xfrm>
            <a:off x="24968203" y="65259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A9EFF42-9BDF-5340-9E98-62F65F41CA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2ANALYSIS!L23">
        <xdr:nvSpPr>
          <xdr:cNvPr id="326" name="Rectangle 325">
            <a:extLst>
              <a:ext uri="{FF2B5EF4-FFF2-40B4-BE49-F238E27FC236}">
                <a16:creationId xmlns:a16="http://schemas.microsoft.com/office/drawing/2014/main" id="{B8455047-27C2-0142-B73E-A7C2E51560E1}"/>
              </a:ext>
            </a:extLst>
          </xdr:cNvPr>
          <xdr:cNvSpPr>
            <a:spLocks noChangeAspect="1"/>
          </xdr:cNvSpPr>
        </xdr:nvSpPr>
        <xdr:spPr>
          <a:xfrm>
            <a:off x="24968203" y="76127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E06D2C05-5A6D-5F49-8937-C23F3C58E7E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1ANALYSIS!L22">
        <xdr:nvSpPr>
          <xdr:cNvPr id="321" name="Rectangle 320">
            <a:extLst>
              <a:ext uri="{FF2B5EF4-FFF2-40B4-BE49-F238E27FC236}">
                <a16:creationId xmlns:a16="http://schemas.microsoft.com/office/drawing/2014/main" id="{E32B5FB3-1D22-714C-B46D-DC435FB57A33}"/>
              </a:ext>
            </a:extLst>
          </xdr:cNvPr>
          <xdr:cNvSpPr>
            <a:spLocks noChangeAspect="1"/>
          </xdr:cNvSpPr>
        </xdr:nvSpPr>
        <xdr:spPr>
          <a:xfrm>
            <a:off x="24833945" y="13407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886A766F-3DD8-E445-93C4-85367F24202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1ANALYSIS!L24">
        <xdr:nvSpPr>
          <xdr:cNvPr id="322" name="Rectangle 321">
            <a:extLst>
              <a:ext uri="{FF2B5EF4-FFF2-40B4-BE49-F238E27FC236}">
                <a16:creationId xmlns:a16="http://schemas.microsoft.com/office/drawing/2014/main" id="{9247293A-1A77-0E4A-AC11-1928E88CF388}"/>
              </a:ext>
            </a:extLst>
          </xdr:cNvPr>
          <xdr:cNvSpPr>
            <a:spLocks noChangeAspect="1"/>
          </xdr:cNvSpPr>
        </xdr:nvSpPr>
        <xdr:spPr>
          <a:xfrm>
            <a:off x="24833945" y="2400300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99C057DF-93A2-2042-A689-3A50051FEEE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L23">
        <xdr:nvSpPr>
          <xdr:cNvPr id="323" name="Rectangle 322">
            <a:extLst>
              <a:ext uri="{FF2B5EF4-FFF2-40B4-BE49-F238E27FC236}">
                <a16:creationId xmlns:a16="http://schemas.microsoft.com/office/drawing/2014/main" id="{03D9FEBE-55EA-7940-A94B-BA91A31C68AC}"/>
              </a:ext>
            </a:extLst>
          </xdr:cNvPr>
          <xdr:cNvSpPr>
            <a:spLocks noChangeAspect="1"/>
          </xdr:cNvSpPr>
        </xdr:nvSpPr>
        <xdr:spPr>
          <a:xfrm>
            <a:off x="24833945" y="34870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3D73B4-CC86-4D44-9F2E-750E0074B29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pic>
        <xdr:nvPicPr>
          <xdr:cNvPr id="223" name="Picture 222">
            <a:extLst>
              <a:ext uri="{FF2B5EF4-FFF2-40B4-BE49-F238E27FC236}">
                <a16:creationId xmlns:a16="http://schemas.microsoft.com/office/drawing/2014/main" id="{0F7EC8F8-A340-E24F-A6C5-43506AF07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916946"/>
            <a:ext cx="5328252" cy="3279850"/>
          </a:xfrm>
          <a:prstGeom prst="rect">
            <a:avLst/>
          </a:prstGeom>
        </xdr:spPr>
      </xdr:pic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5DA4F685-82F0-7741-9205-833BB2E8E724}"/>
              </a:ext>
            </a:extLst>
          </xdr:cNvPr>
          <xdr:cNvSpPr txBox="1"/>
        </xdr:nvSpPr>
        <xdr:spPr>
          <a:xfrm>
            <a:off x="25559657" y="13407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229" name="TextBox 228">
            <a:extLst>
              <a:ext uri="{FF2B5EF4-FFF2-40B4-BE49-F238E27FC236}">
                <a16:creationId xmlns:a16="http://schemas.microsoft.com/office/drawing/2014/main" id="{D30ADE64-1DE7-7A49-A8B0-0A651831C920}"/>
              </a:ext>
            </a:extLst>
          </xdr:cNvPr>
          <xdr:cNvSpPr txBox="1"/>
        </xdr:nvSpPr>
        <xdr:spPr>
          <a:xfrm>
            <a:off x="26582917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2" name="TextBox 231">
            <a:extLst>
              <a:ext uri="{FF2B5EF4-FFF2-40B4-BE49-F238E27FC236}">
                <a16:creationId xmlns:a16="http://schemas.microsoft.com/office/drawing/2014/main" id="{711122F1-EE78-8E4D-BC84-6D715EA61261}"/>
              </a:ext>
            </a:extLst>
          </xdr:cNvPr>
          <xdr:cNvSpPr txBox="1"/>
        </xdr:nvSpPr>
        <xdr:spPr>
          <a:xfrm>
            <a:off x="27878320" y="13407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5" name="TextBox 234">
            <a:extLst>
              <a:ext uri="{FF2B5EF4-FFF2-40B4-BE49-F238E27FC236}">
                <a16:creationId xmlns:a16="http://schemas.microsoft.com/office/drawing/2014/main" id="{44CD7415-59D4-3D4C-AF69-49B8E42033A1}"/>
              </a:ext>
            </a:extLst>
          </xdr:cNvPr>
          <xdr:cNvSpPr txBox="1"/>
        </xdr:nvSpPr>
        <xdr:spPr>
          <a:xfrm>
            <a:off x="29119293" y="1340755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B650A6C1-B5E1-7C40-ABC9-AB641E7072B5}"/>
              </a:ext>
            </a:extLst>
          </xdr:cNvPr>
          <xdr:cNvSpPr txBox="1"/>
        </xdr:nvSpPr>
        <xdr:spPr>
          <a:xfrm>
            <a:off x="30106265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239" name="TextBox 238">
            <a:extLst>
              <a:ext uri="{FF2B5EF4-FFF2-40B4-BE49-F238E27FC236}">
                <a16:creationId xmlns:a16="http://schemas.microsoft.com/office/drawing/2014/main" id="{79C3728A-6CC2-1149-A041-F6C8471D62A9}"/>
              </a:ext>
            </a:extLst>
          </xdr:cNvPr>
          <xdr:cNvSpPr txBox="1"/>
        </xdr:nvSpPr>
        <xdr:spPr>
          <a:xfrm>
            <a:off x="29866771" y="2481944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283D33-911D-CD4C-9283-62A7BDA21D5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240" name="TextBox 239">
            <a:extLst>
              <a:ext uri="{FF2B5EF4-FFF2-40B4-BE49-F238E27FC236}">
                <a16:creationId xmlns:a16="http://schemas.microsoft.com/office/drawing/2014/main" id="{876C4566-CC93-FE40-A85A-46685D977633}"/>
              </a:ext>
            </a:extLst>
          </xdr:cNvPr>
          <xdr:cNvSpPr txBox="1"/>
        </xdr:nvSpPr>
        <xdr:spPr>
          <a:xfrm>
            <a:off x="30345742" y="2481944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92119C6-9F6F-9F45-8255-E82193C313B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1" name="TextBox 240">
            <a:extLst>
              <a:ext uri="{FF2B5EF4-FFF2-40B4-BE49-F238E27FC236}">
                <a16:creationId xmlns:a16="http://schemas.microsoft.com/office/drawing/2014/main" id="{348FA54F-3167-6042-AF04-9D1441DBDD25}"/>
              </a:ext>
            </a:extLst>
          </xdr:cNvPr>
          <xdr:cNvSpPr txBox="1"/>
        </xdr:nvSpPr>
        <xdr:spPr>
          <a:xfrm>
            <a:off x="25548771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0">
        <xdr:nvSpPr>
          <xdr:cNvPr id="242" name="TextBox 241">
            <a:extLst>
              <a:ext uri="{FF2B5EF4-FFF2-40B4-BE49-F238E27FC236}">
                <a16:creationId xmlns:a16="http://schemas.microsoft.com/office/drawing/2014/main" id="{2D219D48-653D-764D-A9E8-BD0B388366BC}"/>
              </a:ext>
            </a:extLst>
          </xdr:cNvPr>
          <xdr:cNvSpPr txBox="1"/>
        </xdr:nvSpPr>
        <xdr:spPr>
          <a:xfrm>
            <a:off x="28839887" y="2481945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F7BC5A3-3CC3-1B4A-B459-1455A2B3E52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0">
        <xdr:nvSpPr>
          <xdr:cNvPr id="243" name="TextBox 242">
            <a:extLst>
              <a:ext uri="{FF2B5EF4-FFF2-40B4-BE49-F238E27FC236}">
                <a16:creationId xmlns:a16="http://schemas.microsoft.com/office/drawing/2014/main" id="{B03931BB-C1BB-7442-B0DA-297B07172E53}"/>
              </a:ext>
            </a:extLst>
          </xdr:cNvPr>
          <xdr:cNvSpPr txBox="1"/>
        </xdr:nvSpPr>
        <xdr:spPr>
          <a:xfrm>
            <a:off x="29264430" y="2481945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833205F-CFD3-1648-9936-D2908A0A93E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4" name="TextBox 243">
            <a:extLst>
              <a:ext uri="{FF2B5EF4-FFF2-40B4-BE49-F238E27FC236}">
                <a16:creationId xmlns:a16="http://schemas.microsoft.com/office/drawing/2014/main" id="{013A87BD-31A0-2240-A1FC-18DA132897DC}"/>
              </a:ext>
            </a:extLst>
          </xdr:cNvPr>
          <xdr:cNvSpPr txBox="1"/>
        </xdr:nvSpPr>
        <xdr:spPr>
          <a:xfrm>
            <a:off x="26572031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1">
        <xdr:nvSpPr>
          <xdr:cNvPr id="245" name="TextBox 244">
            <a:extLst>
              <a:ext uri="{FF2B5EF4-FFF2-40B4-BE49-F238E27FC236}">
                <a16:creationId xmlns:a16="http://schemas.microsoft.com/office/drawing/2014/main" id="{D7CBFBD0-EF45-4943-A235-E9BA6E8FECC9}"/>
              </a:ext>
            </a:extLst>
          </xdr:cNvPr>
          <xdr:cNvSpPr txBox="1"/>
        </xdr:nvSpPr>
        <xdr:spPr>
          <a:xfrm>
            <a:off x="27631577" y="2445655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246" name="TextBox 245">
            <a:extLst>
              <a:ext uri="{FF2B5EF4-FFF2-40B4-BE49-F238E27FC236}">
                <a16:creationId xmlns:a16="http://schemas.microsoft.com/office/drawing/2014/main" id="{3FCC4BDF-2C42-4541-A534-24B5A6C5C465}"/>
              </a:ext>
            </a:extLst>
          </xdr:cNvPr>
          <xdr:cNvSpPr txBox="1"/>
        </xdr:nvSpPr>
        <xdr:spPr>
          <a:xfrm>
            <a:off x="28056120" y="2445655"/>
            <a:ext cx="60959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7" name="TextBox 246">
            <a:extLst>
              <a:ext uri="{FF2B5EF4-FFF2-40B4-BE49-F238E27FC236}">
                <a16:creationId xmlns:a16="http://schemas.microsoft.com/office/drawing/2014/main" id="{0F627F2C-44A5-EB4C-BD69-33DAE1E9B16D}"/>
              </a:ext>
            </a:extLst>
          </xdr:cNvPr>
          <xdr:cNvSpPr txBox="1"/>
        </xdr:nvSpPr>
        <xdr:spPr>
          <a:xfrm>
            <a:off x="27867434" y="24456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248" name="TextBox 247">
            <a:extLst>
              <a:ext uri="{FF2B5EF4-FFF2-40B4-BE49-F238E27FC236}">
                <a16:creationId xmlns:a16="http://schemas.microsoft.com/office/drawing/2014/main" id="{152C0F62-0926-7543-8598-D95F398BB388}"/>
              </a:ext>
            </a:extLst>
          </xdr:cNvPr>
          <xdr:cNvSpPr txBox="1"/>
        </xdr:nvSpPr>
        <xdr:spPr>
          <a:xfrm>
            <a:off x="26368836" y="2481941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AE48CA-939C-BA4C-8D92-3EC7518DB7D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249" name="TextBox 248">
            <a:extLst>
              <a:ext uri="{FF2B5EF4-FFF2-40B4-BE49-F238E27FC236}">
                <a16:creationId xmlns:a16="http://schemas.microsoft.com/office/drawing/2014/main" id="{DED3A6AF-E61C-F746-AC67-067B349E5841}"/>
              </a:ext>
            </a:extLst>
          </xdr:cNvPr>
          <xdr:cNvSpPr txBox="1"/>
        </xdr:nvSpPr>
        <xdr:spPr>
          <a:xfrm>
            <a:off x="26847807" y="2481941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5366FAC-6E84-EE42-93F9-0FEF2455B38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0" name="TextBox 249">
            <a:extLst>
              <a:ext uri="{FF2B5EF4-FFF2-40B4-BE49-F238E27FC236}">
                <a16:creationId xmlns:a16="http://schemas.microsoft.com/office/drawing/2014/main" id="{97F7654C-C133-9841-8935-7FCBA971A47F}"/>
              </a:ext>
            </a:extLst>
          </xdr:cNvPr>
          <xdr:cNvSpPr txBox="1"/>
        </xdr:nvSpPr>
        <xdr:spPr>
          <a:xfrm>
            <a:off x="29108407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3">
        <xdr:nvSpPr>
          <xdr:cNvPr id="251" name="TextBox 250">
            <a:extLst>
              <a:ext uri="{FF2B5EF4-FFF2-40B4-BE49-F238E27FC236}">
                <a16:creationId xmlns:a16="http://schemas.microsoft.com/office/drawing/2014/main" id="{9C23A38D-70F1-9740-9862-668DAF0F99FC}"/>
              </a:ext>
            </a:extLst>
          </xdr:cNvPr>
          <xdr:cNvSpPr txBox="1"/>
        </xdr:nvSpPr>
        <xdr:spPr>
          <a:xfrm>
            <a:off x="25323808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7428A6-F64E-2442-8A66-5CF9954FF3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Verdana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252" name="TextBox 251">
            <a:extLst>
              <a:ext uri="{FF2B5EF4-FFF2-40B4-BE49-F238E27FC236}">
                <a16:creationId xmlns:a16="http://schemas.microsoft.com/office/drawing/2014/main" id="{C727DA9D-358C-F64D-8A23-4FD1B9E7D45C}"/>
              </a:ext>
            </a:extLst>
          </xdr:cNvPr>
          <xdr:cNvSpPr txBox="1"/>
        </xdr:nvSpPr>
        <xdr:spPr>
          <a:xfrm>
            <a:off x="25802780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6816A4-0C07-A44E-A762-75721EB1826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3" name="TextBox 252">
            <a:extLst>
              <a:ext uri="{FF2B5EF4-FFF2-40B4-BE49-F238E27FC236}">
                <a16:creationId xmlns:a16="http://schemas.microsoft.com/office/drawing/2014/main" id="{24E05597-6074-0D49-A28F-4FF1974BB182}"/>
              </a:ext>
            </a:extLst>
          </xdr:cNvPr>
          <xdr:cNvSpPr txBox="1"/>
        </xdr:nvSpPr>
        <xdr:spPr>
          <a:xfrm>
            <a:off x="30095379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4">
        <xdr:nvSpPr>
          <xdr:cNvPr id="254" name="TextBox 253">
            <a:extLst>
              <a:ext uri="{FF2B5EF4-FFF2-40B4-BE49-F238E27FC236}">
                <a16:creationId xmlns:a16="http://schemas.microsoft.com/office/drawing/2014/main" id="{2390BCAE-653B-ED46-9245-29E7F88EB8A1}"/>
              </a:ext>
            </a:extLst>
          </xdr:cNvPr>
          <xdr:cNvSpPr txBox="1"/>
        </xdr:nvSpPr>
        <xdr:spPr>
          <a:xfrm>
            <a:off x="29874028" y="1337112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EC7B6F-A52E-9844-9824-CA723FDF8C9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255" name="TextBox 254">
            <a:extLst>
              <a:ext uri="{FF2B5EF4-FFF2-40B4-BE49-F238E27FC236}">
                <a16:creationId xmlns:a16="http://schemas.microsoft.com/office/drawing/2014/main" id="{1094C682-28E6-F441-9872-6B52E04C540D}"/>
              </a:ext>
            </a:extLst>
          </xdr:cNvPr>
          <xdr:cNvSpPr txBox="1"/>
        </xdr:nvSpPr>
        <xdr:spPr>
          <a:xfrm>
            <a:off x="30352999" y="1337112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73E4FC-C595-5548-BA6E-A902D79A5A7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257" name="TextBox 256">
            <a:extLst>
              <a:ext uri="{FF2B5EF4-FFF2-40B4-BE49-F238E27FC236}">
                <a16:creationId xmlns:a16="http://schemas.microsoft.com/office/drawing/2014/main" id="{EBA8C75F-15CC-5C47-BD5C-701417A202B2}"/>
              </a:ext>
            </a:extLst>
          </xdr:cNvPr>
          <xdr:cNvSpPr txBox="1"/>
        </xdr:nvSpPr>
        <xdr:spPr>
          <a:xfrm>
            <a:off x="28847144" y="135525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258" name="TextBox 257">
            <a:extLst>
              <a:ext uri="{FF2B5EF4-FFF2-40B4-BE49-F238E27FC236}">
                <a16:creationId xmlns:a16="http://schemas.microsoft.com/office/drawing/2014/main" id="{1B7B12D5-CBE5-1441-B306-BDE12777DE10}"/>
              </a:ext>
            </a:extLst>
          </xdr:cNvPr>
          <xdr:cNvSpPr txBox="1"/>
        </xdr:nvSpPr>
        <xdr:spPr>
          <a:xfrm>
            <a:off x="29271687" y="1337113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6">
        <xdr:nvSpPr>
          <xdr:cNvPr id="260" name="TextBox 259">
            <a:extLst>
              <a:ext uri="{FF2B5EF4-FFF2-40B4-BE49-F238E27FC236}">
                <a16:creationId xmlns:a16="http://schemas.microsoft.com/office/drawing/2014/main" id="{90D84400-C270-C547-847B-5822A6D24AF4}"/>
              </a:ext>
            </a:extLst>
          </xdr:cNvPr>
          <xdr:cNvSpPr txBox="1"/>
        </xdr:nvSpPr>
        <xdr:spPr>
          <a:xfrm>
            <a:off x="27638834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2A7EED-65B3-8E43-BFEE-692B4489A7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261" name="TextBox 260">
            <a:extLst>
              <a:ext uri="{FF2B5EF4-FFF2-40B4-BE49-F238E27FC236}">
                <a16:creationId xmlns:a16="http://schemas.microsoft.com/office/drawing/2014/main" id="{FF38CD1F-A4B3-E345-ACF7-6945A01301A0}"/>
              </a:ext>
            </a:extLst>
          </xdr:cNvPr>
          <xdr:cNvSpPr txBox="1"/>
        </xdr:nvSpPr>
        <xdr:spPr>
          <a:xfrm>
            <a:off x="28063377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DB14D-D7EF-3A48-B044-F06D7EE93F5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7">
        <xdr:nvSpPr>
          <xdr:cNvPr id="263" name="TextBox 262">
            <a:extLst>
              <a:ext uri="{FF2B5EF4-FFF2-40B4-BE49-F238E27FC236}">
                <a16:creationId xmlns:a16="http://schemas.microsoft.com/office/drawing/2014/main" id="{F0E5E0F7-FA18-7149-8A0A-AD24C16A6B31}"/>
              </a:ext>
            </a:extLst>
          </xdr:cNvPr>
          <xdr:cNvSpPr txBox="1"/>
        </xdr:nvSpPr>
        <xdr:spPr>
          <a:xfrm>
            <a:off x="26376093" y="1337109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C360C78-6844-9741-AD8A-22BD5986E0D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264" name="TextBox 263">
            <a:extLst>
              <a:ext uri="{FF2B5EF4-FFF2-40B4-BE49-F238E27FC236}">
                <a16:creationId xmlns:a16="http://schemas.microsoft.com/office/drawing/2014/main" id="{2D7A60FB-5D98-4A44-B146-03DFFFC47FAA}"/>
              </a:ext>
            </a:extLst>
          </xdr:cNvPr>
          <xdr:cNvSpPr txBox="1"/>
        </xdr:nvSpPr>
        <xdr:spPr>
          <a:xfrm>
            <a:off x="26855064" y="1337109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A87AB0-B28B-F744-BA4F-4237D467377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266" name="TextBox 265">
            <a:extLst>
              <a:ext uri="{FF2B5EF4-FFF2-40B4-BE49-F238E27FC236}">
                <a16:creationId xmlns:a16="http://schemas.microsoft.com/office/drawing/2014/main" id="{84E9D992-C719-6745-AB9F-141C8CEF946C}"/>
              </a:ext>
            </a:extLst>
          </xdr:cNvPr>
          <xdr:cNvSpPr txBox="1"/>
        </xdr:nvSpPr>
        <xdr:spPr>
          <a:xfrm>
            <a:off x="25331065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ED0DE6-9E5C-3F4C-BD20-278E55C9077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267" name="TextBox 266">
            <a:extLst>
              <a:ext uri="{FF2B5EF4-FFF2-40B4-BE49-F238E27FC236}">
                <a16:creationId xmlns:a16="http://schemas.microsoft.com/office/drawing/2014/main" id="{A6ABD100-5A88-6C41-BB21-EA3CB14A8F9F}"/>
              </a:ext>
            </a:extLst>
          </xdr:cNvPr>
          <xdr:cNvSpPr txBox="1"/>
        </xdr:nvSpPr>
        <xdr:spPr>
          <a:xfrm>
            <a:off x="25810037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86B8F4F7-93F6-1448-B8FD-CC768339C821}"/>
              </a:ext>
            </a:extLst>
          </xdr:cNvPr>
          <xdr:cNvGrpSpPr/>
        </xdr:nvGrpSpPr>
        <xdr:grpSpPr>
          <a:xfrm>
            <a:off x="25334694" y="3508843"/>
            <a:ext cx="5329509" cy="541848"/>
            <a:chOff x="23810694" y="3327414"/>
            <a:chExt cx="5002938" cy="514634"/>
          </a:xfrm>
        </xdr:grpSpPr>
        <xdr:sp macro="" textlink="Location1ANALYSIS!J4">
          <xdr:nvSpPr>
            <xdr:cNvPr id="224" name="TextBox 223">
              <a:extLst>
                <a:ext uri="{FF2B5EF4-FFF2-40B4-BE49-F238E27FC236}">
                  <a16:creationId xmlns:a16="http://schemas.microsoft.com/office/drawing/2014/main" id="{8DE9B3A0-2588-4441-B3CC-8133AD0D9B8C}"/>
                </a:ext>
              </a:extLst>
            </xdr:cNvPr>
            <xdr:cNvSpPr txBox="1"/>
          </xdr:nvSpPr>
          <xdr:spPr>
            <a:xfrm>
              <a:off x="28081514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D2D3680-2DE4-4145-A686-48523359C01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4">
          <xdr:nvSpPr>
            <xdr:cNvPr id="225" name="TextBox 224">
              <a:extLst>
                <a:ext uri="{FF2B5EF4-FFF2-40B4-BE49-F238E27FC236}">
                  <a16:creationId xmlns:a16="http://schemas.microsoft.com/office/drawing/2014/main" id="{5EFD4B5C-0CAB-C148-AB0F-991BFBD0231D}"/>
                </a:ext>
              </a:extLst>
            </xdr:cNvPr>
            <xdr:cNvSpPr txBox="1"/>
          </xdr:nvSpPr>
          <xdr:spPr>
            <a:xfrm>
              <a:off x="28506057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AE114C5-A152-E24F-85D7-39877A0986F0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5">
          <xdr:nvSpPr>
            <xdr:cNvPr id="227" name="TextBox 226">
              <a:extLst>
                <a:ext uri="{FF2B5EF4-FFF2-40B4-BE49-F238E27FC236}">
                  <a16:creationId xmlns:a16="http://schemas.microsoft.com/office/drawing/2014/main" id="{D86FF4DE-6CC8-7E46-AF0B-46C9A6BE4354}"/>
                </a:ext>
              </a:extLst>
            </xdr:cNvPr>
            <xdr:cNvSpPr txBox="1"/>
          </xdr:nvSpPr>
          <xdr:spPr>
            <a:xfrm>
              <a:off x="27109059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7135652-0B6F-C346-8DD1-3B907017035A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5">
          <xdr:nvSpPr>
            <xdr:cNvPr id="228" name="TextBox 227">
              <a:extLst>
                <a:ext uri="{FF2B5EF4-FFF2-40B4-BE49-F238E27FC236}">
                  <a16:creationId xmlns:a16="http://schemas.microsoft.com/office/drawing/2014/main" id="{EF611D09-5E7A-B946-93CC-8E5BC87ADCE4}"/>
                </a:ext>
              </a:extLst>
            </xdr:cNvPr>
            <xdr:cNvSpPr txBox="1"/>
          </xdr:nvSpPr>
          <xdr:spPr>
            <a:xfrm>
              <a:off x="27533602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4577C5A-6073-D24C-BBF4-F7D403D2A8A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8">
          <xdr:nvSpPr>
            <xdr:cNvPr id="230" name="TextBox 229">
              <a:extLst>
                <a:ext uri="{FF2B5EF4-FFF2-40B4-BE49-F238E27FC236}">
                  <a16:creationId xmlns:a16="http://schemas.microsoft.com/office/drawing/2014/main" id="{7896CAA1-FB88-5F4D-B6AA-E1805467653F}"/>
                </a:ext>
              </a:extLst>
            </xdr:cNvPr>
            <xdr:cNvSpPr txBox="1"/>
          </xdr:nvSpPr>
          <xdr:spPr>
            <a:xfrm>
              <a:off x="25955177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D3796CFC-108A-5445-83D4-8AC8C237963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8">
          <xdr:nvSpPr>
            <xdr:cNvPr id="231" name="TextBox 230">
              <a:extLst>
                <a:ext uri="{FF2B5EF4-FFF2-40B4-BE49-F238E27FC236}">
                  <a16:creationId xmlns:a16="http://schemas.microsoft.com/office/drawing/2014/main" id="{A9C62B00-A2E0-2842-80F6-1E8550FB8B5D}"/>
                </a:ext>
              </a:extLst>
            </xdr:cNvPr>
            <xdr:cNvSpPr txBox="1"/>
          </xdr:nvSpPr>
          <xdr:spPr>
            <a:xfrm>
              <a:off x="26379720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902410FE-FF77-364E-B1B5-973482A1F99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7">
          <xdr:nvSpPr>
            <xdr:cNvPr id="233" name="TextBox 232">
              <a:extLst>
                <a:ext uri="{FF2B5EF4-FFF2-40B4-BE49-F238E27FC236}">
                  <a16:creationId xmlns:a16="http://schemas.microsoft.com/office/drawing/2014/main" id="{CBCB3E0C-1893-AF46-BBBB-9FE8341148EC}"/>
                </a:ext>
              </a:extLst>
            </xdr:cNvPr>
            <xdr:cNvSpPr txBox="1"/>
          </xdr:nvSpPr>
          <xdr:spPr>
            <a:xfrm>
              <a:off x="24801293" y="3363700"/>
              <a:ext cx="2948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E9CBB08-01B7-564D-BE07-686A929625FE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7">
          <xdr:nvSpPr>
            <xdr:cNvPr id="234" name="TextBox 233">
              <a:extLst>
                <a:ext uri="{FF2B5EF4-FFF2-40B4-BE49-F238E27FC236}">
                  <a16:creationId xmlns:a16="http://schemas.microsoft.com/office/drawing/2014/main" id="{8B88283E-AF59-1F4B-BC82-F63DB039A983}"/>
                </a:ext>
              </a:extLst>
            </xdr:cNvPr>
            <xdr:cNvSpPr txBox="1"/>
          </xdr:nvSpPr>
          <xdr:spPr>
            <a:xfrm>
              <a:off x="25225836" y="3363700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D453E1B-290E-554D-AACF-4E90E4B55532}" type="TxLink">
                <a:rPr lang="en-US" sz="24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8">
          <xdr:nvSpPr>
            <xdr:cNvPr id="236" name="TextBox 235">
              <a:extLst>
                <a:ext uri="{FF2B5EF4-FFF2-40B4-BE49-F238E27FC236}">
                  <a16:creationId xmlns:a16="http://schemas.microsoft.com/office/drawing/2014/main" id="{0B4C49F5-6F98-EA42-8803-3961584CEA4A}"/>
                </a:ext>
              </a:extLst>
            </xdr:cNvPr>
            <xdr:cNvSpPr txBox="1"/>
          </xdr:nvSpPr>
          <xdr:spPr>
            <a:xfrm>
              <a:off x="23810694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FCB2D3A-B36F-DE46-A351-5C5C443C658B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8">
          <xdr:nvSpPr>
            <xdr:cNvPr id="237" name="TextBox 236">
              <a:extLst>
                <a:ext uri="{FF2B5EF4-FFF2-40B4-BE49-F238E27FC236}">
                  <a16:creationId xmlns:a16="http://schemas.microsoft.com/office/drawing/2014/main" id="{5F9CE1BB-F535-C645-9990-16C954A29F45}"/>
                </a:ext>
              </a:extLst>
            </xdr:cNvPr>
            <xdr:cNvSpPr txBox="1"/>
          </xdr:nvSpPr>
          <xdr:spPr>
            <a:xfrm>
              <a:off x="24235237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869A09F-A228-DE4D-BE93-230C2AB0939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6" name="TextBox 255">
              <a:extLst>
                <a:ext uri="{FF2B5EF4-FFF2-40B4-BE49-F238E27FC236}">
                  <a16:creationId xmlns:a16="http://schemas.microsoft.com/office/drawing/2014/main" id="{679399FE-DD58-A647-BA80-0C200EBF64EC}"/>
                </a:ext>
              </a:extLst>
            </xdr:cNvPr>
            <xdr:cNvSpPr txBox="1"/>
          </xdr:nvSpPr>
          <xdr:spPr>
            <a:xfrm>
              <a:off x="24050171" y="3378184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9" name="TextBox 258">
              <a:extLst>
                <a:ext uri="{FF2B5EF4-FFF2-40B4-BE49-F238E27FC236}">
                  <a16:creationId xmlns:a16="http://schemas.microsoft.com/office/drawing/2014/main" id="{59D2E21E-CFEE-FB43-9BB3-55012FDBE315}"/>
                </a:ext>
              </a:extLst>
            </xdr:cNvPr>
            <xdr:cNvSpPr txBox="1"/>
          </xdr:nvSpPr>
          <xdr:spPr>
            <a:xfrm>
              <a:off x="25000859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2" name="TextBox 261">
              <a:extLst>
                <a:ext uri="{FF2B5EF4-FFF2-40B4-BE49-F238E27FC236}">
                  <a16:creationId xmlns:a16="http://schemas.microsoft.com/office/drawing/2014/main" id="{5172622E-1DE8-3443-B5AD-4B74B68A346A}"/>
                </a:ext>
              </a:extLst>
            </xdr:cNvPr>
            <xdr:cNvSpPr txBox="1"/>
          </xdr:nvSpPr>
          <xdr:spPr>
            <a:xfrm>
              <a:off x="26187405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5" name="TextBox 264">
              <a:extLst>
                <a:ext uri="{FF2B5EF4-FFF2-40B4-BE49-F238E27FC236}">
                  <a16:creationId xmlns:a16="http://schemas.microsoft.com/office/drawing/2014/main" id="{23015A49-4C29-E849-AE7E-D0DB83D497FD}"/>
                </a:ext>
              </a:extLst>
            </xdr:cNvPr>
            <xdr:cNvSpPr txBox="1"/>
          </xdr:nvSpPr>
          <xdr:spPr>
            <a:xfrm>
              <a:off x="27373950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8" name="TextBox 267">
              <a:extLst>
                <a:ext uri="{FF2B5EF4-FFF2-40B4-BE49-F238E27FC236}">
                  <a16:creationId xmlns:a16="http://schemas.microsoft.com/office/drawing/2014/main" id="{4817FF6A-591E-694C-8DF7-9A521DAF1646}"/>
                </a:ext>
              </a:extLst>
            </xdr:cNvPr>
            <xdr:cNvSpPr txBox="1"/>
          </xdr:nvSpPr>
          <xdr:spPr>
            <a:xfrm>
              <a:off x="28306493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pic>
        <xdr:nvPicPr>
          <xdr:cNvPr id="270" name="Picture 269">
            <a:extLst>
              <a:ext uri="{FF2B5EF4-FFF2-40B4-BE49-F238E27FC236}">
                <a16:creationId xmlns:a16="http://schemas.microsoft.com/office/drawing/2014/main" id="{EA593EFC-4179-3746-9F7E-701F3E473F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5060778"/>
            <a:ext cx="5328252" cy="3279851"/>
          </a:xfrm>
          <a:prstGeom prst="rect">
            <a:avLst/>
          </a:prstGeom>
        </xdr:spPr>
      </xdr:pic>
      <xdr:sp macro="" textlink="Location2ANALYSIS!J14">
        <xdr:nvSpPr>
          <xdr:cNvPr id="271" name="TextBox 270">
            <a:extLst>
              <a:ext uri="{FF2B5EF4-FFF2-40B4-BE49-F238E27FC236}">
                <a16:creationId xmlns:a16="http://schemas.microsoft.com/office/drawing/2014/main" id="{F29C8102-64EE-8049-8143-FB843F31380B}"/>
              </a:ext>
            </a:extLst>
          </xdr:cNvPr>
          <xdr:cNvSpPr txBox="1"/>
        </xdr:nvSpPr>
        <xdr:spPr>
          <a:xfrm>
            <a:off x="2538551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40F8077-0BD9-634C-8514-5DDABFD9967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4">
        <xdr:nvSpPr>
          <xdr:cNvPr id="272" name="TextBox 271">
            <a:extLst>
              <a:ext uri="{FF2B5EF4-FFF2-40B4-BE49-F238E27FC236}">
                <a16:creationId xmlns:a16="http://schemas.microsoft.com/office/drawing/2014/main" id="{19F070C2-9194-7847-9867-F6C6FC7E40A5}"/>
              </a:ext>
            </a:extLst>
          </xdr:cNvPr>
          <xdr:cNvSpPr txBox="1"/>
        </xdr:nvSpPr>
        <xdr:spPr>
          <a:xfrm>
            <a:off x="2581002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273" name="TextBox 272">
            <a:extLst>
              <a:ext uri="{FF2B5EF4-FFF2-40B4-BE49-F238E27FC236}">
                <a16:creationId xmlns:a16="http://schemas.microsoft.com/office/drawing/2014/main" id="{E1DCA745-CF26-E049-9E76-C745470F90F0}"/>
              </a:ext>
            </a:extLst>
          </xdr:cNvPr>
          <xdr:cNvSpPr txBox="1"/>
        </xdr:nvSpPr>
        <xdr:spPr>
          <a:xfrm>
            <a:off x="25566914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2ANALYSIS!J15">
        <xdr:nvSpPr>
          <xdr:cNvPr id="274" name="TextBox 273">
            <a:extLst>
              <a:ext uri="{FF2B5EF4-FFF2-40B4-BE49-F238E27FC236}">
                <a16:creationId xmlns:a16="http://schemas.microsoft.com/office/drawing/2014/main" id="{CA8F0F1B-0EE7-9940-A9D9-FF1892408CBA}"/>
              </a:ext>
            </a:extLst>
          </xdr:cNvPr>
          <xdr:cNvSpPr txBox="1"/>
        </xdr:nvSpPr>
        <xdr:spPr>
          <a:xfrm>
            <a:off x="26318031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3D26E6F-7A09-8546-BE2F-88D4A6CAACB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5">
        <xdr:nvSpPr>
          <xdr:cNvPr id="275" name="TextBox 274">
            <a:extLst>
              <a:ext uri="{FF2B5EF4-FFF2-40B4-BE49-F238E27FC236}">
                <a16:creationId xmlns:a16="http://schemas.microsoft.com/office/drawing/2014/main" id="{CF27BA82-78A5-C44D-A72A-E7995BAAD89D}"/>
              </a:ext>
            </a:extLst>
          </xdr:cNvPr>
          <xdr:cNvSpPr txBox="1"/>
        </xdr:nvSpPr>
        <xdr:spPr>
          <a:xfrm>
            <a:off x="26561144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6" name="TextBox 275">
            <a:extLst>
              <a:ext uri="{FF2B5EF4-FFF2-40B4-BE49-F238E27FC236}">
                <a16:creationId xmlns:a16="http://schemas.microsoft.com/office/drawing/2014/main" id="{97EAE0C8-33C5-3742-B0B3-8982E0F04373}"/>
              </a:ext>
            </a:extLst>
          </xdr:cNvPr>
          <xdr:cNvSpPr txBox="1"/>
        </xdr:nvSpPr>
        <xdr:spPr>
          <a:xfrm>
            <a:off x="26553888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6">
        <xdr:nvSpPr>
          <xdr:cNvPr id="277" name="TextBox 276">
            <a:extLst>
              <a:ext uri="{FF2B5EF4-FFF2-40B4-BE49-F238E27FC236}">
                <a16:creationId xmlns:a16="http://schemas.microsoft.com/office/drawing/2014/main" id="{2B7D7411-92D8-7C49-AC7F-BB0FACEF3196}"/>
              </a:ext>
            </a:extLst>
          </xdr:cNvPr>
          <xdr:cNvSpPr txBox="1"/>
        </xdr:nvSpPr>
        <xdr:spPr>
          <a:xfrm>
            <a:off x="27631577" y="5529941"/>
            <a:ext cx="2948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62A01C1-B4D3-A14F-8F40-34CFE84384B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9" name="TextBox 278">
            <a:extLst>
              <a:ext uri="{FF2B5EF4-FFF2-40B4-BE49-F238E27FC236}">
                <a16:creationId xmlns:a16="http://schemas.microsoft.com/office/drawing/2014/main" id="{D3F0A302-FCA6-7D4F-BCBE-5B1CAF72669E}"/>
              </a:ext>
            </a:extLst>
          </xdr:cNvPr>
          <xdr:cNvSpPr txBox="1"/>
        </xdr:nvSpPr>
        <xdr:spPr>
          <a:xfrm>
            <a:off x="27867434" y="5529941"/>
            <a:ext cx="307575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280" name="TextBox 279">
            <a:extLst>
              <a:ext uri="{FF2B5EF4-FFF2-40B4-BE49-F238E27FC236}">
                <a16:creationId xmlns:a16="http://schemas.microsoft.com/office/drawing/2014/main" id="{F9E12FA1-E94F-5A4F-BCCD-475EE7909048}"/>
              </a:ext>
            </a:extLst>
          </xdr:cNvPr>
          <xdr:cNvSpPr txBox="1"/>
        </xdr:nvSpPr>
        <xdr:spPr>
          <a:xfrm>
            <a:off x="2887255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9211E6-A3F4-A449-90AA-2754860E52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7">
        <xdr:nvSpPr>
          <xdr:cNvPr id="281" name="TextBox 280">
            <a:extLst>
              <a:ext uri="{FF2B5EF4-FFF2-40B4-BE49-F238E27FC236}">
                <a16:creationId xmlns:a16="http://schemas.microsoft.com/office/drawing/2014/main" id="{49D74557-B782-6E40-8243-8542CCFC827A}"/>
              </a:ext>
            </a:extLst>
          </xdr:cNvPr>
          <xdr:cNvSpPr txBox="1"/>
        </xdr:nvSpPr>
        <xdr:spPr>
          <a:xfrm>
            <a:off x="2855323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7E16266-A6DD-634E-BF3C-43EC7D8D20D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2" name="TextBox 281">
            <a:extLst>
              <a:ext uri="{FF2B5EF4-FFF2-40B4-BE49-F238E27FC236}">
                <a16:creationId xmlns:a16="http://schemas.microsoft.com/office/drawing/2014/main" id="{425D7BD8-B843-5A46-BC6B-3138E0442BE7}"/>
              </a:ext>
            </a:extLst>
          </xdr:cNvPr>
          <xdr:cNvSpPr txBox="1"/>
        </xdr:nvSpPr>
        <xdr:spPr>
          <a:xfrm>
            <a:off x="29108407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8">
        <xdr:nvSpPr>
          <xdr:cNvPr id="283" name="TextBox 282">
            <a:extLst>
              <a:ext uri="{FF2B5EF4-FFF2-40B4-BE49-F238E27FC236}">
                <a16:creationId xmlns:a16="http://schemas.microsoft.com/office/drawing/2014/main" id="{CCC00266-877F-2B41-AD8A-ACEBE037EDFE}"/>
              </a:ext>
            </a:extLst>
          </xdr:cNvPr>
          <xdr:cNvSpPr txBox="1"/>
        </xdr:nvSpPr>
        <xdr:spPr>
          <a:xfrm>
            <a:off x="29877665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8">
        <xdr:nvSpPr>
          <xdr:cNvPr id="284" name="TextBox 283">
            <a:extLst>
              <a:ext uri="{FF2B5EF4-FFF2-40B4-BE49-F238E27FC236}">
                <a16:creationId xmlns:a16="http://schemas.microsoft.com/office/drawing/2014/main" id="{7E27C3B7-86E1-2D48-91AF-DF43D7D75776}"/>
              </a:ext>
            </a:extLst>
          </xdr:cNvPr>
          <xdr:cNvSpPr txBox="1"/>
        </xdr:nvSpPr>
        <xdr:spPr>
          <a:xfrm>
            <a:off x="29503916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5" name="TextBox 284">
            <a:extLst>
              <a:ext uri="{FF2B5EF4-FFF2-40B4-BE49-F238E27FC236}">
                <a16:creationId xmlns:a16="http://schemas.microsoft.com/office/drawing/2014/main" id="{7B0EF3E8-1490-444A-81A5-9C8D55E583C0}"/>
              </a:ext>
            </a:extLst>
          </xdr:cNvPr>
          <xdr:cNvSpPr txBox="1"/>
        </xdr:nvSpPr>
        <xdr:spPr>
          <a:xfrm>
            <a:off x="30113522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9">
        <xdr:nvSpPr>
          <xdr:cNvPr id="286" name="TextBox 285">
            <a:extLst>
              <a:ext uri="{FF2B5EF4-FFF2-40B4-BE49-F238E27FC236}">
                <a16:creationId xmlns:a16="http://schemas.microsoft.com/office/drawing/2014/main" id="{1216AEB5-695A-4E41-98D8-DD0063DE7B94}"/>
              </a:ext>
            </a:extLst>
          </xdr:cNvPr>
          <xdr:cNvSpPr txBox="1"/>
        </xdr:nvSpPr>
        <xdr:spPr>
          <a:xfrm>
            <a:off x="2537463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C1BCC6-93AD-224B-85B8-970A260AADD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9">
        <xdr:nvSpPr>
          <xdr:cNvPr id="287" name="TextBox 286">
            <a:extLst>
              <a:ext uri="{FF2B5EF4-FFF2-40B4-BE49-F238E27FC236}">
                <a16:creationId xmlns:a16="http://schemas.microsoft.com/office/drawing/2014/main" id="{3895990A-C0C0-C047-A32A-6DA1BDA55E1D}"/>
              </a:ext>
            </a:extLst>
          </xdr:cNvPr>
          <xdr:cNvSpPr txBox="1"/>
        </xdr:nvSpPr>
        <xdr:spPr>
          <a:xfrm>
            <a:off x="2579914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8" name="TextBox 287">
            <a:extLst>
              <a:ext uri="{FF2B5EF4-FFF2-40B4-BE49-F238E27FC236}">
                <a16:creationId xmlns:a16="http://schemas.microsoft.com/office/drawing/2014/main" id="{B41911BA-2868-EA40-8F99-F6F948293855}"/>
              </a:ext>
            </a:extLst>
          </xdr:cNvPr>
          <xdr:cNvSpPr txBox="1"/>
        </xdr:nvSpPr>
        <xdr:spPr>
          <a:xfrm>
            <a:off x="25556028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0">
        <xdr:nvSpPr>
          <xdr:cNvPr id="289" name="TextBox 288">
            <a:extLst>
              <a:ext uri="{FF2B5EF4-FFF2-40B4-BE49-F238E27FC236}">
                <a16:creationId xmlns:a16="http://schemas.microsoft.com/office/drawing/2014/main" id="{78D61AB6-B560-0347-B6CD-D8738E4DCFEC}"/>
              </a:ext>
            </a:extLst>
          </xdr:cNvPr>
          <xdr:cNvSpPr txBox="1"/>
        </xdr:nvSpPr>
        <xdr:spPr>
          <a:xfrm>
            <a:off x="26307145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A8AD7C-E914-A143-A10E-A6FC4B81828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0">
        <xdr:nvSpPr>
          <xdr:cNvPr id="290" name="TextBox 289">
            <a:extLst>
              <a:ext uri="{FF2B5EF4-FFF2-40B4-BE49-F238E27FC236}">
                <a16:creationId xmlns:a16="http://schemas.microsoft.com/office/drawing/2014/main" id="{1519352A-2F8F-5849-BBE3-C99D18DCEC28}"/>
              </a:ext>
            </a:extLst>
          </xdr:cNvPr>
          <xdr:cNvSpPr txBox="1"/>
        </xdr:nvSpPr>
        <xdr:spPr>
          <a:xfrm>
            <a:off x="26550258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1" name="TextBox 290">
            <a:extLst>
              <a:ext uri="{FF2B5EF4-FFF2-40B4-BE49-F238E27FC236}">
                <a16:creationId xmlns:a16="http://schemas.microsoft.com/office/drawing/2014/main" id="{9AB080F8-CAD9-F64D-962D-9734A2B776D3}"/>
              </a:ext>
            </a:extLst>
          </xdr:cNvPr>
          <xdr:cNvSpPr txBox="1"/>
        </xdr:nvSpPr>
        <xdr:spPr>
          <a:xfrm>
            <a:off x="26543002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1">
        <xdr:nvSpPr>
          <xdr:cNvPr id="292" name="TextBox 291">
            <a:extLst>
              <a:ext uri="{FF2B5EF4-FFF2-40B4-BE49-F238E27FC236}">
                <a16:creationId xmlns:a16="http://schemas.microsoft.com/office/drawing/2014/main" id="{388072F6-1A4A-554A-A960-AA0B1D3CE6C7}"/>
              </a:ext>
            </a:extLst>
          </xdr:cNvPr>
          <xdr:cNvSpPr txBox="1"/>
        </xdr:nvSpPr>
        <xdr:spPr>
          <a:xfrm>
            <a:off x="27620691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EDD30-FF5F-9D4A-AEB5-E1EAFECC4A8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4" name="TextBox 293">
            <a:extLst>
              <a:ext uri="{FF2B5EF4-FFF2-40B4-BE49-F238E27FC236}">
                <a16:creationId xmlns:a16="http://schemas.microsoft.com/office/drawing/2014/main" id="{9EEB0AE3-9668-0A49-B372-DCFE333FFDAF}"/>
              </a:ext>
            </a:extLst>
          </xdr:cNvPr>
          <xdr:cNvSpPr txBox="1"/>
        </xdr:nvSpPr>
        <xdr:spPr>
          <a:xfrm>
            <a:off x="27856548" y="6625769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2">
        <xdr:nvSpPr>
          <xdr:cNvPr id="295" name="TextBox 294">
            <a:extLst>
              <a:ext uri="{FF2B5EF4-FFF2-40B4-BE49-F238E27FC236}">
                <a16:creationId xmlns:a16="http://schemas.microsoft.com/office/drawing/2014/main" id="{DC2AA207-210D-E247-8D0A-8D2BB1A7E83C}"/>
              </a:ext>
            </a:extLst>
          </xdr:cNvPr>
          <xdr:cNvSpPr txBox="1"/>
        </xdr:nvSpPr>
        <xdr:spPr>
          <a:xfrm>
            <a:off x="2886166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0BBA6BA-5625-1E4E-A825-0EB52740B41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2">
        <xdr:nvSpPr>
          <xdr:cNvPr id="296" name="TextBox 295">
            <a:extLst>
              <a:ext uri="{FF2B5EF4-FFF2-40B4-BE49-F238E27FC236}">
                <a16:creationId xmlns:a16="http://schemas.microsoft.com/office/drawing/2014/main" id="{B669560B-DE8B-3F4C-B103-A8DCD9158BB7}"/>
              </a:ext>
            </a:extLst>
          </xdr:cNvPr>
          <xdr:cNvSpPr txBox="1"/>
        </xdr:nvSpPr>
        <xdr:spPr>
          <a:xfrm>
            <a:off x="2854234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BDD5C5-DB97-FC44-8643-9A5ECF7057B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7" name="TextBox 296">
            <a:extLst>
              <a:ext uri="{FF2B5EF4-FFF2-40B4-BE49-F238E27FC236}">
                <a16:creationId xmlns:a16="http://schemas.microsoft.com/office/drawing/2014/main" id="{E1482536-6EC9-6649-816B-B9AAB41728FD}"/>
              </a:ext>
            </a:extLst>
          </xdr:cNvPr>
          <xdr:cNvSpPr txBox="1"/>
        </xdr:nvSpPr>
        <xdr:spPr>
          <a:xfrm>
            <a:off x="29097521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3">
        <xdr:nvSpPr>
          <xdr:cNvPr id="298" name="TextBox 297">
            <a:extLst>
              <a:ext uri="{FF2B5EF4-FFF2-40B4-BE49-F238E27FC236}">
                <a16:creationId xmlns:a16="http://schemas.microsoft.com/office/drawing/2014/main" id="{FA47B64B-7BC0-674D-AFAF-955E75345C11}"/>
              </a:ext>
            </a:extLst>
          </xdr:cNvPr>
          <xdr:cNvSpPr txBox="1"/>
        </xdr:nvSpPr>
        <xdr:spPr>
          <a:xfrm>
            <a:off x="29866779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69B685-DE2D-8049-BC53-ECFCCF4BFE9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3">
        <xdr:nvSpPr>
          <xdr:cNvPr id="299" name="TextBox 298">
            <a:extLst>
              <a:ext uri="{FF2B5EF4-FFF2-40B4-BE49-F238E27FC236}">
                <a16:creationId xmlns:a16="http://schemas.microsoft.com/office/drawing/2014/main" id="{C27DF544-63A9-3F44-B482-348408E8D9CE}"/>
              </a:ext>
            </a:extLst>
          </xdr:cNvPr>
          <xdr:cNvSpPr txBox="1"/>
        </xdr:nvSpPr>
        <xdr:spPr>
          <a:xfrm>
            <a:off x="29493030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0" name="TextBox 299">
            <a:extLst>
              <a:ext uri="{FF2B5EF4-FFF2-40B4-BE49-F238E27FC236}">
                <a16:creationId xmlns:a16="http://schemas.microsoft.com/office/drawing/2014/main" id="{9FFFF917-7C52-7245-BF69-F6C712889F05}"/>
              </a:ext>
            </a:extLst>
          </xdr:cNvPr>
          <xdr:cNvSpPr txBox="1"/>
        </xdr:nvSpPr>
        <xdr:spPr>
          <a:xfrm>
            <a:off x="30102636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4">
        <xdr:nvSpPr>
          <xdr:cNvPr id="301" name="TextBox 300">
            <a:extLst>
              <a:ext uri="{FF2B5EF4-FFF2-40B4-BE49-F238E27FC236}">
                <a16:creationId xmlns:a16="http://schemas.microsoft.com/office/drawing/2014/main" id="{34CE0CFB-EA74-1546-B5D0-FE2D5398ADFF}"/>
              </a:ext>
            </a:extLst>
          </xdr:cNvPr>
          <xdr:cNvSpPr txBox="1"/>
        </xdr:nvSpPr>
        <xdr:spPr>
          <a:xfrm>
            <a:off x="25381890" y="773974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DEAFB7-D193-5944-8711-1D472854C29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4">
        <xdr:nvSpPr>
          <xdr:cNvPr id="302" name="TextBox 301">
            <a:extLst>
              <a:ext uri="{FF2B5EF4-FFF2-40B4-BE49-F238E27FC236}">
                <a16:creationId xmlns:a16="http://schemas.microsoft.com/office/drawing/2014/main" id="{1CE09A6D-A623-6745-BBFE-30A3720D018C}"/>
              </a:ext>
            </a:extLst>
          </xdr:cNvPr>
          <xdr:cNvSpPr txBox="1"/>
        </xdr:nvSpPr>
        <xdr:spPr>
          <a:xfrm>
            <a:off x="2580640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3" name="TextBox 302">
            <a:extLst>
              <a:ext uri="{FF2B5EF4-FFF2-40B4-BE49-F238E27FC236}">
                <a16:creationId xmlns:a16="http://schemas.microsoft.com/office/drawing/2014/main" id="{08365DEA-0FD8-AD4E-B87B-CA090ECCA154}"/>
              </a:ext>
            </a:extLst>
          </xdr:cNvPr>
          <xdr:cNvSpPr txBox="1"/>
        </xdr:nvSpPr>
        <xdr:spPr>
          <a:xfrm>
            <a:off x="25563285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5">
        <xdr:nvSpPr>
          <xdr:cNvPr id="304" name="TextBox 303">
            <a:extLst>
              <a:ext uri="{FF2B5EF4-FFF2-40B4-BE49-F238E27FC236}">
                <a16:creationId xmlns:a16="http://schemas.microsoft.com/office/drawing/2014/main" id="{3F83B5CD-5FBC-8944-9C04-F8A56D62F380}"/>
              </a:ext>
            </a:extLst>
          </xdr:cNvPr>
          <xdr:cNvSpPr txBox="1"/>
        </xdr:nvSpPr>
        <xdr:spPr>
          <a:xfrm>
            <a:off x="26314402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0DDD1E2-759F-F84B-9AD6-89A5F52077C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5">
        <xdr:nvSpPr>
          <xdr:cNvPr id="305" name="TextBox 304">
            <a:extLst>
              <a:ext uri="{FF2B5EF4-FFF2-40B4-BE49-F238E27FC236}">
                <a16:creationId xmlns:a16="http://schemas.microsoft.com/office/drawing/2014/main" id="{90843CD3-AC3E-E145-92CD-A0D1D65E4D8C}"/>
              </a:ext>
            </a:extLst>
          </xdr:cNvPr>
          <xdr:cNvSpPr txBox="1"/>
        </xdr:nvSpPr>
        <xdr:spPr>
          <a:xfrm>
            <a:off x="26557515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6" name="TextBox 305">
            <a:extLst>
              <a:ext uri="{FF2B5EF4-FFF2-40B4-BE49-F238E27FC236}">
                <a16:creationId xmlns:a16="http://schemas.microsoft.com/office/drawing/2014/main" id="{6EF2FA48-8009-324A-BD3F-D893435076D4}"/>
              </a:ext>
            </a:extLst>
          </xdr:cNvPr>
          <xdr:cNvSpPr txBox="1"/>
        </xdr:nvSpPr>
        <xdr:spPr>
          <a:xfrm>
            <a:off x="26550259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6">
        <xdr:nvSpPr>
          <xdr:cNvPr id="307" name="TextBox 306">
            <a:extLst>
              <a:ext uri="{FF2B5EF4-FFF2-40B4-BE49-F238E27FC236}">
                <a16:creationId xmlns:a16="http://schemas.microsoft.com/office/drawing/2014/main" id="{DF858168-C2F9-2249-B4F1-26F1751F20CF}"/>
              </a:ext>
            </a:extLst>
          </xdr:cNvPr>
          <xdr:cNvSpPr txBox="1"/>
        </xdr:nvSpPr>
        <xdr:spPr>
          <a:xfrm>
            <a:off x="27627948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C9AE186-D5CE-264C-87BE-12BBBA898EA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6">
        <xdr:nvSpPr>
          <xdr:cNvPr id="308" name="TextBox 307">
            <a:extLst>
              <a:ext uri="{FF2B5EF4-FFF2-40B4-BE49-F238E27FC236}">
                <a16:creationId xmlns:a16="http://schemas.microsoft.com/office/drawing/2014/main" id="{1B706642-9113-5F4F-97D2-B94729A1F7BB}"/>
              </a:ext>
            </a:extLst>
          </xdr:cNvPr>
          <xdr:cNvSpPr txBox="1"/>
        </xdr:nvSpPr>
        <xdr:spPr>
          <a:xfrm>
            <a:off x="2756263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B82DCF1-8DFE-634C-85F1-EF9386709DD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9" name="TextBox 308">
            <a:extLst>
              <a:ext uri="{FF2B5EF4-FFF2-40B4-BE49-F238E27FC236}">
                <a16:creationId xmlns:a16="http://schemas.microsoft.com/office/drawing/2014/main" id="{43498A5A-3ED6-6241-AF76-FB93E1B401E4}"/>
              </a:ext>
            </a:extLst>
          </xdr:cNvPr>
          <xdr:cNvSpPr txBox="1"/>
        </xdr:nvSpPr>
        <xdr:spPr>
          <a:xfrm>
            <a:off x="27863805" y="773974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310" name="TextBox 309">
            <a:extLst>
              <a:ext uri="{FF2B5EF4-FFF2-40B4-BE49-F238E27FC236}">
                <a16:creationId xmlns:a16="http://schemas.microsoft.com/office/drawing/2014/main" id="{32FD0F3B-7DC5-7040-A80E-53C40C8A716E}"/>
              </a:ext>
            </a:extLst>
          </xdr:cNvPr>
          <xdr:cNvSpPr txBox="1"/>
        </xdr:nvSpPr>
        <xdr:spPr>
          <a:xfrm>
            <a:off x="2886892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951D2EB-127A-E542-B63D-2DE090D5742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7">
        <xdr:nvSpPr>
          <xdr:cNvPr id="311" name="TextBox 310">
            <a:extLst>
              <a:ext uri="{FF2B5EF4-FFF2-40B4-BE49-F238E27FC236}">
                <a16:creationId xmlns:a16="http://schemas.microsoft.com/office/drawing/2014/main" id="{720C68B2-5144-0744-ABAE-26D6E8813436}"/>
              </a:ext>
            </a:extLst>
          </xdr:cNvPr>
          <xdr:cNvSpPr txBox="1"/>
        </xdr:nvSpPr>
        <xdr:spPr>
          <a:xfrm>
            <a:off x="2854960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BEA346-42A2-4E48-A843-327D3217195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2" name="TextBox 311">
            <a:extLst>
              <a:ext uri="{FF2B5EF4-FFF2-40B4-BE49-F238E27FC236}">
                <a16:creationId xmlns:a16="http://schemas.microsoft.com/office/drawing/2014/main" id="{A89EA0E5-D972-074C-A71E-6ACCA1B0E47E}"/>
              </a:ext>
            </a:extLst>
          </xdr:cNvPr>
          <xdr:cNvSpPr txBox="1"/>
        </xdr:nvSpPr>
        <xdr:spPr>
          <a:xfrm>
            <a:off x="29104778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8">
        <xdr:nvSpPr>
          <xdr:cNvPr id="313" name="TextBox 312">
            <a:extLst>
              <a:ext uri="{FF2B5EF4-FFF2-40B4-BE49-F238E27FC236}">
                <a16:creationId xmlns:a16="http://schemas.microsoft.com/office/drawing/2014/main" id="{FA3E02AA-9C23-874C-954A-01C806267BDF}"/>
              </a:ext>
            </a:extLst>
          </xdr:cNvPr>
          <xdr:cNvSpPr txBox="1"/>
        </xdr:nvSpPr>
        <xdr:spPr>
          <a:xfrm>
            <a:off x="29874036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B820509-CC39-F847-8BF1-9DE0EF0A48E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8">
        <xdr:nvSpPr>
          <xdr:cNvPr id="314" name="TextBox 313">
            <a:extLst>
              <a:ext uri="{FF2B5EF4-FFF2-40B4-BE49-F238E27FC236}">
                <a16:creationId xmlns:a16="http://schemas.microsoft.com/office/drawing/2014/main" id="{BCBFD0A7-70E0-704D-9F7A-2A24699F3029}"/>
              </a:ext>
            </a:extLst>
          </xdr:cNvPr>
          <xdr:cNvSpPr txBox="1"/>
        </xdr:nvSpPr>
        <xdr:spPr>
          <a:xfrm>
            <a:off x="29500287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5" name="TextBox 314">
            <a:extLst>
              <a:ext uri="{FF2B5EF4-FFF2-40B4-BE49-F238E27FC236}">
                <a16:creationId xmlns:a16="http://schemas.microsoft.com/office/drawing/2014/main" id="{FFD24BDF-246C-2A4E-9DEC-7587197E5CD0}"/>
              </a:ext>
            </a:extLst>
          </xdr:cNvPr>
          <xdr:cNvSpPr txBox="1"/>
        </xdr:nvSpPr>
        <xdr:spPr>
          <a:xfrm>
            <a:off x="30109893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29">
        <xdr:nvSpPr>
          <xdr:cNvPr id="318" name="Rectangle 317">
            <a:extLst>
              <a:ext uri="{FF2B5EF4-FFF2-40B4-BE49-F238E27FC236}">
                <a16:creationId xmlns:a16="http://schemas.microsoft.com/office/drawing/2014/main" id="{2E587A74-AFA4-A44C-A4EC-5181A6329A6F}"/>
              </a:ext>
            </a:extLst>
          </xdr:cNvPr>
          <xdr:cNvSpPr>
            <a:spLocks noChangeAspect="1"/>
          </xdr:cNvSpPr>
        </xdr:nvSpPr>
        <xdr:spPr>
          <a:xfrm>
            <a:off x="27577147" y="4330697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7C4779B-B327-DC43-91FF-442B437677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0">
        <xdr:nvSpPr>
          <xdr:cNvPr id="319" name="Rectangle 318">
            <a:extLst>
              <a:ext uri="{FF2B5EF4-FFF2-40B4-BE49-F238E27FC236}">
                <a16:creationId xmlns:a16="http://schemas.microsoft.com/office/drawing/2014/main" id="{76DF6255-49D9-E94E-85C6-96DAB3CCA907}"/>
              </a:ext>
            </a:extLst>
          </xdr:cNvPr>
          <xdr:cNvSpPr>
            <a:spLocks noChangeAspect="1"/>
          </xdr:cNvSpPr>
        </xdr:nvSpPr>
        <xdr:spPr>
          <a:xfrm>
            <a:off x="25262121" y="4312554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A64F0CE-A1A0-AF44-A6FB-3E31D95ED19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1">
        <xdr:nvSpPr>
          <xdr:cNvPr id="320" name="Rectangle 319">
            <a:extLst>
              <a:ext uri="{FF2B5EF4-FFF2-40B4-BE49-F238E27FC236}">
                <a16:creationId xmlns:a16="http://schemas.microsoft.com/office/drawing/2014/main" id="{43ABA3F6-1B24-B545-8CC1-D5D4213344DA}"/>
              </a:ext>
            </a:extLst>
          </xdr:cNvPr>
          <xdr:cNvSpPr>
            <a:spLocks noChangeAspect="1"/>
          </xdr:cNvSpPr>
        </xdr:nvSpPr>
        <xdr:spPr>
          <a:xfrm>
            <a:off x="26303522" y="4312554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77A5DDE-6025-1749-9CDC-4506DFEFFD0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27">
        <xdr:nvSpPr>
          <xdr:cNvPr id="327" name="Rectangle 326">
            <a:extLst>
              <a:ext uri="{FF2B5EF4-FFF2-40B4-BE49-F238E27FC236}">
                <a16:creationId xmlns:a16="http://schemas.microsoft.com/office/drawing/2014/main" id="{83AB2E79-B9AE-694C-A8F0-FCFED5222E49}"/>
              </a:ext>
            </a:extLst>
          </xdr:cNvPr>
          <xdr:cNvSpPr>
            <a:spLocks noChangeAspect="1"/>
          </xdr:cNvSpPr>
        </xdr:nvSpPr>
        <xdr:spPr>
          <a:xfrm>
            <a:off x="2530202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213CA0D-6D1C-0A48-AC87-74A30E4FFF8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2ANALYSIS!L28">
        <xdr:nvSpPr>
          <xdr:cNvPr id="328" name="Rectangle 327">
            <a:extLst>
              <a:ext uri="{FF2B5EF4-FFF2-40B4-BE49-F238E27FC236}">
                <a16:creationId xmlns:a16="http://schemas.microsoft.com/office/drawing/2014/main" id="{4CA69471-D72C-6F42-AD13-84AE43420D97}"/>
              </a:ext>
            </a:extLst>
          </xdr:cNvPr>
          <xdr:cNvSpPr>
            <a:spLocks noChangeAspect="1"/>
          </xdr:cNvSpPr>
        </xdr:nvSpPr>
        <xdr:spPr>
          <a:xfrm>
            <a:off x="26325288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4847D94-E55D-4C41-84B9-BE87FD6282B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29">
        <xdr:nvSpPr>
          <xdr:cNvPr id="329" name="Rectangle 328">
            <a:extLst>
              <a:ext uri="{FF2B5EF4-FFF2-40B4-BE49-F238E27FC236}">
                <a16:creationId xmlns:a16="http://schemas.microsoft.com/office/drawing/2014/main" id="{4E29FD6F-1A88-0841-AFAA-C2D9ECA06333}"/>
              </a:ext>
            </a:extLst>
          </xdr:cNvPr>
          <xdr:cNvSpPr>
            <a:spLocks noChangeAspect="1"/>
          </xdr:cNvSpPr>
        </xdr:nvSpPr>
        <xdr:spPr>
          <a:xfrm>
            <a:off x="27656976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FA750B1-05D0-9C44-B9EF-B9B433792C0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0">
        <xdr:nvSpPr>
          <xdr:cNvPr id="330" name="Rectangle 329">
            <a:extLst>
              <a:ext uri="{FF2B5EF4-FFF2-40B4-BE49-F238E27FC236}">
                <a16:creationId xmlns:a16="http://schemas.microsoft.com/office/drawing/2014/main" id="{04B4AC12-BDE4-AD48-B636-B05764D3771A}"/>
              </a:ext>
            </a:extLst>
          </xdr:cNvPr>
          <xdr:cNvSpPr>
            <a:spLocks noChangeAspect="1"/>
          </xdr:cNvSpPr>
        </xdr:nvSpPr>
        <xdr:spPr>
          <a:xfrm>
            <a:off x="2889794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9D61B72-8375-7541-9AFF-95E21415E1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1">
        <xdr:nvSpPr>
          <xdr:cNvPr id="331" name="Rectangle 330">
            <a:extLst>
              <a:ext uri="{FF2B5EF4-FFF2-40B4-BE49-F238E27FC236}">
                <a16:creationId xmlns:a16="http://schemas.microsoft.com/office/drawing/2014/main" id="{DD7DB60D-00AE-7C44-8D41-2E8E278795E2}"/>
              </a:ext>
            </a:extLst>
          </xdr:cNvPr>
          <xdr:cNvSpPr>
            <a:spLocks noChangeAspect="1"/>
          </xdr:cNvSpPr>
        </xdr:nvSpPr>
        <xdr:spPr>
          <a:xfrm>
            <a:off x="29939350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BB478C-F917-E743-A4D3-BCCC79AF77E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40" name="Rectangle 339">
            <a:extLst>
              <a:ext uri="{FF2B5EF4-FFF2-40B4-BE49-F238E27FC236}">
                <a16:creationId xmlns:a16="http://schemas.microsoft.com/office/drawing/2014/main" id="{F288A320-85AE-2742-9A0F-BFE53C80D81B}"/>
              </a:ext>
            </a:extLst>
          </xdr:cNvPr>
          <xdr:cNvSpPr>
            <a:spLocks noChangeAspect="1"/>
          </xdr:cNvSpPr>
        </xdr:nvSpPr>
        <xdr:spPr>
          <a:xfrm>
            <a:off x="27580771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AF20377-D41E-E64D-9153-B747699CF322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#REF!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41" name="Rectangle 340">
            <a:extLst>
              <a:ext uri="{FF2B5EF4-FFF2-40B4-BE49-F238E27FC236}">
                <a16:creationId xmlns:a16="http://schemas.microsoft.com/office/drawing/2014/main" id="{91D05D16-842F-8D49-A5B6-476B1BC1127A}"/>
              </a:ext>
            </a:extLst>
          </xdr:cNvPr>
          <xdr:cNvSpPr>
            <a:spLocks noChangeAspect="1"/>
          </xdr:cNvSpPr>
        </xdr:nvSpPr>
        <xdr:spPr>
          <a:xfrm>
            <a:off x="27577267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FFA9363-44F0-1542-AC2B-29CDC86B3C4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#REF!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387" name="TextBox 386">
            <a:extLst>
              <a:ext uri="{FF2B5EF4-FFF2-40B4-BE49-F238E27FC236}">
                <a16:creationId xmlns:a16="http://schemas.microsoft.com/office/drawing/2014/main" id="{CF1E2F90-2410-1E48-87BC-7144B9CDB6D4}"/>
              </a:ext>
            </a:extLst>
          </xdr:cNvPr>
          <xdr:cNvSpPr txBox="1"/>
        </xdr:nvSpPr>
        <xdr:spPr>
          <a:xfrm>
            <a:off x="25828204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ADD696A-F4B6-2B4A-A75E-8F3D281571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388" name="TextBox 387">
            <a:extLst>
              <a:ext uri="{FF2B5EF4-FFF2-40B4-BE49-F238E27FC236}">
                <a16:creationId xmlns:a16="http://schemas.microsoft.com/office/drawing/2014/main" id="{F579904F-9D58-4341-8E79-349FD3FB5119}"/>
              </a:ext>
            </a:extLst>
          </xdr:cNvPr>
          <xdr:cNvSpPr txBox="1"/>
        </xdr:nvSpPr>
        <xdr:spPr>
          <a:xfrm>
            <a:off x="26797001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D9AC113-79EE-5E4A-927E-308878EF09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389" name="TextBox 388">
            <a:extLst>
              <a:ext uri="{FF2B5EF4-FFF2-40B4-BE49-F238E27FC236}">
                <a16:creationId xmlns:a16="http://schemas.microsoft.com/office/drawing/2014/main" id="{5D341BF9-020E-2D4D-BE00-FA6F8AE9EE6F}"/>
              </a:ext>
            </a:extLst>
          </xdr:cNvPr>
          <xdr:cNvSpPr txBox="1"/>
        </xdr:nvSpPr>
        <xdr:spPr>
          <a:xfrm>
            <a:off x="28037976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69B93C-F067-434F-B184-02BB32E459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24" name="TextBox 423">
            <a:extLst>
              <a:ext uri="{FF2B5EF4-FFF2-40B4-BE49-F238E27FC236}">
                <a16:creationId xmlns:a16="http://schemas.microsoft.com/office/drawing/2014/main" id="{8E714654-C15B-2546-B7F5-733C0095189F}"/>
              </a:ext>
            </a:extLst>
          </xdr:cNvPr>
          <xdr:cNvSpPr txBox="1"/>
        </xdr:nvSpPr>
        <xdr:spPr>
          <a:xfrm>
            <a:off x="29278949" y="770713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B3B6F7-20D1-B24B-BCCD-1C025C5E6F4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425" name="TextBox 424">
            <a:extLst>
              <a:ext uri="{FF2B5EF4-FFF2-40B4-BE49-F238E27FC236}">
                <a16:creationId xmlns:a16="http://schemas.microsoft.com/office/drawing/2014/main" id="{B51E9155-6632-594F-BA0A-C7D96FAE48EC}"/>
              </a:ext>
            </a:extLst>
          </xdr:cNvPr>
          <xdr:cNvSpPr txBox="1"/>
        </xdr:nvSpPr>
        <xdr:spPr>
          <a:xfrm>
            <a:off x="25804618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1F9119F-2EF0-9746-8B51-5E1348E338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426" name="TextBox 425">
            <a:extLst>
              <a:ext uri="{FF2B5EF4-FFF2-40B4-BE49-F238E27FC236}">
                <a16:creationId xmlns:a16="http://schemas.microsoft.com/office/drawing/2014/main" id="{1656152B-F55E-1040-A6B4-4BF0AF2DC8AF}"/>
              </a:ext>
            </a:extLst>
          </xdr:cNvPr>
          <xdr:cNvSpPr txBox="1"/>
        </xdr:nvSpPr>
        <xdr:spPr>
          <a:xfrm>
            <a:off x="26786115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3348CD7-E6D8-7D4E-82DA-1DFF1E3C78F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1">
        <xdr:nvSpPr>
          <xdr:cNvPr id="427" name="TextBox 426">
            <a:extLst>
              <a:ext uri="{FF2B5EF4-FFF2-40B4-BE49-F238E27FC236}">
                <a16:creationId xmlns:a16="http://schemas.microsoft.com/office/drawing/2014/main" id="{83423BA3-111F-6947-B1AB-4B50F35D3423}"/>
              </a:ext>
            </a:extLst>
          </xdr:cNvPr>
          <xdr:cNvSpPr txBox="1"/>
        </xdr:nvSpPr>
        <xdr:spPr>
          <a:xfrm>
            <a:off x="28027090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573855-3E6E-4141-A5B8-C917708200F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428" name="TextBox 427">
            <a:extLst>
              <a:ext uri="{FF2B5EF4-FFF2-40B4-BE49-F238E27FC236}">
                <a16:creationId xmlns:a16="http://schemas.microsoft.com/office/drawing/2014/main" id="{B98FF36A-4D34-A248-A7AD-DCDBE5AEC578}"/>
              </a:ext>
            </a:extLst>
          </xdr:cNvPr>
          <xdr:cNvSpPr txBox="1"/>
        </xdr:nvSpPr>
        <xdr:spPr>
          <a:xfrm>
            <a:off x="29268063" y="6643942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5576-F569-704C-807D-CBFA140A20F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3">
        <xdr:nvSpPr>
          <xdr:cNvPr id="429" name="TextBox 428">
            <a:extLst>
              <a:ext uri="{FF2B5EF4-FFF2-40B4-BE49-F238E27FC236}">
                <a16:creationId xmlns:a16="http://schemas.microsoft.com/office/drawing/2014/main" id="{EFE5B12A-54AF-4A4C-8EC2-FDAEA50A2172}"/>
              </a:ext>
            </a:extLst>
          </xdr:cNvPr>
          <xdr:cNvSpPr txBox="1"/>
        </xdr:nvSpPr>
        <xdr:spPr>
          <a:xfrm>
            <a:off x="30309463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AAFF42B-AD3A-CF40-B7AA-0469D0F8344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430" name="TextBox 429">
            <a:extLst>
              <a:ext uri="{FF2B5EF4-FFF2-40B4-BE49-F238E27FC236}">
                <a16:creationId xmlns:a16="http://schemas.microsoft.com/office/drawing/2014/main" id="{5515B0B6-E88E-A64F-9901-EC1DD2BD4A91}"/>
              </a:ext>
            </a:extLst>
          </xdr:cNvPr>
          <xdr:cNvSpPr txBox="1"/>
        </xdr:nvSpPr>
        <xdr:spPr>
          <a:xfrm>
            <a:off x="25824575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E680111-8556-3244-99CA-21CF8C7FB1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431" name="TextBox 430">
            <a:extLst>
              <a:ext uri="{FF2B5EF4-FFF2-40B4-BE49-F238E27FC236}">
                <a16:creationId xmlns:a16="http://schemas.microsoft.com/office/drawing/2014/main" id="{B9DE3EBE-CD04-1545-BB05-BC2D97640434}"/>
              </a:ext>
            </a:extLst>
          </xdr:cNvPr>
          <xdr:cNvSpPr txBox="1"/>
        </xdr:nvSpPr>
        <xdr:spPr>
          <a:xfrm>
            <a:off x="26793372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B8BDEE-DCDD-914D-B050-21ABD389ED5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432" name="TextBox 431">
            <a:extLst>
              <a:ext uri="{FF2B5EF4-FFF2-40B4-BE49-F238E27FC236}">
                <a16:creationId xmlns:a16="http://schemas.microsoft.com/office/drawing/2014/main" id="{FB23DA8F-74A9-5443-AAB8-33910078A8B3}"/>
              </a:ext>
            </a:extLst>
          </xdr:cNvPr>
          <xdr:cNvSpPr txBox="1"/>
        </xdr:nvSpPr>
        <xdr:spPr>
          <a:xfrm>
            <a:off x="28034347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0903F92-039F-0348-8096-6E3F5777D18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33" name="TextBox 432">
            <a:extLst>
              <a:ext uri="{FF2B5EF4-FFF2-40B4-BE49-F238E27FC236}">
                <a16:creationId xmlns:a16="http://schemas.microsoft.com/office/drawing/2014/main" id="{FD658352-2AAE-A240-B895-72B10F0B418F}"/>
              </a:ext>
            </a:extLst>
          </xdr:cNvPr>
          <xdr:cNvSpPr txBox="1"/>
        </xdr:nvSpPr>
        <xdr:spPr>
          <a:xfrm>
            <a:off x="29275320" y="5499110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53B7BB3-A81B-DF46-BAF8-04CE3F92752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4" name="TextBox 433">
            <a:extLst>
              <a:ext uri="{FF2B5EF4-FFF2-40B4-BE49-F238E27FC236}">
                <a16:creationId xmlns:a16="http://schemas.microsoft.com/office/drawing/2014/main" id="{AEA26568-F900-6E4E-9869-4440874948D5}"/>
              </a:ext>
            </a:extLst>
          </xdr:cNvPr>
          <xdr:cNvSpPr txBox="1"/>
        </xdr:nvSpPr>
        <xdr:spPr>
          <a:xfrm>
            <a:off x="30316720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6" name="TextBox 435">
            <a:extLst>
              <a:ext uri="{FF2B5EF4-FFF2-40B4-BE49-F238E27FC236}">
                <a16:creationId xmlns:a16="http://schemas.microsoft.com/office/drawing/2014/main" id="{D10E13C2-8D80-AA48-B5AE-D41B14C987D6}"/>
              </a:ext>
            </a:extLst>
          </xdr:cNvPr>
          <xdr:cNvSpPr txBox="1"/>
        </xdr:nvSpPr>
        <xdr:spPr>
          <a:xfrm>
            <a:off x="30284063" y="77434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58105B-1C9F-A34E-B33C-CF6CF33753E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27">
        <xdr:nvSpPr>
          <xdr:cNvPr id="411" name="Rectangle 410">
            <a:extLst>
              <a:ext uri="{FF2B5EF4-FFF2-40B4-BE49-F238E27FC236}">
                <a16:creationId xmlns:a16="http://schemas.microsoft.com/office/drawing/2014/main" id="{AE2545CF-74AB-E444-B6F0-4636973F8189}"/>
              </a:ext>
            </a:extLst>
          </xdr:cNvPr>
          <xdr:cNvSpPr>
            <a:spLocks noChangeAspect="1"/>
          </xdr:cNvSpPr>
        </xdr:nvSpPr>
        <xdr:spPr>
          <a:xfrm>
            <a:off x="28734657" y="430966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3FD721B-320A-BB48-9707-B163C0355D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1ANALYSIS!L28">
        <xdr:nvSpPr>
          <xdr:cNvPr id="417" name="Rectangle 416">
            <a:extLst>
              <a:ext uri="{FF2B5EF4-FFF2-40B4-BE49-F238E27FC236}">
                <a16:creationId xmlns:a16="http://schemas.microsoft.com/office/drawing/2014/main" id="{DE43E310-4969-4844-B409-4C8AEF9340FC}"/>
              </a:ext>
            </a:extLst>
          </xdr:cNvPr>
          <xdr:cNvSpPr>
            <a:spLocks noChangeAspect="1"/>
          </xdr:cNvSpPr>
        </xdr:nvSpPr>
        <xdr:spPr>
          <a:xfrm>
            <a:off x="29757916" y="4309660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2183CA1-0722-4847-AAD3-41C64752D6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oneCellAnchor>
    <xdr:from>
      <xdr:col>50</xdr:col>
      <xdr:colOff>58057</xdr:colOff>
      <xdr:row>0</xdr:row>
      <xdr:rowOff>79829</xdr:rowOff>
    </xdr:from>
    <xdr:ext cx="4114800" cy="403013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31AF004-0A24-724B-A192-961C17C12703}"/>
            </a:ext>
          </a:extLst>
        </xdr:cNvPr>
        <xdr:cNvSpPr txBox="1"/>
      </xdr:nvSpPr>
      <xdr:spPr>
        <a:xfrm>
          <a:off x="41786628" y="79829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59</xdr:col>
      <xdr:colOff>25400</xdr:colOff>
      <xdr:row>3</xdr:row>
      <xdr:rowOff>141513</xdr:rowOff>
    </xdr:from>
    <xdr:to>
      <xdr:col>60</xdr:col>
      <xdr:colOff>13788</xdr:colOff>
      <xdr:row>5</xdr:row>
      <xdr:rowOff>89261</xdr:rowOff>
    </xdr:to>
    <xdr:sp macro="" textlink="[1]Match!$C$1">
      <xdr:nvSpPr>
        <xdr:cNvPr id="566" name="Rectangle 565">
          <a:extLst>
            <a:ext uri="{FF2B5EF4-FFF2-40B4-BE49-F238E27FC236}">
              <a16:creationId xmlns:a16="http://schemas.microsoft.com/office/drawing/2014/main" id="{F2F215D8-5739-874B-95C1-2BFAB0803DD9}"/>
            </a:ext>
          </a:extLst>
        </xdr:cNvPr>
        <xdr:cNvSpPr>
          <a:spLocks noChangeAspect="1"/>
        </xdr:cNvSpPr>
      </xdr:nvSpPr>
      <xdr:spPr>
        <a:xfrm>
          <a:off x="49265114" y="63137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5BC450-DC27-1048-A1EF-BEF83177449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Limerick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57</xdr:col>
      <xdr:colOff>341089</xdr:colOff>
      <xdr:row>7</xdr:row>
      <xdr:rowOff>47167</xdr:rowOff>
    </xdr:from>
    <xdr:to>
      <xdr:col>62</xdr:col>
      <xdr:colOff>290989</xdr:colOff>
      <xdr:row>51</xdr:row>
      <xdr:rowOff>132836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6AABB3B-E663-054C-99F1-D4BCDB7AE53F}"/>
            </a:ext>
          </a:extLst>
        </xdr:cNvPr>
        <xdr:cNvGrpSpPr/>
      </xdr:nvGrpSpPr>
      <xdr:grpSpPr>
        <a:xfrm>
          <a:off x="51014089" y="1253667"/>
          <a:ext cx="4394900" cy="7669383"/>
          <a:chOff x="41870089" y="1571171"/>
          <a:chExt cx="4122758" cy="7270240"/>
        </a:xfrm>
      </xdr:grpSpPr>
      <xdr:sp macro="" textlink="Players2ANALYSIS!$C$1">
        <xdr:nvSpPr>
          <xdr:cNvPr id="458" name="Rectangle 457">
            <a:extLst>
              <a:ext uri="{FF2B5EF4-FFF2-40B4-BE49-F238E27FC236}">
                <a16:creationId xmlns:a16="http://schemas.microsoft.com/office/drawing/2014/main" id="{7BC0C8CD-E916-7641-9186-31D4B212AE6A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82E9D71-508B-4F4D-BE70-33CD94745A9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D$1">
        <xdr:nvSpPr>
          <xdr:cNvPr id="459" name="Rectangle 458">
            <a:extLst>
              <a:ext uri="{FF2B5EF4-FFF2-40B4-BE49-F238E27FC236}">
                <a16:creationId xmlns:a16="http://schemas.microsoft.com/office/drawing/2014/main" id="{CD9405C9-F273-4D45-BE6B-F6D6312A7EAA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495E86-4DF0-AC4D-9964-5EBE2316448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E$1">
        <xdr:nvSpPr>
          <xdr:cNvPr id="460" name="Rectangle 459">
            <a:extLst>
              <a:ext uri="{FF2B5EF4-FFF2-40B4-BE49-F238E27FC236}">
                <a16:creationId xmlns:a16="http://schemas.microsoft.com/office/drawing/2014/main" id="{11FC7AFC-B678-BA4C-8C6D-1E7989E6B92F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43C7D8B-511A-BF46-89A4-7BFEA0511D4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F$1">
        <xdr:nvSpPr>
          <xdr:cNvPr id="461" name="Rectangle 460">
            <a:extLst>
              <a:ext uri="{FF2B5EF4-FFF2-40B4-BE49-F238E27FC236}">
                <a16:creationId xmlns:a16="http://schemas.microsoft.com/office/drawing/2014/main" id="{D9311B81-BDC7-CA40-B118-3C5EC395E7C3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1C9273-555D-0749-BC36-6FECA985A3B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G$1">
        <xdr:nvSpPr>
          <xdr:cNvPr id="463" name="Rectangle 462">
            <a:extLst>
              <a:ext uri="{FF2B5EF4-FFF2-40B4-BE49-F238E27FC236}">
                <a16:creationId xmlns:a16="http://schemas.microsoft.com/office/drawing/2014/main" id="{F98E1852-2F6F-4541-A008-33DEAEF031A2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B740857-B91F-9242-96B3-AFF3EB2130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B$1">
        <xdr:nvSpPr>
          <xdr:cNvPr id="465" name="Rectangle 464">
            <a:extLst>
              <a:ext uri="{FF2B5EF4-FFF2-40B4-BE49-F238E27FC236}">
                <a16:creationId xmlns:a16="http://schemas.microsoft.com/office/drawing/2014/main" id="{0BF1333E-2E2D-744E-9DCF-40D5545BC676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7079EF1-D5EC-BF4B-AFC0-8A7A0D14E51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45E9463-C56B-414F-B316-7C93F50EC5B7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2ANALYSIS!$C$2">
          <xdr:nvSpPr>
            <xdr:cNvPr id="453" name="Rectangle 452">
              <a:extLst>
                <a:ext uri="{FF2B5EF4-FFF2-40B4-BE49-F238E27FC236}">
                  <a16:creationId xmlns:a16="http://schemas.microsoft.com/office/drawing/2014/main" id="{92C2868D-A717-0544-B02A-37D6FAF5B275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A77488-A86E-424A-9121-A5C5AE68298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">
          <xdr:nvSpPr>
            <xdr:cNvPr id="454" name="Rectangle 453">
              <a:extLst>
                <a:ext uri="{FF2B5EF4-FFF2-40B4-BE49-F238E27FC236}">
                  <a16:creationId xmlns:a16="http://schemas.microsoft.com/office/drawing/2014/main" id="{A0058BE9-0EDF-244B-B692-31939CE866D9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AB81DF7-8F82-394D-918B-5C753912CE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">
          <xdr:nvSpPr>
            <xdr:cNvPr id="455" name="Rectangle 454">
              <a:extLst>
                <a:ext uri="{FF2B5EF4-FFF2-40B4-BE49-F238E27FC236}">
                  <a16:creationId xmlns:a16="http://schemas.microsoft.com/office/drawing/2014/main" id="{CE3AB8DE-47BA-354C-B95A-40A0B28F2001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99CC28D-A4FE-3D4A-B748-18C7E5DF4C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">
          <xdr:nvSpPr>
            <xdr:cNvPr id="456" name="Rectangle 455">
              <a:extLst>
                <a:ext uri="{FF2B5EF4-FFF2-40B4-BE49-F238E27FC236}">
                  <a16:creationId xmlns:a16="http://schemas.microsoft.com/office/drawing/2014/main" id="{CB773357-C0F8-FD4F-B3A0-A7F080F83875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7B16F-C777-A24D-9CB9-0F1A2CCCF3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">
          <xdr:nvSpPr>
            <xdr:cNvPr id="457" name="Rectangle 456">
              <a:extLst>
                <a:ext uri="{FF2B5EF4-FFF2-40B4-BE49-F238E27FC236}">
                  <a16:creationId xmlns:a16="http://schemas.microsoft.com/office/drawing/2014/main" id="{7C4A292B-6142-9647-A7DA-7B1909EAE756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A7D234-753D-FB4C-838E-235C67943D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">
          <xdr:nvSpPr>
            <xdr:cNvPr id="462" name="Rectangle 461">
              <a:extLst>
                <a:ext uri="{FF2B5EF4-FFF2-40B4-BE49-F238E27FC236}">
                  <a16:creationId xmlns:a16="http://schemas.microsoft.com/office/drawing/2014/main" id="{FF065712-7CC1-0746-8BDA-12EF919E187F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D452D0-150A-B44F-B763-1E9B229ED8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">
          <xdr:nvSpPr>
            <xdr:cNvPr id="464" name="Rectangle 463">
              <a:extLst>
                <a:ext uri="{FF2B5EF4-FFF2-40B4-BE49-F238E27FC236}">
                  <a16:creationId xmlns:a16="http://schemas.microsoft.com/office/drawing/2014/main" id="{AFB63809-4ABE-1545-8993-40DCE7B99040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1FA760-846B-ED41-B356-19DFD0CEC3D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3">
          <xdr:nvSpPr>
            <xdr:cNvPr id="468" name="Rectangle 467">
              <a:extLst>
                <a:ext uri="{FF2B5EF4-FFF2-40B4-BE49-F238E27FC236}">
                  <a16:creationId xmlns:a16="http://schemas.microsoft.com/office/drawing/2014/main" id="{5E8CB239-530E-0546-8BF9-5A07F3A9DE07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8D24DE-0A30-1145-9022-1C20AEB974E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4">
          <xdr:nvSpPr>
            <xdr:cNvPr id="475" name="Rectangle 474">
              <a:extLst>
                <a:ext uri="{FF2B5EF4-FFF2-40B4-BE49-F238E27FC236}">
                  <a16:creationId xmlns:a16="http://schemas.microsoft.com/office/drawing/2014/main" id="{D996B552-592D-084E-869B-DCF18296FFAA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8F1DE94-C49A-D84E-89DD-A1D47E4C8F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5">
          <xdr:nvSpPr>
            <xdr:cNvPr id="482" name="Rectangle 481">
              <a:extLst>
                <a:ext uri="{FF2B5EF4-FFF2-40B4-BE49-F238E27FC236}">
                  <a16:creationId xmlns:a16="http://schemas.microsoft.com/office/drawing/2014/main" id="{02FD7311-7F81-054C-BA80-8A757AAE9517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7832DE-8721-4D49-A3DE-49071DB35F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6">
          <xdr:nvSpPr>
            <xdr:cNvPr id="489" name="Rectangle 488">
              <a:extLst>
                <a:ext uri="{FF2B5EF4-FFF2-40B4-BE49-F238E27FC236}">
                  <a16:creationId xmlns:a16="http://schemas.microsoft.com/office/drawing/2014/main" id="{70C78D5C-D535-094E-A15D-45B9F8439A56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E32F58-EB4D-AA47-B6CC-DB07DB2264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3">
          <xdr:nvSpPr>
            <xdr:cNvPr id="567" name="Rectangle 566">
              <a:extLst>
                <a:ext uri="{FF2B5EF4-FFF2-40B4-BE49-F238E27FC236}">
                  <a16:creationId xmlns:a16="http://schemas.microsoft.com/office/drawing/2014/main" id="{227EAA6E-36DC-7B44-B991-86506216C07C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C77A25-D6F6-6843-BF97-C5204AB653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3">
          <xdr:nvSpPr>
            <xdr:cNvPr id="568" name="Rectangle 567">
              <a:extLst>
                <a:ext uri="{FF2B5EF4-FFF2-40B4-BE49-F238E27FC236}">
                  <a16:creationId xmlns:a16="http://schemas.microsoft.com/office/drawing/2014/main" id="{25B202BA-43F5-B44D-B133-18D46650ED20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925BC6-2D4F-9943-A48A-AA91862C21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3">
          <xdr:nvSpPr>
            <xdr:cNvPr id="569" name="Rectangle 568">
              <a:extLst>
                <a:ext uri="{FF2B5EF4-FFF2-40B4-BE49-F238E27FC236}">
                  <a16:creationId xmlns:a16="http://schemas.microsoft.com/office/drawing/2014/main" id="{813710EF-EA62-9348-B14A-23918C553BE8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885C78-3216-4341-B189-E77EA989A8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3">
          <xdr:nvSpPr>
            <xdr:cNvPr id="570" name="Rectangle 569">
              <a:extLst>
                <a:ext uri="{FF2B5EF4-FFF2-40B4-BE49-F238E27FC236}">
                  <a16:creationId xmlns:a16="http://schemas.microsoft.com/office/drawing/2014/main" id="{2DD4FA5D-9F51-C742-BB91-B4B5B5C4D0E9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214DBE-8E71-9144-AF5C-D000691A745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3">
          <xdr:nvSpPr>
            <xdr:cNvPr id="571" name="Rectangle 570">
              <a:extLst>
                <a:ext uri="{FF2B5EF4-FFF2-40B4-BE49-F238E27FC236}">
                  <a16:creationId xmlns:a16="http://schemas.microsoft.com/office/drawing/2014/main" id="{D9B74D2A-F6BD-8544-A9A4-30729D50342D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AD295F-68D3-0944-9450-1923DCA6D6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3">
          <xdr:nvSpPr>
            <xdr:cNvPr id="572" name="Rectangle 571">
              <a:extLst>
                <a:ext uri="{FF2B5EF4-FFF2-40B4-BE49-F238E27FC236}">
                  <a16:creationId xmlns:a16="http://schemas.microsoft.com/office/drawing/2014/main" id="{8B14F4A7-1D32-3C40-A2B7-7D8DEBC84F0E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836B87-BE4D-B14A-9A04-3A96A60A01F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4">
          <xdr:nvSpPr>
            <xdr:cNvPr id="573" name="Rectangle 572">
              <a:extLst>
                <a:ext uri="{FF2B5EF4-FFF2-40B4-BE49-F238E27FC236}">
                  <a16:creationId xmlns:a16="http://schemas.microsoft.com/office/drawing/2014/main" id="{95B08206-BD94-B044-B15B-8E595CD15FF1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596F-863C-A441-B723-C5EC180CE9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4">
          <xdr:nvSpPr>
            <xdr:cNvPr id="574" name="Rectangle 573">
              <a:extLst>
                <a:ext uri="{FF2B5EF4-FFF2-40B4-BE49-F238E27FC236}">
                  <a16:creationId xmlns:a16="http://schemas.microsoft.com/office/drawing/2014/main" id="{30ADDFD4-9CA8-614E-BF9C-210C0A4428E3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8585D59-910C-6043-BADC-D41FA75248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4">
          <xdr:nvSpPr>
            <xdr:cNvPr id="575" name="Rectangle 574">
              <a:extLst>
                <a:ext uri="{FF2B5EF4-FFF2-40B4-BE49-F238E27FC236}">
                  <a16:creationId xmlns:a16="http://schemas.microsoft.com/office/drawing/2014/main" id="{CF3B0886-B5E4-D849-9597-CD5FF6B59BB9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4987D1-FCA6-1342-AEA5-90030A9933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4">
          <xdr:nvSpPr>
            <xdr:cNvPr id="576" name="Rectangle 575">
              <a:extLst>
                <a:ext uri="{FF2B5EF4-FFF2-40B4-BE49-F238E27FC236}">
                  <a16:creationId xmlns:a16="http://schemas.microsoft.com/office/drawing/2014/main" id="{AF871FD5-D572-5B4C-9E48-158BB71B932A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C150FB5-9F58-794A-9F9E-920FB0355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4">
          <xdr:nvSpPr>
            <xdr:cNvPr id="577" name="Rectangle 576">
              <a:extLst>
                <a:ext uri="{FF2B5EF4-FFF2-40B4-BE49-F238E27FC236}">
                  <a16:creationId xmlns:a16="http://schemas.microsoft.com/office/drawing/2014/main" id="{F829ABFE-79A9-6B41-91A5-62B5F43DCA7C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7C1A8F-52BE-144B-AD95-229ABDF2080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4">
          <xdr:nvSpPr>
            <xdr:cNvPr id="578" name="Rectangle 577">
              <a:extLst>
                <a:ext uri="{FF2B5EF4-FFF2-40B4-BE49-F238E27FC236}">
                  <a16:creationId xmlns:a16="http://schemas.microsoft.com/office/drawing/2014/main" id="{79775855-3842-1940-8B89-493C21B4A067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C0121D-F832-F148-A205-9212ADB880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5">
          <xdr:nvSpPr>
            <xdr:cNvPr id="585" name="Rectangle 584">
              <a:extLst>
                <a:ext uri="{FF2B5EF4-FFF2-40B4-BE49-F238E27FC236}">
                  <a16:creationId xmlns:a16="http://schemas.microsoft.com/office/drawing/2014/main" id="{7DD7425D-02E4-AA43-AC1E-C3273553329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F9D760-8EC9-7B4C-A8CA-275A815BAF4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5">
          <xdr:nvSpPr>
            <xdr:cNvPr id="586" name="Rectangle 585">
              <a:extLst>
                <a:ext uri="{FF2B5EF4-FFF2-40B4-BE49-F238E27FC236}">
                  <a16:creationId xmlns:a16="http://schemas.microsoft.com/office/drawing/2014/main" id="{78334801-6F28-BF45-9CE1-AF9C0D15FA0F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5391E8-5CDF-3C48-A2F8-BBE6AF3B3BE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5">
          <xdr:nvSpPr>
            <xdr:cNvPr id="587" name="Rectangle 586">
              <a:extLst>
                <a:ext uri="{FF2B5EF4-FFF2-40B4-BE49-F238E27FC236}">
                  <a16:creationId xmlns:a16="http://schemas.microsoft.com/office/drawing/2014/main" id="{9E2D3C22-F800-F643-B170-D3400DFC85A4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DFD3C8-BBCF-384B-B745-9399A257F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5">
          <xdr:nvSpPr>
            <xdr:cNvPr id="588" name="Rectangle 587">
              <a:extLst>
                <a:ext uri="{FF2B5EF4-FFF2-40B4-BE49-F238E27FC236}">
                  <a16:creationId xmlns:a16="http://schemas.microsoft.com/office/drawing/2014/main" id="{525DA4A0-86F3-114E-84F4-A8E5E82E2A3B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1DE269-9415-D642-9569-9F4B8EE60A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5">
          <xdr:nvSpPr>
            <xdr:cNvPr id="589" name="Rectangle 588">
              <a:extLst>
                <a:ext uri="{FF2B5EF4-FFF2-40B4-BE49-F238E27FC236}">
                  <a16:creationId xmlns:a16="http://schemas.microsoft.com/office/drawing/2014/main" id="{C683A731-C1F3-0E4F-A40F-D60DE28DC863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499D81-E36D-8E4B-9677-0EA6DE956E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5">
          <xdr:nvSpPr>
            <xdr:cNvPr id="590" name="Rectangle 589">
              <a:extLst>
                <a:ext uri="{FF2B5EF4-FFF2-40B4-BE49-F238E27FC236}">
                  <a16:creationId xmlns:a16="http://schemas.microsoft.com/office/drawing/2014/main" id="{FD47ABC6-1D0B-EB4E-BEE4-2EAB7BE3A062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7131A3-EBF8-A944-93A7-06B8B4CC60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6">
          <xdr:nvSpPr>
            <xdr:cNvPr id="591" name="Rectangle 590">
              <a:extLst>
                <a:ext uri="{FF2B5EF4-FFF2-40B4-BE49-F238E27FC236}">
                  <a16:creationId xmlns:a16="http://schemas.microsoft.com/office/drawing/2014/main" id="{EDB553F7-6124-8346-8EBD-BBAE21B9B52E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4C30E5-DEF8-3D4C-B1E0-56886039A81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6">
          <xdr:nvSpPr>
            <xdr:cNvPr id="592" name="Rectangle 591">
              <a:extLst>
                <a:ext uri="{FF2B5EF4-FFF2-40B4-BE49-F238E27FC236}">
                  <a16:creationId xmlns:a16="http://schemas.microsoft.com/office/drawing/2014/main" id="{285CFC2C-8E1F-6746-833E-0ED78529D9F3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C0C0AB1-D902-3442-8628-1EE6449F29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6">
          <xdr:nvSpPr>
            <xdr:cNvPr id="593" name="Rectangle 592">
              <a:extLst>
                <a:ext uri="{FF2B5EF4-FFF2-40B4-BE49-F238E27FC236}">
                  <a16:creationId xmlns:a16="http://schemas.microsoft.com/office/drawing/2014/main" id="{ACAD855E-75A1-9244-B7AE-3FD9FCF682D3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3E8BC3-0A6E-C842-BEDA-D12C423504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6">
          <xdr:nvSpPr>
            <xdr:cNvPr id="594" name="Rectangle 593">
              <a:extLst>
                <a:ext uri="{FF2B5EF4-FFF2-40B4-BE49-F238E27FC236}">
                  <a16:creationId xmlns:a16="http://schemas.microsoft.com/office/drawing/2014/main" id="{35FEC47E-8E9F-2B42-A4C5-E5E8A5087AC5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08090C-1F49-CC4D-8D14-D3FAA5EB2B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6">
          <xdr:nvSpPr>
            <xdr:cNvPr id="595" name="Rectangle 594">
              <a:extLst>
                <a:ext uri="{FF2B5EF4-FFF2-40B4-BE49-F238E27FC236}">
                  <a16:creationId xmlns:a16="http://schemas.microsoft.com/office/drawing/2014/main" id="{649E1C39-8F95-5042-8AFE-52D2275E080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6E18DA-9891-1E4B-AF4E-0FC5913834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6">
          <xdr:nvSpPr>
            <xdr:cNvPr id="596" name="Rectangle 595">
              <a:extLst>
                <a:ext uri="{FF2B5EF4-FFF2-40B4-BE49-F238E27FC236}">
                  <a16:creationId xmlns:a16="http://schemas.microsoft.com/office/drawing/2014/main" id="{CA09298C-0982-0942-B654-4A5DAF5E0A63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ABB2B91-E972-E94A-A1B7-89BFCE1E3F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D3DED-1E33-F446-8BCF-18F568255D45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2ANALYSIS!$A$7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75A9145-E0EA-3349-9751-2F0828BD9C00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23DC55-7D5D-4149-B1BF-1D80B7F8177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8">
          <xdr:nvSpPr>
            <xdr:cNvPr id="503" name="Rectangle 502">
              <a:extLst>
                <a:ext uri="{FF2B5EF4-FFF2-40B4-BE49-F238E27FC236}">
                  <a16:creationId xmlns:a16="http://schemas.microsoft.com/office/drawing/2014/main" id="{E7C7CC46-74AF-3C46-92FD-3A1394E14961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69F30F-4EED-714B-8B30-7C14CF74BB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9">
          <xdr:nvSpPr>
            <xdr:cNvPr id="510" name="Rectangle 509">
              <a:extLst>
                <a:ext uri="{FF2B5EF4-FFF2-40B4-BE49-F238E27FC236}">
                  <a16:creationId xmlns:a16="http://schemas.microsoft.com/office/drawing/2014/main" id="{DD8F1F50-8315-B74D-A85E-1D5457D8A12B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0C6245E-16A9-2B40-9062-5A16D390B7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0">
          <xdr:nvSpPr>
            <xdr:cNvPr id="517" name="Rectangle 516">
              <a:extLst>
                <a:ext uri="{FF2B5EF4-FFF2-40B4-BE49-F238E27FC236}">
                  <a16:creationId xmlns:a16="http://schemas.microsoft.com/office/drawing/2014/main" id="{12FBE83F-9273-C54C-B489-9D9C97C8335A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D2D25-F162-824E-B3DE-B5F7E4C57F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1">
          <xdr:nvSpPr>
            <xdr:cNvPr id="524" name="Rectangle 523">
              <a:extLst>
                <a:ext uri="{FF2B5EF4-FFF2-40B4-BE49-F238E27FC236}">
                  <a16:creationId xmlns:a16="http://schemas.microsoft.com/office/drawing/2014/main" id="{81D13728-CAB5-1E44-9523-6FD120111F44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740233-C12A-6047-BF1F-A3F50B1797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7">
          <xdr:nvSpPr>
            <xdr:cNvPr id="597" name="Rectangle 596">
              <a:extLst>
                <a:ext uri="{FF2B5EF4-FFF2-40B4-BE49-F238E27FC236}">
                  <a16:creationId xmlns:a16="http://schemas.microsoft.com/office/drawing/2014/main" id="{DB964010-0541-B34A-92D9-E0FF0543E666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0633F8-28B9-D847-BCD5-1AF93A2B916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7">
          <xdr:nvSpPr>
            <xdr:cNvPr id="598" name="Rectangle 597">
              <a:extLst>
                <a:ext uri="{FF2B5EF4-FFF2-40B4-BE49-F238E27FC236}">
                  <a16:creationId xmlns:a16="http://schemas.microsoft.com/office/drawing/2014/main" id="{ED32DE80-6793-CB46-A618-C42783C4B7FD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F5670FB-80B1-DF4D-B6AE-B88A9E045A5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7">
          <xdr:nvSpPr>
            <xdr:cNvPr id="599" name="Rectangle 598">
              <a:extLst>
                <a:ext uri="{FF2B5EF4-FFF2-40B4-BE49-F238E27FC236}">
                  <a16:creationId xmlns:a16="http://schemas.microsoft.com/office/drawing/2014/main" id="{7EA21F93-80F4-ED41-90DE-69251FCDC7C4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830726-907A-0E40-BADC-67289B7B28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7">
          <xdr:nvSpPr>
            <xdr:cNvPr id="600" name="Rectangle 599">
              <a:extLst>
                <a:ext uri="{FF2B5EF4-FFF2-40B4-BE49-F238E27FC236}">
                  <a16:creationId xmlns:a16="http://schemas.microsoft.com/office/drawing/2014/main" id="{25B8D899-2863-1547-8949-B2D51BF60173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CC5021-C550-5443-B618-030C40BCCE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7">
          <xdr:nvSpPr>
            <xdr:cNvPr id="601" name="Rectangle 600">
              <a:extLst>
                <a:ext uri="{FF2B5EF4-FFF2-40B4-BE49-F238E27FC236}">
                  <a16:creationId xmlns:a16="http://schemas.microsoft.com/office/drawing/2014/main" id="{5303169D-81DF-D546-B6FC-24643FC66314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3D47F2-992B-1D4E-AF6C-77548CEB277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7">
          <xdr:nvSpPr>
            <xdr:cNvPr id="602" name="Rectangle 601">
              <a:extLst>
                <a:ext uri="{FF2B5EF4-FFF2-40B4-BE49-F238E27FC236}">
                  <a16:creationId xmlns:a16="http://schemas.microsoft.com/office/drawing/2014/main" id="{4DBFC993-1849-FC4A-93CD-B08AEC6464ED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F65734-4F5B-DA4B-ACBF-4B4D476807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8">
          <xdr:nvSpPr>
            <xdr:cNvPr id="603" name="Rectangle 602">
              <a:extLst>
                <a:ext uri="{FF2B5EF4-FFF2-40B4-BE49-F238E27FC236}">
                  <a16:creationId xmlns:a16="http://schemas.microsoft.com/office/drawing/2014/main" id="{AB1D1023-2CC9-A949-9B0A-D2F7A92E1C74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3C368E-6D56-DF46-A4AE-393302F6D5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8">
          <xdr:nvSpPr>
            <xdr:cNvPr id="604" name="Rectangle 603">
              <a:extLst>
                <a:ext uri="{FF2B5EF4-FFF2-40B4-BE49-F238E27FC236}">
                  <a16:creationId xmlns:a16="http://schemas.microsoft.com/office/drawing/2014/main" id="{6FAEFE65-7DD5-A24F-88B7-F4EE194A3E42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7CC387-87E9-084F-BA83-B7C02C790B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8">
          <xdr:nvSpPr>
            <xdr:cNvPr id="605" name="Rectangle 604">
              <a:extLst>
                <a:ext uri="{FF2B5EF4-FFF2-40B4-BE49-F238E27FC236}">
                  <a16:creationId xmlns:a16="http://schemas.microsoft.com/office/drawing/2014/main" id="{36ED4CC8-1BF1-C647-B5CD-F21F7361CAE5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9B1A3-7867-194F-817A-A085D2843C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8">
          <xdr:nvSpPr>
            <xdr:cNvPr id="606" name="Rectangle 605">
              <a:extLst>
                <a:ext uri="{FF2B5EF4-FFF2-40B4-BE49-F238E27FC236}">
                  <a16:creationId xmlns:a16="http://schemas.microsoft.com/office/drawing/2014/main" id="{C581E456-5930-404C-91FB-4EC5703685C5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DFF32ED-EE28-284C-B992-2ADE9FC635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8">
          <xdr:nvSpPr>
            <xdr:cNvPr id="607" name="Rectangle 606">
              <a:extLst>
                <a:ext uri="{FF2B5EF4-FFF2-40B4-BE49-F238E27FC236}">
                  <a16:creationId xmlns:a16="http://schemas.microsoft.com/office/drawing/2014/main" id="{8517756C-C7EB-2141-874F-1FB6D4B8886C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1DB7F3-A234-8443-8A62-BC46C38266D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8">
          <xdr:nvSpPr>
            <xdr:cNvPr id="608" name="Rectangle 607">
              <a:extLst>
                <a:ext uri="{FF2B5EF4-FFF2-40B4-BE49-F238E27FC236}">
                  <a16:creationId xmlns:a16="http://schemas.microsoft.com/office/drawing/2014/main" id="{0709E177-B8BD-DE43-8C07-2CD86B3F6D6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D2A9B7-8113-B644-8459-C3AF2A40F43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9">
          <xdr:nvSpPr>
            <xdr:cNvPr id="609" name="Rectangle 608">
              <a:extLst>
                <a:ext uri="{FF2B5EF4-FFF2-40B4-BE49-F238E27FC236}">
                  <a16:creationId xmlns:a16="http://schemas.microsoft.com/office/drawing/2014/main" id="{FCB0EEA5-8032-584B-AAFA-0B64BCBBE08F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981C78E-0000-1A40-BE72-8D6229B493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9">
          <xdr:nvSpPr>
            <xdr:cNvPr id="610" name="Rectangle 609">
              <a:extLst>
                <a:ext uri="{FF2B5EF4-FFF2-40B4-BE49-F238E27FC236}">
                  <a16:creationId xmlns:a16="http://schemas.microsoft.com/office/drawing/2014/main" id="{D54E8483-99E7-6A43-961E-F6B031AB5768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D1AAFE-85E7-F141-8198-ACAC410F43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9">
          <xdr:nvSpPr>
            <xdr:cNvPr id="611" name="Rectangle 610">
              <a:extLst>
                <a:ext uri="{FF2B5EF4-FFF2-40B4-BE49-F238E27FC236}">
                  <a16:creationId xmlns:a16="http://schemas.microsoft.com/office/drawing/2014/main" id="{38308A2D-B8EB-9842-B749-FCA1E73C53A1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11709A-B4DE-4E49-98E9-90DFD4D26C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9">
          <xdr:nvSpPr>
            <xdr:cNvPr id="612" name="Rectangle 611">
              <a:extLst>
                <a:ext uri="{FF2B5EF4-FFF2-40B4-BE49-F238E27FC236}">
                  <a16:creationId xmlns:a16="http://schemas.microsoft.com/office/drawing/2014/main" id="{28027F6C-1411-9F4F-967B-4C9D86767472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FD0D145-FCC8-8745-86C7-3063D85FA2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9">
          <xdr:nvSpPr>
            <xdr:cNvPr id="613" name="Rectangle 612">
              <a:extLst>
                <a:ext uri="{FF2B5EF4-FFF2-40B4-BE49-F238E27FC236}">
                  <a16:creationId xmlns:a16="http://schemas.microsoft.com/office/drawing/2014/main" id="{7DE75D7A-0286-224E-B7CA-F7A5C355CCBE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34484E-BF6D-A84C-B8C2-CA49636E5C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9">
          <xdr:nvSpPr>
            <xdr:cNvPr id="614" name="Rectangle 613">
              <a:extLst>
                <a:ext uri="{FF2B5EF4-FFF2-40B4-BE49-F238E27FC236}">
                  <a16:creationId xmlns:a16="http://schemas.microsoft.com/office/drawing/2014/main" id="{9C8D023C-7E4E-9742-8F05-6EFAE231DEEE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60899-3CBF-0342-856C-4AD7FC72F6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0">
          <xdr:nvSpPr>
            <xdr:cNvPr id="615" name="Rectangle 614">
              <a:extLst>
                <a:ext uri="{FF2B5EF4-FFF2-40B4-BE49-F238E27FC236}">
                  <a16:creationId xmlns:a16="http://schemas.microsoft.com/office/drawing/2014/main" id="{7FD58299-F923-2340-ABEF-47469933ADDF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4EA821-33C9-E941-9F64-08CBAE8A9AC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0">
          <xdr:nvSpPr>
            <xdr:cNvPr id="616" name="Rectangle 615">
              <a:extLst>
                <a:ext uri="{FF2B5EF4-FFF2-40B4-BE49-F238E27FC236}">
                  <a16:creationId xmlns:a16="http://schemas.microsoft.com/office/drawing/2014/main" id="{8D9747A2-4C14-7243-BB36-5C706FDB9EAE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EF3B18-3961-6542-820C-D94C79C763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0">
          <xdr:nvSpPr>
            <xdr:cNvPr id="617" name="Rectangle 616">
              <a:extLst>
                <a:ext uri="{FF2B5EF4-FFF2-40B4-BE49-F238E27FC236}">
                  <a16:creationId xmlns:a16="http://schemas.microsoft.com/office/drawing/2014/main" id="{9FEF1596-F75D-9E4F-BD79-8ABAA469054A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B03F5-538A-B346-9258-986386AF4B0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0">
          <xdr:nvSpPr>
            <xdr:cNvPr id="618" name="Rectangle 617">
              <a:extLst>
                <a:ext uri="{FF2B5EF4-FFF2-40B4-BE49-F238E27FC236}">
                  <a16:creationId xmlns:a16="http://schemas.microsoft.com/office/drawing/2014/main" id="{31681D8D-FC67-6747-8FD8-66EC773A5DA8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80C570-7F0E-1942-96C6-F3F4A6ADAD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0">
          <xdr:nvSpPr>
            <xdr:cNvPr id="619" name="Rectangle 618">
              <a:extLst>
                <a:ext uri="{FF2B5EF4-FFF2-40B4-BE49-F238E27FC236}">
                  <a16:creationId xmlns:a16="http://schemas.microsoft.com/office/drawing/2014/main" id="{D73FC366-DFBF-D249-86D5-EB6B28987328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E55C653-FC49-6847-914A-5E714BF0E1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0">
          <xdr:nvSpPr>
            <xdr:cNvPr id="620" name="Rectangle 619">
              <a:extLst>
                <a:ext uri="{FF2B5EF4-FFF2-40B4-BE49-F238E27FC236}">
                  <a16:creationId xmlns:a16="http://schemas.microsoft.com/office/drawing/2014/main" id="{79FF6886-C4FE-994B-9958-FD6156766383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1B8EB5-2877-4F43-A506-5F663559D82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21" name="Rectangle 620">
              <a:extLst>
                <a:ext uri="{FF2B5EF4-FFF2-40B4-BE49-F238E27FC236}">
                  <a16:creationId xmlns:a16="http://schemas.microsoft.com/office/drawing/2014/main" id="{2DC37BB6-FA62-A142-AA7F-D96B7C544108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8D48314-A570-2444-961D-586838AD35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22" name="Rectangle 621">
              <a:extLst>
                <a:ext uri="{FF2B5EF4-FFF2-40B4-BE49-F238E27FC236}">
                  <a16:creationId xmlns:a16="http://schemas.microsoft.com/office/drawing/2014/main" id="{A854136F-2A61-514F-8FF6-453442F1B82F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87548DA-529C-AA4D-A96A-E0CD5E785F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23" name="Rectangle 622">
              <a:extLst>
                <a:ext uri="{FF2B5EF4-FFF2-40B4-BE49-F238E27FC236}">
                  <a16:creationId xmlns:a16="http://schemas.microsoft.com/office/drawing/2014/main" id="{43C324AA-90C5-E542-8195-6ABEE303CF9D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FC90E67-1A0D-ED46-A8DC-61FEBE3E78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24" name="Rectangle 623">
              <a:extLst>
                <a:ext uri="{FF2B5EF4-FFF2-40B4-BE49-F238E27FC236}">
                  <a16:creationId xmlns:a16="http://schemas.microsoft.com/office/drawing/2014/main" id="{BA9182EB-384B-AD49-99A0-39BB260BDCA6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A5E55E-27C2-9845-B103-1BB53150E18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25" name="Rectangle 624">
              <a:extLst>
                <a:ext uri="{FF2B5EF4-FFF2-40B4-BE49-F238E27FC236}">
                  <a16:creationId xmlns:a16="http://schemas.microsoft.com/office/drawing/2014/main" id="{B26FA749-21B1-5B42-9F5D-8519D8BB44AA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3ADEEE8-7E7C-4541-B1C8-C9F700D4DA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26" name="Rectangle 625">
              <a:extLst>
                <a:ext uri="{FF2B5EF4-FFF2-40B4-BE49-F238E27FC236}">
                  <a16:creationId xmlns:a16="http://schemas.microsoft.com/office/drawing/2014/main" id="{84634181-A984-7D42-B508-0B3C489F9265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0159FC9-5C28-DB46-B87A-380E69D86B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8D9F279-4651-564F-B2A8-7D2B426E8A64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2ANALYSIS!$A$12">
          <xdr:nvSpPr>
            <xdr:cNvPr id="532" name="Rectangle 531">
              <a:extLst>
                <a:ext uri="{FF2B5EF4-FFF2-40B4-BE49-F238E27FC236}">
                  <a16:creationId xmlns:a16="http://schemas.microsoft.com/office/drawing/2014/main" id="{44C84CC1-5D62-EC47-903A-5B86EA42628A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DFA9D7-F7E8-1A45-9956-8127A5EEC33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539" name="Rectangle 538">
              <a:extLst>
                <a:ext uri="{FF2B5EF4-FFF2-40B4-BE49-F238E27FC236}">
                  <a16:creationId xmlns:a16="http://schemas.microsoft.com/office/drawing/2014/main" id="{FB9455A2-72A9-534D-9249-62F97F0A70BB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43480FC-184B-C94E-A87B-06EDACE154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546" name="Rectangle 545">
              <a:extLst>
                <a:ext uri="{FF2B5EF4-FFF2-40B4-BE49-F238E27FC236}">
                  <a16:creationId xmlns:a16="http://schemas.microsoft.com/office/drawing/2014/main" id="{0886ECC2-1A9D-9F4C-9F1F-C92B5C845890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F07710-96B4-964B-A729-A6D3D5D7839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553" name="Rectangle 552">
              <a:extLst>
                <a:ext uri="{FF2B5EF4-FFF2-40B4-BE49-F238E27FC236}">
                  <a16:creationId xmlns:a16="http://schemas.microsoft.com/office/drawing/2014/main" id="{F54D3343-67EC-6140-8A95-517E5B992973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771B-6114-7A48-BB0C-5507C4C2FD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27" name="Rectangle 626">
              <a:extLst>
                <a:ext uri="{FF2B5EF4-FFF2-40B4-BE49-F238E27FC236}">
                  <a16:creationId xmlns:a16="http://schemas.microsoft.com/office/drawing/2014/main" id="{756ABEB3-775D-C149-92F0-C9C18B9A8722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DEE1E3-BBA4-1341-89DC-F9B330657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28" name="Rectangle 627">
              <a:extLst>
                <a:ext uri="{FF2B5EF4-FFF2-40B4-BE49-F238E27FC236}">
                  <a16:creationId xmlns:a16="http://schemas.microsoft.com/office/drawing/2014/main" id="{B4AE80C5-342B-6943-879C-79171702A9D1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921049-9213-0D4C-8429-61EE642EA7C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29" name="Rectangle 628">
              <a:extLst>
                <a:ext uri="{FF2B5EF4-FFF2-40B4-BE49-F238E27FC236}">
                  <a16:creationId xmlns:a16="http://schemas.microsoft.com/office/drawing/2014/main" id="{943063F1-40DB-C744-AC1B-22BAA98048E7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3A560AD-B6D0-4448-BBFA-DE4EBD9F8B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30" name="Rectangle 629">
              <a:extLst>
                <a:ext uri="{FF2B5EF4-FFF2-40B4-BE49-F238E27FC236}">
                  <a16:creationId xmlns:a16="http://schemas.microsoft.com/office/drawing/2014/main" id="{B3D2EECF-A5A4-7240-8E79-32CB2C818EB2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8AFDA6-3377-3A4D-A1EA-8C86B5ECEB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31" name="Rectangle 630">
              <a:extLst>
                <a:ext uri="{FF2B5EF4-FFF2-40B4-BE49-F238E27FC236}">
                  <a16:creationId xmlns:a16="http://schemas.microsoft.com/office/drawing/2014/main" id="{AED5E2B8-95A2-ED4C-904C-14C4CFA3E59E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64DC5D-308A-3240-83B7-EF148EEFA8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32" name="Rectangle 631">
              <a:extLst>
                <a:ext uri="{FF2B5EF4-FFF2-40B4-BE49-F238E27FC236}">
                  <a16:creationId xmlns:a16="http://schemas.microsoft.com/office/drawing/2014/main" id="{3CA3CC8E-AE9E-F740-AFFD-CA6536F025C2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62CC7F-07E6-E441-A7A7-960889AE7A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33" name="Rectangle 632">
              <a:extLst>
                <a:ext uri="{FF2B5EF4-FFF2-40B4-BE49-F238E27FC236}">
                  <a16:creationId xmlns:a16="http://schemas.microsoft.com/office/drawing/2014/main" id="{ABF31190-1945-7E46-88AD-829A2B440FFF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60D402B-2BC3-5C4E-A77D-F608768C6E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34" name="Rectangle 633">
              <a:extLst>
                <a:ext uri="{FF2B5EF4-FFF2-40B4-BE49-F238E27FC236}">
                  <a16:creationId xmlns:a16="http://schemas.microsoft.com/office/drawing/2014/main" id="{D27A2E14-865A-FE4B-AD83-0F148842387A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38155D3-DE98-144E-B92D-51927140DE5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35" name="Rectangle 634">
              <a:extLst>
                <a:ext uri="{FF2B5EF4-FFF2-40B4-BE49-F238E27FC236}">
                  <a16:creationId xmlns:a16="http://schemas.microsoft.com/office/drawing/2014/main" id="{38B3CFA2-85D3-F846-A157-55EB922598E8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FE073D5-A96B-2349-AFD6-CB9CCA87AA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36" name="Rectangle 635">
              <a:extLst>
                <a:ext uri="{FF2B5EF4-FFF2-40B4-BE49-F238E27FC236}">
                  <a16:creationId xmlns:a16="http://schemas.microsoft.com/office/drawing/2014/main" id="{A467C9E1-BD9C-714F-AD0D-5751FA355E4A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1F4CB7-4007-AC41-B3E0-164F30B4C9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37" name="Rectangle 636">
              <a:extLst>
                <a:ext uri="{FF2B5EF4-FFF2-40B4-BE49-F238E27FC236}">
                  <a16:creationId xmlns:a16="http://schemas.microsoft.com/office/drawing/2014/main" id="{89C0F6A0-E046-6A47-9A77-AD87E42391AA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9056B9-95E5-CF4F-B855-5AEE164CEC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38" name="Rectangle 637">
              <a:extLst>
                <a:ext uri="{FF2B5EF4-FFF2-40B4-BE49-F238E27FC236}">
                  <a16:creationId xmlns:a16="http://schemas.microsoft.com/office/drawing/2014/main" id="{D53AC9F9-3D65-5E4D-A4CA-431517CF096C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D0D647-7BD1-DD48-9070-5DB374ABA5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39" name="Rectangle 638">
              <a:extLst>
                <a:ext uri="{FF2B5EF4-FFF2-40B4-BE49-F238E27FC236}">
                  <a16:creationId xmlns:a16="http://schemas.microsoft.com/office/drawing/2014/main" id="{11AC5F94-A7CB-F84F-A3B1-C4D9B765A732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9C50E6-C97C-1D44-9360-15F63E656EE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40" name="Rectangle 639">
              <a:extLst>
                <a:ext uri="{FF2B5EF4-FFF2-40B4-BE49-F238E27FC236}">
                  <a16:creationId xmlns:a16="http://schemas.microsoft.com/office/drawing/2014/main" id="{1C725170-1D01-134A-B0CE-2010C1576FED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7940AE-A6F7-2746-BFA9-967C00DEB5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41" name="Rectangle 640">
              <a:extLst>
                <a:ext uri="{FF2B5EF4-FFF2-40B4-BE49-F238E27FC236}">
                  <a16:creationId xmlns:a16="http://schemas.microsoft.com/office/drawing/2014/main" id="{77E4FFC5-E2E4-3947-B34A-9C26370F68CF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A8F837-574E-634C-8D13-38CB61F18D5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2" name="Rectangle 641">
              <a:extLst>
                <a:ext uri="{FF2B5EF4-FFF2-40B4-BE49-F238E27FC236}">
                  <a16:creationId xmlns:a16="http://schemas.microsoft.com/office/drawing/2014/main" id="{65E5123A-629B-D34E-9696-CF01533E7B9C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BBA589-46F7-0449-AD7A-DC0C85D75D4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3" name="Rectangle 642">
              <a:extLst>
                <a:ext uri="{FF2B5EF4-FFF2-40B4-BE49-F238E27FC236}">
                  <a16:creationId xmlns:a16="http://schemas.microsoft.com/office/drawing/2014/main" id="{73144BB1-54E9-D242-A939-D91DCE4D035C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9DFDED-3899-694D-93E6-CF5D503F20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44" name="Rectangle 643">
              <a:extLst>
                <a:ext uri="{FF2B5EF4-FFF2-40B4-BE49-F238E27FC236}">
                  <a16:creationId xmlns:a16="http://schemas.microsoft.com/office/drawing/2014/main" id="{792239F9-BEBE-E344-80D9-C573AD40E82E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7317BD-4477-0540-89D8-6C24AF8BF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45" name="Rectangle 644">
              <a:extLst>
                <a:ext uri="{FF2B5EF4-FFF2-40B4-BE49-F238E27FC236}">
                  <a16:creationId xmlns:a16="http://schemas.microsoft.com/office/drawing/2014/main" id="{0C5274CC-AEED-4742-AAB3-A56C3822C991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5AB489-713C-464F-8193-EC708B4154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46" name="Rectangle 645">
              <a:extLst>
                <a:ext uri="{FF2B5EF4-FFF2-40B4-BE49-F238E27FC236}">
                  <a16:creationId xmlns:a16="http://schemas.microsoft.com/office/drawing/2014/main" id="{1EF131C1-69CF-D44E-BA74-4F98B616BB54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B960425-2798-774B-BDD9-7470EDB908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47" name="Rectangle 646">
              <a:extLst>
                <a:ext uri="{FF2B5EF4-FFF2-40B4-BE49-F238E27FC236}">
                  <a16:creationId xmlns:a16="http://schemas.microsoft.com/office/drawing/2014/main" id="{C2271C25-7FF7-364C-9EC4-54AE75A059AD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2CA193-8BB9-CB47-9794-06AB3CEACD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8" name="Rectangle 647">
              <a:extLst>
                <a:ext uri="{FF2B5EF4-FFF2-40B4-BE49-F238E27FC236}">
                  <a16:creationId xmlns:a16="http://schemas.microsoft.com/office/drawing/2014/main" id="{B546B89E-432B-B046-BA4B-917EA4839CCD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BA3D60-6C68-8241-A311-B9948634A5F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9" name="Rectangle 648">
              <a:extLst>
                <a:ext uri="{FF2B5EF4-FFF2-40B4-BE49-F238E27FC236}">
                  <a16:creationId xmlns:a16="http://schemas.microsoft.com/office/drawing/2014/main" id="{76AF008D-649A-154C-B0CA-7DB34A60855F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E0F30A8-5CF0-DF41-AA99-39664EB1C0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50" name="Rectangle 649">
              <a:extLst>
                <a:ext uri="{FF2B5EF4-FFF2-40B4-BE49-F238E27FC236}">
                  <a16:creationId xmlns:a16="http://schemas.microsoft.com/office/drawing/2014/main" id="{8016D270-E495-9A4C-9A75-837AAA11175F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683248-B78F-364B-B121-DC5D4541E56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EFB1B22-13DB-7141-84E4-8637FC824C84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2ANALYSIS!$A$16">
          <xdr:nvSpPr>
            <xdr:cNvPr id="651" name="Rectangle 650">
              <a:extLst>
                <a:ext uri="{FF2B5EF4-FFF2-40B4-BE49-F238E27FC236}">
                  <a16:creationId xmlns:a16="http://schemas.microsoft.com/office/drawing/2014/main" id="{6CDEEC96-10BE-9945-8DDD-14A78F6F607B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0C1498-54A5-8C4D-98C5-DA5655FCC8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7">
          <xdr:nvSpPr>
            <xdr:cNvPr id="652" name="Rectangle 651">
              <a:extLst>
                <a:ext uri="{FF2B5EF4-FFF2-40B4-BE49-F238E27FC236}">
                  <a16:creationId xmlns:a16="http://schemas.microsoft.com/office/drawing/2014/main" id="{5372178D-8CE0-8A4B-BD48-418CA99E0B52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70EF0C-C414-2D4F-9627-F9024EF09D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8">
          <xdr:nvSpPr>
            <xdr:cNvPr id="653" name="Rectangle 652">
              <a:extLst>
                <a:ext uri="{FF2B5EF4-FFF2-40B4-BE49-F238E27FC236}">
                  <a16:creationId xmlns:a16="http://schemas.microsoft.com/office/drawing/2014/main" id="{208B07E7-0360-0143-8D53-749970C7106B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681EBA-A665-214E-9987-F8EF23F083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9">
          <xdr:nvSpPr>
            <xdr:cNvPr id="654" name="Rectangle 653">
              <a:extLst>
                <a:ext uri="{FF2B5EF4-FFF2-40B4-BE49-F238E27FC236}">
                  <a16:creationId xmlns:a16="http://schemas.microsoft.com/office/drawing/2014/main" id="{EE65FD2B-AF87-4444-8C94-1D55AC8476EA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B9BDC-B241-E545-AA15-341644F9C61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0">
          <xdr:nvSpPr>
            <xdr:cNvPr id="655" name="Rectangle 654">
              <a:extLst>
                <a:ext uri="{FF2B5EF4-FFF2-40B4-BE49-F238E27FC236}">
                  <a16:creationId xmlns:a16="http://schemas.microsoft.com/office/drawing/2014/main" id="{1ADE3B01-801C-DE48-A4FB-6D7E98B31EE4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DB58BFC-B6C8-5F4C-B3E6-2C999AB326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6">
          <xdr:nvSpPr>
            <xdr:cNvPr id="656" name="Rectangle 655">
              <a:extLst>
                <a:ext uri="{FF2B5EF4-FFF2-40B4-BE49-F238E27FC236}">
                  <a16:creationId xmlns:a16="http://schemas.microsoft.com/office/drawing/2014/main" id="{0F911E0B-A47C-C446-BD18-42B55B7F857C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052163-054F-A54E-9328-B268D5FE0A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6">
          <xdr:nvSpPr>
            <xdr:cNvPr id="657" name="Rectangle 656">
              <a:extLst>
                <a:ext uri="{FF2B5EF4-FFF2-40B4-BE49-F238E27FC236}">
                  <a16:creationId xmlns:a16="http://schemas.microsoft.com/office/drawing/2014/main" id="{1B875B51-A323-184C-9EB5-3E0E36221797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75694D9-F1A0-E540-A807-5BA3A29285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6">
          <xdr:nvSpPr>
            <xdr:cNvPr id="658" name="Rectangle 657">
              <a:extLst>
                <a:ext uri="{FF2B5EF4-FFF2-40B4-BE49-F238E27FC236}">
                  <a16:creationId xmlns:a16="http://schemas.microsoft.com/office/drawing/2014/main" id="{7BFEFB8C-528D-9549-B028-7C130084DDCF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4B0620-1D2B-B74E-A918-DAC6A74854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6">
          <xdr:nvSpPr>
            <xdr:cNvPr id="659" name="Rectangle 658">
              <a:extLst>
                <a:ext uri="{FF2B5EF4-FFF2-40B4-BE49-F238E27FC236}">
                  <a16:creationId xmlns:a16="http://schemas.microsoft.com/office/drawing/2014/main" id="{5878EBB1-05B6-2A4C-99D4-E7E473307465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8609038-8982-C344-8B3C-A75CB249C46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6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DD61FF-8DA3-554F-B293-5B0D33A6A14F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F0398-21A2-7343-8C69-22AC98535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6">
          <xdr:nvSpPr>
            <xdr:cNvPr id="661" name="Rectangle 660">
              <a:extLst>
                <a:ext uri="{FF2B5EF4-FFF2-40B4-BE49-F238E27FC236}">
                  <a16:creationId xmlns:a16="http://schemas.microsoft.com/office/drawing/2014/main" id="{B0E31997-FD5B-6547-A566-3F769C16F36F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905E5-4709-DD4C-810A-CBEC66B026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7">
          <xdr:nvSpPr>
            <xdr:cNvPr id="662" name="Rectangle 661">
              <a:extLst>
                <a:ext uri="{FF2B5EF4-FFF2-40B4-BE49-F238E27FC236}">
                  <a16:creationId xmlns:a16="http://schemas.microsoft.com/office/drawing/2014/main" id="{19347CF9-66F2-874A-AF61-F087105F4A0E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550B293-03E3-4D41-A6CB-6C9631BBF22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7">
          <xdr:nvSpPr>
            <xdr:cNvPr id="663" name="Rectangle 662">
              <a:extLst>
                <a:ext uri="{FF2B5EF4-FFF2-40B4-BE49-F238E27FC236}">
                  <a16:creationId xmlns:a16="http://schemas.microsoft.com/office/drawing/2014/main" id="{1E9FD2D2-8BAA-6547-831D-5F0619FBD443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1D00E6-86FF-C942-A630-5FA697388F1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7">
          <xdr:nvSpPr>
            <xdr:cNvPr id="664" name="Rectangle 663">
              <a:extLst>
                <a:ext uri="{FF2B5EF4-FFF2-40B4-BE49-F238E27FC236}">
                  <a16:creationId xmlns:a16="http://schemas.microsoft.com/office/drawing/2014/main" id="{EE432689-5284-3148-91D8-535AB60F6E4C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A0F9066-D4FA-924D-9AE5-5C69A22E8B5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7">
          <xdr:nvSpPr>
            <xdr:cNvPr id="665" name="Rectangle 664">
              <a:extLst>
                <a:ext uri="{FF2B5EF4-FFF2-40B4-BE49-F238E27FC236}">
                  <a16:creationId xmlns:a16="http://schemas.microsoft.com/office/drawing/2014/main" id="{214652E1-A53A-F443-8455-E8DC97CB2573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941F119-A9A8-4345-8675-DEBEF19039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7">
          <xdr:nvSpPr>
            <xdr:cNvPr id="666" name="Rectangle 665">
              <a:extLst>
                <a:ext uri="{FF2B5EF4-FFF2-40B4-BE49-F238E27FC236}">
                  <a16:creationId xmlns:a16="http://schemas.microsoft.com/office/drawing/2014/main" id="{3567A78D-A0BD-474E-BD36-EC089566530E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498DEA-4565-EB4E-B7FB-B16DA3F8BE5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7">
          <xdr:nvSpPr>
            <xdr:cNvPr id="667" name="Rectangle 666">
              <a:extLst>
                <a:ext uri="{FF2B5EF4-FFF2-40B4-BE49-F238E27FC236}">
                  <a16:creationId xmlns:a16="http://schemas.microsoft.com/office/drawing/2014/main" id="{7E2D6AD4-7C5C-1F41-83D0-C62D55F806C9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EDA6451-50D9-DF4A-A0B3-1490F204D53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8">
          <xdr:nvSpPr>
            <xdr:cNvPr id="668" name="Rectangle 667">
              <a:extLst>
                <a:ext uri="{FF2B5EF4-FFF2-40B4-BE49-F238E27FC236}">
                  <a16:creationId xmlns:a16="http://schemas.microsoft.com/office/drawing/2014/main" id="{16E78F4E-4B35-3A41-A804-F1714F31C378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F9077FB-3F9C-294F-8AED-B593D5B82A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8">
          <xdr:nvSpPr>
            <xdr:cNvPr id="669" name="Rectangle 668">
              <a:extLst>
                <a:ext uri="{FF2B5EF4-FFF2-40B4-BE49-F238E27FC236}">
                  <a16:creationId xmlns:a16="http://schemas.microsoft.com/office/drawing/2014/main" id="{1BBEC800-8E56-7541-8781-91262EEA8A8C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D1220E-9556-D147-A1A9-1E1D3896E7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8">
          <xdr:nvSpPr>
            <xdr:cNvPr id="670" name="Rectangle 669">
              <a:extLst>
                <a:ext uri="{FF2B5EF4-FFF2-40B4-BE49-F238E27FC236}">
                  <a16:creationId xmlns:a16="http://schemas.microsoft.com/office/drawing/2014/main" id="{873A08D5-EFE7-7449-AA33-201289F11094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23CD91-B60C-3B47-822C-1208E59C9BD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8">
          <xdr:nvSpPr>
            <xdr:cNvPr id="671" name="Rectangle 670">
              <a:extLst>
                <a:ext uri="{FF2B5EF4-FFF2-40B4-BE49-F238E27FC236}">
                  <a16:creationId xmlns:a16="http://schemas.microsoft.com/office/drawing/2014/main" id="{36564F7A-4F0E-2F4E-AA1E-28963670930E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1C5E89-B072-5D45-96DC-0533F081C1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8">
          <xdr:nvSpPr>
            <xdr:cNvPr id="672" name="Rectangle 671">
              <a:extLst>
                <a:ext uri="{FF2B5EF4-FFF2-40B4-BE49-F238E27FC236}">
                  <a16:creationId xmlns:a16="http://schemas.microsoft.com/office/drawing/2014/main" id="{EACBA11E-75E2-BB4E-B976-EA3850233556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D97AD1F-7EEC-D14B-A6E8-D073373D11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8">
          <xdr:nvSpPr>
            <xdr:cNvPr id="673" name="Rectangle 672">
              <a:extLst>
                <a:ext uri="{FF2B5EF4-FFF2-40B4-BE49-F238E27FC236}">
                  <a16:creationId xmlns:a16="http://schemas.microsoft.com/office/drawing/2014/main" id="{E8AEDF87-5F7B-254C-8015-1EB5A8F0A6E0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35ADB0-3100-4A4A-9DFC-3F72F31C28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9">
          <xdr:nvSpPr>
            <xdr:cNvPr id="674" name="Rectangle 673">
              <a:extLst>
                <a:ext uri="{FF2B5EF4-FFF2-40B4-BE49-F238E27FC236}">
                  <a16:creationId xmlns:a16="http://schemas.microsoft.com/office/drawing/2014/main" id="{FF0C7C37-B895-834C-B53B-5CF0F234237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816974-D61F-954D-B53C-4B6139B899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9">
          <xdr:nvSpPr>
            <xdr:cNvPr id="675" name="Rectangle 674">
              <a:extLst>
                <a:ext uri="{FF2B5EF4-FFF2-40B4-BE49-F238E27FC236}">
                  <a16:creationId xmlns:a16="http://schemas.microsoft.com/office/drawing/2014/main" id="{CB923509-C9BD-2249-B8FC-9321D522464E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46DB16-F779-B549-A9CC-4DCDC3314C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9">
          <xdr:nvSpPr>
            <xdr:cNvPr id="676" name="Rectangle 675">
              <a:extLst>
                <a:ext uri="{FF2B5EF4-FFF2-40B4-BE49-F238E27FC236}">
                  <a16:creationId xmlns:a16="http://schemas.microsoft.com/office/drawing/2014/main" id="{999859A4-5F68-E34E-84B5-922D7A69AA09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9235C9-5E98-5C45-9FDA-01133CD03D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9">
          <xdr:nvSpPr>
            <xdr:cNvPr id="677" name="Rectangle 676">
              <a:extLst>
                <a:ext uri="{FF2B5EF4-FFF2-40B4-BE49-F238E27FC236}">
                  <a16:creationId xmlns:a16="http://schemas.microsoft.com/office/drawing/2014/main" id="{B25D009B-F01D-5E4C-A540-47CE89EB4FA6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80C0F06-2643-964A-B9C6-3854708F9C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9">
          <xdr:nvSpPr>
            <xdr:cNvPr id="678" name="Rectangle 677">
              <a:extLst>
                <a:ext uri="{FF2B5EF4-FFF2-40B4-BE49-F238E27FC236}">
                  <a16:creationId xmlns:a16="http://schemas.microsoft.com/office/drawing/2014/main" id="{876F84B6-E9AF-B64C-8F81-705701240C0B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2443C5-5F61-654A-A3B4-9A5A2761E5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9">
          <xdr:nvSpPr>
            <xdr:cNvPr id="679" name="Rectangle 678">
              <a:extLst>
                <a:ext uri="{FF2B5EF4-FFF2-40B4-BE49-F238E27FC236}">
                  <a16:creationId xmlns:a16="http://schemas.microsoft.com/office/drawing/2014/main" id="{5D1841BB-9058-FC47-B641-F8A365020BC0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63A1F7-0329-FE4D-A990-DFB2DEC5F0C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20">
          <xdr:nvSpPr>
            <xdr:cNvPr id="680" name="Rectangle 679">
              <a:extLst>
                <a:ext uri="{FF2B5EF4-FFF2-40B4-BE49-F238E27FC236}">
                  <a16:creationId xmlns:a16="http://schemas.microsoft.com/office/drawing/2014/main" id="{6CE2BD40-F2B8-3D4A-AE90-0A22DC50A665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5844B7-8253-664E-AC6D-F49C82AB36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0">
          <xdr:nvSpPr>
            <xdr:cNvPr id="681" name="Rectangle 680">
              <a:extLst>
                <a:ext uri="{FF2B5EF4-FFF2-40B4-BE49-F238E27FC236}">
                  <a16:creationId xmlns:a16="http://schemas.microsoft.com/office/drawing/2014/main" id="{EEAD70CE-E2AB-6745-8450-437B9FB580C3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0A63325-5AF0-4E48-84C7-7088993F3B2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0">
          <xdr:nvSpPr>
            <xdr:cNvPr id="682" name="Rectangle 681">
              <a:extLst>
                <a:ext uri="{FF2B5EF4-FFF2-40B4-BE49-F238E27FC236}">
                  <a16:creationId xmlns:a16="http://schemas.microsoft.com/office/drawing/2014/main" id="{07209830-CFBF-BB4A-9FA1-0B40666D3627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73914AF-C9BE-1248-9971-BB34D4D7FC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0">
          <xdr:nvSpPr>
            <xdr:cNvPr id="683" name="Rectangle 682">
              <a:extLst>
                <a:ext uri="{FF2B5EF4-FFF2-40B4-BE49-F238E27FC236}">
                  <a16:creationId xmlns:a16="http://schemas.microsoft.com/office/drawing/2014/main" id="{814501BD-DCEA-4749-B1B1-D3C360B472EB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BEA2FF7-1B83-7C49-AA64-21BAA0728F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0">
          <xdr:nvSpPr>
            <xdr:cNvPr id="684" name="Rectangle 683">
              <a:extLst>
                <a:ext uri="{FF2B5EF4-FFF2-40B4-BE49-F238E27FC236}">
                  <a16:creationId xmlns:a16="http://schemas.microsoft.com/office/drawing/2014/main" id="{E00A8043-C849-7D47-8D6A-CE46E819A541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7D8568-F53F-6742-97AC-DF248B19D6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0">
          <xdr:nvSpPr>
            <xdr:cNvPr id="685" name="Rectangle 684">
              <a:extLst>
                <a:ext uri="{FF2B5EF4-FFF2-40B4-BE49-F238E27FC236}">
                  <a16:creationId xmlns:a16="http://schemas.microsoft.com/office/drawing/2014/main" id="{63818376-A487-EB42-9F16-07C855A5D418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C814097-CCB0-9247-AE8B-40FA508EE9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oneCellAnchor>
    <xdr:from>
      <xdr:col>57</xdr:col>
      <xdr:colOff>119744</xdr:colOff>
      <xdr:row>0</xdr:row>
      <xdr:rowOff>50800</xdr:rowOff>
    </xdr:from>
    <xdr:ext cx="4114800" cy="40301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8D43B8F-01A8-1446-A885-A68698CB579F}"/>
            </a:ext>
          </a:extLst>
        </xdr:cNvPr>
        <xdr:cNvSpPr txBox="1"/>
      </xdr:nvSpPr>
      <xdr:spPr>
        <a:xfrm>
          <a:off x="47690315" y="50800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50</xdr:col>
      <xdr:colOff>275775</xdr:colOff>
      <xdr:row>7</xdr:row>
      <xdr:rowOff>90710</xdr:rowOff>
    </xdr:from>
    <xdr:to>
      <xdr:col>55</xdr:col>
      <xdr:colOff>225675</xdr:colOff>
      <xdr:row>52</xdr:row>
      <xdr:rowOff>13093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8BC14FAC-CF71-2F44-A2FF-D6022D523BA0}"/>
            </a:ext>
          </a:extLst>
        </xdr:cNvPr>
        <xdr:cNvGrpSpPr/>
      </xdr:nvGrpSpPr>
      <xdr:grpSpPr>
        <a:xfrm>
          <a:off x="44725775" y="1297210"/>
          <a:ext cx="4394900" cy="7678454"/>
          <a:chOff x="41870089" y="1571171"/>
          <a:chExt cx="4122758" cy="7270240"/>
        </a:xfrm>
      </xdr:grpSpPr>
      <xdr:sp macro="" textlink="Players1ANALYSIS!$C$1">
        <xdr:nvSpPr>
          <xdr:cNvPr id="689" name="Rectangle 688">
            <a:extLst>
              <a:ext uri="{FF2B5EF4-FFF2-40B4-BE49-F238E27FC236}">
                <a16:creationId xmlns:a16="http://schemas.microsoft.com/office/drawing/2014/main" id="{75E71959-3A06-E341-BD69-90F8EEB61062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EF4B570-E441-4340-8FFA-F0BD178B50E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D$1">
        <xdr:nvSpPr>
          <xdr:cNvPr id="690" name="Rectangle 689">
            <a:extLst>
              <a:ext uri="{FF2B5EF4-FFF2-40B4-BE49-F238E27FC236}">
                <a16:creationId xmlns:a16="http://schemas.microsoft.com/office/drawing/2014/main" id="{73D1B6AA-95C8-D94D-9823-4E680A09A334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E8846E-382F-DC45-828E-280270E4D9A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E$1">
        <xdr:nvSpPr>
          <xdr:cNvPr id="691" name="Rectangle 690">
            <a:extLst>
              <a:ext uri="{FF2B5EF4-FFF2-40B4-BE49-F238E27FC236}">
                <a16:creationId xmlns:a16="http://schemas.microsoft.com/office/drawing/2014/main" id="{8F4BA50D-68AF-C847-822B-D1EDE542E87E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CC75744-5087-4940-A94F-4192105FE23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F$1">
        <xdr:nvSpPr>
          <xdr:cNvPr id="692" name="Rectangle 691">
            <a:extLst>
              <a:ext uri="{FF2B5EF4-FFF2-40B4-BE49-F238E27FC236}">
                <a16:creationId xmlns:a16="http://schemas.microsoft.com/office/drawing/2014/main" id="{55C438DB-9EE6-F34C-B48B-69504E9ABBF2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2EDB66D-87B6-2D46-8167-73E19321B0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G$1">
        <xdr:nvSpPr>
          <xdr:cNvPr id="693" name="Rectangle 692">
            <a:extLst>
              <a:ext uri="{FF2B5EF4-FFF2-40B4-BE49-F238E27FC236}">
                <a16:creationId xmlns:a16="http://schemas.microsoft.com/office/drawing/2014/main" id="{489F7389-1988-BF4C-B6CE-4140CFD1E878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EA2F96-DC58-C64B-8B66-66603A86B7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B$1">
        <xdr:nvSpPr>
          <xdr:cNvPr id="694" name="Rectangle 693">
            <a:extLst>
              <a:ext uri="{FF2B5EF4-FFF2-40B4-BE49-F238E27FC236}">
                <a16:creationId xmlns:a16="http://schemas.microsoft.com/office/drawing/2014/main" id="{3CBD697E-BDBD-B746-8AB2-B344E313E07A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1852CF1-60B5-AC4A-8767-E7457849CE8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695" name="Group 694">
            <a:extLst>
              <a:ext uri="{FF2B5EF4-FFF2-40B4-BE49-F238E27FC236}">
                <a16:creationId xmlns:a16="http://schemas.microsoft.com/office/drawing/2014/main" id="{7580784C-4E1E-B64E-B7D1-7F1D7232C430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1ANALYSIS!$C$2">
          <xdr:nvSpPr>
            <xdr:cNvPr id="797" name="Rectangle 796">
              <a:extLst>
                <a:ext uri="{FF2B5EF4-FFF2-40B4-BE49-F238E27FC236}">
                  <a16:creationId xmlns:a16="http://schemas.microsoft.com/office/drawing/2014/main" id="{D6A105B3-BE8F-B342-B439-E786CACBFBC3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2EC1FA-22E5-9049-AECE-B7252B41820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">
          <xdr:nvSpPr>
            <xdr:cNvPr id="798" name="Rectangle 797">
              <a:extLst>
                <a:ext uri="{FF2B5EF4-FFF2-40B4-BE49-F238E27FC236}">
                  <a16:creationId xmlns:a16="http://schemas.microsoft.com/office/drawing/2014/main" id="{2D3E22D4-CBAA-1A46-B439-CB9F05897B8E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C14B4A-EE10-4544-AB9D-31F4C619B2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">
          <xdr:nvSpPr>
            <xdr:cNvPr id="799" name="Rectangle 798">
              <a:extLst>
                <a:ext uri="{FF2B5EF4-FFF2-40B4-BE49-F238E27FC236}">
                  <a16:creationId xmlns:a16="http://schemas.microsoft.com/office/drawing/2014/main" id="{C39D07A1-8333-8C46-851E-B4B80B9384D9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611304-5C37-0D4F-8AA4-CD4C8CF0BF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">
          <xdr:nvSpPr>
            <xdr:cNvPr id="800" name="Rectangle 799">
              <a:extLst>
                <a:ext uri="{FF2B5EF4-FFF2-40B4-BE49-F238E27FC236}">
                  <a16:creationId xmlns:a16="http://schemas.microsoft.com/office/drawing/2014/main" id="{993F4B16-BE2C-5E4A-8AD6-2C39300411D2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4086F04-244A-6340-86E9-09A01EB6F5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">
          <xdr:nvSpPr>
            <xdr:cNvPr id="801" name="Rectangle 800">
              <a:extLst>
                <a:ext uri="{FF2B5EF4-FFF2-40B4-BE49-F238E27FC236}">
                  <a16:creationId xmlns:a16="http://schemas.microsoft.com/office/drawing/2014/main" id="{1F3820D3-6AB8-E34C-9625-6517AB72819B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47A209-4E68-1244-833E-C25D4152EF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">
          <xdr:nvSpPr>
            <xdr:cNvPr id="802" name="Rectangle 801">
              <a:extLst>
                <a:ext uri="{FF2B5EF4-FFF2-40B4-BE49-F238E27FC236}">
                  <a16:creationId xmlns:a16="http://schemas.microsoft.com/office/drawing/2014/main" id="{2218DBFF-0000-F148-8670-0A277ACB15AD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708EF94-1072-B44C-B08A-5D86BBB00DB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">
          <xdr:nvSpPr>
            <xdr:cNvPr id="803" name="Rectangle 802">
              <a:extLst>
                <a:ext uri="{FF2B5EF4-FFF2-40B4-BE49-F238E27FC236}">
                  <a16:creationId xmlns:a16="http://schemas.microsoft.com/office/drawing/2014/main" id="{0633B9D9-E6E6-E640-9063-A6A300AEF74C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0AE4E33-6E11-2F41-80BC-31190D2266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3">
          <xdr:nvSpPr>
            <xdr:cNvPr id="804" name="Rectangle 803">
              <a:extLst>
                <a:ext uri="{FF2B5EF4-FFF2-40B4-BE49-F238E27FC236}">
                  <a16:creationId xmlns:a16="http://schemas.microsoft.com/office/drawing/2014/main" id="{6A900BB2-627F-FA41-B6F8-0A617C08F8E4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758B4F4-4195-0544-A740-2B7514C8DF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4">
          <xdr:nvSpPr>
            <xdr:cNvPr id="805" name="Rectangle 804">
              <a:extLst>
                <a:ext uri="{FF2B5EF4-FFF2-40B4-BE49-F238E27FC236}">
                  <a16:creationId xmlns:a16="http://schemas.microsoft.com/office/drawing/2014/main" id="{D24B1DFB-F74D-DC42-B4B9-DD449E7DAB03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308912-FAD2-C54D-B9BD-19961D22E0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5">
          <xdr:nvSpPr>
            <xdr:cNvPr id="806" name="Rectangle 805">
              <a:extLst>
                <a:ext uri="{FF2B5EF4-FFF2-40B4-BE49-F238E27FC236}">
                  <a16:creationId xmlns:a16="http://schemas.microsoft.com/office/drawing/2014/main" id="{57C1020F-521C-8341-B6D0-42A3977FCF08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E4C79B-D853-914C-A941-412E599455D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6">
          <xdr:nvSpPr>
            <xdr:cNvPr id="807" name="Rectangle 806">
              <a:extLst>
                <a:ext uri="{FF2B5EF4-FFF2-40B4-BE49-F238E27FC236}">
                  <a16:creationId xmlns:a16="http://schemas.microsoft.com/office/drawing/2014/main" id="{0B73DF24-4907-0746-A7F1-8F248415A920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AAD2A62-A240-0840-B55F-231EA2ACB2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3">
          <xdr:nvSpPr>
            <xdr:cNvPr id="808" name="Rectangle 807">
              <a:extLst>
                <a:ext uri="{FF2B5EF4-FFF2-40B4-BE49-F238E27FC236}">
                  <a16:creationId xmlns:a16="http://schemas.microsoft.com/office/drawing/2014/main" id="{666B5020-ABF3-F649-A30E-E25D85DDFA01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E63D07-6BC1-E44C-B4D1-6B787270A1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3">
          <xdr:nvSpPr>
            <xdr:cNvPr id="809" name="Rectangle 808">
              <a:extLst>
                <a:ext uri="{FF2B5EF4-FFF2-40B4-BE49-F238E27FC236}">
                  <a16:creationId xmlns:a16="http://schemas.microsoft.com/office/drawing/2014/main" id="{82D4ED33-8CA7-C448-AEED-9807CC442C05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0C649-9093-0641-A093-5B69062793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3">
          <xdr:nvSpPr>
            <xdr:cNvPr id="810" name="Rectangle 809">
              <a:extLst>
                <a:ext uri="{FF2B5EF4-FFF2-40B4-BE49-F238E27FC236}">
                  <a16:creationId xmlns:a16="http://schemas.microsoft.com/office/drawing/2014/main" id="{4B7181EC-1532-744A-9135-ABF4D0A7F396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FE4AD2-6BB9-A349-9924-2B0418599F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3">
          <xdr:nvSpPr>
            <xdr:cNvPr id="811" name="Rectangle 810">
              <a:extLst>
                <a:ext uri="{FF2B5EF4-FFF2-40B4-BE49-F238E27FC236}">
                  <a16:creationId xmlns:a16="http://schemas.microsoft.com/office/drawing/2014/main" id="{E4FA49F1-3530-6447-A283-A45BA588B6D2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D2433B8-A6AA-4F49-8BB5-6E11F098C00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3">
          <xdr:nvSpPr>
            <xdr:cNvPr id="812" name="Rectangle 811">
              <a:extLst>
                <a:ext uri="{FF2B5EF4-FFF2-40B4-BE49-F238E27FC236}">
                  <a16:creationId xmlns:a16="http://schemas.microsoft.com/office/drawing/2014/main" id="{1FA02761-6AC0-534E-9A80-187AF835EC3E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1A5E35-DCFB-9445-85B6-9EE511165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3">
          <xdr:nvSpPr>
            <xdr:cNvPr id="813" name="Rectangle 812">
              <a:extLst>
                <a:ext uri="{FF2B5EF4-FFF2-40B4-BE49-F238E27FC236}">
                  <a16:creationId xmlns:a16="http://schemas.microsoft.com/office/drawing/2014/main" id="{880935CF-339C-9E42-B12F-30BD24DE2B83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D9FFA5-94DA-E841-AC07-9ACCB91588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4">
          <xdr:nvSpPr>
            <xdr:cNvPr id="814" name="Rectangle 813">
              <a:extLst>
                <a:ext uri="{FF2B5EF4-FFF2-40B4-BE49-F238E27FC236}">
                  <a16:creationId xmlns:a16="http://schemas.microsoft.com/office/drawing/2014/main" id="{18AD0220-258B-1142-9F3E-B8958449192B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CAEF160-DD50-5349-8247-8C86A0A599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4">
          <xdr:nvSpPr>
            <xdr:cNvPr id="815" name="Rectangle 814">
              <a:extLst>
                <a:ext uri="{FF2B5EF4-FFF2-40B4-BE49-F238E27FC236}">
                  <a16:creationId xmlns:a16="http://schemas.microsoft.com/office/drawing/2014/main" id="{13FC4390-6D97-7C45-A382-7DE252BFA2A9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08DC87-CE8C-DC47-A4AD-7D01B373B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4">
          <xdr:nvSpPr>
            <xdr:cNvPr id="816" name="Rectangle 815">
              <a:extLst>
                <a:ext uri="{FF2B5EF4-FFF2-40B4-BE49-F238E27FC236}">
                  <a16:creationId xmlns:a16="http://schemas.microsoft.com/office/drawing/2014/main" id="{5149131F-DDA4-7F45-A8EE-124C8F7D23CB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D85828-C101-8648-B9B1-A357405E85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4">
          <xdr:nvSpPr>
            <xdr:cNvPr id="817" name="Rectangle 816">
              <a:extLst>
                <a:ext uri="{FF2B5EF4-FFF2-40B4-BE49-F238E27FC236}">
                  <a16:creationId xmlns:a16="http://schemas.microsoft.com/office/drawing/2014/main" id="{94468776-3E7C-1040-88C7-463BC1B15689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A876A3-DBED-F54C-B6A4-8D99D33AC8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4">
          <xdr:nvSpPr>
            <xdr:cNvPr id="818" name="Rectangle 817">
              <a:extLst>
                <a:ext uri="{FF2B5EF4-FFF2-40B4-BE49-F238E27FC236}">
                  <a16:creationId xmlns:a16="http://schemas.microsoft.com/office/drawing/2014/main" id="{D3A9B285-5250-024C-9A08-7A9BD993D8CB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B789DB2-9F50-1B4A-9D17-2474FA5709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4">
          <xdr:nvSpPr>
            <xdr:cNvPr id="819" name="Rectangle 818">
              <a:extLst>
                <a:ext uri="{FF2B5EF4-FFF2-40B4-BE49-F238E27FC236}">
                  <a16:creationId xmlns:a16="http://schemas.microsoft.com/office/drawing/2014/main" id="{901696BF-C725-3640-998A-CABCD73D5A5B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2CFDB32-24D1-3148-9915-BC9AE0B6C6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5">
          <xdr:nvSpPr>
            <xdr:cNvPr id="820" name="Rectangle 819">
              <a:extLst>
                <a:ext uri="{FF2B5EF4-FFF2-40B4-BE49-F238E27FC236}">
                  <a16:creationId xmlns:a16="http://schemas.microsoft.com/office/drawing/2014/main" id="{536633E7-E49A-1040-A071-3C8FCC0EAA1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0BF53D-69E6-E849-9490-C602F46FAEC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5">
          <xdr:nvSpPr>
            <xdr:cNvPr id="821" name="Rectangle 820">
              <a:extLst>
                <a:ext uri="{FF2B5EF4-FFF2-40B4-BE49-F238E27FC236}">
                  <a16:creationId xmlns:a16="http://schemas.microsoft.com/office/drawing/2014/main" id="{A20BB01A-3BB4-674D-8FE2-01EE30892F9E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20AF59-E9FF-CA41-8D57-2D4A081D942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5">
          <xdr:nvSpPr>
            <xdr:cNvPr id="822" name="Rectangle 821">
              <a:extLst>
                <a:ext uri="{FF2B5EF4-FFF2-40B4-BE49-F238E27FC236}">
                  <a16:creationId xmlns:a16="http://schemas.microsoft.com/office/drawing/2014/main" id="{6815E121-30AF-314F-BA89-2CF1DF5F9A56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E6EBE55-A369-004C-9EAC-6EEE41F7AF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5">
          <xdr:nvSpPr>
            <xdr:cNvPr id="823" name="Rectangle 822">
              <a:extLst>
                <a:ext uri="{FF2B5EF4-FFF2-40B4-BE49-F238E27FC236}">
                  <a16:creationId xmlns:a16="http://schemas.microsoft.com/office/drawing/2014/main" id="{53F23657-021E-D744-ADAD-F9107FD08D91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11A793-3067-D448-9934-5CF192EFF57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5">
          <xdr:nvSpPr>
            <xdr:cNvPr id="824" name="Rectangle 823">
              <a:extLst>
                <a:ext uri="{FF2B5EF4-FFF2-40B4-BE49-F238E27FC236}">
                  <a16:creationId xmlns:a16="http://schemas.microsoft.com/office/drawing/2014/main" id="{EC046EA5-68AF-3647-8089-014C8F0A74A7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F206F8-5CFD-F847-8798-0B10FA5C1B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5">
          <xdr:nvSpPr>
            <xdr:cNvPr id="825" name="Rectangle 824">
              <a:extLst>
                <a:ext uri="{FF2B5EF4-FFF2-40B4-BE49-F238E27FC236}">
                  <a16:creationId xmlns:a16="http://schemas.microsoft.com/office/drawing/2014/main" id="{13AF9D42-5712-D245-9254-F2F13E02DBB5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759BE87-7269-7240-A5CA-666A130592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6">
          <xdr:nvSpPr>
            <xdr:cNvPr id="826" name="Rectangle 825">
              <a:extLst>
                <a:ext uri="{FF2B5EF4-FFF2-40B4-BE49-F238E27FC236}">
                  <a16:creationId xmlns:a16="http://schemas.microsoft.com/office/drawing/2014/main" id="{39C4D0AA-ADC0-AE4D-B89C-933BFEB50FCC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6B4A21-219D-7F43-B176-815192469A5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6">
          <xdr:nvSpPr>
            <xdr:cNvPr id="827" name="Rectangle 826">
              <a:extLst>
                <a:ext uri="{FF2B5EF4-FFF2-40B4-BE49-F238E27FC236}">
                  <a16:creationId xmlns:a16="http://schemas.microsoft.com/office/drawing/2014/main" id="{1312F300-53FF-F440-97DE-3F93DCD94E0A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125F8-BCA8-FC42-B1FC-705A70457D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6">
          <xdr:nvSpPr>
            <xdr:cNvPr id="828" name="Rectangle 827">
              <a:extLst>
                <a:ext uri="{FF2B5EF4-FFF2-40B4-BE49-F238E27FC236}">
                  <a16:creationId xmlns:a16="http://schemas.microsoft.com/office/drawing/2014/main" id="{0F51B529-180F-4148-A81A-27FEE70D9071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5FAF9B-38A1-2849-A0F5-8CA694EED0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6">
          <xdr:nvSpPr>
            <xdr:cNvPr id="829" name="Rectangle 828">
              <a:extLst>
                <a:ext uri="{FF2B5EF4-FFF2-40B4-BE49-F238E27FC236}">
                  <a16:creationId xmlns:a16="http://schemas.microsoft.com/office/drawing/2014/main" id="{3534E01D-E364-7D4A-99A9-7B4CE9C9A078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95943B-CB54-844F-B42A-8D740E8D3D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6">
          <xdr:nvSpPr>
            <xdr:cNvPr id="830" name="Rectangle 829">
              <a:extLst>
                <a:ext uri="{FF2B5EF4-FFF2-40B4-BE49-F238E27FC236}">
                  <a16:creationId xmlns:a16="http://schemas.microsoft.com/office/drawing/2014/main" id="{46F3370A-84C6-4049-AF72-16A934B3BCF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70D63E-8F63-BF42-A7E8-A454787395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6">
          <xdr:nvSpPr>
            <xdr:cNvPr id="831" name="Rectangle 830">
              <a:extLst>
                <a:ext uri="{FF2B5EF4-FFF2-40B4-BE49-F238E27FC236}">
                  <a16:creationId xmlns:a16="http://schemas.microsoft.com/office/drawing/2014/main" id="{43160A56-B32D-474B-8881-DD325B0066DF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284A3F-E40B-5D47-A477-5E57217DD5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7AC43F35-8956-F746-BB23-109B6D05EB78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1ANALYSIS!$A$7">
          <xdr:nvSpPr>
            <xdr:cNvPr id="762" name="Rectangle 761">
              <a:extLst>
                <a:ext uri="{FF2B5EF4-FFF2-40B4-BE49-F238E27FC236}">
                  <a16:creationId xmlns:a16="http://schemas.microsoft.com/office/drawing/2014/main" id="{7B744C40-7C6D-6141-B7DF-B8493DE8769D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A6640F-D856-9842-85B5-82B46D708B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8">
          <xdr:nvSpPr>
            <xdr:cNvPr id="763" name="Rectangle 762">
              <a:extLst>
                <a:ext uri="{FF2B5EF4-FFF2-40B4-BE49-F238E27FC236}">
                  <a16:creationId xmlns:a16="http://schemas.microsoft.com/office/drawing/2014/main" id="{6969E50B-6E3E-3548-BA07-9E9A69BF9B9E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C374-A395-5C4F-867C-778201DE5E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9">
          <xdr:nvSpPr>
            <xdr:cNvPr id="764" name="Rectangle 763">
              <a:extLst>
                <a:ext uri="{FF2B5EF4-FFF2-40B4-BE49-F238E27FC236}">
                  <a16:creationId xmlns:a16="http://schemas.microsoft.com/office/drawing/2014/main" id="{3C0575D0-DF8F-4E4C-BBDA-0DC819C4E671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2CC12C2-A150-8F45-AD83-6A03DAE0810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0">
          <xdr:nvSpPr>
            <xdr:cNvPr id="765" name="Rectangle 764">
              <a:extLst>
                <a:ext uri="{FF2B5EF4-FFF2-40B4-BE49-F238E27FC236}">
                  <a16:creationId xmlns:a16="http://schemas.microsoft.com/office/drawing/2014/main" id="{BE5CEADC-0D79-1E47-8720-275417297EE1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3B52E1D-CDF8-1F40-9461-2178638082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1">
          <xdr:nvSpPr>
            <xdr:cNvPr id="766" name="Rectangle 765">
              <a:extLst>
                <a:ext uri="{FF2B5EF4-FFF2-40B4-BE49-F238E27FC236}">
                  <a16:creationId xmlns:a16="http://schemas.microsoft.com/office/drawing/2014/main" id="{1FE68EE3-B7EB-8D49-BAAF-DF03CDF7EB43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7">
          <xdr:nvSpPr>
            <xdr:cNvPr id="767" name="Rectangle 766">
              <a:extLst>
                <a:ext uri="{FF2B5EF4-FFF2-40B4-BE49-F238E27FC236}">
                  <a16:creationId xmlns:a16="http://schemas.microsoft.com/office/drawing/2014/main" id="{5BB4E4DF-99B2-2945-BD87-9D3AE94C6D5D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9640919-7D2D-7941-8DDF-27C1D435D14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7">
          <xdr:nvSpPr>
            <xdr:cNvPr id="768" name="Rectangle 767">
              <a:extLst>
                <a:ext uri="{FF2B5EF4-FFF2-40B4-BE49-F238E27FC236}">
                  <a16:creationId xmlns:a16="http://schemas.microsoft.com/office/drawing/2014/main" id="{A002DF2E-F433-CD44-AF5B-0AA5001DAF97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0D9A46-DB39-894A-AF2C-61C0FFBDB9F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7">
          <xdr:nvSpPr>
            <xdr:cNvPr id="769" name="Rectangle 768">
              <a:extLst>
                <a:ext uri="{FF2B5EF4-FFF2-40B4-BE49-F238E27FC236}">
                  <a16:creationId xmlns:a16="http://schemas.microsoft.com/office/drawing/2014/main" id="{1A09FCC8-2AB6-BB49-962D-3C3B5FBA5D76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806F91-6896-B042-A01B-CB3DC29AF4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7">
          <xdr:nvSpPr>
            <xdr:cNvPr id="770" name="Rectangle 769">
              <a:extLst>
                <a:ext uri="{FF2B5EF4-FFF2-40B4-BE49-F238E27FC236}">
                  <a16:creationId xmlns:a16="http://schemas.microsoft.com/office/drawing/2014/main" id="{AF0D434E-F599-D042-9A64-45DEDEE456EF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869FA0-DDCB-6C40-AE46-14662087FA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7">
          <xdr:nvSpPr>
            <xdr:cNvPr id="771" name="Rectangle 770">
              <a:extLst>
                <a:ext uri="{FF2B5EF4-FFF2-40B4-BE49-F238E27FC236}">
                  <a16:creationId xmlns:a16="http://schemas.microsoft.com/office/drawing/2014/main" id="{A8F94D9D-9096-024C-A684-01B6568B508C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1BB84B-A6A6-A647-9536-7B00C88AD0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7">
          <xdr:nvSpPr>
            <xdr:cNvPr id="772" name="Rectangle 771">
              <a:extLst>
                <a:ext uri="{FF2B5EF4-FFF2-40B4-BE49-F238E27FC236}">
                  <a16:creationId xmlns:a16="http://schemas.microsoft.com/office/drawing/2014/main" id="{00B25CBD-1231-C149-9B6B-67148C3BBED7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3C5AB5-20B8-EA44-9EE5-F966FFB201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8">
          <xdr:nvSpPr>
            <xdr:cNvPr id="773" name="Rectangle 772">
              <a:extLst>
                <a:ext uri="{FF2B5EF4-FFF2-40B4-BE49-F238E27FC236}">
                  <a16:creationId xmlns:a16="http://schemas.microsoft.com/office/drawing/2014/main" id="{7F61F7ED-A4C6-7B44-ACA6-7FD3CBB6F657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CE0CE64-BE15-D941-AA46-525654EEC1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8">
          <xdr:nvSpPr>
            <xdr:cNvPr id="774" name="Rectangle 773">
              <a:extLst>
                <a:ext uri="{FF2B5EF4-FFF2-40B4-BE49-F238E27FC236}">
                  <a16:creationId xmlns:a16="http://schemas.microsoft.com/office/drawing/2014/main" id="{AE901B95-ECE9-8542-BB83-969470C8A66A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69BBF74-C7A3-BC4D-9DD8-BCFD51970BE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8">
          <xdr:nvSpPr>
            <xdr:cNvPr id="775" name="Rectangle 774">
              <a:extLst>
                <a:ext uri="{FF2B5EF4-FFF2-40B4-BE49-F238E27FC236}">
                  <a16:creationId xmlns:a16="http://schemas.microsoft.com/office/drawing/2014/main" id="{5FAFF119-AF27-F34B-AF18-9EF8E481714E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D36ADB-CFCE-2D4F-B14C-E3C2CA3DE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8">
          <xdr:nvSpPr>
            <xdr:cNvPr id="776" name="Rectangle 775">
              <a:extLst>
                <a:ext uri="{FF2B5EF4-FFF2-40B4-BE49-F238E27FC236}">
                  <a16:creationId xmlns:a16="http://schemas.microsoft.com/office/drawing/2014/main" id="{062AA082-074A-F54F-9372-85CBC00BF846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FE4914-AF4B-8C40-A5F0-0BEF5F316F8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8">
          <xdr:nvSpPr>
            <xdr:cNvPr id="777" name="Rectangle 776">
              <a:extLst>
                <a:ext uri="{FF2B5EF4-FFF2-40B4-BE49-F238E27FC236}">
                  <a16:creationId xmlns:a16="http://schemas.microsoft.com/office/drawing/2014/main" id="{DB1F71E8-9EDE-F048-8EA7-74C03BE9FF12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AF1D319-7F47-7543-874C-C3032FEE5CA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8">
          <xdr:nvSpPr>
            <xdr:cNvPr id="778" name="Rectangle 777">
              <a:extLst>
                <a:ext uri="{FF2B5EF4-FFF2-40B4-BE49-F238E27FC236}">
                  <a16:creationId xmlns:a16="http://schemas.microsoft.com/office/drawing/2014/main" id="{FFAE55F8-063E-6342-9146-57006D71C11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AC05FE7-CE6A-7249-A931-B4414A7588D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9">
          <xdr:nvSpPr>
            <xdr:cNvPr id="779" name="Rectangle 778">
              <a:extLst>
                <a:ext uri="{FF2B5EF4-FFF2-40B4-BE49-F238E27FC236}">
                  <a16:creationId xmlns:a16="http://schemas.microsoft.com/office/drawing/2014/main" id="{56FE517C-28A4-CB4F-A126-C9E7A4064CFC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2CFF6CE-C1B1-3F4F-A5A8-4CE04E7CC9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9">
          <xdr:nvSpPr>
            <xdr:cNvPr id="780" name="Rectangle 779">
              <a:extLst>
                <a:ext uri="{FF2B5EF4-FFF2-40B4-BE49-F238E27FC236}">
                  <a16:creationId xmlns:a16="http://schemas.microsoft.com/office/drawing/2014/main" id="{48C7525F-D5CB-C948-94F4-D5C89B98CC24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33D8A7C-EA16-5C40-ADBB-88AA2D2588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9">
          <xdr:nvSpPr>
            <xdr:cNvPr id="781" name="Rectangle 780">
              <a:extLst>
                <a:ext uri="{FF2B5EF4-FFF2-40B4-BE49-F238E27FC236}">
                  <a16:creationId xmlns:a16="http://schemas.microsoft.com/office/drawing/2014/main" id="{B9639B20-72A3-BC42-BCA4-9EB62552CE43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3D44FD-C137-8A49-943F-33DBA6683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9">
          <xdr:nvSpPr>
            <xdr:cNvPr id="782" name="Rectangle 781">
              <a:extLst>
                <a:ext uri="{FF2B5EF4-FFF2-40B4-BE49-F238E27FC236}">
                  <a16:creationId xmlns:a16="http://schemas.microsoft.com/office/drawing/2014/main" id="{BE530FC9-F754-F340-8D48-1F81DD8698BE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53AED-ACA3-C54E-854F-9498E1233B0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9">
          <xdr:nvSpPr>
            <xdr:cNvPr id="783" name="Rectangle 782">
              <a:extLst>
                <a:ext uri="{FF2B5EF4-FFF2-40B4-BE49-F238E27FC236}">
                  <a16:creationId xmlns:a16="http://schemas.microsoft.com/office/drawing/2014/main" id="{44B885AB-2C92-054B-ACD4-FC2DED303944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23DC9-6B43-2D46-A258-5B4241CC27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9">
          <xdr:nvSpPr>
            <xdr:cNvPr id="784" name="Rectangle 783">
              <a:extLst>
                <a:ext uri="{FF2B5EF4-FFF2-40B4-BE49-F238E27FC236}">
                  <a16:creationId xmlns:a16="http://schemas.microsoft.com/office/drawing/2014/main" id="{3312944F-E359-9A48-9514-925C088EA180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3844D8-B0A4-D442-BB71-64F1D295228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0">
          <xdr:nvSpPr>
            <xdr:cNvPr id="785" name="Rectangle 784">
              <a:extLst>
                <a:ext uri="{FF2B5EF4-FFF2-40B4-BE49-F238E27FC236}">
                  <a16:creationId xmlns:a16="http://schemas.microsoft.com/office/drawing/2014/main" id="{C4F498C3-22DF-3D44-A4B7-D3306E16D5F8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18B8B9-0431-A444-904A-37BBB79F08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0">
          <xdr:nvSpPr>
            <xdr:cNvPr id="786" name="Rectangle 785">
              <a:extLst>
                <a:ext uri="{FF2B5EF4-FFF2-40B4-BE49-F238E27FC236}">
                  <a16:creationId xmlns:a16="http://schemas.microsoft.com/office/drawing/2014/main" id="{963786B8-8E29-144D-A380-A65CCB4A7D71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76B6A22-C9C5-5843-AB46-72FE84F22C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0">
          <xdr:nvSpPr>
            <xdr:cNvPr id="787" name="Rectangle 786">
              <a:extLst>
                <a:ext uri="{FF2B5EF4-FFF2-40B4-BE49-F238E27FC236}">
                  <a16:creationId xmlns:a16="http://schemas.microsoft.com/office/drawing/2014/main" id="{56C1F660-6E83-D54D-94B0-A1EE9D6752C6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B24B5-FBE4-9D47-87D6-A0A12CA7BA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0">
          <xdr:nvSpPr>
            <xdr:cNvPr id="788" name="Rectangle 787">
              <a:extLst>
                <a:ext uri="{FF2B5EF4-FFF2-40B4-BE49-F238E27FC236}">
                  <a16:creationId xmlns:a16="http://schemas.microsoft.com/office/drawing/2014/main" id="{1D301A67-59BE-414C-8EA4-98BC470452D0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C1253A-7D2D-B04B-B9A5-20D8B27A785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0">
          <xdr:nvSpPr>
            <xdr:cNvPr id="789" name="Rectangle 788">
              <a:extLst>
                <a:ext uri="{FF2B5EF4-FFF2-40B4-BE49-F238E27FC236}">
                  <a16:creationId xmlns:a16="http://schemas.microsoft.com/office/drawing/2014/main" id="{4B7CD6B8-6F25-4944-BB77-FA37129DC147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0833EB-7108-D743-AA1C-3C7EDEFA0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0">
          <xdr:nvSpPr>
            <xdr:cNvPr id="790" name="Rectangle 789">
              <a:extLst>
                <a:ext uri="{FF2B5EF4-FFF2-40B4-BE49-F238E27FC236}">
                  <a16:creationId xmlns:a16="http://schemas.microsoft.com/office/drawing/2014/main" id="{3D16FFE1-5996-1D46-84D0-25D117A7BBF8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7A096BC-1336-9B44-BA91-980F7CBDF2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91" name="Rectangle 790">
              <a:extLst>
                <a:ext uri="{FF2B5EF4-FFF2-40B4-BE49-F238E27FC236}">
                  <a16:creationId xmlns:a16="http://schemas.microsoft.com/office/drawing/2014/main" id="{5F4E21B2-2DBE-3F47-90E6-A2A00D532DE0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92" name="Rectangle 791">
              <a:extLst>
                <a:ext uri="{FF2B5EF4-FFF2-40B4-BE49-F238E27FC236}">
                  <a16:creationId xmlns:a16="http://schemas.microsoft.com/office/drawing/2014/main" id="{22DB5D15-821B-1B47-B7BE-31AA38961621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93" name="Rectangle 792">
              <a:extLst>
                <a:ext uri="{FF2B5EF4-FFF2-40B4-BE49-F238E27FC236}">
                  <a16:creationId xmlns:a16="http://schemas.microsoft.com/office/drawing/2014/main" id="{6C5C905A-DF78-2E4F-8BA7-9756BFE52029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94" name="Rectangle 793">
              <a:extLst>
                <a:ext uri="{FF2B5EF4-FFF2-40B4-BE49-F238E27FC236}">
                  <a16:creationId xmlns:a16="http://schemas.microsoft.com/office/drawing/2014/main" id="{71A6F323-498B-5D47-8505-B1C9F05B95FA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95" name="Rectangle 794">
              <a:extLst>
                <a:ext uri="{FF2B5EF4-FFF2-40B4-BE49-F238E27FC236}">
                  <a16:creationId xmlns:a16="http://schemas.microsoft.com/office/drawing/2014/main" id="{4DE85E06-D26F-D249-BDC9-9BE2F1C6A40B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96" name="Rectangle 795">
              <a:extLst>
                <a:ext uri="{FF2B5EF4-FFF2-40B4-BE49-F238E27FC236}">
                  <a16:creationId xmlns:a16="http://schemas.microsoft.com/office/drawing/2014/main" id="{2DD0CD29-C6BE-EC48-AFBC-E8DCC8D9A9ED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7" name="Group 696">
            <a:extLst>
              <a:ext uri="{FF2B5EF4-FFF2-40B4-BE49-F238E27FC236}">
                <a16:creationId xmlns:a16="http://schemas.microsoft.com/office/drawing/2014/main" id="{7770675C-D136-AF46-9CB0-58482241C103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1ANALYSIS!$A$12">
          <xdr:nvSpPr>
            <xdr:cNvPr id="734" name="Rectangle 733">
              <a:extLst>
                <a:ext uri="{FF2B5EF4-FFF2-40B4-BE49-F238E27FC236}">
                  <a16:creationId xmlns:a16="http://schemas.microsoft.com/office/drawing/2014/main" id="{D49770B0-0D05-2C42-ADDD-FE4A69B9F4F6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35" name="Rectangle 734">
              <a:extLst>
                <a:ext uri="{FF2B5EF4-FFF2-40B4-BE49-F238E27FC236}">
                  <a16:creationId xmlns:a16="http://schemas.microsoft.com/office/drawing/2014/main" id="{C4DB2C23-1152-624F-AA6B-4F17CE4E75F9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36" name="Rectangle 735">
              <a:extLst>
                <a:ext uri="{FF2B5EF4-FFF2-40B4-BE49-F238E27FC236}">
                  <a16:creationId xmlns:a16="http://schemas.microsoft.com/office/drawing/2014/main" id="{B9EA5B55-7BD5-F148-9251-84C9B34E0057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37" name="Rectangle 736">
              <a:extLst>
                <a:ext uri="{FF2B5EF4-FFF2-40B4-BE49-F238E27FC236}">
                  <a16:creationId xmlns:a16="http://schemas.microsoft.com/office/drawing/2014/main" id="{1C599B8E-2516-D448-97F7-6E1F8BFEE779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38" name="Rectangle 737">
              <a:extLst>
                <a:ext uri="{FF2B5EF4-FFF2-40B4-BE49-F238E27FC236}">
                  <a16:creationId xmlns:a16="http://schemas.microsoft.com/office/drawing/2014/main" id="{8AAB93E6-9457-D543-BC44-870CE90AC041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39" name="Rectangle 738">
              <a:extLst>
                <a:ext uri="{FF2B5EF4-FFF2-40B4-BE49-F238E27FC236}">
                  <a16:creationId xmlns:a16="http://schemas.microsoft.com/office/drawing/2014/main" id="{7C2A43FF-0006-DE4A-A065-53FE1D6685CC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40" name="Rectangle 739">
              <a:extLst>
                <a:ext uri="{FF2B5EF4-FFF2-40B4-BE49-F238E27FC236}">
                  <a16:creationId xmlns:a16="http://schemas.microsoft.com/office/drawing/2014/main" id="{686CF901-A613-5749-9115-CE775834B9D8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41" name="Rectangle 740">
              <a:extLst>
                <a:ext uri="{FF2B5EF4-FFF2-40B4-BE49-F238E27FC236}">
                  <a16:creationId xmlns:a16="http://schemas.microsoft.com/office/drawing/2014/main" id="{3B03D70E-AAC0-FE4A-A2FC-1542E289BB5B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42" name="Rectangle 741">
              <a:extLst>
                <a:ext uri="{FF2B5EF4-FFF2-40B4-BE49-F238E27FC236}">
                  <a16:creationId xmlns:a16="http://schemas.microsoft.com/office/drawing/2014/main" id="{B74EB456-EA67-9A46-BF42-F2B8D6780F50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43" name="Rectangle 742">
              <a:extLst>
                <a:ext uri="{FF2B5EF4-FFF2-40B4-BE49-F238E27FC236}">
                  <a16:creationId xmlns:a16="http://schemas.microsoft.com/office/drawing/2014/main" id="{804E2662-946F-7345-93E2-7FA240595A55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44" name="Rectangle 743">
              <a:extLst>
                <a:ext uri="{FF2B5EF4-FFF2-40B4-BE49-F238E27FC236}">
                  <a16:creationId xmlns:a16="http://schemas.microsoft.com/office/drawing/2014/main" id="{2676432D-32EB-B64E-88EF-DE1C4DDE1A13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45" name="Rectangle 744">
              <a:extLst>
                <a:ext uri="{FF2B5EF4-FFF2-40B4-BE49-F238E27FC236}">
                  <a16:creationId xmlns:a16="http://schemas.microsoft.com/office/drawing/2014/main" id="{CE601A41-F5FC-FC43-B4B8-71A0EF7E08F7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46" name="Rectangle 745">
              <a:extLst>
                <a:ext uri="{FF2B5EF4-FFF2-40B4-BE49-F238E27FC236}">
                  <a16:creationId xmlns:a16="http://schemas.microsoft.com/office/drawing/2014/main" id="{5E84999A-1A50-984D-AB68-08DDB74D7729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47" name="Rectangle 746">
              <a:extLst>
                <a:ext uri="{FF2B5EF4-FFF2-40B4-BE49-F238E27FC236}">
                  <a16:creationId xmlns:a16="http://schemas.microsoft.com/office/drawing/2014/main" id="{4C854AF1-7FC7-DC4D-837D-48ECFF7FC8E1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48" name="Rectangle 747">
              <a:extLst>
                <a:ext uri="{FF2B5EF4-FFF2-40B4-BE49-F238E27FC236}">
                  <a16:creationId xmlns:a16="http://schemas.microsoft.com/office/drawing/2014/main" id="{9778B13A-5540-A94A-8AD3-A18674C597C3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49" name="Rectangle 748">
              <a:extLst>
                <a:ext uri="{FF2B5EF4-FFF2-40B4-BE49-F238E27FC236}">
                  <a16:creationId xmlns:a16="http://schemas.microsoft.com/office/drawing/2014/main" id="{99B1F743-B6BA-3E4B-9E29-E10523760B99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50" name="Rectangle 749">
              <a:extLst>
                <a:ext uri="{FF2B5EF4-FFF2-40B4-BE49-F238E27FC236}">
                  <a16:creationId xmlns:a16="http://schemas.microsoft.com/office/drawing/2014/main" id="{C0977DDD-2C41-764A-8FF2-A4F23B795F0D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51" name="Rectangle 750">
              <a:extLst>
                <a:ext uri="{FF2B5EF4-FFF2-40B4-BE49-F238E27FC236}">
                  <a16:creationId xmlns:a16="http://schemas.microsoft.com/office/drawing/2014/main" id="{9390EB44-9698-974A-B475-EE30C98303D7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52" name="Rectangle 751">
              <a:extLst>
                <a:ext uri="{FF2B5EF4-FFF2-40B4-BE49-F238E27FC236}">
                  <a16:creationId xmlns:a16="http://schemas.microsoft.com/office/drawing/2014/main" id="{DC35E383-30AC-F347-A274-D13606F34423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3" name="Rectangle 752">
              <a:extLst>
                <a:ext uri="{FF2B5EF4-FFF2-40B4-BE49-F238E27FC236}">
                  <a16:creationId xmlns:a16="http://schemas.microsoft.com/office/drawing/2014/main" id="{94D73AC3-0418-0745-A75C-05CED2B56F26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54" name="Rectangle 753">
              <a:extLst>
                <a:ext uri="{FF2B5EF4-FFF2-40B4-BE49-F238E27FC236}">
                  <a16:creationId xmlns:a16="http://schemas.microsoft.com/office/drawing/2014/main" id="{8F8F1A22-3092-F040-ADE6-6A33DAE69DE1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55" name="Rectangle 754">
              <a:extLst>
                <a:ext uri="{FF2B5EF4-FFF2-40B4-BE49-F238E27FC236}">
                  <a16:creationId xmlns:a16="http://schemas.microsoft.com/office/drawing/2014/main" id="{6473DABA-4590-0440-899C-1D6E27C890A5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56" name="Rectangle 755">
              <a:extLst>
                <a:ext uri="{FF2B5EF4-FFF2-40B4-BE49-F238E27FC236}">
                  <a16:creationId xmlns:a16="http://schemas.microsoft.com/office/drawing/2014/main" id="{E60009AD-48E1-2241-A3F7-3CC892F6178B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57" name="Rectangle 756">
              <a:extLst>
                <a:ext uri="{FF2B5EF4-FFF2-40B4-BE49-F238E27FC236}">
                  <a16:creationId xmlns:a16="http://schemas.microsoft.com/office/drawing/2014/main" id="{A07F413C-8D2C-814A-86BE-B2F69516FC43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58" name="Rectangle 757">
              <a:extLst>
                <a:ext uri="{FF2B5EF4-FFF2-40B4-BE49-F238E27FC236}">
                  <a16:creationId xmlns:a16="http://schemas.microsoft.com/office/drawing/2014/main" id="{2135F856-A2DB-9E43-99F7-01A4A7E042E7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9" name="Rectangle 758">
              <a:extLst>
                <a:ext uri="{FF2B5EF4-FFF2-40B4-BE49-F238E27FC236}">
                  <a16:creationId xmlns:a16="http://schemas.microsoft.com/office/drawing/2014/main" id="{18F7AC7B-AA95-784E-9B5F-537CEF782C80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60" name="Rectangle 759">
              <a:extLst>
                <a:ext uri="{FF2B5EF4-FFF2-40B4-BE49-F238E27FC236}">
                  <a16:creationId xmlns:a16="http://schemas.microsoft.com/office/drawing/2014/main" id="{2130C18D-BCD6-F945-A819-B27A3A245A07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61" name="Rectangle 760">
              <a:extLst>
                <a:ext uri="{FF2B5EF4-FFF2-40B4-BE49-F238E27FC236}">
                  <a16:creationId xmlns:a16="http://schemas.microsoft.com/office/drawing/2014/main" id="{82165663-992A-7C43-A544-D9AD5304D14C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8" name="Group 697">
            <a:extLst>
              <a:ext uri="{FF2B5EF4-FFF2-40B4-BE49-F238E27FC236}">
                <a16:creationId xmlns:a16="http://schemas.microsoft.com/office/drawing/2014/main" id="{17EF87E5-10A4-5643-A3EE-B4C9A4C58E97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1ANALYSIS!$A$16">
          <xdr:nvSpPr>
            <xdr:cNvPr id="699" name="Rectangle 698">
              <a:extLst>
                <a:ext uri="{FF2B5EF4-FFF2-40B4-BE49-F238E27FC236}">
                  <a16:creationId xmlns:a16="http://schemas.microsoft.com/office/drawing/2014/main" id="{B7C77F1F-F491-A941-BAAC-707E3CB358C5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4F5476A-E144-BC47-886C-B4FB37CEB6B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7">
          <xdr:nvSpPr>
            <xdr:cNvPr id="700" name="Rectangle 699">
              <a:extLst>
                <a:ext uri="{FF2B5EF4-FFF2-40B4-BE49-F238E27FC236}">
                  <a16:creationId xmlns:a16="http://schemas.microsoft.com/office/drawing/2014/main" id="{B2DB7DAA-D729-604F-A5BF-C43399949FAF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7A3704-0161-7441-B5B7-6D85E722807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8">
          <xdr:nvSpPr>
            <xdr:cNvPr id="701" name="Rectangle 700">
              <a:extLst>
                <a:ext uri="{FF2B5EF4-FFF2-40B4-BE49-F238E27FC236}">
                  <a16:creationId xmlns:a16="http://schemas.microsoft.com/office/drawing/2014/main" id="{9A609D51-75A7-B242-82D0-F705C089506E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703E3F-8EDF-0340-B07E-6ABFD8489E9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9">
          <xdr:nvSpPr>
            <xdr:cNvPr id="702" name="Rectangle 701">
              <a:extLst>
                <a:ext uri="{FF2B5EF4-FFF2-40B4-BE49-F238E27FC236}">
                  <a16:creationId xmlns:a16="http://schemas.microsoft.com/office/drawing/2014/main" id="{5D6FDA1D-9D8D-234A-AF60-350EEF087867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3E0D04-624C-F84F-BC71-0B00C7D079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0">
          <xdr:nvSpPr>
            <xdr:cNvPr id="703" name="Rectangle 702">
              <a:extLst>
                <a:ext uri="{FF2B5EF4-FFF2-40B4-BE49-F238E27FC236}">
                  <a16:creationId xmlns:a16="http://schemas.microsoft.com/office/drawing/2014/main" id="{1E68BA49-9E17-8C45-9A36-FC0C526498CB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1053A0-A942-6244-84E0-DE10FC00B0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6">
          <xdr:nvSpPr>
            <xdr:cNvPr id="704" name="Rectangle 703">
              <a:extLst>
                <a:ext uri="{FF2B5EF4-FFF2-40B4-BE49-F238E27FC236}">
                  <a16:creationId xmlns:a16="http://schemas.microsoft.com/office/drawing/2014/main" id="{D8E254FC-C491-AC47-AB95-2D4113576E0E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6ED86E2-9962-6C47-B836-41D7420D51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6">
          <xdr:nvSpPr>
            <xdr:cNvPr id="705" name="Rectangle 704">
              <a:extLst>
                <a:ext uri="{FF2B5EF4-FFF2-40B4-BE49-F238E27FC236}">
                  <a16:creationId xmlns:a16="http://schemas.microsoft.com/office/drawing/2014/main" id="{3A7C7084-9F6F-1A4E-8153-DAD0FEC57818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5D7218-746D-C543-A112-E1BC8C4D715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6">
          <xdr:nvSpPr>
            <xdr:cNvPr id="706" name="Rectangle 705">
              <a:extLst>
                <a:ext uri="{FF2B5EF4-FFF2-40B4-BE49-F238E27FC236}">
                  <a16:creationId xmlns:a16="http://schemas.microsoft.com/office/drawing/2014/main" id="{2B53D299-692F-764E-BA8F-F343543434D5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B09DE7-BB94-AF4E-84F2-69D7165BCFB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6">
          <xdr:nvSpPr>
            <xdr:cNvPr id="707" name="Rectangle 706">
              <a:extLst>
                <a:ext uri="{FF2B5EF4-FFF2-40B4-BE49-F238E27FC236}">
                  <a16:creationId xmlns:a16="http://schemas.microsoft.com/office/drawing/2014/main" id="{04AEA6A7-45E6-B345-98CC-49F94A250328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10383ED-9A1B-7943-A1F5-1E3F63170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6">
          <xdr:nvSpPr>
            <xdr:cNvPr id="708" name="Rectangle 707">
              <a:extLst>
                <a:ext uri="{FF2B5EF4-FFF2-40B4-BE49-F238E27FC236}">
                  <a16:creationId xmlns:a16="http://schemas.microsoft.com/office/drawing/2014/main" id="{8D00BF5A-D864-134E-AB24-8A29795A9340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5800AB9-5A07-7F44-B2A4-4B06F6CCDE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6">
          <xdr:nvSpPr>
            <xdr:cNvPr id="709" name="Rectangle 708">
              <a:extLst>
                <a:ext uri="{FF2B5EF4-FFF2-40B4-BE49-F238E27FC236}">
                  <a16:creationId xmlns:a16="http://schemas.microsoft.com/office/drawing/2014/main" id="{80C0830F-27F7-8A45-9A93-3379FF64EB16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5BE558-6A21-4141-8191-821E0BF27EB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7">
          <xdr:nvSpPr>
            <xdr:cNvPr id="710" name="Rectangle 709">
              <a:extLst>
                <a:ext uri="{FF2B5EF4-FFF2-40B4-BE49-F238E27FC236}">
                  <a16:creationId xmlns:a16="http://schemas.microsoft.com/office/drawing/2014/main" id="{1884FEC9-F81F-9A43-A812-D537AA219F47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D0878-AF92-CD41-86D0-6C291A56764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7">
          <xdr:nvSpPr>
            <xdr:cNvPr id="711" name="Rectangle 710">
              <a:extLst>
                <a:ext uri="{FF2B5EF4-FFF2-40B4-BE49-F238E27FC236}">
                  <a16:creationId xmlns:a16="http://schemas.microsoft.com/office/drawing/2014/main" id="{3C62CE5C-5086-1649-AA47-E10D246ED6CA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112CA6-C293-B54D-990A-804206529C2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7">
          <xdr:nvSpPr>
            <xdr:cNvPr id="712" name="Rectangle 711">
              <a:extLst>
                <a:ext uri="{FF2B5EF4-FFF2-40B4-BE49-F238E27FC236}">
                  <a16:creationId xmlns:a16="http://schemas.microsoft.com/office/drawing/2014/main" id="{F34CC045-901A-D648-B809-F96396DE058F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0DAE0-B4B1-DD40-B1A3-22EF9274AF3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7">
          <xdr:nvSpPr>
            <xdr:cNvPr id="713" name="Rectangle 712">
              <a:extLst>
                <a:ext uri="{FF2B5EF4-FFF2-40B4-BE49-F238E27FC236}">
                  <a16:creationId xmlns:a16="http://schemas.microsoft.com/office/drawing/2014/main" id="{BAEAAE68-B8CD-4C48-8C4B-943A3117327E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7B332B-0238-A34F-97A7-C89368D348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7">
          <xdr:nvSpPr>
            <xdr:cNvPr id="714" name="Rectangle 713">
              <a:extLst>
                <a:ext uri="{FF2B5EF4-FFF2-40B4-BE49-F238E27FC236}">
                  <a16:creationId xmlns:a16="http://schemas.microsoft.com/office/drawing/2014/main" id="{A55FDE84-1240-5946-8B81-996F0F1AACA7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A5FC40-C332-144E-ABB1-6C8C0332D4C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7">
          <xdr:nvSpPr>
            <xdr:cNvPr id="715" name="Rectangle 714">
              <a:extLst>
                <a:ext uri="{FF2B5EF4-FFF2-40B4-BE49-F238E27FC236}">
                  <a16:creationId xmlns:a16="http://schemas.microsoft.com/office/drawing/2014/main" id="{1F2DF712-A42C-7F43-B9B2-20E60167D3B4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5509CE-31B4-5649-95F2-B78FD81CE21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8">
          <xdr:nvSpPr>
            <xdr:cNvPr id="716" name="Rectangle 715">
              <a:extLst>
                <a:ext uri="{FF2B5EF4-FFF2-40B4-BE49-F238E27FC236}">
                  <a16:creationId xmlns:a16="http://schemas.microsoft.com/office/drawing/2014/main" id="{3901956A-C304-FE47-9C40-054DAF3BD257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D65BA8C-ADF4-C142-B82C-E73AD4130EE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8">
          <xdr:nvSpPr>
            <xdr:cNvPr id="717" name="Rectangle 716">
              <a:extLst>
                <a:ext uri="{FF2B5EF4-FFF2-40B4-BE49-F238E27FC236}">
                  <a16:creationId xmlns:a16="http://schemas.microsoft.com/office/drawing/2014/main" id="{3EBFB76F-79D5-4C4A-B882-8EF0F2D72ACD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9BF329-5D36-3E40-92CF-E949855D82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8">
          <xdr:nvSpPr>
            <xdr:cNvPr id="718" name="Rectangle 717">
              <a:extLst>
                <a:ext uri="{FF2B5EF4-FFF2-40B4-BE49-F238E27FC236}">
                  <a16:creationId xmlns:a16="http://schemas.microsoft.com/office/drawing/2014/main" id="{D9C71DD8-927A-E14F-8582-EEA5FD8382C7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168A56-600E-6347-80EB-B9299FBF8D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8">
          <xdr:nvSpPr>
            <xdr:cNvPr id="719" name="Rectangle 718">
              <a:extLst>
                <a:ext uri="{FF2B5EF4-FFF2-40B4-BE49-F238E27FC236}">
                  <a16:creationId xmlns:a16="http://schemas.microsoft.com/office/drawing/2014/main" id="{292EE08F-C907-3149-BC2F-922EB44DDFB0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31E705-20B0-D04C-97FA-0FE035EE614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8">
          <xdr:nvSpPr>
            <xdr:cNvPr id="720" name="Rectangle 719">
              <a:extLst>
                <a:ext uri="{FF2B5EF4-FFF2-40B4-BE49-F238E27FC236}">
                  <a16:creationId xmlns:a16="http://schemas.microsoft.com/office/drawing/2014/main" id="{BCB4D265-C14D-A146-910A-E4F686F25A88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9A4EE62-D476-7F47-B33D-5F54EB45FD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8">
          <xdr:nvSpPr>
            <xdr:cNvPr id="721" name="Rectangle 720">
              <a:extLst>
                <a:ext uri="{FF2B5EF4-FFF2-40B4-BE49-F238E27FC236}">
                  <a16:creationId xmlns:a16="http://schemas.microsoft.com/office/drawing/2014/main" id="{D6E86383-FC04-794F-BE8E-D567EF51898F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257283-35D1-914C-8E48-1F77BF60053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9">
          <xdr:nvSpPr>
            <xdr:cNvPr id="722" name="Rectangle 721">
              <a:extLst>
                <a:ext uri="{FF2B5EF4-FFF2-40B4-BE49-F238E27FC236}">
                  <a16:creationId xmlns:a16="http://schemas.microsoft.com/office/drawing/2014/main" id="{15C41468-45D4-3549-ADDA-730D77C98CF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71A8EE-9EB3-5240-840A-68DF4B1A9BD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9">
          <xdr:nvSpPr>
            <xdr:cNvPr id="723" name="Rectangle 722">
              <a:extLst>
                <a:ext uri="{FF2B5EF4-FFF2-40B4-BE49-F238E27FC236}">
                  <a16:creationId xmlns:a16="http://schemas.microsoft.com/office/drawing/2014/main" id="{2730BCCC-F695-094D-9095-F9F9B2B94B33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D419BE-9ABC-2641-9651-03DBBFED1B9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9">
          <xdr:nvSpPr>
            <xdr:cNvPr id="724" name="Rectangle 723">
              <a:extLst>
                <a:ext uri="{FF2B5EF4-FFF2-40B4-BE49-F238E27FC236}">
                  <a16:creationId xmlns:a16="http://schemas.microsoft.com/office/drawing/2014/main" id="{891C6099-282F-1240-B06F-11B9AEE374CC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9B2F017-27E1-8249-9CAA-1E77C22CE8E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9">
          <xdr:nvSpPr>
            <xdr:cNvPr id="725" name="Rectangle 724">
              <a:extLst>
                <a:ext uri="{FF2B5EF4-FFF2-40B4-BE49-F238E27FC236}">
                  <a16:creationId xmlns:a16="http://schemas.microsoft.com/office/drawing/2014/main" id="{8660F059-5723-6143-A0A8-505C507B299A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0C4606-764E-1F49-AD01-3C565E7ED0C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9">
          <xdr:nvSpPr>
            <xdr:cNvPr id="726" name="Rectangle 725">
              <a:extLst>
                <a:ext uri="{FF2B5EF4-FFF2-40B4-BE49-F238E27FC236}">
                  <a16:creationId xmlns:a16="http://schemas.microsoft.com/office/drawing/2014/main" id="{3256E7AA-8B5B-474C-A8A0-6F8582017A43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D62DE6F-8AAA-804F-BD02-F15BE41144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9">
          <xdr:nvSpPr>
            <xdr:cNvPr id="727" name="Rectangle 726">
              <a:extLst>
                <a:ext uri="{FF2B5EF4-FFF2-40B4-BE49-F238E27FC236}">
                  <a16:creationId xmlns:a16="http://schemas.microsoft.com/office/drawing/2014/main" id="{B9A58F7D-3FCF-E642-89AE-FABAC07EA583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1A024F5-8BEB-6846-8CE0-C9506E02FB3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20">
          <xdr:nvSpPr>
            <xdr:cNvPr id="728" name="Rectangle 727">
              <a:extLst>
                <a:ext uri="{FF2B5EF4-FFF2-40B4-BE49-F238E27FC236}">
                  <a16:creationId xmlns:a16="http://schemas.microsoft.com/office/drawing/2014/main" id="{EDC14C4F-32A8-0E48-8DD0-6B7F05F28AD1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36D973-2104-CA45-8008-A836A403F5B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0">
          <xdr:nvSpPr>
            <xdr:cNvPr id="729" name="Rectangle 728">
              <a:extLst>
                <a:ext uri="{FF2B5EF4-FFF2-40B4-BE49-F238E27FC236}">
                  <a16:creationId xmlns:a16="http://schemas.microsoft.com/office/drawing/2014/main" id="{546B7417-5A96-F748-8CA0-B729ECA24927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C0F650D-8A63-5A43-B2A0-A79C861B52E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0">
          <xdr:nvSpPr>
            <xdr:cNvPr id="730" name="Rectangle 729">
              <a:extLst>
                <a:ext uri="{FF2B5EF4-FFF2-40B4-BE49-F238E27FC236}">
                  <a16:creationId xmlns:a16="http://schemas.microsoft.com/office/drawing/2014/main" id="{2B3B2999-98D8-C743-B86D-7BF74239ECE8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0925DD-BE35-DF41-89C6-9776D1178D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0">
          <xdr:nvSpPr>
            <xdr:cNvPr id="731" name="Rectangle 730">
              <a:extLst>
                <a:ext uri="{FF2B5EF4-FFF2-40B4-BE49-F238E27FC236}">
                  <a16:creationId xmlns:a16="http://schemas.microsoft.com/office/drawing/2014/main" id="{64BA2F37-C523-FB46-AD92-8A14ADA42B70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AAF4E0-3EE6-3D4B-AD95-9379CD7EF4F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0">
          <xdr:nvSpPr>
            <xdr:cNvPr id="732" name="Rectangle 731">
              <a:extLst>
                <a:ext uri="{FF2B5EF4-FFF2-40B4-BE49-F238E27FC236}">
                  <a16:creationId xmlns:a16="http://schemas.microsoft.com/office/drawing/2014/main" id="{C556B48F-F86D-5A4D-94DA-62E9C74F082D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174DF0-7587-E34D-AD87-A15DECA0DC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#VALUE!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0">
          <xdr:nvSpPr>
            <xdr:cNvPr id="733" name="Rectangle 732">
              <a:extLst>
                <a:ext uri="{FF2B5EF4-FFF2-40B4-BE49-F238E27FC236}">
                  <a16:creationId xmlns:a16="http://schemas.microsoft.com/office/drawing/2014/main" id="{E216D813-5813-9F48-9C24-39A4B681EAF2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C8EAF3-0A0A-CA4D-991F-769D2A6F712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#VALUE!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twoCellAnchor>
    <xdr:from>
      <xdr:col>51</xdr:col>
      <xdr:colOff>787399</xdr:colOff>
      <xdr:row>4</xdr:row>
      <xdr:rowOff>14513</xdr:rowOff>
    </xdr:from>
    <xdr:to>
      <xdr:col>53</xdr:col>
      <xdr:colOff>32656</xdr:colOff>
      <xdr:row>5</xdr:row>
      <xdr:rowOff>125547</xdr:rowOff>
    </xdr:to>
    <xdr:sp macro="" textlink="[1]Match!$B$1">
      <xdr:nvSpPr>
        <xdr:cNvPr id="832" name="Rectangle 831">
          <a:extLst>
            <a:ext uri="{FF2B5EF4-FFF2-40B4-BE49-F238E27FC236}">
              <a16:creationId xmlns:a16="http://schemas.microsoft.com/office/drawing/2014/main" id="{555E7A35-A547-6543-9D23-D0E020F5B576}"/>
            </a:ext>
          </a:extLst>
        </xdr:cNvPr>
        <xdr:cNvSpPr>
          <a:spLocks/>
        </xdr:cNvSpPr>
      </xdr:nvSpPr>
      <xdr:spPr>
        <a:xfrm>
          <a:off x="43350542" y="667656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63</xdr:col>
      <xdr:colOff>443861</xdr:colOff>
      <xdr:row>11</xdr:row>
      <xdr:rowOff>0</xdr:rowOff>
    </xdr:from>
    <xdr:to>
      <xdr:col>69</xdr:col>
      <xdr:colOff>435739</xdr:colOff>
      <xdr:row>30</xdr:row>
      <xdr:rowOff>5065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117626CB-D251-0848-9AF1-5B4AD8DB5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/>
      </xdr:blipFill>
      <xdr:spPr>
        <a:xfrm>
          <a:off x="53021861" y="1796143"/>
          <a:ext cx="4999307" cy="3107493"/>
        </a:xfrm>
        <a:prstGeom prst="rect">
          <a:avLst/>
        </a:prstGeom>
      </xdr:spPr>
    </xdr:pic>
    <xdr:clientData/>
  </xdr:twoCellAnchor>
  <xdr:twoCellAnchor>
    <xdr:from>
      <xdr:col>68</xdr:col>
      <xdr:colOff>533388</xdr:colOff>
      <xdr:row>26</xdr:row>
      <xdr:rowOff>6539</xdr:rowOff>
    </xdr:from>
    <xdr:to>
      <xdr:col>69</xdr:col>
      <xdr:colOff>6391</xdr:colOff>
      <xdr:row>28</xdr:row>
      <xdr:rowOff>147981</xdr:rowOff>
    </xdr:to>
    <xdr:sp macro="" textlink="Possessions!$H$14">
      <xdr:nvSpPr>
        <xdr:cNvPr id="835" name="TextBox 834">
          <a:extLst>
            <a:ext uri="{FF2B5EF4-FFF2-40B4-BE49-F238E27FC236}">
              <a16:creationId xmlns:a16="http://schemas.microsoft.com/office/drawing/2014/main" id="{2E454C44-7618-D543-8574-928291BFFA62}"/>
            </a:ext>
          </a:extLst>
        </xdr:cNvPr>
        <xdr:cNvSpPr txBox="1"/>
      </xdr:nvSpPr>
      <xdr:spPr>
        <a:xfrm>
          <a:off x="5728424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2352F45-D3A3-014F-B0FE-7A29C1A4247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362860</xdr:colOff>
      <xdr:row>26</xdr:row>
      <xdr:rowOff>6539</xdr:rowOff>
    </xdr:from>
    <xdr:to>
      <xdr:col>68</xdr:col>
      <xdr:colOff>267655</xdr:colOff>
      <xdr:row>28</xdr:row>
      <xdr:rowOff>147981</xdr:rowOff>
    </xdr:to>
    <xdr:sp macro="" textlink="Possessions!$H$11">
      <xdr:nvSpPr>
        <xdr:cNvPr id="837" name="TextBox 836">
          <a:extLst>
            <a:ext uri="{FF2B5EF4-FFF2-40B4-BE49-F238E27FC236}">
              <a16:creationId xmlns:a16="http://schemas.microsoft.com/office/drawing/2014/main" id="{7E5AED5F-949D-6C40-8953-B87862BD332B}"/>
            </a:ext>
          </a:extLst>
        </xdr:cNvPr>
        <xdr:cNvSpPr txBox="1"/>
      </xdr:nvSpPr>
      <xdr:spPr>
        <a:xfrm>
          <a:off x="56279146" y="4251968"/>
          <a:ext cx="73936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1408A07-F010-834F-8B9D-791E387E44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580572</xdr:colOff>
      <xdr:row>22</xdr:row>
      <xdr:rowOff>151682</xdr:rowOff>
    </xdr:from>
    <xdr:to>
      <xdr:col>66</xdr:col>
      <xdr:colOff>365627</xdr:colOff>
      <xdr:row>25</xdr:row>
      <xdr:rowOff>129838</xdr:rowOff>
    </xdr:to>
    <xdr:sp macro="" textlink="Possessions!$H$9">
      <xdr:nvSpPr>
        <xdr:cNvPr id="839" name="TextBox 838">
          <a:extLst>
            <a:ext uri="{FF2B5EF4-FFF2-40B4-BE49-F238E27FC236}">
              <a16:creationId xmlns:a16="http://schemas.microsoft.com/office/drawing/2014/main" id="{E9468D83-4D5B-8E45-84CD-E6FB8A39C6A8}"/>
            </a:ext>
          </a:extLst>
        </xdr:cNvPr>
        <xdr:cNvSpPr txBox="1"/>
      </xdr:nvSpPr>
      <xdr:spPr>
        <a:xfrm>
          <a:off x="54827715" y="3743968"/>
          <a:ext cx="6196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DEAA075-1478-FB42-B6A2-9FB2FA5CA96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526146</xdr:colOff>
      <xdr:row>26</xdr:row>
      <xdr:rowOff>6539</xdr:rowOff>
    </xdr:from>
    <xdr:to>
      <xdr:col>65</xdr:col>
      <xdr:colOff>287616</xdr:colOff>
      <xdr:row>28</xdr:row>
      <xdr:rowOff>147981</xdr:rowOff>
    </xdr:to>
    <xdr:sp macro="" textlink="Possessions!$H$6">
      <xdr:nvSpPr>
        <xdr:cNvPr id="841" name="TextBox 840">
          <a:extLst>
            <a:ext uri="{FF2B5EF4-FFF2-40B4-BE49-F238E27FC236}">
              <a16:creationId xmlns:a16="http://schemas.microsoft.com/office/drawing/2014/main" id="{B2611DAA-E361-4740-B8D9-53D069E520B4}"/>
            </a:ext>
          </a:extLst>
        </xdr:cNvPr>
        <xdr:cNvSpPr txBox="1"/>
      </xdr:nvSpPr>
      <xdr:spPr>
        <a:xfrm>
          <a:off x="53938717" y="4251968"/>
          <a:ext cx="59604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FD31239-4912-F84A-AA74-4551D54874B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9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435425</xdr:colOff>
      <xdr:row>26</xdr:row>
      <xdr:rowOff>6539</xdr:rowOff>
    </xdr:from>
    <xdr:to>
      <xdr:col>63</xdr:col>
      <xdr:colOff>743000</xdr:colOff>
      <xdr:row>28</xdr:row>
      <xdr:rowOff>147981</xdr:rowOff>
    </xdr:to>
    <xdr:sp macro="" textlink="Possessions!$H$3">
      <xdr:nvSpPr>
        <xdr:cNvPr id="843" name="TextBox 842">
          <a:extLst>
            <a:ext uri="{FF2B5EF4-FFF2-40B4-BE49-F238E27FC236}">
              <a16:creationId xmlns:a16="http://schemas.microsoft.com/office/drawing/2014/main" id="{2A6C206E-9532-8C4B-ADC4-D2CAFBB70306}"/>
            </a:ext>
          </a:extLst>
        </xdr:cNvPr>
        <xdr:cNvSpPr txBox="1"/>
      </xdr:nvSpPr>
      <xdr:spPr>
        <a:xfrm>
          <a:off x="5301342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A77F43D-6585-5A40-A637-CD07344DD48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674902</xdr:colOff>
      <xdr:row>26</xdr:row>
      <xdr:rowOff>6539</xdr:rowOff>
    </xdr:from>
    <xdr:to>
      <xdr:col>64</xdr:col>
      <xdr:colOff>147906</xdr:colOff>
      <xdr:row>28</xdr:row>
      <xdr:rowOff>143819</xdr:rowOff>
    </xdr:to>
    <xdr:sp macro="" textlink="#REF!">
      <xdr:nvSpPr>
        <xdr:cNvPr id="845" name="TextBox 844">
          <a:extLst>
            <a:ext uri="{FF2B5EF4-FFF2-40B4-BE49-F238E27FC236}">
              <a16:creationId xmlns:a16="http://schemas.microsoft.com/office/drawing/2014/main" id="{6C6AD744-7BB9-9F43-A3B6-B54B48A132EE}"/>
            </a:ext>
          </a:extLst>
        </xdr:cNvPr>
        <xdr:cNvSpPr txBox="1"/>
      </xdr:nvSpPr>
      <xdr:spPr>
        <a:xfrm>
          <a:off x="53252902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791019</xdr:colOff>
      <xdr:row>26</xdr:row>
      <xdr:rowOff>6539</xdr:rowOff>
    </xdr:from>
    <xdr:to>
      <xdr:col>65</xdr:col>
      <xdr:colOff>264022</xdr:colOff>
      <xdr:row>28</xdr:row>
      <xdr:rowOff>143819</xdr:rowOff>
    </xdr:to>
    <xdr:sp macro="" textlink="#REF!">
      <xdr:nvSpPr>
        <xdr:cNvPr id="846" name="TextBox 845">
          <a:extLst>
            <a:ext uri="{FF2B5EF4-FFF2-40B4-BE49-F238E27FC236}">
              <a16:creationId xmlns:a16="http://schemas.microsoft.com/office/drawing/2014/main" id="{70C69239-9147-BA4D-B7D4-5FB0AB48F2F6}"/>
            </a:ext>
          </a:extLst>
        </xdr:cNvPr>
        <xdr:cNvSpPr txBox="1"/>
      </xdr:nvSpPr>
      <xdr:spPr>
        <a:xfrm>
          <a:off x="54203590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290279</xdr:colOff>
      <xdr:row>22</xdr:row>
      <xdr:rowOff>151682</xdr:rowOff>
    </xdr:from>
    <xdr:to>
      <xdr:col>66</xdr:col>
      <xdr:colOff>597854</xdr:colOff>
      <xdr:row>25</xdr:row>
      <xdr:rowOff>125676</xdr:rowOff>
    </xdr:to>
    <xdr:sp macro="" textlink="#REF!">
      <xdr:nvSpPr>
        <xdr:cNvPr id="847" name="TextBox 846">
          <a:extLst>
            <a:ext uri="{FF2B5EF4-FFF2-40B4-BE49-F238E27FC236}">
              <a16:creationId xmlns:a16="http://schemas.microsoft.com/office/drawing/2014/main" id="{3F17C6B6-7598-334D-88FA-0AC775C93DAD}"/>
            </a:ext>
          </a:extLst>
        </xdr:cNvPr>
        <xdr:cNvSpPr txBox="1"/>
      </xdr:nvSpPr>
      <xdr:spPr>
        <a:xfrm>
          <a:off x="55371993" y="3743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660395</xdr:colOff>
      <xdr:row>26</xdr:row>
      <xdr:rowOff>6539</xdr:rowOff>
    </xdr:from>
    <xdr:to>
      <xdr:col>68</xdr:col>
      <xdr:colOff>133399</xdr:colOff>
      <xdr:row>28</xdr:row>
      <xdr:rowOff>143819</xdr:rowOff>
    </xdr:to>
    <xdr:sp macro="" textlink="#REF!">
      <xdr:nvSpPr>
        <xdr:cNvPr id="848" name="TextBox 847">
          <a:extLst>
            <a:ext uri="{FF2B5EF4-FFF2-40B4-BE49-F238E27FC236}">
              <a16:creationId xmlns:a16="http://schemas.microsoft.com/office/drawing/2014/main" id="{51082DED-2C56-E747-852A-ECBAEE585899}"/>
            </a:ext>
          </a:extLst>
        </xdr:cNvPr>
        <xdr:cNvSpPr txBox="1"/>
      </xdr:nvSpPr>
      <xdr:spPr>
        <a:xfrm>
          <a:off x="56576681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758367</xdr:colOff>
      <xdr:row>26</xdr:row>
      <xdr:rowOff>6539</xdr:rowOff>
    </xdr:from>
    <xdr:to>
      <xdr:col>69</xdr:col>
      <xdr:colOff>231370</xdr:colOff>
      <xdr:row>28</xdr:row>
      <xdr:rowOff>143819</xdr:rowOff>
    </xdr:to>
    <xdr:sp macro="" textlink="#REF!">
      <xdr:nvSpPr>
        <xdr:cNvPr id="849" name="TextBox 848">
          <a:extLst>
            <a:ext uri="{FF2B5EF4-FFF2-40B4-BE49-F238E27FC236}">
              <a16:creationId xmlns:a16="http://schemas.microsoft.com/office/drawing/2014/main" id="{93ABAE23-1934-044A-85C7-FDD2AE3C0C25}"/>
            </a:ext>
          </a:extLst>
        </xdr:cNvPr>
        <xdr:cNvSpPr txBox="1"/>
      </xdr:nvSpPr>
      <xdr:spPr>
        <a:xfrm>
          <a:off x="57509224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540645</xdr:colOff>
      <xdr:row>19</xdr:row>
      <xdr:rowOff>13796</xdr:rowOff>
    </xdr:from>
    <xdr:to>
      <xdr:col>69</xdr:col>
      <xdr:colOff>13648</xdr:colOff>
      <xdr:row>21</xdr:row>
      <xdr:rowOff>155238</xdr:rowOff>
    </xdr:to>
    <xdr:sp macro="" textlink="Possessions!$H$15">
      <xdr:nvSpPr>
        <xdr:cNvPr id="851" name="TextBox 850">
          <a:extLst>
            <a:ext uri="{FF2B5EF4-FFF2-40B4-BE49-F238E27FC236}">
              <a16:creationId xmlns:a16="http://schemas.microsoft.com/office/drawing/2014/main" id="{82977E09-D5AE-3D4D-862B-E14C819A2F23}"/>
            </a:ext>
          </a:extLst>
        </xdr:cNvPr>
        <xdr:cNvSpPr txBox="1"/>
      </xdr:nvSpPr>
      <xdr:spPr>
        <a:xfrm>
          <a:off x="5729150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65F4FE2-DFA7-E24D-96AA-BB1555C712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199572</xdr:colOff>
      <xdr:row>19</xdr:row>
      <xdr:rowOff>13796</xdr:rowOff>
    </xdr:from>
    <xdr:to>
      <xdr:col>68</xdr:col>
      <xdr:colOff>39053</xdr:colOff>
      <xdr:row>21</xdr:row>
      <xdr:rowOff>155238</xdr:rowOff>
    </xdr:to>
    <xdr:sp macro="" textlink="Possessions!$H$12">
      <xdr:nvSpPr>
        <xdr:cNvPr id="853" name="TextBox 852">
          <a:extLst>
            <a:ext uri="{FF2B5EF4-FFF2-40B4-BE49-F238E27FC236}">
              <a16:creationId xmlns:a16="http://schemas.microsoft.com/office/drawing/2014/main" id="{D90D9430-A93E-8E4F-9F16-D41B0C371E72}"/>
            </a:ext>
          </a:extLst>
        </xdr:cNvPr>
        <xdr:cNvSpPr txBox="1"/>
      </xdr:nvSpPr>
      <xdr:spPr>
        <a:xfrm>
          <a:off x="56115858" y="3116225"/>
          <a:ext cx="674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B8DEDD-854B-AF40-8598-0361AFC31D8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598710</xdr:colOff>
      <xdr:row>19</xdr:row>
      <xdr:rowOff>13796</xdr:rowOff>
    </xdr:from>
    <xdr:to>
      <xdr:col>65</xdr:col>
      <xdr:colOff>59013</xdr:colOff>
      <xdr:row>21</xdr:row>
      <xdr:rowOff>155238</xdr:rowOff>
    </xdr:to>
    <xdr:sp macro="" textlink="Possessions!$H$7">
      <xdr:nvSpPr>
        <xdr:cNvPr id="857" name="TextBox 856">
          <a:extLst>
            <a:ext uri="{FF2B5EF4-FFF2-40B4-BE49-F238E27FC236}">
              <a16:creationId xmlns:a16="http://schemas.microsoft.com/office/drawing/2014/main" id="{A6BCE5B6-E599-9044-B64C-1568A7D18311}"/>
            </a:ext>
          </a:extLst>
        </xdr:cNvPr>
        <xdr:cNvSpPr txBox="1"/>
      </xdr:nvSpPr>
      <xdr:spPr>
        <a:xfrm>
          <a:off x="54011281" y="31162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A118C7B-D97A-6D4E-B3FE-E55A259B047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442682</xdr:colOff>
      <xdr:row>19</xdr:row>
      <xdr:rowOff>13796</xdr:rowOff>
    </xdr:from>
    <xdr:to>
      <xdr:col>63</xdr:col>
      <xdr:colOff>750257</xdr:colOff>
      <xdr:row>21</xdr:row>
      <xdr:rowOff>155238</xdr:rowOff>
    </xdr:to>
    <xdr:sp macro="" textlink="Possessions!$H$4">
      <xdr:nvSpPr>
        <xdr:cNvPr id="859" name="TextBox 858">
          <a:extLst>
            <a:ext uri="{FF2B5EF4-FFF2-40B4-BE49-F238E27FC236}">
              <a16:creationId xmlns:a16="http://schemas.microsoft.com/office/drawing/2014/main" id="{6BF03ADA-8B94-1A43-98AD-36D5EDB2460F}"/>
            </a:ext>
          </a:extLst>
        </xdr:cNvPr>
        <xdr:cNvSpPr txBox="1"/>
      </xdr:nvSpPr>
      <xdr:spPr>
        <a:xfrm>
          <a:off x="5302068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242D28-8E47-3548-8D4F-F717538E9E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682159</xdr:colOff>
      <xdr:row>19</xdr:row>
      <xdr:rowOff>13796</xdr:rowOff>
    </xdr:from>
    <xdr:to>
      <xdr:col>64</xdr:col>
      <xdr:colOff>155163</xdr:colOff>
      <xdr:row>21</xdr:row>
      <xdr:rowOff>151076</xdr:rowOff>
    </xdr:to>
    <xdr:sp macro="" textlink="#REF!">
      <xdr:nvSpPr>
        <xdr:cNvPr id="861" name="TextBox 860">
          <a:extLst>
            <a:ext uri="{FF2B5EF4-FFF2-40B4-BE49-F238E27FC236}">
              <a16:creationId xmlns:a16="http://schemas.microsoft.com/office/drawing/2014/main" id="{749AC712-9EAD-7948-B546-C15A1BF69077}"/>
            </a:ext>
          </a:extLst>
        </xdr:cNvPr>
        <xdr:cNvSpPr txBox="1"/>
      </xdr:nvSpPr>
      <xdr:spPr>
        <a:xfrm>
          <a:off x="53260159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798276</xdr:colOff>
      <xdr:row>19</xdr:row>
      <xdr:rowOff>13796</xdr:rowOff>
    </xdr:from>
    <xdr:to>
      <xdr:col>65</xdr:col>
      <xdr:colOff>271279</xdr:colOff>
      <xdr:row>21</xdr:row>
      <xdr:rowOff>151076</xdr:rowOff>
    </xdr:to>
    <xdr:sp macro="" textlink="#REF!">
      <xdr:nvSpPr>
        <xdr:cNvPr id="862" name="TextBox 861">
          <a:extLst>
            <a:ext uri="{FF2B5EF4-FFF2-40B4-BE49-F238E27FC236}">
              <a16:creationId xmlns:a16="http://schemas.microsoft.com/office/drawing/2014/main" id="{B453323C-078E-454C-B05D-1E992D3E8972}"/>
            </a:ext>
          </a:extLst>
        </xdr:cNvPr>
        <xdr:cNvSpPr txBox="1"/>
      </xdr:nvSpPr>
      <xdr:spPr>
        <a:xfrm>
          <a:off x="54210847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765624</xdr:colOff>
      <xdr:row>19</xdr:row>
      <xdr:rowOff>13796</xdr:rowOff>
    </xdr:from>
    <xdr:to>
      <xdr:col>69</xdr:col>
      <xdr:colOff>238627</xdr:colOff>
      <xdr:row>21</xdr:row>
      <xdr:rowOff>151076</xdr:rowOff>
    </xdr:to>
    <xdr:sp macro="" textlink="#REF!">
      <xdr:nvSpPr>
        <xdr:cNvPr id="865" name="TextBox 864">
          <a:extLst>
            <a:ext uri="{FF2B5EF4-FFF2-40B4-BE49-F238E27FC236}">
              <a16:creationId xmlns:a16="http://schemas.microsoft.com/office/drawing/2014/main" id="{0EFBA1A0-98F3-0540-BB42-58B86DC3E673}"/>
            </a:ext>
          </a:extLst>
        </xdr:cNvPr>
        <xdr:cNvSpPr txBox="1"/>
      </xdr:nvSpPr>
      <xdr:spPr>
        <a:xfrm>
          <a:off x="57516481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529759</xdr:colOff>
      <xdr:row>12</xdr:row>
      <xdr:rowOff>57339</xdr:rowOff>
    </xdr:from>
    <xdr:to>
      <xdr:col>69</xdr:col>
      <xdr:colOff>2762</xdr:colOff>
      <xdr:row>15</xdr:row>
      <xdr:rowOff>35495</xdr:rowOff>
    </xdr:to>
    <xdr:sp macro="" textlink="Possessions!$H$16">
      <xdr:nvSpPr>
        <xdr:cNvPr id="867" name="TextBox 866">
          <a:extLst>
            <a:ext uri="{FF2B5EF4-FFF2-40B4-BE49-F238E27FC236}">
              <a16:creationId xmlns:a16="http://schemas.microsoft.com/office/drawing/2014/main" id="{4CF84421-E3EB-D345-87FA-5EE9E8181AE2}"/>
            </a:ext>
          </a:extLst>
        </xdr:cNvPr>
        <xdr:cNvSpPr txBox="1"/>
      </xdr:nvSpPr>
      <xdr:spPr>
        <a:xfrm>
          <a:off x="5728061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BF303E4-3038-9447-93B2-2BA416EDFB4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381003</xdr:colOff>
      <xdr:row>12</xdr:row>
      <xdr:rowOff>57339</xdr:rowOff>
    </xdr:from>
    <xdr:to>
      <xdr:col>68</xdr:col>
      <xdr:colOff>227739</xdr:colOff>
      <xdr:row>15</xdr:row>
      <xdr:rowOff>35495</xdr:rowOff>
    </xdr:to>
    <xdr:sp macro="" textlink="Possessions!$H$13">
      <xdr:nvSpPr>
        <xdr:cNvPr id="869" name="TextBox 868">
          <a:extLst>
            <a:ext uri="{FF2B5EF4-FFF2-40B4-BE49-F238E27FC236}">
              <a16:creationId xmlns:a16="http://schemas.microsoft.com/office/drawing/2014/main" id="{4764733C-5714-714E-B97B-F586B05348DE}"/>
            </a:ext>
          </a:extLst>
        </xdr:cNvPr>
        <xdr:cNvSpPr txBox="1"/>
      </xdr:nvSpPr>
      <xdr:spPr>
        <a:xfrm>
          <a:off x="56297289" y="2016768"/>
          <a:ext cx="68130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855ADD-EE75-4341-974D-3E260CF3FE3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587824</xdr:colOff>
      <xdr:row>12</xdr:row>
      <xdr:rowOff>57339</xdr:rowOff>
    </xdr:from>
    <xdr:to>
      <xdr:col>65</xdr:col>
      <xdr:colOff>48127</xdr:colOff>
      <xdr:row>15</xdr:row>
      <xdr:rowOff>35495</xdr:rowOff>
    </xdr:to>
    <xdr:sp macro="" textlink="Possessions!$H$8">
      <xdr:nvSpPr>
        <xdr:cNvPr id="873" name="TextBox 872">
          <a:extLst>
            <a:ext uri="{FF2B5EF4-FFF2-40B4-BE49-F238E27FC236}">
              <a16:creationId xmlns:a16="http://schemas.microsoft.com/office/drawing/2014/main" id="{7E0FCCCD-866D-1E4D-82C5-1F6C0AD59534}"/>
            </a:ext>
          </a:extLst>
        </xdr:cNvPr>
        <xdr:cNvSpPr txBox="1"/>
      </xdr:nvSpPr>
      <xdr:spPr>
        <a:xfrm>
          <a:off x="54000395" y="2016768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935BB1-1970-D348-B397-FBB37D114CF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431796</xdr:colOff>
      <xdr:row>12</xdr:row>
      <xdr:rowOff>57339</xdr:rowOff>
    </xdr:from>
    <xdr:to>
      <xdr:col>63</xdr:col>
      <xdr:colOff>739371</xdr:colOff>
      <xdr:row>15</xdr:row>
      <xdr:rowOff>35495</xdr:rowOff>
    </xdr:to>
    <xdr:sp macro="" textlink="Possessions!$H$5">
      <xdr:nvSpPr>
        <xdr:cNvPr id="875" name="TextBox 874">
          <a:extLst>
            <a:ext uri="{FF2B5EF4-FFF2-40B4-BE49-F238E27FC236}">
              <a16:creationId xmlns:a16="http://schemas.microsoft.com/office/drawing/2014/main" id="{FFD0BD07-9E8D-5E45-8194-503577D0EEAB}"/>
            </a:ext>
          </a:extLst>
        </xdr:cNvPr>
        <xdr:cNvSpPr txBox="1"/>
      </xdr:nvSpPr>
      <xdr:spPr>
        <a:xfrm>
          <a:off x="5300979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A3A16C1-5DBA-CF46-BC55-026EBDDBD6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671273</xdr:colOff>
      <xdr:row>12</xdr:row>
      <xdr:rowOff>57339</xdr:rowOff>
    </xdr:from>
    <xdr:to>
      <xdr:col>64</xdr:col>
      <xdr:colOff>144277</xdr:colOff>
      <xdr:row>15</xdr:row>
      <xdr:rowOff>31333</xdr:rowOff>
    </xdr:to>
    <xdr:sp macro="" textlink="#REF!">
      <xdr:nvSpPr>
        <xdr:cNvPr id="877" name="TextBox 876">
          <a:extLst>
            <a:ext uri="{FF2B5EF4-FFF2-40B4-BE49-F238E27FC236}">
              <a16:creationId xmlns:a16="http://schemas.microsoft.com/office/drawing/2014/main" id="{050700D5-9D72-4A48-8101-084D10B3D565}"/>
            </a:ext>
          </a:extLst>
        </xdr:cNvPr>
        <xdr:cNvSpPr txBox="1"/>
      </xdr:nvSpPr>
      <xdr:spPr>
        <a:xfrm>
          <a:off x="53249273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787390</xdr:colOff>
      <xdr:row>12</xdr:row>
      <xdr:rowOff>57339</xdr:rowOff>
    </xdr:from>
    <xdr:to>
      <xdr:col>65</xdr:col>
      <xdr:colOff>260393</xdr:colOff>
      <xdr:row>15</xdr:row>
      <xdr:rowOff>31333</xdr:rowOff>
    </xdr:to>
    <xdr:sp macro="" textlink="#REF!">
      <xdr:nvSpPr>
        <xdr:cNvPr id="878" name="TextBox 877">
          <a:extLst>
            <a:ext uri="{FF2B5EF4-FFF2-40B4-BE49-F238E27FC236}">
              <a16:creationId xmlns:a16="http://schemas.microsoft.com/office/drawing/2014/main" id="{74828370-2220-5C41-8602-BEC2DE22EE7E}"/>
            </a:ext>
          </a:extLst>
        </xdr:cNvPr>
        <xdr:cNvSpPr txBox="1"/>
      </xdr:nvSpPr>
      <xdr:spPr>
        <a:xfrm>
          <a:off x="54199961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656766</xdr:colOff>
      <xdr:row>12</xdr:row>
      <xdr:rowOff>57339</xdr:rowOff>
    </xdr:from>
    <xdr:to>
      <xdr:col>68</xdr:col>
      <xdr:colOff>129770</xdr:colOff>
      <xdr:row>15</xdr:row>
      <xdr:rowOff>31333</xdr:rowOff>
    </xdr:to>
    <xdr:sp macro="" textlink="#REF!">
      <xdr:nvSpPr>
        <xdr:cNvPr id="880" name="TextBox 879">
          <a:extLst>
            <a:ext uri="{FF2B5EF4-FFF2-40B4-BE49-F238E27FC236}">
              <a16:creationId xmlns:a16="http://schemas.microsoft.com/office/drawing/2014/main" id="{624D11B0-07C6-C642-AD9C-72CAABAAF84D}"/>
            </a:ext>
          </a:extLst>
        </xdr:cNvPr>
        <xdr:cNvSpPr txBox="1"/>
      </xdr:nvSpPr>
      <xdr:spPr>
        <a:xfrm>
          <a:off x="56573052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754738</xdr:colOff>
      <xdr:row>12</xdr:row>
      <xdr:rowOff>57339</xdr:rowOff>
    </xdr:from>
    <xdr:to>
      <xdr:col>69</xdr:col>
      <xdr:colOff>227741</xdr:colOff>
      <xdr:row>15</xdr:row>
      <xdr:rowOff>31333</xdr:rowOff>
    </xdr:to>
    <xdr:sp macro="" textlink="#REF!">
      <xdr:nvSpPr>
        <xdr:cNvPr id="881" name="TextBox 880">
          <a:extLst>
            <a:ext uri="{FF2B5EF4-FFF2-40B4-BE49-F238E27FC236}">
              <a16:creationId xmlns:a16="http://schemas.microsoft.com/office/drawing/2014/main" id="{22C1B240-72D2-6341-80DF-B3382EF0EAA5}"/>
            </a:ext>
          </a:extLst>
        </xdr:cNvPr>
        <xdr:cNvSpPr txBox="1"/>
      </xdr:nvSpPr>
      <xdr:spPr>
        <a:xfrm>
          <a:off x="57505595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31</xdr:row>
      <xdr:rowOff>97963</xdr:rowOff>
    </xdr:from>
    <xdr:to>
      <xdr:col>66</xdr:col>
      <xdr:colOff>407850</xdr:colOff>
      <xdr:row>33</xdr:row>
      <xdr:rowOff>45711</xdr:rowOff>
    </xdr:to>
    <xdr:sp macro="" textlink="Tackles!$A$17">
      <xdr:nvSpPr>
        <xdr:cNvPr id="882" name="Rectangle 881">
          <a:extLst>
            <a:ext uri="{FF2B5EF4-FFF2-40B4-BE49-F238E27FC236}">
              <a16:creationId xmlns:a16="http://schemas.microsoft.com/office/drawing/2014/main" id="{25CFA4C8-1A0B-A34C-82E6-E4F27A44C3EC}"/>
            </a:ext>
          </a:extLst>
        </xdr:cNvPr>
        <xdr:cNvSpPr>
          <a:spLocks/>
        </xdr:cNvSpPr>
      </xdr:nvSpPr>
      <xdr:spPr>
        <a:xfrm>
          <a:off x="53935084" y="515982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7925767-C987-EA4E-8BB5-61F0317FC4E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33</xdr:row>
      <xdr:rowOff>123363</xdr:rowOff>
    </xdr:from>
    <xdr:to>
      <xdr:col>66</xdr:col>
      <xdr:colOff>407850</xdr:colOff>
      <xdr:row>35</xdr:row>
      <xdr:rowOff>71112</xdr:rowOff>
    </xdr:to>
    <xdr:sp macro="" textlink="Tackles!$A$18">
      <xdr:nvSpPr>
        <xdr:cNvPr id="883" name="Rectangle 882">
          <a:extLst>
            <a:ext uri="{FF2B5EF4-FFF2-40B4-BE49-F238E27FC236}">
              <a16:creationId xmlns:a16="http://schemas.microsoft.com/office/drawing/2014/main" id="{40C301FE-804E-F74B-BC8E-C2912DB5696B}"/>
            </a:ext>
          </a:extLst>
        </xdr:cNvPr>
        <xdr:cNvSpPr>
          <a:spLocks/>
        </xdr:cNvSpPr>
      </xdr:nvSpPr>
      <xdr:spPr>
        <a:xfrm>
          <a:off x="53935084" y="55117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C1C4D00-1B82-8847-A978-531E6CB62F9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35</xdr:row>
      <xdr:rowOff>148763</xdr:rowOff>
    </xdr:from>
    <xdr:to>
      <xdr:col>66</xdr:col>
      <xdr:colOff>407850</xdr:colOff>
      <xdr:row>37</xdr:row>
      <xdr:rowOff>96512</xdr:rowOff>
    </xdr:to>
    <xdr:sp macro="" textlink="Tackles!$A$19">
      <xdr:nvSpPr>
        <xdr:cNvPr id="884" name="Rectangle 883">
          <a:extLst>
            <a:ext uri="{FF2B5EF4-FFF2-40B4-BE49-F238E27FC236}">
              <a16:creationId xmlns:a16="http://schemas.microsoft.com/office/drawing/2014/main" id="{7FBDEB99-31D6-DC41-856E-17C6FA960CD5}"/>
            </a:ext>
          </a:extLst>
        </xdr:cNvPr>
        <xdr:cNvSpPr>
          <a:spLocks/>
        </xdr:cNvSpPr>
      </xdr:nvSpPr>
      <xdr:spPr>
        <a:xfrm>
          <a:off x="53935084" y="586376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C275E4B-3152-FA4C-873F-454011F64BA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38</xdr:row>
      <xdr:rowOff>10878</xdr:rowOff>
    </xdr:from>
    <xdr:to>
      <xdr:col>66</xdr:col>
      <xdr:colOff>407850</xdr:colOff>
      <xdr:row>39</xdr:row>
      <xdr:rowOff>121912</xdr:rowOff>
    </xdr:to>
    <xdr:sp macro="" textlink="Tackles!$A$20">
      <xdr:nvSpPr>
        <xdr:cNvPr id="885" name="Rectangle 884">
          <a:extLst>
            <a:ext uri="{FF2B5EF4-FFF2-40B4-BE49-F238E27FC236}">
              <a16:creationId xmlns:a16="http://schemas.microsoft.com/office/drawing/2014/main" id="{23731405-676A-0C4B-9E28-8313A424ACFB}"/>
            </a:ext>
          </a:extLst>
        </xdr:cNvPr>
        <xdr:cNvSpPr>
          <a:spLocks/>
        </xdr:cNvSpPr>
      </xdr:nvSpPr>
      <xdr:spPr>
        <a:xfrm>
          <a:off x="53935084" y="62157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E8C57B2-36B9-BC44-9CBD-80B6BC7E06D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529770</xdr:colOff>
      <xdr:row>40</xdr:row>
      <xdr:rowOff>54421</xdr:rowOff>
    </xdr:from>
    <xdr:to>
      <xdr:col>66</xdr:col>
      <xdr:colOff>415107</xdr:colOff>
      <xdr:row>42</xdr:row>
      <xdr:rowOff>2170</xdr:rowOff>
    </xdr:to>
    <xdr:sp macro="" textlink="Tackles!$A$21">
      <xdr:nvSpPr>
        <xdr:cNvPr id="886" name="Rectangle 885">
          <a:extLst>
            <a:ext uri="{FF2B5EF4-FFF2-40B4-BE49-F238E27FC236}">
              <a16:creationId xmlns:a16="http://schemas.microsoft.com/office/drawing/2014/main" id="{C6877C4D-5629-6947-AE6C-552DFAAFC599}"/>
            </a:ext>
          </a:extLst>
        </xdr:cNvPr>
        <xdr:cNvSpPr>
          <a:spLocks/>
        </xdr:cNvSpPr>
      </xdr:nvSpPr>
      <xdr:spPr>
        <a:xfrm>
          <a:off x="53942341" y="658585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7B666D5-84EC-C24D-8210-81B50203D1D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439056</xdr:colOff>
      <xdr:row>31</xdr:row>
      <xdr:rowOff>87078</xdr:rowOff>
    </xdr:from>
    <xdr:to>
      <xdr:col>67</xdr:col>
      <xdr:colOff>336004</xdr:colOff>
      <xdr:row>33</xdr:row>
      <xdr:rowOff>34826</xdr:rowOff>
    </xdr:to>
    <xdr:sp macro="" textlink="Possessions!$H$17">
      <xdr:nvSpPr>
        <xdr:cNvPr id="887" name="Rectangle 886">
          <a:extLst>
            <a:ext uri="{FF2B5EF4-FFF2-40B4-BE49-F238E27FC236}">
              <a16:creationId xmlns:a16="http://schemas.microsoft.com/office/drawing/2014/main" id="{93EBDC32-7556-634C-9242-7CAA44EB4218}"/>
            </a:ext>
          </a:extLst>
        </xdr:cNvPr>
        <xdr:cNvSpPr>
          <a:spLocks/>
        </xdr:cNvSpPr>
      </xdr:nvSpPr>
      <xdr:spPr>
        <a:xfrm>
          <a:off x="55520770" y="5148935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A7C98F9-BFD7-7F4D-996F-0088FB59213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410032</xdr:colOff>
      <xdr:row>31</xdr:row>
      <xdr:rowOff>94334</xdr:rowOff>
    </xdr:from>
    <xdr:to>
      <xdr:col>68</xdr:col>
      <xdr:colOff>294281</xdr:colOff>
      <xdr:row>33</xdr:row>
      <xdr:rowOff>42082</xdr:rowOff>
    </xdr:to>
    <xdr:sp macro="" textlink="Tackles!$H$17">
      <xdr:nvSpPr>
        <xdr:cNvPr id="892" name="Rectangle 891">
          <a:extLst>
            <a:ext uri="{FF2B5EF4-FFF2-40B4-BE49-F238E27FC236}">
              <a16:creationId xmlns:a16="http://schemas.microsoft.com/office/drawing/2014/main" id="{55CC2750-7D3E-5F48-BFDE-0A9007D65CFD}"/>
            </a:ext>
          </a:extLst>
        </xdr:cNvPr>
        <xdr:cNvSpPr>
          <a:spLocks/>
        </xdr:cNvSpPr>
      </xdr:nvSpPr>
      <xdr:spPr>
        <a:xfrm>
          <a:off x="56326318" y="5156191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E241075-40AE-2E4B-B553-AF000095149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428170</xdr:colOff>
      <xdr:row>33</xdr:row>
      <xdr:rowOff>130620</xdr:rowOff>
    </xdr:from>
    <xdr:to>
      <xdr:col>67</xdr:col>
      <xdr:colOff>325118</xdr:colOff>
      <xdr:row>35</xdr:row>
      <xdr:rowOff>78369</xdr:rowOff>
    </xdr:to>
    <xdr:sp macro="" textlink="Possessions!$H$18">
      <xdr:nvSpPr>
        <xdr:cNvPr id="893" name="Rectangle 892">
          <a:extLst>
            <a:ext uri="{FF2B5EF4-FFF2-40B4-BE49-F238E27FC236}">
              <a16:creationId xmlns:a16="http://schemas.microsoft.com/office/drawing/2014/main" id="{4CC23151-4BDF-BD4D-AEC8-B552BB1F2476}"/>
            </a:ext>
          </a:extLst>
        </xdr:cNvPr>
        <xdr:cNvSpPr>
          <a:spLocks/>
        </xdr:cNvSpPr>
      </xdr:nvSpPr>
      <xdr:spPr>
        <a:xfrm>
          <a:off x="55509884" y="5519049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413096F-9EDD-A04D-B9DA-BE9797859F4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399146</xdr:colOff>
      <xdr:row>33</xdr:row>
      <xdr:rowOff>137876</xdr:rowOff>
    </xdr:from>
    <xdr:to>
      <xdr:col>68</xdr:col>
      <xdr:colOff>283395</xdr:colOff>
      <xdr:row>35</xdr:row>
      <xdr:rowOff>85625</xdr:rowOff>
    </xdr:to>
    <xdr:sp macro="" textlink="Tackles!$H$18">
      <xdr:nvSpPr>
        <xdr:cNvPr id="894" name="Rectangle 893">
          <a:extLst>
            <a:ext uri="{FF2B5EF4-FFF2-40B4-BE49-F238E27FC236}">
              <a16:creationId xmlns:a16="http://schemas.microsoft.com/office/drawing/2014/main" id="{0694B37F-9A90-264B-AFB5-4003CD698ABC}"/>
            </a:ext>
          </a:extLst>
        </xdr:cNvPr>
        <xdr:cNvSpPr>
          <a:spLocks/>
        </xdr:cNvSpPr>
      </xdr:nvSpPr>
      <xdr:spPr>
        <a:xfrm>
          <a:off x="56315432" y="5526305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3CDD7E9-244D-8841-99FD-46538D89BE2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435427</xdr:colOff>
      <xdr:row>35</xdr:row>
      <xdr:rowOff>137878</xdr:rowOff>
    </xdr:from>
    <xdr:to>
      <xdr:col>67</xdr:col>
      <xdr:colOff>332375</xdr:colOff>
      <xdr:row>37</xdr:row>
      <xdr:rowOff>85627</xdr:rowOff>
    </xdr:to>
    <xdr:sp macro="" textlink="Possessions!$H$19">
      <xdr:nvSpPr>
        <xdr:cNvPr id="895" name="Rectangle 894">
          <a:extLst>
            <a:ext uri="{FF2B5EF4-FFF2-40B4-BE49-F238E27FC236}">
              <a16:creationId xmlns:a16="http://schemas.microsoft.com/office/drawing/2014/main" id="{541B105F-457C-B54C-83ED-4563D0D64A0B}"/>
            </a:ext>
          </a:extLst>
        </xdr:cNvPr>
        <xdr:cNvSpPr>
          <a:spLocks/>
        </xdr:cNvSpPr>
      </xdr:nvSpPr>
      <xdr:spPr>
        <a:xfrm>
          <a:off x="55517141" y="5852878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BD64BDA-0761-9846-AB02-3EE7372B74C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406403</xdr:colOff>
      <xdr:row>35</xdr:row>
      <xdr:rowOff>145134</xdr:rowOff>
    </xdr:from>
    <xdr:to>
      <xdr:col>68</xdr:col>
      <xdr:colOff>290652</xdr:colOff>
      <xdr:row>37</xdr:row>
      <xdr:rowOff>92883</xdr:rowOff>
    </xdr:to>
    <xdr:sp macro="" textlink="Tackles!$H$19">
      <xdr:nvSpPr>
        <xdr:cNvPr id="896" name="Rectangle 895">
          <a:extLst>
            <a:ext uri="{FF2B5EF4-FFF2-40B4-BE49-F238E27FC236}">
              <a16:creationId xmlns:a16="http://schemas.microsoft.com/office/drawing/2014/main" id="{26061921-A38C-2040-A148-6FD75A231698}"/>
            </a:ext>
          </a:extLst>
        </xdr:cNvPr>
        <xdr:cNvSpPr>
          <a:spLocks/>
        </xdr:cNvSpPr>
      </xdr:nvSpPr>
      <xdr:spPr>
        <a:xfrm>
          <a:off x="56322689" y="5860134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9B3B84E-513A-0244-8208-422F7A6182D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442684</xdr:colOff>
      <xdr:row>38</xdr:row>
      <xdr:rowOff>18135</xdr:rowOff>
    </xdr:from>
    <xdr:to>
      <xdr:col>67</xdr:col>
      <xdr:colOff>339632</xdr:colOff>
      <xdr:row>39</xdr:row>
      <xdr:rowOff>129169</xdr:rowOff>
    </xdr:to>
    <xdr:sp macro="" textlink="Possessions!$H$20">
      <xdr:nvSpPr>
        <xdr:cNvPr id="897" name="Rectangle 896">
          <a:extLst>
            <a:ext uri="{FF2B5EF4-FFF2-40B4-BE49-F238E27FC236}">
              <a16:creationId xmlns:a16="http://schemas.microsoft.com/office/drawing/2014/main" id="{50F858AA-F09E-F843-B7F7-E4325DFD29ED}"/>
            </a:ext>
          </a:extLst>
        </xdr:cNvPr>
        <xdr:cNvSpPr>
          <a:spLocks/>
        </xdr:cNvSpPr>
      </xdr:nvSpPr>
      <xdr:spPr>
        <a:xfrm>
          <a:off x="55524398" y="6222992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D88BA02-1415-854D-BB16-D581EEDFE8E0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413660</xdr:colOff>
      <xdr:row>38</xdr:row>
      <xdr:rowOff>25391</xdr:rowOff>
    </xdr:from>
    <xdr:to>
      <xdr:col>68</xdr:col>
      <xdr:colOff>297909</xdr:colOff>
      <xdr:row>39</xdr:row>
      <xdr:rowOff>136425</xdr:rowOff>
    </xdr:to>
    <xdr:sp macro="" textlink="Tackles!$H$20">
      <xdr:nvSpPr>
        <xdr:cNvPr id="898" name="Rectangle 897">
          <a:extLst>
            <a:ext uri="{FF2B5EF4-FFF2-40B4-BE49-F238E27FC236}">
              <a16:creationId xmlns:a16="http://schemas.microsoft.com/office/drawing/2014/main" id="{7C2E637B-5C57-8945-B152-25FB011FC716}"/>
            </a:ext>
          </a:extLst>
        </xdr:cNvPr>
        <xdr:cNvSpPr>
          <a:spLocks/>
        </xdr:cNvSpPr>
      </xdr:nvSpPr>
      <xdr:spPr>
        <a:xfrm>
          <a:off x="56329946" y="6230248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26A3EB4-B141-FE4E-B813-3748C09A37A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449941</xdr:colOff>
      <xdr:row>40</xdr:row>
      <xdr:rowOff>61677</xdr:rowOff>
    </xdr:from>
    <xdr:to>
      <xdr:col>67</xdr:col>
      <xdr:colOff>346889</xdr:colOff>
      <xdr:row>42</xdr:row>
      <xdr:rowOff>9426</xdr:rowOff>
    </xdr:to>
    <xdr:sp macro="" textlink="Possessions!$H$21">
      <xdr:nvSpPr>
        <xdr:cNvPr id="899" name="Rectangle 898">
          <a:extLst>
            <a:ext uri="{FF2B5EF4-FFF2-40B4-BE49-F238E27FC236}">
              <a16:creationId xmlns:a16="http://schemas.microsoft.com/office/drawing/2014/main" id="{E21A7BB5-4725-9448-A5A1-4C9D85D21ED9}"/>
            </a:ext>
          </a:extLst>
        </xdr:cNvPr>
        <xdr:cNvSpPr>
          <a:spLocks/>
        </xdr:cNvSpPr>
      </xdr:nvSpPr>
      <xdr:spPr>
        <a:xfrm>
          <a:off x="55531655" y="6593106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CEEAEBD-E792-6C4A-93A1-E7C4B8287F6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420917</xdr:colOff>
      <xdr:row>40</xdr:row>
      <xdr:rowOff>68933</xdr:rowOff>
    </xdr:from>
    <xdr:to>
      <xdr:col>68</xdr:col>
      <xdr:colOff>305166</xdr:colOff>
      <xdr:row>42</xdr:row>
      <xdr:rowOff>16682</xdr:rowOff>
    </xdr:to>
    <xdr:sp macro="" textlink="Tackles!$H$21">
      <xdr:nvSpPr>
        <xdr:cNvPr id="900" name="Rectangle 899">
          <a:extLst>
            <a:ext uri="{FF2B5EF4-FFF2-40B4-BE49-F238E27FC236}">
              <a16:creationId xmlns:a16="http://schemas.microsoft.com/office/drawing/2014/main" id="{DEEF64FD-3F0B-2E4A-BAE8-4BD4D2A757E1}"/>
            </a:ext>
          </a:extLst>
        </xdr:cNvPr>
        <xdr:cNvSpPr>
          <a:spLocks/>
        </xdr:cNvSpPr>
      </xdr:nvSpPr>
      <xdr:spPr>
        <a:xfrm>
          <a:off x="56337203" y="6600362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63B2487-9F52-4149-8CC0-410075B1476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29022</xdr:colOff>
      <xdr:row>16</xdr:row>
      <xdr:rowOff>13797</xdr:rowOff>
    </xdr:from>
    <xdr:to>
      <xdr:col>66</xdr:col>
      <xdr:colOff>336597</xdr:colOff>
      <xdr:row>18</xdr:row>
      <xdr:rowOff>155238</xdr:rowOff>
    </xdr:to>
    <xdr:sp macro="" textlink="Possessions!$H$10">
      <xdr:nvSpPr>
        <xdr:cNvPr id="901" name="TextBox 900">
          <a:extLst>
            <a:ext uri="{FF2B5EF4-FFF2-40B4-BE49-F238E27FC236}">
              <a16:creationId xmlns:a16="http://schemas.microsoft.com/office/drawing/2014/main" id="{27438BD1-926D-5C4A-A374-95E21EF3C195}"/>
            </a:ext>
          </a:extLst>
        </xdr:cNvPr>
        <xdr:cNvSpPr txBox="1"/>
      </xdr:nvSpPr>
      <xdr:spPr>
        <a:xfrm>
          <a:off x="55110736" y="26263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4E4480D-7862-F44A-8E54-6368E711433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261250</xdr:colOff>
      <xdr:row>16</xdr:row>
      <xdr:rowOff>13797</xdr:rowOff>
    </xdr:from>
    <xdr:to>
      <xdr:col>66</xdr:col>
      <xdr:colOff>568825</xdr:colOff>
      <xdr:row>18</xdr:row>
      <xdr:rowOff>151076</xdr:rowOff>
    </xdr:to>
    <xdr:sp macro="" textlink="#REF!">
      <xdr:nvSpPr>
        <xdr:cNvPr id="903" name="TextBox 902">
          <a:extLst>
            <a:ext uri="{FF2B5EF4-FFF2-40B4-BE49-F238E27FC236}">
              <a16:creationId xmlns:a16="http://schemas.microsoft.com/office/drawing/2014/main" id="{9E5C9B36-2814-4C4C-A19F-1393B60FC3FD}"/>
            </a:ext>
          </a:extLst>
        </xdr:cNvPr>
        <xdr:cNvSpPr txBox="1"/>
      </xdr:nvSpPr>
      <xdr:spPr>
        <a:xfrm>
          <a:off x="55342964" y="26263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32645</xdr:colOff>
      <xdr:row>26</xdr:row>
      <xdr:rowOff>13796</xdr:rowOff>
    </xdr:from>
    <xdr:to>
      <xdr:col>69</xdr:col>
      <xdr:colOff>340220</xdr:colOff>
      <xdr:row>28</xdr:row>
      <xdr:rowOff>155238</xdr:rowOff>
    </xdr:to>
    <xdr:sp macro="" textlink="Tackles!$H$14">
      <xdr:nvSpPr>
        <xdr:cNvPr id="918" name="TextBox 917">
          <a:extLst>
            <a:ext uri="{FF2B5EF4-FFF2-40B4-BE49-F238E27FC236}">
              <a16:creationId xmlns:a16="http://schemas.microsoft.com/office/drawing/2014/main" id="{B93944DB-4617-194F-ADF8-C15ACAE0FD5D}"/>
            </a:ext>
          </a:extLst>
        </xdr:cNvPr>
        <xdr:cNvSpPr txBox="1"/>
      </xdr:nvSpPr>
      <xdr:spPr>
        <a:xfrm>
          <a:off x="5761807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2F19A-3098-2F48-916B-0655AAB833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729333</xdr:colOff>
      <xdr:row>26</xdr:row>
      <xdr:rowOff>13796</xdr:rowOff>
    </xdr:from>
    <xdr:to>
      <xdr:col>68</xdr:col>
      <xdr:colOff>508000</xdr:colOff>
      <xdr:row>28</xdr:row>
      <xdr:rowOff>155238</xdr:rowOff>
    </xdr:to>
    <xdr:sp macro="" textlink="Tackles!$H$11">
      <xdr:nvSpPr>
        <xdr:cNvPr id="919" name="TextBox 918">
          <a:extLst>
            <a:ext uri="{FF2B5EF4-FFF2-40B4-BE49-F238E27FC236}">
              <a16:creationId xmlns:a16="http://schemas.microsoft.com/office/drawing/2014/main" id="{B01CDB9A-1DAC-FC40-9925-BA431A47EDC0}"/>
            </a:ext>
          </a:extLst>
        </xdr:cNvPr>
        <xdr:cNvSpPr txBox="1"/>
      </xdr:nvSpPr>
      <xdr:spPr>
        <a:xfrm>
          <a:off x="56645619" y="4259225"/>
          <a:ext cx="61323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3514FBC-2309-1A46-91A4-87AC54B3F65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391880</xdr:colOff>
      <xdr:row>22</xdr:row>
      <xdr:rowOff>158939</xdr:rowOff>
    </xdr:from>
    <xdr:to>
      <xdr:col>67</xdr:col>
      <xdr:colOff>163285</xdr:colOff>
      <xdr:row>25</xdr:row>
      <xdr:rowOff>137095</xdr:rowOff>
    </xdr:to>
    <xdr:sp macro="" textlink="Tackles!$H$9">
      <xdr:nvSpPr>
        <xdr:cNvPr id="920" name="TextBox 919">
          <a:extLst>
            <a:ext uri="{FF2B5EF4-FFF2-40B4-BE49-F238E27FC236}">
              <a16:creationId xmlns:a16="http://schemas.microsoft.com/office/drawing/2014/main" id="{5EE97DF3-7E41-4942-B257-11B2E8058A11}"/>
            </a:ext>
          </a:extLst>
        </xdr:cNvPr>
        <xdr:cNvSpPr txBox="1"/>
      </xdr:nvSpPr>
      <xdr:spPr>
        <a:xfrm>
          <a:off x="55473594" y="3751225"/>
          <a:ext cx="60597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9538AB-520B-284E-A53A-309022DA1E3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90710</xdr:colOff>
      <xdr:row>26</xdr:row>
      <xdr:rowOff>13796</xdr:rowOff>
    </xdr:from>
    <xdr:to>
      <xdr:col>65</xdr:col>
      <xdr:colOff>671286</xdr:colOff>
      <xdr:row>28</xdr:row>
      <xdr:rowOff>155238</xdr:rowOff>
    </xdr:to>
    <xdr:sp macro="" textlink="Tackles!$H$6">
      <xdr:nvSpPr>
        <xdr:cNvPr id="921" name="TextBox 920">
          <a:extLst>
            <a:ext uri="{FF2B5EF4-FFF2-40B4-BE49-F238E27FC236}">
              <a16:creationId xmlns:a16="http://schemas.microsoft.com/office/drawing/2014/main" id="{6278B401-0D4A-4245-A1E3-2B23E5103975}"/>
            </a:ext>
          </a:extLst>
        </xdr:cNvPr>
        <xdr:cNvSpPr txBox="1"/>
      </xdr:nvSpPr>
      <xdr:spPr>
        <a:xfrm>
          <a:off x="54337853" y="4259225"/>
          <a:ext cx="58057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E2250E-79E6-2F46-B9F6-2B1916FAF0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769254</xdr:colOff>
      <xdr:row>26</xdr:row>
      <xdr:rowOff>13796</xdr:rowOff>
    </xdr:from>
    <xdr:to>
      <xdr:col>64</xdr:col>
      <xdr:colOff>242258</xdr:colOff>
      <xdr:row>28</xdr:row>
      <xdr:rowOff>155238</xdr:rowOff>
    </xdr:to>
    <xdr:sp macro="" textlink="Tackles!$H$3">
      <xdr:nvSpPr>
        <xdr:cNvPr id="922" name="TextBox 921">
          <a:extLst>
            <a:ext uri="{FF2B5EF4-FFF2-40B4-BE49-F238E27FC236}">
              <a16:creationId xmlns:a16="http://schemas.microsoft.com/office/drawing/2014/main" id="{3433490D-D765-9E40-B7D7-21FFF7BDA30C}"/>
            </a:ext>
          </a:extLst>
        </xdr:cNvPr>
        <xdr:cNvSpPr txBox="1"/>
      </xdr:nvSpPr>
      <xdr:spPr>
        <a:xfrm>
          <a:off x="5334725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3386FD2-93D6-164F-AE6D-A6FF1BE058A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39902</xdr:colOff>
      <xdr:row>19</xdr:row>
      <xdr:rowOff>21053</xdr:rowOff>
    </xdr:from>
    <xdr:to>
      <xdr:col>69</xdr:col>
      <xdr:colOff>347477</xdr:colOff>
      <xdr:row>21</xdr:row>
      <xdr:rowOff>162495</xdr:rowOff>
    </xdr:to>
    <xdr:sp macro="" textlink="Tackles!$H$15">
      <xdr:nvSpPr>
        <xdr:cNvPr id="923" name="TextBox 922">
          <a:extLst>
            <a:ext uri="{FF2B5EF4-FFF2-40B4-BE49-F238E27FC236}">
              <a16:creationId xmlns:a16="http://schemas.microsoft.com/office/drawing/2014/main" id="{793DD948-0274-A048-AFD4-B3092164C779}"/>
            </a:ext>
          </a:extLst>
        </xdr:cNvPr>
        <xdr:cNvSpPr txBox="1"/>
      </xdr:nvSpPr>
      <xdr:spPr>
        <a:xfrm>
          <a:off x="5762533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0C7D64-5B3C-F644-AEA9-2251ED62A14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736590</xdr:colOff>
      <xdr:row>19</xdr:row>
      <xdr:rowOff>21053</xdr:rowOff>
    </xdr:from>
    <xdr:to>
      <xdr:col>68</xdr:col>
      <xdr:colOff>209594</xdr:colOff>
      <xdr:row>21</xdr:row>
      <xdr:rowOff>162495</xdr:rowOff>
    </xdr:to>
    <xdr:sp macro="" textlink="Tackles!$H$12">
      <xdr:nvSpPr>
        <xdr:cNvPr id="924" name="TextBox 923">
          <a:extLst>
            <a:ext uri="{FF2B5EF4-FFF2-40B4-BE49-F238E27FC236}">
              <a16:creationId xmlns:a16="http://schemas.microsoft.com/office/drawing/2014/main" id="{4865C5CB-A27B-9244-A915-CC681B66D942}"/>
            </a:ext>
          </a:extLst>
        </xdr:cNvPr>
        <xdr:cNvSpPr txBox="1"/>
      </xdr:nvSpPr>
      <xdr:spPr>
        <a:xfrm>
          <a:off x="56652876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AE28082-889A-FF4A-A0FD-7CC77A9C5B5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97967</xdr:colOff>
      <xdr:row>19</xdr:row>
      <xdr:rowOff>21053</xdr:rowOff>
    </xdr:from>
    <xdr:to>
      <xdr:col>65</xdr:col>
      <xdr:colOff>392842</xdr:colOff>
      <xdr:row>21</xdr:row>
      <xdr:rowOff>162495</xdr:rowOff>
    </xdr:to>
    <xdr:sp macro="" textlink="Tackles!$H$7">
      <xdr:nvSpPr>
        <xdr:cNvPr id="925" name="TextBox 924">
          <a:extLst>
            <a:ext uri="{FF2B5EF4-FFF2-40B4-BE49-F238E27FC236}">
              <a16:creationId xmlns:a16="http://schemas.microsoft.com/office/drawing/2014/main" id="{04B64978-B58D-7444-875C-78632E441F81}"/>
            </a:ext>
          </a:extLst>
        </xdr:cNvPr>
        <xdr:cNvSpPr txBox="1"/>
      </xdr:nvSpPr>
      <xdr:spPr>
        <a:xfrm>
          <a:off x="54345110" y="3123482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2CC509B-7BB1-8446-B499-A747BBD664E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776511</xdr:colOff>
      <xdr:row>19</xdr:row>
      <xdr:rowOff>21053</xdr:rowOff>
    </xdr:from>
    <xdr:to>
      <xdr:col>64</xdr:col>
      <xdr:colOff>249515</xdr:colOff>
      <xdr:row>21</xdr:row>
      <xdr:rowOff>162495</xdr:rowOff>
    </xdr:to>
    <xdr:sp macro="" textlink="Tackles!$H$4">
      <xdr:nvSpPr>
        <xdr:cNvPr id="926" name="TextBox 925">
          <a:extLst>
            <a:ext uri="{FF2B5EF4-FFF2-40B4-BE49-F238E27FC236}">
              <a16:creationId xmlns:a16="http://schemas.microsoft.com/office/drawing/2014/main" id="{94B488B6-7788-E448-AF11-3D0170FB53FB}"/>
            </a:ext>
          </a:extLst>
        </xdr:cNvPr>
        <xdr:cNvSpPr txBox="1"/>
      </xdr:nvSpPr>
      <xdr:spPr>
        <a:xfrm>
          <a:off x="5335451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193BC7E-C3CA-0F43-83DA-3290BE80DD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29016</xdr:colOff>
      <xdr:row>12</xdr:row>
      <xdr:rowOff>64596</xdr:rowOff>
    </xdr:from>
    <xdr:to>
      <xdr:col>69</xdr:col>
      <xdr:colOff>336591</xdr:colOff>
      <xdr:row>15</xdr:row>
      <xdr:rowOff>42752</xdr:rowOff>
    </xdr:to>
    <xdr:sp macro="" textlink="Tackles!$H$16">
      <xdr:nvSpPr>
        <xdr:cNvPr id="927" name="TextBox 926">
          <a:extLst>
            <a:ext uri="{FF2B5EF4-FFF2-40B4-BE49-F238E27FC236}">
              <a16:creationId xmlns:a16="http://schemas.microsoft.com/office/drawing/2014/main" id="{1BB5D76C-07F8-4048-B9DF-E7BBE425E94B}"/>
            </a:ext>
          </a:extLst>
        </xdr:cNvPr>
        <xdr:cNvSpPr txBox="1"/>
      </xdr:nvSpPr>
      <xdr:spPr>
        <a:xfrm>
          <a:off x="5761444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ECF74-8206-FC4C-A17C-78B6A6D4BC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725704</xdr:colOff>
      <xdr:row>12</xdr:row>
      <xdr:rowOff>64596</xdr:rowOff>
    </xdr:from>
    <xdr:to>
      <xdr:col>68</xdr:col>
      <xdr:colOff>508000</xdr:colOff>
      <xdr:row>15</xdr:row>
      <xdr:rowOff>42752</xdr:rowOff>
    </xdr:to>
    <xdr:sp macro="" textlink="Tackles!$H$13">
      <xdr:nvSpPr>
        <xdr:cNvPr id="928" name="TextBox 927">
          <a:extLst>
            <a:ext uri="{FF2B5EF4-FFF2-40B4-BE49-F238E27FC236}">
              <a16:creationId xmlns:a16="http://schemas.microsoft.com/office/drawing/2014/main" id="{B7735E3C-BE56-164C-B6A7-CD76032B994B}"/>
            </a:ext>
          </a:extLst>
        </xdr:cNvPr>
        <xdr:cNvSpPr txBox="1"/>
      </xdr:nvSpPr>
      <xdr:spPr>
        <a:xfrm>
          <a:off x="56641990" y="2024025"/>
          <a:ext cx="61686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4F7F06-B71A-F145-95C7-50068642B25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87081</xdr:colOff>
      <xdr:row>12</xdr:row>
      <xdr:rowOff>64596</xdr:rowOff>
    </xdr:from>
    <xdr:to>
      <xdr:col>65</xdr:col>
      <xdr:colOff>381956</xdr:colOff>
      <xdr:row>15</xdr:row>
      <xdr:rowOff>42752</xdr:rowOff>
    </xdr:to>
    <xdr:sp macro="" textlink="Tackles!$H$8">
      <xdr:nvSpPr>
        <xdr:cNvPr id="929" name="TextBox 928">
          <a:extLst>
            <a:ext uri="{FF2B5EF4-FFF2-40B4-BE49-F238E27FC236}">
              <a16:creationId xmlns:a16="http://schemas.microsoft.com/office/drawing/2014/main" id="{B235F4EF-0405-3544-8629-C74947C7D101}"/>
            </a:ext>
          </a:extLst>
        </xdr:cNvPr>
        <xdr:cNvSpPr txBox="1"/>
      </xdr:nvSpPr>
      <xdr:spPr>
        <a:xfrm>
          <a:off x="54334224" y="20240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1824C9E-71AC-A142-AF42-CBC05D7ADEE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765625</xdr:colOff>
      <xdr:row>12</xdr:row>
      <xdr:rowOff>64596</xdr:rowOff>
    </xdr:from>
    <xdr:to>
      <xdr:col>64</xdr:col>
      <xdr:colOff>238629</xdr:colOff>
      <xdr:row>15</xdr:row>
      <xdr:rowOff>42752</xdr:rowOff>
    </xdr:to>
    <xdr:sp macro="" textlink="Tackles!$H$5">
      <xdr:nvSpPr>
        <xdr:cNvPr id="930" name="TextBox 929">
          <a:extLst>
            <a:ext uri="{FF2B5EF4-FFF2-40B4-BE49-F238E27FC236}">
              <a16:creationId xmlns:a16="http://schemas.microsoft.com/office/drawing/2014/main" id="{3621E571-61FE-B146-9472-E8FEDD71A209}"/>
            </a:ext>
          </a:extLst>
        </xdr:cNvPr>
        <xdr:cNvSpPr txBox="1"/>
      </xdr:nvSpPr>
      <xdr:spPr>
        <a:xfrm>
          <a:off x="5334362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4560B6-5A4E-B340-9C54-B89A15BF99D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362851</xdr:colOff>
      <xdr:row>16</xdr:row>
      <xdr:rowOff>21054</xdr:rowOff>
    </xdr:from>
    <xdr:to>
      <xdr:col>66</xdr:col>
      <xdr:colOff>670426</xdr:colOff>
      <xdr:row>18</xdr:row>
      <xdr:rowOff>162495</xdr:rowOff>
    </xdr:to>
    <xdr:sp macro="" textlink="Tackles!$H$10">
      <xdr:nvSpPr>
        <xdr:cNvPr id="931" name="TextBox 930">
          <a:extLst>
            <a:ext uri="{FF2B5EF4-FFF2-40B4-BE49-F238E27FC236}">
              <a16:creationId xmlns:a16="http://schemas.microsoft.com/office/drawing/2014/main" id="{CAB76311-D5FD-A342-959E-CAFBB233F6E5}"/>
            </a:ext>
          </a:extLst>
        </xdr:cNvPr>
        <xdr:cNvSpPr txBox="1"/>
      </xdr:nvSpPr>
      <xdr:spPr>
        <a:xfrm>
          <a:off x="55444565" y="26336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8DD7E4B-DF08-BD49-95CE-FBFAD39992F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638624</xdr:colOff>
      <xdr:row>19</xdr:row>
      <xdr:rowOff>13796</xdr:rowOff>
    </xdr:from>
    <xdr:to>
      <xdr:col>68</xdr:col>
      <xdr:colOff>111628</xdr:colOff>
      <xdr:row>21</xdr:row>
      <xdr:rowOff>151076</xdr:rowOff>
    </xdr:to>
    <xdr:sp macro="" textlink="#REF!">
      <xdr:nvSpPr>
        <xdr:cNvPr id="932" name="TextBox 931">
          <a:extLst>
            <a:ext uri="{FF2B5EF4-FFF2-40B4-BE49-F238E27FC236}">
              <a16:creationId xmlns:a16="http://schemas.microsoft.com/office/drawing/2014/main" id="{D92176E8-B3BB-E14B-BAD0-68F4096034C4}"/>
            </a:ext>
          </a:extLst>
        </xdr:cNvPr>
        <xdr:cNvSpPr txBox="1"/>
      </xdr:nvSpPr>
      <xdr:spPr>
        <a:xfrm>
          <a:off x="56554910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64</xdr:col>
      <xdr:colOff>119742</xdr:colOff>
      <xdr:row>0</xdr:row>
      <xdr:rowOff>123372</xdr:rowOff>
    </xdr:from>
    <xdr:ext cx="4114800" cy="403013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47D9D61-C99C-3E42-8BFA-CA55983D45DF}"/>
            </a:ext>
          </a:extLst>
        </xdr:cNvPr>
        <xdr:cNvSpPr txBox="1"/>
      </xdr:nvSpPr>
      <xdr:spPr>
        <a:xfrm>
          <a:off x="53532313" y="1233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66</xdr:col>
      <xdr:colOff>14513</xdr:colOff>
      <xdr:row>4</xdr:row>
      <xdr:rowOff>58056</xdr:rowOff>
    </xdr:from>
    <xdr:to>
      <xdr:col>67</xdr:col>
      <xdr:colOff>94341</xdr:colOff>
      <xdr:row>6</xdr:row>
      <xdr:rowOff>5805</xdr:rowOff>
    </xdr:to>
    <xdr:sp macro="" textlink="[1]Match!$B$1">
      <xdr:nvSpPr>
        <xdr:cNvPr id="934" name="Rectangle 933">
          <a:extLst>
            <a:ext uri="{FF2B5EF4-FFF2-40B4-BE49-F238E27FC236}">
              <a16:creationId xmlns:a16="http://schemas.microsoft.com/office/drawing/2014/main" id="{4B8B4506-3C94-F644-BF6F-CCAB4C6C49AE}"/>
            </a:ext>
          </a:extLst>
        </xdr:cNvPr>
        <xdr:cNvSpPr>
          <a:spLocks/>
        </xdr:cNvSpPr>
      </xdr:nvSpPr>
      <xdr:spPr>
        <a:xfrm>
          <a:off x="55096227" y="711199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64</xdr:col>
      <xdr:colOff>126999</xdr:colOff>
      <xdr:row>7</xdr:row>
      <xdr:rowOff>148772</xdr:rowOff>
    </xdr:from>
    <xdr:ext cx="4114800" cy="403013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3F8F52C7-5F03-3243-AFEF-266258BFFB34}"/>
            </a:ext>
          </a:extLst>
        </xdr:cNvPr>
        <xdr:cNvSpPr txBox="1"/>
      </xdr:nvSpPr>
      <xdr:spPr>
        <a:xfrm>
          <a:off x="53539570" y="12917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Possessions / Tackles</a:t>
          </a:r>
        </a:p>
      </xdr:txBody>
    </xdr:sp>
    <xdr:clientData/>
  </xdr:oneCellAnchor>
  <xdr:twoCellAnchor>
    <xdr:from>
      <xdr:col>71</xdr:col>
      <xdr:colOff>0</xdr:colOff>
      <xdr:row>8</xdr:row>
      <xdr:rowOff>131364</xdr:rowOff>
    </xdr:from>
    <xdr:to>
      <xdr:col>76</xdr:col>
      <xdr:colOff>399142</xdr:colOff>
      <xdr:row>25</xdr:row>
      <xdr:rowOff>98707</xdr:rowOff>
    </xdr:to>
    <xdr:graphicFrame macro="">
      <xdr:nvGraphicFramePr>
        <xdr:cNvPr id="834" name="Chart 833">
          <a:extLst>
            <a:ext uri="{FF2B5EF4-FFF2-40B4-BE49-F238E27FC236}">
              <a16:creationId xmlns:a16="http://schemas.microsoft.com/office/drawing/2014/main" id="{E29ABDA2-1642-9244-95C7-CB131159B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90714</xdr:colOff>
      <xdr:row>8</xdr:row>
      <xdr:rowOff>0</xdr:rowOff>
    </xdr:from>
    <xdr:to>
      <xdr:col>74</xdr:col>
      <xdr:colOff>79102</xdr:colOff>
      <xdr:row>9</xdr:row>
      <xdr:rowOff>111035</xdr:rowOff>
    </xdr:to>
    <xdr:sp macro="" textlink="">
      <xdr:nvSpPr>
        <xdr:cNvPr id="836" name="Rectangle 835">
          <a:extLst>
            <a:ext uri="{FF2B5EF4-FFF2-40B4-BE49-F238E27FC236}">
              <a16:creationId xmlns:a16="http://schemas.microsoft.com/office/drawing/2014/main" id="{45FB4DC2-6A0A-B24F-911E-8AA978964E71}"/>
            </a:ext>
          </a:extLst>
        </xdr:cNvPr>
        <xdr:cNvSpPr>
          <a:spLocks noChangeAspect="1"/>
        </xdr:cNvSpPr>
      </xdr:nvSpPr>
      <xdr:spPr>
        <a:xfrm>
          <a:off x="61014428" y="13062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Puckouts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199570</xdr:colOff>
      <xdr:row>13</xdr:row>
      <xdr:rowOff>139343</xdr:rowOff>
    </xdr:from>
    <xdr:ext cx="1669143" cy="593304"/>
    <xdr:sp macro="" textlink="[1]Match!$B$1">
      <xdr:nvSpPr>
        <xdr:cNvPr id="8" name="TextBox 7">
          <a:extLst>
            <a:ext uri="{FF2B5EF4-FFF2-40B4-BE49-F238E27FC236}">
              <a16:creationId xmlns:a16="http://schemas.microsoft.com/office/drawing/2014/main" id="{15D44A50-E6A0-384D-AD0D-E82E44CF76C2}"/>
            </a:ext>
          </a:extLst>
        </xdr:cNvPr>
        <xdr:cNvSpPr txBox="1"/>
      </xdr:nvSpPr>
      <xdr:spPr>
        <a:xfrm>
          <a:off x="1025070" y="2285643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Galway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30</xdr:row>
      <xdr:rowOff>5552</xdr:rowOff>
    </xdr:from>
    <xdr:to>
      <xdr:col>3</xdr:col>
      <xdr:colOff>798629</xdr:colOff>
      <xdr:row>35</xdr:row>
      <xdr:rowOff>101328</xdr:rowOff>
    </xdr:to>
    <xdr:sp macro="" textlink="MatchANALYSIS!D4">
      <xdr:nvSpPr>
        <xdr:cNvPr id="9" name="TextBox 8">
          <a:extLst>
            <a:ext uri="{FF2B5EF4-FFF2-40B4-BE49-F238E27FC236}">
              <a16:creationId xmlns:a16="http://schemas.microsoft.com/office/drawing/2014/main" id="{A6737AC8-37E3-5B4E-B92B-D61675899E78}"/>
            </a:ext>
          </a:extLst>
        </xdr:cNvPr>
        <xdr:cNvSpPr txBox="1"/>
      </xdr:nvSpPr>
      <xdr:spPr>
        <a:xfrm>
          <a:off x="2809413" y="4958552"/>
          <a:ext cx="465716" cy="92127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30</xdr:row>
      <xdr:rowOff>5552</xdr:rowOff>
    </xdr:from>
    <xdr:to>
      <xdr:col>4</xdr:col>
      <xdr:colOff>413110</xdr:colOff>
      <xdr:row>35</xdr:row>
      <xdr:rowOff>101328</xdr:rowOff>
    </xdr:to>
    <xdr:sp macro="" textlink="#REF!">
      <xdr:nvSpPr>
        <xdr:cNvPr id="10" name="TextBox 9">
          <a:extLst>
            <a:ext uri="{FF2B5EF4-FFF2-40B4-BE49-F238E27FC236}">
              <a16:creationId xmlns:a16="http://schemas.microsoft.com/office/drawing/2014/main" id="{BBC83AD0-5D8B-F54A-B490-AE0045EF7E3C}"/>
            </a:ext>
          </a:extLst>
        </xdr:cNvPr>
        <xdr:cNvSpPr txBox="1"/>
      </xdr:nvSpPr>
      <xdr:spPr>
        <a:xfrm>
          <a:off x="3300515" y="4958552"/>
          <a:ext cx="414595" cy="92127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30</xdr:row>
      <xdr:rowOff>5552</xdr:rowOff>
    </xdr:from>
    <xdr:to>
      <xdr:col>5</xdr:col>
      <xdr:colOff>544284</xdr:colOff>
      <xdr:row>35</xdr:row>
      <xdr:rowOff>101328</xdr:rowOff>
    </xdr:to>
    <xdr:sp macro="" textlink="MatchANALYSIS!D5">
      <xdr:nvSpPr>
        <xdr:cNvPr id="11" name="TextBox 10">
          <a:extLst>
            <a:ext uri="{FF2B5EF4-FFF2-40B4-BE49-F238E27FC236}">
              <a16:creationId xmlns:a16="http://schemas.microsoft.com/office/drawing/2014/main" id="{FA4F4472-6D61-3F41-B7D2-08427F7E85D9}"/>
            </a:ext>
          </a:extLst>
        </xdr:cNvPr>
        <xdr:cNvSpPr txBox="1"/>
      </xdr:nvSpPr>
      <xdr:spPr>
        <a:xfrm>
          <a:off x="3800996" y="4958552"/>
          <a:ext cx="870788" cy="92127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22</xdr:row>
      <xdr:rowOff>151824</xdr:rowOff>
    </xdr:from>
    <xdr:to>
      <xdr:col>4</xdr:col>
      <xdr:colOff>8533</xdr:colOff>
      <xdr:row>28</xdr:row>
      <xdr:rowOff>94186</xdr:rowOff>
    </xdr:to>
    <xdr:sp macro="" textlink="MatchANALYSIS!C4">
      <xdr:nvSpPr>
        <xdr:cNvPr id="12" name="TextBox 11">
          <a:extLst>
            <a:ext uri="{FF2B5EF4-FFF2-40B4-BE49-F238E27FC236}">
              <a16:creationId xmlns:a16="http://schemas.microsoft.com/office/drawing/2014/main" id="{60906BD5-FB86-2245-AAAC-64333A1D572F}"/>
            </a:ext>
          </a:extLst>
        </xdr:cNvPr>
        <xdr:cNvSpPr txBox="1"/>
      </xdr:nvSpPr>
      <xdr:spPr>
        <a:xfrm>
          <a:off x="2809413" y="3784024"/>
          <a:ext cx="501120" cy="932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22</xdr:row>
      <xdr:rowOff>151824</xdr:rowOff>
    </xdr:from>
    <xdr:to>
      <xdr:col>4</xdr:col>
      <xdr:colOff>439526</xdr:colOff>
      <xdr:row>28</xdr:row>
      <xdr:rowOff>94186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E2BF808B-F7FD-424B-9C65-5A3DDE88EA5C}"/>
            </a:ext>
          </a:extLst>
        </xdr:cNvPr>
        <xdr:cNvSpPr txBox="1"/>
      </xdr:nvSpPr>
      <xdr:spPr>
        <a:xfrm>
          <a:off x="3334897" y="3784024"/>
          <a:ext cx="406629" cy="932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22</xdr:row>
      <xdr:rowOff>151824</xdr:rowOff>
    </xdr:from>
    <xdr:to>
      <xdr:col>5</xdr:col>
      <xdr:colOff>503179</xdr:colOff>
      <xdr:row>28</xdr:row>
      <xdr:rowOff>94186</xdr:rowOff>
    </xdr:to>
    <xdr:sp macro="" textlink="MatchANALYSIS!C5">
      <xdr:nvSpPr>
        <xdr:cNvPr id="14" name="TextBox 13">
          <a:extLst>
            <a:ext uri="{FF2B5EF4-FFF2-40B4-BE49-F238E27FC236}">
              <a16:creationId xmlns:a16="http://schemas.microsoft.com/office/drawing/2014/main" id="{470734F0-624C-004E-B3FE-B7AE9192AE84}"/>
            </a:ext>
          </a:extLst>
        </xdr:cNvPr>
        <xdr:cNvSpPr txBox="1"/>
      </xdr:nvSpPr>
      <xdr:spPr>
        <a:xfrm>
          <a:off x="3800996" y="3784024"/>
          <a:ext cx="829683" cy="9329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#VALUE!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317481</xdr:colOff>
      <xdr:row>30</xdr:row>
      <xdr:rowOff>84067</xdr:rowOff>
    </xdr:from>
    <xdr:to>
      <xdr:col>3</xdr:col>
      <xdr:colOff>299802</xdr:colOff>
      <xdr:row>37</xdr:row>
      <xdr:rowOff>38347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7A3DDB-524F-DD4F-A3E4-5308FFDDB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142981" y="5037067"/>
          <a:ext cx="1633321" cy="1109980"/>
        </a:xfrm>
        <a:prstGeom prst="rect">
          <a:avLst/>
        </a:prstGeom>
      </xdr:spPr>
    </xdr:pic>
    <xdr:clientData/>
  </xdr:twoCellAnchor>
  <xdr:twoCellAnchor editAs="oneCell">
    <xdr:from>
      <xdr:col>1</xdr:col>
      <xdr:colOff>644513</xdr:colOff>
      <xdr:row>22</xdr:row>
      <xdr:rowOff>12496</xdr:rowOff>
    </xdr:from>
    <xdr:to>
      <xdr:col>3</xdr:col>
      <xdr:colOff>4687</xdr:colOff>
      <xdr:row>29</xdr:row>
      <xdr:rowOff>149656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82C57D-91A0-D64B-BBD6-7D0F5196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470013" y="3644696"/>
          <a:ext cx="1011174" cy="1292860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13</xdr:row>
      <xdr:rowOff>139343</xdr:rowOff>
    </xdr:from>
    <xdr:ext cx="1669143" cy="593304"/>
    <xdr:sp macro="" textlink="[1]Match!$C$1">
      <xdr:nvSpPr>
        <xdr:cNvPr id="17" name="TextBox 16">
          <a:extLst>
            <a:ext uri="{FF2B5EF4-FFF2-40B4-BE49-F238E27FC236}">
              <a16:creationId xmlns:a16="http://schemas.microsoft.com/office/drawing/2014/main" id="{030B4CE3-1197-C441-9DE8-33741DC9D4E3}"/>
            </a:ext>
          </a:extLst>
        </xdr:cNvPr>
        <xdr:cNvSpPr txBox="1"/>
      </xdr:nvSpPr>
      <xdr:spPr>
        <a:xfrm>
          <a:off x="3508827" y="2285643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Limerick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13</xdr:row>
      <xdr:rowOff>139344</xdr:rowOff>
    </xdr:from>
    <xdr:ext cx="1669143" cy="593304"/>
    <xdr:sp macro="" textlink="[1]Match!$B1">
      <xdr:nvSpPr>
        <xdr:cNvPr id="18" name="TextBox 17">
          <a:extLst>
            <a:ext uri="{FF2B5EF4-FFF2-40B4-BE49-F238E27FC236}">
              <a16:creationId xmlns:a16="http://schemas.microsoft.com/office/drawing/2014/main" id="{6726A25B-F7BC-634D-8A09-78F50BC1CEF9}"/>
            </a:ext>
          </a:extLst>
        </xdr:cNvPr>
        <xdr:cNvSpPr txBox="1"/>
      </xdr:nvSpPr>
      <xdr:spPr>
        <a:xfrm>
          <a:off x="2275112" y="2285644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13A0C43-357F-AF48-9060-4DB3F52C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780222</xdr:colOff>
      <xdr:row>10</xdr:row>
      <xdr:rowOff>97979</xdr:rowOff>
    </xdr:from>
    <xdr:to>
      <xdr:col>13</xdr:col>
      <xdr:colOff>768610</xdr:colOff>
      <xdr:row>12</xdr:row>
      <xdr:rowOff>45727</xdr:rowOff>
    </xdr:to>
    <xdr:sp macro="" textlink="[1]Match!$C$1">
      <xdr:nvSpPr>
        <xdr:cNvPr id="20" name="Rectangle 19">
          <a:extLst>
            <a:ext uri="{FF2B5EF4-FFF2-40B4-BE49-F238E27FC236}">
              <a16:creationId xmlns:a16="http://schemas.microsoft.com/office/drawing/2014/main" id="{BCEE24B1-FD82-264C-B242-ADA7DDD3F452}"/>
            </a:ext>
          </a:extLst>
        </xdr:cNvPr>
        <xdr:cNvSpPr>
          <a:spLocks noChangeAspect="1"/>
        </xdr:cNvSpPr>
      </xdr:nvSpPr>
      <xdr:spPr>
        <a:xfrm>
          <a:off x="10686222" y="1748979"/>
          <a:ext cx="813888" cy="277948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07763B-6B89-334A-B011-532ED7AA0D6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Limerick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10</xdr:row>
      <xdr:rowOff>97979</xdr:rowOff>
    </xdr:from>
    <xdr:to>
      <xdr:col>12</xdr:col>
      <xdr:colOff>706808</xdr:colOff>
      <xdr:row>12</xdr:row>
      <xdr:rowOff>45727</xdr:rowOff>
    </xdr:to>
    <xdr:sp macro="" textlink="[1]Match!$B$1">
      <xdr:nvSpPr>
        <xdr:cNvPr id="21" name="Rectangle 20">
          <a:extLst>
            <a:ext uri="{FF2B5EF4-FFF2-40B4-BE49-F238E27FC236}">
              <a16:creationId xmlns:a16="http://schemas.microsoft.com/office/drawing/2014/main" id="{567C8F7A-5CF7-1140-BAFA-BB880F2D3341}"/>
            </a:ext>
          </a:extLst>
        </xdr:cNvPr>
        <xdr:cNvSpPr>
          <a:spLocks noChangeAspect="1"/>
        </xdr:cNvSpPr>
      </xdr:nvSpPr>
      <xdr:spPr>
        <a:xfrm>
          <a:off x="9798919" y="1748979"/>
          <a:ext cx="813889" cy="277948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6DB47FF-73F1-0140-9309-136979CF8EA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Galway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12</xdr:row>
      <xdr:rowOff>123378</xdr:rowOff>
    </xdr:from>
    <xdr:to>
      <xdr:col>13</xdr:col>
      <xdr:colOff>768610</xdr:colOff>
      <xdr:row>14</xdr:row>
      <xdr:rowOff>71127</xdr:rowOff>
    </xdr:to>
    <xdr:sp macro="" textlink="MatchANALYSIS!$D12">
      <xdr:nvSpPr>
        <xdr:cNvPr id="22" name="Rectangle 21">
          <a:extLst>
            <a:ext uri="{FF2B5EF4-FFF2-40B4-BE49-F238E27FC236}">
              <a16:creationId xmlns:a16="http://schemas.microsoft.com/office/drawing/2014/main" id="{F6724878-4DC0-2946-9709-A820EBED47E3}"/>
            </a:ext>
          </a:extLst>
        </xdr:cNvPr>
        <xdr:cNvSpPr>
          <a:spLocks noChangeAspect="1"/>
        </xdr:cNvSpPr>
      </xdr:nvSpPr>
      <xdr:spPr>
        <a:xfrm>
          <a:off x="10686222" y="2104578"/>
          <a:ext cx="813888" cy="277949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12</xdr:row>
      <xdr:rowOff>123378</xdr:rowOff>
    </xdr:from>
    <xdr:to>
      <xdr:col>12</xdr:col>
      <xdr:colOff>706808</xdr:colOff>
      <xdr:row>14</xdr:row>
      <xdr:rowOff>71127</xdr:rowOff>
    </xdr:to>
    <xdr:sp macro="" textlink="MatchANALYSIS!$C12">
      <xdr:nvSpPr>
        <xdr:cNvPr id="23" name="Rectangle 22">
          <a:extLst>
            <a:ext uri="{FF2B5EF4-FFF2-40B4-BE49-F238E27FC236}">
              <a16:creationId xmlns:a16="http://schemas.microsoft.com/office/drawing/2014/main" id="{D8E9C552-1C8B-0E4D-A2F9-48DDBD82B662}"/>
            </a:ext>
          </a:extLst>
        </xdr:cNvPr>
        <xdr:cNvSpPr>
          <a:spLocks noChangeAspect="1"/>
        </xdr:cNvSpPr>
      </xdr:nvSpPr>
      <xdr:spPr>
        <a:xfrm>
          <a:off x="9798919" y="2104578"/>
          <a:ext cx="813889" cy="277949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14</xdr:row>
      <xdr:rowOff>148779</xdr:rowOff>
    </xdr:from>
    <xdr:to>
      <xdr:col>13</xdr:col>
      <xdr:colOff>768610</xdr:colOff>
      <xdr:row>16</xdr:row>
      <xdr:rowOff>96528</xdr:rowOff>
    </xdr:to>
    <xdr:sp macro="" textlink="MatchANALYSIS!$D13">
      <xdr:nvSpPr>
        <xdr:cNvPr id="24" name="Rectangle 23">
          <a:extLst>
            <a:ext uri="{FF2B5EF4-FFF2-40B4-BE49-F238E27FC236}">
              <a16:creationId xmlns:a16="http://schemas.microsoft.com/office/drawing/2014/main" id="{8F03175D-B4E3-6949-9F1C-6DF2AC6AB4F9}"/>
            </a:ext>
          </a:extLst>
        </xdr:cNvPr>
        <xdr:cNvSpPr>
          <a:spLocks noChangeAspect="1"/>
        </xdr:cNvSpPr>
      </xdr:nvSpPr>
      <xdr:spPr>
        <a:xfrm>
          <a:off x="10686222" y="2460179"/>
          <a:ext cx="813888" cy="277949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14</xdr:row>
      <xdr:rowOff>148779</xdr:rowOff>
    </xdr:from>
    <xdr:to>
      <xdr:col>12</xdr:col>
      <xdr:colOff>706808</xdr:colOff>
      <xdr:row>16</xdr:row>
      <xdr:rowOff>96528</xdr:rowOff>
    </xdr:to>
    <xdr:sp macro="" textlink="MatchANALYSIS!$C13">
      <xdr:nvSpPr>
        <xdr:cNvPr id="25" name="Rectangle 24">
          <a:extLst>
            <a:ext uri="{FF2B5EF4-FFF2-40B4-BE49-F238E27FC236}">
              <a16:creationId xmlns:a16="http://schemas.microsoft.com/office/drawing/2014/main" id="{6D9CDA52-2FA6-0444-A4E7-E4B5AA758552}"/>
            </a:ext>
          </a:extLst>
        </xdr:cNvPr>
        <xdr:cNvSpPr>
          <a:spLocks noChangeAspect="1"/>
        </xdr:cNvSpPr>
      </xdr:nvSpPr>
      <xdr:spPr>
        <a:xfrm>
          <a:off x="9798919" y="2460179"/>
          <a:ext cx="813889" cy="277949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17</xdr:row>
      <xdr:rowOff>9</xdr:rowOff>
    </xdr:from>
    <xdr:to>
      <xdr:col>13</xdr:col>
      <xdr:colOff>768610</xdr:colOff>
      <xdr:row>18</xdr:row>
      <xdr:rowOff>111043</xdr:rowOff>
    </xdr:to>
    <xdr:sp macro="" textlink="MatchANALYSIS!$D14">
      <xdr:nvSpPr>
        <xdr:cNvPr id="26" name="Rectangle 25">
          <a:extLst>
            <a:ext uri="{FF2B5EF4-FFF2-40B4-BE49-F238E27FC236}">
              <a16:creationId xmlns:a16="http://schemas.microsoft.com/office/drawing/2014/main" id="{B0A27F45-F178-5649-B22D-E84F0F56FA0C}"/>
            </a:ext>
          </a:extLst>
        </xdr:cNvPr>
        <xdr:cNvSpPr>
          <a:spLocks noChangeAspect="1"/>
        </xdr:cNvSpPr>
      </xdr:nvSpPr>
      <xdr:spPr>
        <a:xfrm>
          <a:off x="10686222" y="2806709"/>
          <a:ext cx="813888" cy="27613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17</xdr:row>
      <xdr:rowOff>9</xdr:rowOff>
    </xdr:from>
    <xdr:to>
      <xdr:col>12</xdr:col>
      <xdr:colOff>706808</xdr:colOff>
      <xdr:row>18</xdr:row>
      <xdr:rowOff>111043</xdr:rowOff>
    </xdr:to>
    <xdr:sp macro="" textlink="MatchANALYSIS!$C14">
      <xdr:nvSpPr>
        <xdr:cNvPr id="27" name="Rectangle 26">
          <a:extLst>
            <a:ext uri="{FF2B5EF4-FFF2-40B4-BE49-F238E27FC236}">
              <a16:creationId xmlns:a16="http://schemas.microsoft.com/office/drawing/2014/main" id="{A989526A-797A-2645-AD0D-828D592E6EB3}"/>
            </a:ext>
          </a:extLst>
        </xdr:cNvPr>
        <xdr:cNvSpPr>
          <a:spLocks noChangeAspect="1"/>
        </xdr:cNvSpPr>
      </xdr:nvSpPr>
      <xdr:spPr>
        <a:xfrm>
          <a:off x="9798919" y="2806709"/>
          <a:ext cx="813889" cy="276134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19</xdr:row>
      <xdr:rowOff>18151</xdr:rowOff>
    </xdr:from>
    <xdr:to>
      <xdr:col>13</xdr:col>
      <xdr:colOff>768610</xdr:colOff>
      <xdr:row>20</xdr:row>
      <xdr:rowOff>129186</xdr:rowOff>
    </xdr:to>
    <xdr:sp macro="" textlink="MatchANALYSIS!$D15">
      <xdr:nvSpPr>
        <xdr:cNvPr id="28" name="Rectangle 27">
          <a:extLst>
            <a:ext uri="{FF2B5EF4-FFF2-40B4-BE49-F238E27FC236}">
              <a16:creationId xmlns:a16="http://schemas.microsoft.com/office/drawing/2014/main" id="{49BDAC2E-EBF4-744B-AEA8-EDA93C8ECF03}"/>
            </a:ext>
          </a:extLst>
        </xdr:cNvPr>
        <xdr:cNvSpPr>
          <a:spLocks noChangeAspect="1"/>
        </xdr:cNvSpPr>
      </xdr:nvSpPr>
      <xdr:spPr>
        <a:xfrm>
          <a:off x="10686222" y="3155051"/>
          <a:ext cx="813888" cy="27613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19</xdr:row>
      <xdr:rowOff>18151</xdr:rowOff>
    </xdr:from>
    <xdr:to>
      <xdr:col>12</xdr:col>
      <xdr:colOff>706808</xdr:colOff>
      <xdr:row>20</xdr:row>
      <xdr:rowOff>129186</xdr:rowOff>
    </xdr:to>
    <xdr:sp macro="" textlink="MatchANALYSIS!$C15">
      <xdr:nvSpPr>
        <xdr:cNvPr id="29" name="Rectangle 28">
          <a:extLst>
            <a:ext uri="{FF2B5EF4-FFF2-40B4-BE49-F238E27FC236}">
              <a16:creationId xmlns:a16="http://schemas.microsoft.com/office/drawing/2014/main" id="{22C62746-DDCB-3D41-B4F4-0399EEDA1367}"/>
            </a:ext>
          </a:extLst>
        </xdr:cNvPr>
        <xdr:cNvSpPr>
          <a:spLocks noChangeAspect="1"/>
        </xdr:cNvSpPr>
      </xdr:nvSpPr>
      <xdr:spPr>
        <a:xfrm>
          <a:off x="9798919" y="3155051"/>
          <a:ext cx="813889" cy="276135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#VALUE!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30" name="Rectangle 29">
          <a:extLst>
            <a:ext uri="{FF2B5EF4-FFF2-40B4-BE49-F238E27FC236}">
              <a16:creationId xmlns:a16="http://schemas.microsoft.com/office/drawing/2014/main" id="{34D56F05-1104-C44E-9869-093F3173D69B}"/>
            </a:ext>
          </a:extLst>
        </xdr:cNvPr>
        <xdr:cNvSpPr>
          <a:spLocks noChangeAspect="1"/>
        </xdr:cNvSpPr>
      </xdr:nvSpPr>
      <xdr:spPr>
        <a:xfrm>
          <a:off x="8926248" y="2104578"/>
          <a:ext cx="813888" cy="277949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31" name="Rectangle 30">
          <a:extLst>
            <a:ext uri="{FF2B5EF4-FFF2-40B4-BE49-F238E27FC236}">
              <a16:creationId xmlns:a16="http://schemas.microsoft.com/office/drawing/2014/main" id="{F50FDB80-359C-214A-AA32-66E0BEBC690A}"/>
            </a:ext>
          </a:extLst>
        </xdr:cNvPr>
        <xdr:cNvSpPr>
          <a:spLocks noChangeAspect="1"/>
        </xdr:cNvSpPr>
      </xdr:nvSpPr>
      <xdr:spPr>
        <a:xfrm>
          <a:off x="8926248" y="2460179"/>
          <a:ext cx="813888" cy="277949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2" name="Rectangle 31">
          <a:extLst>
            <a:ext uri="{FF2B5EF4-FFF2-40B4-BE49-F238E27FC236}">
              <a16:creationId xmlns:a16="http://schemas.microsoft.com/office/drawing/2014/main" id="{95F2A2DB-656D-8B44-9AFF-4B9A243D8982}"/>
            </a:ext>
          </a:extLst>
        </xdr:cNvPr>
        <xdr:cNvSpPr>
          <a:spLocks noChangeAspect="1"/>
        </xdr:cNvSpPr>
      </xdr:nvSpPr>
      <xdr:spPr>
        <a:xfrm>
          <a:off x="8926248" y="2806709"/>
          <a:ext cx="813888" cy="27613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3" name="Rectangle 32">
          <a:extLst>
            <a:ext uri="{FF2B5EF4-FFF2-40B4-BE49-F238E27FC236}">
              <a16:creationId xmlns:a16="http://schemas.microsoft.com/office/drawing/2014/main" id="{EFD2EB76-FE13-B740-812E-F67F4B897748}"/>
            </a:ext>
          </a:extLst>
        </xdr:cNvPr>
        <xdr:cNvSpPr>
          <a:spLocks noChangeAspect="1"/>
        </xdr:cNvSpPr>
      </xdr:nvSpPr>
      <xdr:spPr>
        <a:xfrm>
          <a:off x="8926248" y="3155051"/>
          <a:ext cx="813888" cy="27613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262A8B37-9A33-4D41-87B4-9FE406624A6F}"/>
            </a:ext>
          </a:extLst>
        </xdr:cNvPr>
        <xdr:cNvSpPr txBox="1"/>
      </xdr:nvSpPr>
      <xdr:spPr>
        <a:xfrm>
          <a:off x="23781657" y="1289955"/>
          <a:ext cx="298504" cy="469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sz="2400" b="0" i="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666750</xdr:colOff>
      <xdr:row>0</xdr:row>
      <xdr:rowOff>42333</xdr:rowOff>
    </xdr:from>
    <xdr:ext cx="1344083" cy="378824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658CF699-9D7D-314A-8679-158B64E7D79B}"/>
            </a:ext>
          </a:extLst>
        </xdr:cNvPr>
        <xdr:cNvSpPr txBox="1"/>
      </xdr:nvSpPr>
      <xdr:spPr>
        <a:xfrm>
          <a:off x="8667750" y="42333"/>
          <a:ext cx="1344083" cy="378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puckouts</a:t>
          </a:r>
        </a:p>
      </xdr:txBody>
    </xdr:sp>
    <xdr:clientData/>
  </xdr:oneCellAnchor>
  <xdr:twoCellAnchor>
    <xdr:from>
      <xdr:col>21</xdr:col>
      <xdr:colOff>646153</xdr:colOff>
      <xdr:row>1</xdr:row>
      <xdr:rowOff>42333</xdr:rowOff>
    </xdr:from>
    <xdr:to>
      <xdr:col>27</xdr:col>
      <xdr:colOff>467140</xdr:colOff>
      <xdr:row>50</xdr:row>
      <xdr:rowOff>80795</xdr:rowOff>
    </xdr:to>
    <xdr:grpSp>
      <xdr:nvGrpSpPr>
        <xdr:cNvPr id="759" name="Group 758">
          <a:extLst>
            <a:ext uri="{FF2B5EF4-FFF2-40B4-BE49-F238E27FC236}">
              <a16:creationId xmlns:a16="http://schemas.microsoft.com/office/drawing/2014/main" id="{FA667E3A-0390-4DC7-8078-C00F29082C1E}"/>
            </a:ext>
          </a:extLst>
        </xdr:cNvPr>
        <xdr:cNvGrpSpPr/>
      </xdr:nvGrpSpPr>
      <xdr:grpSpPr>
        <a:xfrm>
          <a:off x="18426153" y="211666"/>
          <a:ext cx="4900987" cy="8335796"/>
          <a:chOff x="19782331" y="18144"/>
          <a:chExt cx="5209416" cy="8483963"/>
        </a:xfrm>
      </xdr:grpSpPr>
      <xdr:graphicFrame macro="">
        <xdr:nvGraphicFramePr>
          <xdr:cNvPr id="144" name="Chart 143">
            <a:extLst>
              <a:ext uri="{FF2B5EF4-FFF2-40B4-BE49-F238E27FC236}">
                <a16:creationId xmlns:a16="http://schemas.microsoft.com/office/drawing/2014/main" id="{FA67BFC8-294A-614D-B0BE-183D233DC431}"/>
              </a:ext>
            </a:extLst>
          </xdr:cNvPr>
          <xdr:cNvGraphicFramePr>
            <a:graphicFrameLocks/>
          </xdr:cNvGraphicFramePr>
        </xdr:nvGraphicFramePr>
        <xdr:xfrm>
          <a:off x="22473126" y="861792"/>
          <a:ext cx="2518621" cy="24809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5" name="TextBox 144">
            <a:extLst>
              <a:ext uri="{FF2B5EF4-FFF2-40B4-BE49-F238E27FC236}">
                <a16:creationId xmlns:a16="http://schemas.microsoft.com/office/drawing/2014/main" id="{036B4D86-44A0-5E4F-AD4B-C7773EDC148C}"/>
              </a:ext>
            </a:extLst>
          </xdr:cNvPr>
          <xdr:cNvSpPr txBox="1"/>
        </xdr:nvSpPr>
        <xdr:spPr>
          <a:xfrm>
            <a:off x="20692595" y="2015098"/>
            <a:ext cx="543739" cy="27975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ctr">
            <a:noAutofit/>
          </a:bodyPr>
          <a:lstStyle/>
          <a:p>
            <a:pPr algn="ctr"/>
            <a:r>
              <a:rPr lang="en-US" sz="1100" b="0" i="0">
                <a:latin typeface="Arial" charset="0"/>
                <a:ea typeface="Arial" charset="0"/>
                <a:cs typeface="Arial" charset="0"/>
              </a:rPr>
              <a:t>Shots</a:t>
            </a:r>
          </a:p>
        </xdr:txBody>
      </xdr:sp>
      <xdr:sp macro="" textlink="">
        <xdr:nvSpPr>
          <xdr:cNvPr id="146" name="TextBox 145">
            <a:extLst>
              <a:ext uri="{FF2B5EF4-FFF2-40B4-BE49-F238E27FC236}">
                <a16:creationId xmlns:a16="http://schemas.microsoft.com/office/drawing/2014/main" id="{F45438F4-8322-F24D-AE7D-C28D760C40CA}"/>
              </a:ext>
            </a:extLst>
          </xdr:cNvPr>
          <xdr:cNvSpPr txBox="1"/>
        </xdr:nvSpPr>
        <xdr:spPr>
          <a:xfrm>
            <a:off x="20582194" y="2644701"/>
            <a:ext cx="738648" cy="263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0" i="0">
                <a:latin typeface="Arial" charset="0"/>
                <a:ea typeface="Arial" charset="0"/>
                <a:cs typeface="Arial" charset="0"/>
              </a:rPr>
              <a:t>Scores</a:t>
            </a:r>
          </a:p>
        </xdr:txBody>
      </xdr:sp>
      <xdr:sp macro="" textlink="">
        <xdr:nvSpPr>
          <xdr:cNvPr id="147" name="TextBox 146">
            <a:extLst>
              <a:ext uri="{FF2B5EF4-FFF2-40B4-BE49-F238E27FC236}">
                <a16:creationId xmlns:a16="http://schemas.microsoft.com/office/drawing/2014/main" id="{6B99974A-0C52-B34C-8550-4691A10866C1}"/>
              </a:ext>
            </a:extLst>
          </xdr:cNvPr>
          <xdr:cNvSpPr txBox="1"/>
        </xdr:nvSpPr>
        <xdr:spPr>
          <a:xfrm>
            <a:off x="20680668" y="1391235"/>
            <a:ext cx="660013" cy="2706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ctr">
            <a:noAutofit/>
          </a:bodyPr>
          <a:lstStyle/>
          <a:p>
            <a:pPr algn="ctr"/>
            <a:r>
              <a:rPr lang="en-US" sz="1100" b="0" i="0">
                <a:latin typeface="Arial" charset="0"/>
                <a:ea typeface="Arial" charset="0"/>
                <a:cs typeface="Arial" charset="0"/>
              </a:rPr>
              <a:t>Attacks</a:t>
            </a:r>
          </a:p>
        </xdr:txBody>
      </xdr:sp>
      <xdr:sp macro="" textlink="MatchANALYSIS!H16">
        <xdr:nvSpPr>
          <xdr:cNvPr id="148" name="Rectangle 147">
            <a:extLst>
              <a:ext uri="{FF2B5EF4-FFF2-40B4-BE49-F238E27FC236}">
                <a16:creationId xmlns:a16="http://schemas.microsoft.com/office/drawing/2014/main" id="{371DFA71-4752-504D-91CC-C36CDBC55D5E}"/>
              </a:ext>
            </a:extLst>
          </xdr:cNvPr>
          <xdr:cNvSpPr>
            <a:spLocks noChangeAspect="1"/>
          </xdr:cNvSpPr>
        </xdr:nvSpPr>
        <xdr:spPr>
          <a:xfrm>
            <a:off x="23184881" y="4517571"/>
            <a:ext cx="886460" cy="2833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790F563D-F11B-D843-9567-8ED16686022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16">
        <xdr:nvSpPr>
          <xdr:cNvPr id="149" name="Rectangle 148">
            <a:extLst>
              <a:ext uri="{FF2B5EF4-FFF2-40B4-BE49-F238E27FC236}">
                <a16:creationId xmlns:a16="http://schemas.microsoft.com/office/drawing/2014/main" id="{48406580-C4A9-A049-BE7D-F8EC6B9CEC9C}"/>
              </a:ext>
            </a:extLst>
          </xdr:cNvPr>
          <xdr:cNvSpPr>
            <a:spLocks noChangeAspect="1"/>
          </xdr:cNvSpPr>
        </xdr:nvSpPr>
        <xdr:spPr>
          <a:xfrm>
            <a:off x="20439742" y="4517571"/>
            <a:ext cx="886460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C0B73A08-D86F-4A4B-8FFF-1CDAC71BA1EA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$F16">
        <xdr:nvSpPr>
          <xdr:cNvPr id="150" name="Rectangle 149">
            <a:extLst>
              <a:ext uri="{FF2B5EF4-FFF2-40B4-BE49-F238E27FC236}">
                <a16:creationId xmlns:a16="http://schemas.microsoft.com/office/drawing/2014/main" id="{919A527D-CEA2-634D-8C4B-2D30BAFB7BC7}"/>
              </a:ext>
            </a:extLst>
          </xdr:cNvPr>
          <xdr:cNvSpPr>
            <a:spLocks/>
          </xdr:cNvSpPr>
        </xdr:nvSpPr>
        <xdr:spPr>
          <a:xfrm>
            <a:off x="21399500" y="4517571"/>
            <a:ext cx="1681480" cy="2833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2D31656-C09E-474C-A758-6C98779B481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151" name="Rectangle 150">
            <a:extLst>
              <a:ext uri="{FF2B5EF4-FFF2-40B4-BE49-F238E27FC236}">
                <a16:creationId xmlns:a16="http://schemas.microsoft.com/office/drawing/2014/main" id="{0E3FBBCE-9737-6142-B6DF-D72087A8D8D9}"/>
              </a:ext>
            </a:extLst>
          </xdr:cNvPr>
          <xdr:cNvSpPr>
            <a:spLocks noChangeAspect="1"/>
          </xdr:cNvSpPr>
        </xdr:nvSpPr>
        <xdr:spPr>
          <a:xfrm>
            <a:off x="23184881" y="4136572"/>
            <a:ext cx="886460" cy="2833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709626DC-D717-D74C-886F-5DC9658247A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Limerick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[1]Match!$B$1">
        <xdr:nvSpPr>
          <xdr:cNvPr id="152" name="Rectangle 151">
            <a:extLst>
              <a:ext uri="{FF2B5EF4-FFF2-40B4-BE49-F238E27FC236}">
                <a16:creationId xmlns:a16="http://schemas.microsoft.com/office/drawing/2014/main" id="{C9A778B9-87A3-6D41-956D-B2D85535543D}"/>
              </a:ext>
            </a:extLst>
          </xdr:cNvPr>
          <xdr:cNvSpPr>
            <a:spLocks noChangeAspect="1"/>
          </xdr:cNvSpPr>
        </xdr:nvSpPr>
        <xdr:spPr>
          <a:xfrm>
            <a:off x="20439742" y="4136572"/>
            <a:ext cx="886460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DCFDC804-ADEB-8244-9743-49B2787D5376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Galway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H18">
        <xdr:nvSpPr>
          <xdr:cNvPr id="153" name="Rectangle 152">
            <a:extLst>
              <a:ext uri="{FF2B5EF4-FFF2-40B4-BE49-F238E27FC236}">
                <a16:creationId xmlns:a16="http://schemas.microsoft.com/office/drawing/2014/main" id="{3BD5A195-4A2A-8949-A848-DC30AD381DA0}"/>
              </a:ext>
            </a:extLst>
          </xdr:cNvPr>
          <xdr:cNvSpPr>
            <a:spLocks noChangeAspect="1"/>
          </xdr:cNvSpPr>
        </xdr:nvSpPr>
        <xdr:spPr>
          <a:xfrm>
            <a:off x="23184881" y="4887686"/>
            <a:ext cx="88646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6D551061-9D9C-7B41-A053-B584BFD753E8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18">
        <xdr:nvSpPr>
          <xdr:cNvPr id="154" name="Rectangle 153">
            <a:extLst>
              <a:ext uri="{FF2B5EF4-FFF2-40B4-BE49-F238E27FC236}">
                <a16:creationId xmlns:a16="http://schemas.microsoft.com/office/drawing/2014/main" id="{6619E7E0-0E2C-2D49-AB4C-0F39F191D6C3}"/>
              </a:ext>
            </a:extLst>
          </xdr:cNvPr>
          <xdr:cNvSpPr>
            <a:spLocks noChangeAspect="1"/>
          </xdr:cNvSpPr>
        </xdr:nvSpPr>
        <xdr:spPr>
          <a:xfrm>
            <a:off x="20439742" y="4887686"/>
            <a:ext cx="886460" cy="292463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F87EA374-5185-334E-87F0-982EE3A95E68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18">
        <xdr:nvSpPr>
          <xdr:cNvPr id="155" name="Rectangle 154">
            <a:extLst>
              <a:ext uri="{FF2B5EF4-FFF2-40B4-BE49-F238E27FC236}">
                <a16:creationId xmlns:a16="http://schemas.microsoft.com/office/drawing/2014/main" id="{9ED05659-FAE8-B447-B3AA-B59467183CD1}"/>
              </a:ext>
            </a:extLst>
          </xdr:cNvPr>
          <xdr:cNvSpPr>
            <a:spLocks/>
          </xdr:cNvSpPr>
        </xdr:nvSpPr>
        <xdr:spPr>
          <a:xfrm>
            <a:off x="21399500" y="4887686"/>
            <a:ext cx="168148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65EB346-E8BA-184E-B7F6-5F47728C824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Scores from Play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19">
        <xdr:nvSpPr>
          <xdr:cNvPr id="156" name="Rectangle 155">
            <a:extLst>
              <a:ext uri="{FF2B5EF4-FFF2-40B4-BE49-F238E27FC236}">
                <a16:creationId xmlns:a16="http://schemas.microsoft.com/office/drawing/2014/main" id="{82586EA7-D616-A749-8E35-19C5F2A8FC0E}"/>
              </a:ext>
            </a:extLst>
          </xdr:cNvPr>
          <xdr:cNvSpPr>
            <a:spLocks noChangeAspect="1"/>
          </xdr:cNvSpPr>
        </xdr:nvSpPr>
        <xdr:spPr>
          <a:xfrm>
            <a:off x="23184881" y="5257800"/>
            <a:ext cx="88646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7645D74F-6FBE-3C41-99B3-B4720FB1B329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19">
        <xdr:nvSpPr>
          <xdr:cNvPr id="157" name="Rectangle 156">
            <a:extLst>
              <a:ext uri="{FF2B5EF4-FFF2-40B4-BE49-F238E27FC236}">
                <a16:creationId xmlns:a16="http://schemas.microsoft.com/office/drawing/2014/main" id="{DEC8162D-8BA7-214A-9B9F-EC5DBA734DEA}"/>
              </a:ext>
            </a:extLst>
          </xdr:cNvPr>
          <xdr:cNvSpPr>
            <a:spLocks noChangeAspect="1"/>
          </xdr:cNvSpPr>
        </xdr:nvSpPr>
        <xdr:spPr>
          <a:xfrm>
            <a:off x="20439742" y="5257800"/>
            <a:ext cx="886460" cy="292463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7E46A0CA-CB8A-094C-8660-F56EF211DC9A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19">
        <xdr:nvSpPr>
          <xdr:cNvPr id="158" name="Rectangle 157">
            <a:extLst>
              <a:ext uri="{FF2B5EF4-FFF2-40B4-BE49-F238E27FC236}">
                <a16:creationId xmlns:a16="http://schemas.microsoft.com/office/drawing/2014/main" id="{59846955-5395-324E-B312-35954FD12842}"/>
              </a:ext>
            </a:extLst>
          </xdr:cNvPr>
          <xdr:cNvSpPr>
            <a:spLocks/>
          </xdr:cNvSpPr>
        </xdr:nvSpPr>
        <xdr:spPr>
          <a:xfrm>
            <a:off x="21399500" y="5257800"/>
            <a:ext cx="168148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D5DD7A5-AC33-7B40-9058-D4B5F8446C2D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Scores from 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13">
        <xdr:nvSpPr>
          <xdr:cNvPr id="159" name="Rectangle 158">
            <a:extLst>
              <a:ext uri="{FF2B5EF4-FFF2-40B4-BE49-F238E27FC236}">
                <a16:creationId xmlns:a16="http://schemas.microsoft.com/office/drawing/2014/main" id="{73AFC2A3-AEE9-B146-9FB4-C58AFF884468}"/>
              </a:ext>
            </a:extLst>
          </xdr:cNvPr>
          <xdr:cNvSpPr>
            <a:spLocks noChangeAspect="1"/>
          </xdr:cNvSpPr>
        </xdr:nvSpPr>
        <xdr:spPr>
          <a:xfrm>
            <a:off x="23184881" y="5627915"/>
            <a:ext cx="88646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A6FC7C11-2AFE-E741-B943-7CB0AD688E3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13">
        <xdr:nvSpPr>
          <xdr:cNvPr id="160" name="Rectangle 159">
            <a:extLst>
              <a:ext uri="{FF2B5EF4-FFF2-40B4-BE49-F238E27FC236}">
                <a16:creationId xmlns:a16="http://schemas.microsoft.com/office/drawing/2014/main" id="{8FBB8235-43DD-7643-B616-5704DE1639D7}"/>
              </a:ext>
            </a:extLst>
          </xdr:cNvPr>
          <xdr:cNvSpPr>
            <a:spLocks noChangeAspect="1"/>
          </xdr:cNvSpPr>
        </xdr:nvSpPr>
        <xdr:spPr>
          <a:xfrm>
            <a:off x="20439742" y="5627915"/>
            <a:ext cx="886460" cy="292463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15C18ECE-94A8-844E-B832-EBF6BF0309B1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13">
        <xdr:nvSpPr>
          <xdr:cNvPr id="161" name="Rectangle 160">
            <a:extLst>
              <a:ext uri="{FF2B5EF4-FFF2-40B4-BE49-F238E27FC236}">
                <a16:creationId xmlns:a16="http://schemas.microsoft.com/office/drawing/2014/main" id="{17CC4DE7-E044-1547-8602-2EB49B615C7D}"/>
              </a:ext>
            </a:extLst>
          </xdr:cNvPr>
          <xdr:cNvSpPr>
            <a:spLocks/>
          </xdr:cNvSpPr>
        </xdr:nvSpPr>
        <xdr:spPr>
          <a:xfrm>
            <a:off x="21399500" y="5627915"/>
            <a:ext cx="168148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9F92748-2622-3C4C-8FE5-E7DFC90E88B3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 from Play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14">
        <xdr:nvSpPr>
          <xdr:cNvPr id="162" name="Rectangle 161">
            <a:extLst>
              <a:ext uri="{FF2B5EF4-FFF2-40B4-BE49-F238E27FC236}">
                <a16:creationId xmlns:a16="http://schemas.microsoft.com/office/drawing/2014/main" id="{9A9FA93C-E4D7-B14F-9E18-2C026E6994E8}"/>
              </a:ext>
            </a:extLst>
          </xdr:cNvPr>
          <xdr:cNvSpPr>
            <a:spLocks noChangeAspect="1"/>
          </xdr:cNvSpPr>
        </xdr:nvSpPr>
        <xdr:spPr>
          <a:xfrm>
            <a:off x="23197581" y="5979887"/>
            <a:ext cx="873760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C66B78A2-4E76-814A-BFAF-4964E43EA9F8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14">
        <xdr:nvSpPr>
          <xdr:cNvPr id="163" name="Rectangle 162">
            <a:extLst>
              <a:ext uri="{FF2B5EF4-FFF2-40B4-BE49-F238E27FC236}">
                <a16:creationId xmlns:a16="http://schemas.microsoft.com/office/drawing/2014/main" id="{416A255C-801F-6A42-AE13-F85AFF9B0AC1}"/>
              </a:ext>
            </a:extLst>
          </xdr:cNvPr>
          <xdr:cNvSpPr>
            <a:spLocks noChangeAspect="1"/>
          </xdr:cNvSpPr>
        </xdr:nvSpPr>
        <xdr:spPr>
          <a:xfrm>
            <a:off x="20439742" y="5979887"/>
            <a:ext cx="886460" cy="29246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2C0321AF-7F51-5844-871C-41895D2AF955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14">
        <xdr:nvSpPr>
          <xdr:cNvPr id="164" name="Rectangle 163">
            <a:extLst>
              <a:ext uri="{FF2B5EF4-FFF2-40B4-BE49-F238E27FC236}">
                <a16:creationId xmlns:a16="http://schemas.microsoft.com/office/drawing/2014/main" id="{99246C3D-CF61-3441-9762-5426E70FC1A8}"/>
              </a:ext>
            </a:extLst>
          </xdr:cNvPr>
          <xdr:cNvSpPr>
            <a:spLocks/>
          </xdr:cNvSpPr>
        </xdr:nvSpPr>
        <xdr:spPr>
          <a:xfrm>
            <a:off x="21399500" y="5979887"/>
            <a:ext cx="1681480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F0F55EF-C01D-7142-9B03-7111BFD954D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 from 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9">
        <xdr:nvSpPr>
          <xdr:cNvPr id="165" name="Rectangle 164">
            <a:extLst>
              <a:ext uri="{FF2B5EF4-FFF2-40B4-BE49-F238E27FC236}">
                <a16:creationId xmlns:a16="http://schemas.microsoft.com/office/drawing/2014/main" id="{BA2AF54D-D4AE-9A44-AFA0-66D4BDCABF0C}"/>
              </a:ext>
            </a:extLst>
          </xdr:cNvPr>
          <xdr:cNvSpPr>
            <a:spLocks noChangeAspect="1"/>
          </xdr:cNvSpPr>
        </xdr:nvSpPr>
        <xdr:spPr>
          <a:xfrm>
            <a:off x="23184881" y="6377216"/>
            <a:ext cx="886460" cy="28339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04019CB8-CE98-4D4A-AC18-CC9EBD01546D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9">
        <xdr:nvSpPr>
          <xdr:cNvPr id="166" name="Rectangle 165">
            <a:extLst>
              <a:ext uri="{FF2B5EF4-FFF2-40B4-BE49-F238E27FC236}">
                <a16:creationId xmlns:a16="http://schemas.microsoft.com/office/drawing/2014/main" id="{003F81D9-3C34-BA42-BCC5-45FD6293B0E9}"/>
              </a:ext>
            </a:extLst>
          </xdr:cNvPr>
          <xdr:cNvSpPr>
            <a:spLocks noChangeAspect="1"/>
          </xdr:cNvSpPr>
        </xdr:nvSpPr>
        <xdr:spPr>
          <a:xfrm>
            <a:off x="20439742" y="6377216"/>
            <a:ext cx="886460" cy="283391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1EC57837-B5E8-4047-8593-E1B7D9678808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9">
        <xdr:nvSpPr>
          <xdr:cNvPr id="167" name="Rectangle 166">
            <a:extLst>
              <a:ext uri="{FF2B5EF4-FFF2-40B4-BE49-F238E27FC236}">
                <a16:creationId xmlns:a16="http://schemas.microsoft.com/office/drawing/2014/main" id="{7D2B3305-C772-6B4B-8509-DDA84F5AF181}"/>
              </a:ext>
            </a:extLst>
          </xdr:cNvPr>
          <xdr:cNvSpPr>
            <a:spLocks/>
          </xdr:cNvSpPr>
        </xdr:nvSpPr>
        <xdr:spPr>
          <a:xfrm>
            <a:off x="21399500" y="6377216"/>
            <a:ext cx="1681480" cy="28339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B97A2B3-E08B-8B49-8059-5C6664EFBF3D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4">
        <xdr:nvSpPr>
          <xdr:cNvPr id="168" name="Rectangle 167">
            <a:extLst>
              <a:ext uri="{FF2B5EF4-FFF2-40B4-BE49-F238E27FC236}">
                <a16:creationId xmlns:a16="http://schemas.microsoft.com/office/drawing/2014/main" id="{69C2FF62-39AD-E24D-AF35-9545B1DDF4E0}"/>
              </a:ext>
            </a:extLst>
          </xdr:cNvPr>
          <xdr:cNvSpPr>
            <a:spLocks noChangeAspect="1"/>
          </xdr:cNvSpPr>
        </xdr:nvSpPr>
        <xdr:spPr>
          <a:xfrm>
            <a:off x="23184881" y="6747331"/>
            <a:ext cx="886460" cy="28339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6860D54E-1373-7C4F-9ED8-2762B27AADBA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4">
        <xdr:nvSpPr>
          <xdr:cNvPr id="169" name="Rectangle 168">
            <a:extLst>
              <a:ext uri="{FF2B5EF4-FFF2-40B4-BE49-F238E27FC236}">
                <a16:creationId xmlns:a16="http://schemas.microsoft.com/office/drawing/2014/main" id="{62153BAA-E3D6-6544-9EE1-CD6D5C1CD411}"/>
              </a:ext>
            </a:extLst>
          </xdr:cNvPr>
          <xdr:cNvSpPr>
            <a:spLocks noChangeAspect="1"/>
          </xdr:cNvSpPr>
        </xdr:nvSpPr>
        <xdr:spPr>
          <a:xfrm>
            <a:off x="20439742" y="6747331"/>
            <a:ext cx="886460" cy="283391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0F13E0EB-34EB-7143-AA9A-97792726DA0A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4">
        <xdr:nvSpPr>
          <xdr:cNvPr id="170" name="Rectangle 169">
            <a:extLst>
              <a:ext uri="{FF2B5EF4-FFF2-40B4-BE49-F238E27FC236}">
                <a16:creationId xmlns:a16="http://schemas.microsoft.com/office/drawing/2014/main" id="{E34FC609-78EB-2C40-ACAE-623ABA91A5CF}"/>
              </a:ext>
            </a:extLst>
          </xdr:cNvPr>
          <xdr:cNvSpPr>
            <a:spLocks/>
          </xdr:cNvSpPr>
        </xdr:nvSpPr>
        <xdr:spPr>
          <a:xfrm>
            <a:off x="21399500" y="6747331"/>
            <a:ext cx="1681480" cy="28339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C3709BE-503C-6449-8DFE-746D676891A2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Wides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5">
        <xdr:nvSpPr>
          <xdr:cNvPr id="171" name="Rectangle 170">
            <a:extLst>
              <a:ext uri="{FF2B5EF4-FFF2-40B4-BE49-F238E27FC236}">
                <a16:creationId xmlns:a16="http://schemas.microsoft.com/office/drawing/2014/main" id="{15B87A56-DE5F-094E-A267-C6A3E8CC9A74}"/>
              </a:ext>
            </a:extLst>
          </xdr:cNvPr>
          <xdr:cNvSpPr>
            <a:spLocks noChangeAspect="1"/>
          </xdr:cNvSpPr>
        </xdr:nvSpPr>
        <xdr:spPr>
          <a:xfrm>
            <a:off x="23184881" y="7117445"/>
            <a:ext cx="886460" cy="28339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FB6AF725-88E6-724C-9818-A24BD002862E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5">
        <xdr:nvSpPr>
          <xdr:cNvPr id="172" name="Rectangle 171">
            <a:extLst>
              <a:ext uri="{FF2B5EF4-FFF2-40B4-BE49-F238E27FC236}">
                <a16:creationId xmlns:a16="http://schemas.microsoft.com/office/drawing/2014/main" id="{680D0702-7D71-5A49-941A-759236B41B3E}"/>
              </a:ext>
            </a:extLst>
          </xdr:cNvPr>
          <xdr:cNvSpPr>
            <a:spLocks noChangeAspect="1"/>
          </xdr:cNvSpPr>
        </xdr:nvSpPr>
        <xdr:spPr>
          <a:xfrm>
            <a:off x="20439742" y="7117445"/>
            <a:ext cx="886460" cy="283391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09E4C0DA-5BAC-7A49-AF2F-83E39F489D65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5">
        <xdr:nvSpPr>
          <xdr:cNvPr id="173" name="Rectangle 172">
            <a:extLst>
              <a:ext uri="{FF2B5EF4-FFF2-40B4-BE49-F238E27FC236}">
                <a16:creationId xmlns:a16="http://schemas.microsoft.com/office/drawing/2014/main" id="{F20EA824-4C7A-C145-947C-0A120E352BCD}"/>
              </a:ext>
            </a:extLst>
          </xdr:cNvPr>
          <xdr:cNvSpPr>
            <a:spLocks/>
          </xdr:cNvSpPr>
        </xdr:nvSpPr>
        <xdr:spPr>
          <a:xfrm>
            <a:off x="21399500" y="7117445"/>
            <a:ext cx="1681480" cy="283391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047717B-0B43-1046-8F84-C7C3B92D21C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Short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6">
        <xdr:nvSpPr>
          <xdr:cNvPr id="174" name="Rectangle 173">
            <a:extLst>
              <a:ext uri="{FF2B5EF4-FFF2-40B4-BE49-F238E27FC236}">
                <a16:creationId xmlns:a16="http://schemas.microsoft.com/office/drawing/2014/main" id="{3A3583A5-9ECB-B541-96B6-2FC3EE6AB6E0}"/>
              </a:ext>
            </a:extLst>
          </xdr:cNvPr>
          <xdr:cNvSpPr>
            <a:spLocks noChangeAspect="1"/>
          </xdr:cNvSpPr>
        </xdr:nvSpPr>
        <xdr:spPr>
          <a:xfrm>
            <a:off x="23184881" y="7487558"/>
            <a:ext cx="88646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B94575E4-3711-2F4B-BCAD-EC969B5DE807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6">
        <xdr:nvSpPr>
          <xdr:cNvPr id="175" name="Rectangle 174">
            <a:extLst>
              <a:ext uri="{FF2B5EF4-FFF2-40B4-BE49-F238E27FC236}">
                <a16:creationId xmlns:a16="http://schemas.microsoft.com/office/drawing/2014/main" id="{FC57CBB9-7A85-D447-ADF6-400E19F36D71}"/>
              </a:ext>
            </a:extLst>
          </xdr:cNvPr>
          <xdr:cNvSpPr>
            <a:spLocks noChangeAspect="1"/>
          </xdr:cNvSpPr>
        </xdr:nvSpPr>
        <xdr:spPr>
          <a:xfrm>
            <a:off x="20439742" y="7487558"/>
            <a:ext cx="886460" cy="292463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D848A025-D70A-0547-97FA-83CABAEB3D32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6">
        <xdr:nvSpPr>
          <xdr:cNvPr id="176" name="Rectangle 175">
            <a:extLst>
              <a:ext uri="{FF2B5EF4-FFF2-40B4-BE49-F238E27FC236}">
                <a16:creationId xmlns:a16="http://schemas.microsoft.com/office/drawing/2014/main" id="{DE51EB3D-8BDA-4E41-A4BF-C137FDEB8797}"/>
              </a:ext>
            </a:extLst>
          </xdr:cNvPr>
          <xdr:cNvSpPr>
            <a:spLocks/>
          </xdr:cNvSpPr>
        </xdr:nvSpPr>
        <xdr:spPr>
          <a:xfrm>
            <a:off x="21399500" y="7487558"/>
            <a:ext cx="168148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2FD01BEE-F1FD-7343-8FAA-24365AD77CB4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Off-post</a:t>
            </a:fld>
            <a:endPara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H7">
        <xdr:nvSpPr>
          <xdr:cNvPr id="177" name="Rectangle 176">
            <a:extLst>
              <a:ext uri="{FF2B5EF4-FFF2-40B4-BE49-F238E27FC236}">
                <a16:creationId xmlns:a16="http://schemas.microsoft.com/office/drawing/2014/main" id="{6991B4A0-A75F-3B43-B25B-85FA83672CAD}"/>
              </a:ext>
            </a:extLst>
          </xdr:cNvPr>
          <xdr:cNvSpPr>
            <a:spLocks noChangeAspect="1"/>
          </xdr:cNvSpPr>
        </xdr:nvSpPr>
        <xdr:spPr>
          <a:xfrm>
            <a:off x="23197581" y="7839529"/>
            <a:ext cx="87376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9A0C8B36-54C6-9C49-8A1F-1B0C9F321F3C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7">
        <xdr:nvSpPr>
          <xdr:cNvPr id="178" name="Rectangle 177">
            <a:extLst>
              <a:ext uri="{FF2B5EF4-FFF2-40B4-BE49-F238E27FC236}">
                <a16:creationId xmlns:a16="http://schemas.microsoft.com/office/drawing/2014/main" id="{1CF0FCDF-5183-3D4B-B83C-9209B80836DD}"/>
              </a:ext>
            </a:extLst>
          </xdr:cNvPr>
          <xdr:cNvSpPr>
            <a:spLocks noChangeAspect="1"/>
          </xdr:cNvSpPr>
        </xdr:nvSpPr>
        <xdr:spPr>
          <a:xfrm>
            <a:off x="20439742" y="7839529"/>
            <a:ext cx="886460" cy="292463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2461CCB0-9B67-AB41-A549-82D69D28A6D8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7">
        <xdr:nvSpPr>
          <xdr:cNvPr id="179" name="Rectangle 178">
            <a:extLst>
              <a:ext uri="{FF2B5EF4-FFF2-40B4-BE49-F238E27FC236}">
                <a16:creationId xmlns:a16="http://schemas.microsoft.com/office/drawing/2014/main" id="{A0D3DD38-825E-9C40-8EBA-594017D435B4}"/>
              </a:ext>
            </a:extLst>
          </xdr:cNvPr>
          <xdr:cNvSpPr>
            <a:spLocks/>
          </xdr:cNvSpPr>
        </xdr:nvSpPr>
        <xdr:spPr>
          <a:xfrm>
            <a:off x="21399500" y="7839529"/>
            <a:ext cx="168148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B3D22301-8094-F74C-8F9A-F9D70CCD60A4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Saved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H8">
        <xdr:nvSpPr>
          <xdr:cNvPr id="180" name="Rectangle 179">
            <a:extLst>
              <a:ext uri="{FF2B5EF4-FFF2-40B4-BE49-F238E27FC236}">
                <a16:creationId xmlns:a16="http://schemas.microsoft.com/office/drawing/2014/main" id="{DA48E835-34E0-AA4E-BB40-007ED8CB8733}"/>
              </a:ext>
            </a:extLst>
          </xdr:cNvPr>
          <xdr:cNvSpPr>
            <a:spLocks noChangeAspect="1"/>
          </xdr:cNvSpPr>
        </xdr:nvSpPr>
        <xdr:spPr>
          <a:xfrm>
            <a:off x="23184881" y="8209644"/>
            <a:ext cx="88646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3CA802ED-A452-244C-89E6-8ADAC515DE7B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G8">
        <xdr:nvSpPr>
          <xdr:cNvPr id="181" name="Rectangle 180">
            <a:extLst>
              <a:ext uri="{FF2B5EF4-FFF2-40B4-BE49-F238E27FC236}">
                <a16:creationId xmlns:a16="http://schemas.microsoft.com/office/drawing/2014/main" id="{FBD4B8FD-E390-9D46-B1C9-A5945055CB8F}"/>
              </a:ext>
            </a:extLst>
          </xdr:cNvPr>
          <xdr:cNvSpPr>
            <a:spLocks noChangeAspect="1"/>
          </xdr:cNvSpPr>
        </xdr:nvSpPr>
        <xdr:spPr>
          <a:xfrm>
            <a:off x="20439742" y="8209644"/>
            <a:ext cx="886460" cy="292463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21D83EC1-F54C-4248-891F-3C766977399E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sp macro="" textlink="MatchANALYSIS!F8">
        <xdr:nvSpPr>
          <xdr:cNvPr id="182" name="Rectangle 181">
            <a:extLst>
              <a:ext uri="{FF2B5EF4-FFF2-40B4-BE49-F238E27FC236}">
                <a16:creationId xmlns:a16="http://schemas.microsoft.com/office/drawing/2014/main" id="{22CD75FF-8CFF-4C4E-AE77-923CF76557B5}"/>
              </a:ext>
            </a:extLst>
          </xdr:cNvPr>
          <xdr:cNvSpPr>
            <a:spLocks/>
          </xdr:cNvSpPr>
        </xdr:nvSpPr>
        <xdr:spPr>
          <a:xfrm>
            <a:off x="21399500" y="8209644"/>
            <a:ext cx="1681480" cy="292463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95FEDC6-8560-6D46-8998-23B639C76CA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Out for 65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286" name="TextBox 285">
            <a:extLst>
              <a:ext uri="{FF2B5EF4-FFF2-40B4-BE49-F238E27FC236}">
                <a16:creationId xmlns:a16="http://schemas.microsoft.com/office/drawing/2014/main" id="{D120D7C4-B245-4B4B-9E43-7D148253AC16}"/>
              </a:ext>
            </a:extLst>
          </xdr:cNvPr>
          <xdr:cNvSpPr txBox="1"/>
        </xdr:nvSpPr>
        <xdr:spPr>
          <a:xfrm>
            <a:off x="21043900" y="18144"/>
            <a:ext cx="2651760" cy="403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pPr algn="ctr"/>
            <a:r>
              <a:rPr lang="en-US" sz="2000" b="1" i="0" u="none" cap="small">
                <a:latin typeface="Arial" charset="0"/>
                <a:ea typeface="Arial" charset="0"/>
                <a:cs typeface="Arial" charset="0"/>
              </a:rPr>
              <a:t>Scoring</a:t>
            </a:r>
          </a:p>
        </xdr:txBody>
      </xdr:sp>
      <xdr:sp macro="" textlink="MatchANALYSIS!$G$16">
        <xdr:nvSpPr>
          <xdr:cNvPr id="290" name="TextBox 289">
            <a:extLst>
              <a:ext uri="{FF2B5EF4-FFF2-40B4-BE49-F238E27FC236}">
                <a16:creationId xmlns:a16="http://schemas.microsoft.com/office/drawing/2014/main" id="{D5F0CBB4-8101-1A44-A177-F9360D495EC4}"/>
              </a:ext>
            </a:extLst>
          </xdr:cNvPr>
          <xdr:cNvSpPr txBox="1"/>
        </xdr:nvSpPr>
        <xdr:spPr>
          <a:xfrm>
            <a:off x="19859567" y="1808730"/>
            <a:ext cx="716750" cy="7161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FE301759-AE92-3045-AC57-766CC286A99B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#VALUE!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G$17">
        <xdr:nvSpPr>
          <xdr:cNvPr id="291" name="TextBox 290">
            <a:extLst>
              <a:ext uri="{FF2B5EF4-FFF2-40B4-BE49-F238E27FC236}">
                <a16:creationId xmlns:a16="http://schemas.microsoft.com/office/drawing/2014/main" id="{E5E02447-F538-5442-8C6F-D6FBFD56CCCE}"/>
              </a:ext>
            </a:extLst>
          </xdr:cNvPr>
          <xdr:cNvSpPr txBox="1"/>
        </xdr:nvSpPr>
        <xdr:spPr>
          <a:xfrm>
            <a:off x="19889751" y="2488303"/>
            <a:ext cx="560226" cy="6152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0C00D0C7-4B0C-4344-A170-47712C9B5CA6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#VALUE!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G$15">
        <xdr:nvSpPr>
          <xdr:cNvPr id="292" name="TextBox 291">
            <a:extLst>
              <a:ext uri="{FF2B5EF4-FFF2-40B4-BE49-F238E27FC236}">
                <a16:creationId xmlns:a16="http://schemas.microsoft.com/office/drawing/2014/main" id="{3BF8C476-DDD7-EB46-9DC0-CBEF1835A90D}"/>
              </a:ext>
            </a:extLst>
          </xdr:cNvPr>
          <xdr:cNvSpPr txBox="1"/>
        </xdr:nvSpPr>
        <xdr:spPr>
          <a:xfrm>
            <a:off x="19782331" y="952503"/>
            <a:ext cx="1072953" cy="9571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fld id="{B06D8704-7AD1-574A-A798-267C045A43B7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B$1">
        <xdr:nvSpPr>
          <xdr:cNvPr id="293" name="Rectangle 292">
            <a:extLst>
              <a:ext uri="{FF2B5EF4-FFF2-40B4-BE49-F238E27FC236}">
                <a16:creationId xmlns:a16="http://schemas.microsoft.com/office/drawing/2014/main" id="{2BE0AFA6-71F7-094B-A234-11169B143D3F}"/>
              </a:ext>
            </a:extLst>
          </xdr:cNvPr>
          <xdr:cNvSpPr>
            <a:spLocks noChangeAspect="1"/>
          </xdr:cNvSpPr>
        </xdr:nvSpPr>
        <xdr:spPr>
          <a:xfrm>
            <a:off x="19826503" y="560614"/>
            <a:ext cx="886460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421CF7EF-ADD2-A344-9E4A-770C06F2DA07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Galway</a:t>
            </a:fld>
            <a:endParaRPr lang="en-US" sz="1100" b="0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grpSp>
        <xdr:nvGrpSpPr>
          <xdr:cNvPr id="294" name="Group 293">
            <a:extLst>
              <a:ext uri="{FF2B5EF4-FFF2-40B4-BE49-F238E27FC236}">
                <a16:creationId xmlns:a16="http://schemas.microsoft.com/office/drawing/2014/main" id="{875DA32C-9684-494C-83FC-5925D2B5B334}"/>
              </a:ext>
            </a:extLst>
          </xdr:cNvPr>
          <xdr:cNvGrpSpPr/>
        </xdr:nvGrpSpPr>
        <xdr:grpSpPr>
          <a:xfrm>
            <a:off x="21326928" y="560613"/>
            <a:ext cx="915613" cy="2552215"/>
            <a:chOff x="18360571" y="533400"/>
            <a:chExt cx="852113" cy="2416143"/>
          </a:xfrm>
        </xdr:grpSpPr>
        <xdr:sp macro="" textlink="MatchANALYSIS!$H$16">
          <xdr:nvSpPr>
            <xdr:cNvPr id="295" name="TextBox 294">
              <a:extLst>
                <a:ext uri="{FF2B5EF4-FFF2-40B4-BE49-F238E27FC236}">
                  <a16:creationId xmlns:a16="http://schemas.microsoft.com/office/drawing/2014/main" id="{A14991F5-647C-5F4D-9EFE-81D553F9FADB}"/>
                </a:ext>
              </a:extLst>
            </xdr:cNvPr>
            <xdr:cNvSpPr txBox="1"/>
          </xdr:nvSpPr>
          <xdr:spPr>
            <a:xfrm>
              <a:off x="18415001" y="1732469"/>
              <a:ext cx="626252" cy="67354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noAutofit/>
            </a:bodyPr>
            <a:lstStyle/>
            <a:p>
              <a:fld id="{7B7B8DB3-DF41-8F4B-82B2-6E9F96C1C01E}" type="TxLink">
                <a:rPr lang="en-US" sz="4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#VALUE!</a:t>
              </a:fld>
              <a:endParaRPr lang="en-US" sz="4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MatchANALYSIS!$H$17">
          <xdr:nvSpPr>
            <xdr:cNvPr id="296" name="TextBox 295">
              <a:extLst>
                <a:ext uri="{FF2B5EF4-FFF2-40B4-BE49-F238E27FC236}">
                  <a16:creationId xmlns:a16="http://schemas.microsoft.com/office/drawing/2014/main" id="{67D9D0AF-0768-E94D-A8E7-4879A63040CF}"/>
                </a:ext>
              </a:extLst>
            </xdr:cNvPr>
            <xdr:cNvSpPr txBox="1"/>
          </xdr:nvSpPr>
          <xdr:spPr>
            <a:xfrm>
              <a:off x="18502157" y="2370715"/>
              <a:ext cx="524513" cy="5788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noAutofit/>
            </a:bodyPr>
            <a:lstStyle/>
            <a:p>
              <a:fld id="{3E781A9D-C49E-8B4C-962C-354D03C054C1}" type="TxLink">
                <a:rPr lang="en-US" sz="32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#VALUE!</a:t>
              </a:fld>
              <a:endParaRPr lang="en-US" sz="32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MatchANALYSIS!$H$15">
          <xdr:nvSpPr>
            <xdr:cNvPr id="297" name="TextBox 296">
              <a:extLst>
                <a:ext uri="{FF2B5EF4-FFF2-40B4-BE49-F238E27FC236}">
                  <a16:creationId xmlns:a16="http://schemas.microsoft.com/office/drawing/2014/main" id="{14567D25-F237-8147-B584-C0B4ABFEDEB5}"/>
                </a:ext>
              </a:extLst>
            </xdr:cNvPr>
            <xdr:cNvSpPr txBox="1"/>
          </xdr:nvSpPr>
          <xdr:spPr>
            <a:xfrm>
              <a:off x="18360571" y="908104"/>
              <a:ext cx="827531" cy="91478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rtlCol="0" anchor="t">
              <a:noAutofit/>
            </a:bodyPr>
            <a:lstStyle/>
            <a:p>
              <a:fld id="{3B0C6836-6562-C146-B026-943D22882075}" type="TxLink">
                <a:rPr lang="en-US" sz="5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5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[1]Match!$C$1">
          <xdr:nvSpPr>
            <xdr:cNvPr id="298" name="Rectangle 297">
              <a:extLst>
                <a:ext uri="{FF2B5EF4-FFF2-40B4-BE49-F238E27FC236}">
                  <a16:creationId xmlns:a16="http://schemas.microsoft.com/office/drawing/2014/main" id="{95FE2554-6A63-1041-A030-8E6EEE5A61A9}"/>
                </a:ext>
              </a:extLst>
            </xdr:cNvPr>
            <xdr:cNvSpPr>
              <a:spLocks noChangeAspect="1"/>
            </xdr:cNvSpPr>
          </xdr:nvSpPr>
          <xdr:spPr>
            <a:xfrm>
              <a:off x="18389724" y="533400"/>
              <a:ext cx="822960" cy="274320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3BAD1B-8F72-3449-B935-EF441FD86782}" type="TxLink">
                <a:rPr lang="en-US" sz="11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 algn="ctr"/>
                <a:t>Limerick</a:t>
              </a:fld>
              <a:endParaRPr lang="en-US" sz="9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twoCellAnchor>
    <xdr:from>
      <xdr:col>35</xdr:col>
      <xdr:colOff>697000</xdr:colOff>
      <xdr:row>7</xdr:row>
      <xdr:rowOff>18626</xdr:rowOff>
    </xdr:from>
    <xdr:to>
      <xdr:col>41</xdr:col>
      <xdr:colOff>796773</xdr:colOff>
      <xdr:row>25</xdr:row>
      <xdr:rowOff>117928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01D4EE3D-583D-114D-A351-84A276355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125713</xdr:colOff>
      <xdr:row>0</xdr:row>
      <xdr:rowOff>163295</xdr:rowOff>
    </xdr:from>
    <xdr:to>
      <xdr:col>40</xdr:col>
      <xdr:colOff>581593</xdr:colOff>
      <xdr:row>3</xdr:row>
      <xdr:rowOff>49158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A93342A8-D5AF-AD43-B590-93F0A1B0C382}"/>
            </a:ext>
          </a:extLst>
        </xdr:cNvPr>
        <xdr:cNvSpPr txBox="1"/>
      </xdr:nvSpPr>
      <xdr:spPr>
        <a:xfrm>
          <a:off x="32129713" y="163295"/>
          <a:ext cx="4011880" cy="3938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Round by Round</a:t>
          </a:r>
        </a:p>
      </xdr:txBody>
    </xdr:sp>
    <xdr:clientData/>
  </xdr:twoCellAnchor>
  <xdr:twoCellAnchor>
    <xdr:from>
      <xdr:col>37</xdr:col>
      <xdr:colOff>833567</xdr:colOff>
      <xdr:row>4</xdr:row>
      <xdr:rowOff>17977</xdr:rowOff>
    </xdr:from>
    <xdr:to>
      <xdr:col>38</xdr:col>
      <xdr:colOff>816381</xdr:colOff>
      <xdr:row>5</xdr:row>
      <xdr:rowOff>129190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54F8D052-46F1-4541-BA9F-13A12C932511}"/>
            </a:ext>
          </a:extLst>
        </xdr:cNvPr>
        <xdr:cNvSpPr>
          <a:spLocks noChangeAspect="1"/>
        </xdr:cNvSpPr>
      </xdr:nvSpPr>
      <xdr:spPr>
        <a:xfrm>
          <a:off x="33726567" y="695310"/>
          <a:ext cx="871814" cy="28054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FC525933-1B4B-BF45-9B14-BF82B059A317}"/>
            </a:ext>
          </a:extLst>
        </xdr:cNvPr>
        <xdr:cNvSpPr txBox="1"/>
      </xdr:nvSpPr>
      <xdr:spPr>
        <a:xfrm>
          <a:off x="749299" y="475343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447978</xdr:colOff>
      <xdr:row>4</xdr:row>
      <xdr:rowOff>24227</xdr:rowOff>
    </xdr:from>
    <xdr:to>
      <xdr:col>47</xdr:col>
      <xdr:colOff>494143</xdr:colOff>
      <xdr:row>14</xdr:row>
      <xdr:rowOff>74940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9512F85-B86E-544B-A785-9FB222F1C325}"/>
            </a:ext>
          </a:extLst>
        </xdr:cNvPr>
        <xdr:cNvGrpSpPr/>
      </xdr:nvGrpSpPr>
      <xdr:grpSpPr>
        <a:xfrm>
          <a:off x="36854645" y="701560"/>
          <a:ext cx="3432831" cy="1744047"/>
          <a:chOff x="30550001" y="514081"/>
          <a:chExt cx="3384451" cy="1683570"/>
        </a:xfrm>
      </xdr:grpSpPr>
      <xdr:sp macro="" textlink="MatchANALYSIS!G25">
        <xdr:nvSpPr>
          <xdr:cNvPr id="313" name="Rectangle 312">
            <a:extLst>
              <a:ext uri="{FF2B5EF4-FFF2-40B4-BE49-F238E27FC236}">
                <a16:creationId xmlns:a16="http://schemas.microsoft.com/office/drawing/2014/main" id="{14DCD26F-8A6B-3244-B9FE-70E75C59C9AD}"/>
              </a:ext>
            </a:extLst>
          </xdr:cNvPr>
          <xdr:cNvSpPr>
            <a:spLocks noChangeAspect="1"/>
          </xdr:cNvSpPr>
        </xdr:nvSpPr>
        <xdr:spPr>
          <a:xfrm>
            <a:off x="30550001" y="1569748"/>
            <a:ext cx="826132" cy="277158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fld id="{A234BE88-12EB-B24E-98E1-02253C6BD693}" type="TxLink">
              <a: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marL="0" indent="0" algn="ctr"/>
              <a:t>#VALUE!</a:t>
            </a:fld>
            <a:endPara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CE6D11BC-0419-B84E-A77E-35D01F72E266}"/>
              </a:ext>
            </a:extLst>
          </xdr:cNvPr>
          <xdr:cNvGrpSpPr/>
        </xdr:nvGrpSpPr>
        <xdr:grpSpPr>
          <a:xfrm>
            <a:off x="30550001" y="514081"/>
            <a:ext cx="3384451" cy="1683570"/>
            <a:chOff x="30550001" y="514081"/>
            <a:chExt cx="3384451" cy="1683570"/>
          </a:xfrm>
        </xdr:grpSpPr>
        <xdr:sp macro="" textlink="MatchANALYSIS!G26">
          <xdr:nvSpPr>
            <xdr:cNvPr id="316" name="Rectangle 315">
              <a:extLst>
                <a:ext uri="{FF2B5EF4-FFF2-40B4-BE49-F238E27FC236}">
                  <a16:creationId xmlns:a16="http://schemas.microsoft.com/office/drawing/2014/main" id="{29B2FDBA-4A37-AE44-BE0E-D4CED3B2CE43}"/>
                </a:ext>
              </a:extLst>
            </xdr:cNvPr>
            <xdr:cNvSpPr>
              <a:spLocks noChangeAspect="1"/>
            </xdr:cNvSpPr>
          </xdr:nvSpPr>
          <xdr:spPr>
            <a:xfrm>
              <a:off x="30550001" y="1920493"/>
              <a:ext cx="826132" cy="277158"/>
            </a:xfrm>
            <a:prstGeom prst="rect">
              <a:avLst/>
            </a:prstGeom>
            <a:solidFill>
              <a:srgbClr val="64003D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/>
              <a:fld id="{753E8B2C-BA43-3A45-A03D-1AD054ACDE00}" type="TxLink">
                <a:rPr lang="en-US" sz="1100" b="1" i="0" u="none" strike="noStrike">
                  <a:solidFill>
                    <a:schemeClr val="bg1"/>
                  </a:solidFill>
                  <a:latin typeface="Calibri"/>
                  <a:ea typeface="Arial" charset="0"/>
                  <a:cs typeface="Calibri"/>
                </a:rPr>
                <a:pPr marL="0" indent="0" algn="ctr"/>
                <a:t>#VALUE!</a:t>
              </a:fld>
              <a:endParaRPr lang="en-US" sz="1100" b="1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endParaRPr>
            </a:p>
          </xdr:txBody>
        </xdr:sp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50BDA413-FB87-BA4B-8D71-2236FA79EEFD}"/>
                </a:ext>
              </a:extLst>
            </xdr:cNvPr>
            <xdr:cNvGrpSpPr/>
          </xdr:nvGrpSpPr>
          <xdr:grpSpPr>
            <a:xfrm>
              <a:off x="30550001" y="514081"/>
              <a:ext cx="3384451" cy="1683570"/>
              <a:chOff x="30550001" y="514081"/>
              <a:chExt cx="3384451" cy="1683570"/>
            </a:xfrm>
          </xdr:grpSpPr>
          <xdr:sp macro="" textlink="MatchANALYSIS!H28">
            <xdr:nvSpPr>
              <xdr:cNvPr id="304" name="Rectangle 303">
                <a:extLst>
                  <a:ext uri="{FF2B5EF4-FFF2-40B4-BE49-F238E27FC236}">
                    <a16:creationId xmlns:a16="http://schemas.microsoft.com/office/drawing/2014/main" id="{1A266BA2-E709-BD46-ACA0-13E33CC8503C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3108320" y="868257"/>
                <a:ext cx="826132" cy="277158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indent="0" algn="ctr"/>
                <a:fld id="{0F2198C5-FE79-C543-893E-DBA7DE2D3B37}" type="TxLink">
                  <a:rPr lang="en-US" sz="1100" b="0" i="0" u="none" strike="noStrike">
                    <a:solidFill>
                      <a:schemeClr val="tx1"/>
                    </a:solidFill>
                    <a:latin typeface="Calibri"/>
                    <a:ea typeface="Arial" charset="0"/>
                    <a:cs typeface="Calibri"/>
                  </a:rPr>
                  <a:pPr marL="0" indent="0" algn="ctr"/>
                  <a:t>#VALUE!</a:t>
                </a:fld>
                <a:endParaRPr lang="en-US" sz="11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endParaRPr>
              </a:p>
            </xdr:txBody>
          </xdr:sp>
          <xdr:sp macro="" textlink="MatchANALYSIS!G28">
            <xdr:nvSpPr>
              <xdr:cNvPr id="305" name="Rectangle 304">
                <a:extLst>
                  <a:ext uri="{FF2B5EF4-FFF2-40B4-BE49-F238E27FC236}">
                    <a16:creationId xmlns:a16="http://schemas.microsoft.com/office/drawing/2014/main" id="{20F79F1A-FF46-9B48-B76E-E90171F11F14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0550001" y="868257"/>
                <a:ext cx="826132" cy="277158"/>
              </a:xfrm>
              <a:prstGeom prst="rect">
                <a:avLst/>
              </a:prstGeom>
              <a:solidFill>
                <a:srgbClr val="64003D"/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indent="0" algn="ctr"/>
                <a:fld id="{757E6F15-383D-A846-A7E1-642AB7D1159D}" type="TxLink">
                  <a:rPr lang="en-US" sz="1100" b="1" i="0" u="none" strike="noStrike">
                    <a:solidFill>
                      <a:schemeClr val="bg1"/>
                    </a:solidFill>
                    <a:latin typeface="Calibri"/>
                    <a:ea typeface="Arial" charset="0"/>
                    <a:cs typeface="Calibri"/>
                  </a:rPr>
                  <a:pPr marL="0" indent="0" algn="ctr"/>
                  <a:t>#VALUE!</a:t>
                </a:fld>
                <a:endParaRPr lang="en-US" sz="1100" b="1" i="0" u="none" strike="noStrike">
                  <a:solidFill>
                    <a:schemeClr val="bg1"/>
                  </a:solidFill>
                  <a:latin typeface="Calibri"/>
                  <a:ea typeface="Arial" charset="0"/>
                  <a:cs typeface="Calibri"/>
                </a:endParaRPr>
              </a:p>
            </xdr:txBody>
          </xdr:sp>
          <xdr:sp macro="" textlink="MatchANALYSIS!F28">
            <xdr:nvSpPr>
              <xdr:cNvPr id="306" name="Rectangle 305">
                <a:extLst>
                  <a:ext uri="{FF2B5EF4-FFF2-40B4-BE49-F238E27FC236}">
                    <a16:creationId xmlns:a16="http://schemas.microsoft.com/office/drawing/2014/main" id="{237224D9-1A15-9C45-8743-E8C829799455}"/>
                  </a:ext>
                </a:extLst>
              </xdr:cNvPr>
              <xdr:cNvSpPr>
                <a:spLocks/>
              </xdr:cNvSpPr>
            </xdr:nvSpPr>
            <xdr:spPr>
              <a:xfrm>
                <a:off x="31503621" y="868257"/>
                <a:ext cx="1507869" cy="277158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5858A14E-53FD-2A4F-B467-004BB09C6C8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ea typeface="Arial" charset="0"/>
                    <a:cs typeface="Calibri"/>
                  </a:rPr>
                  <a:pPr algn="ctr"/>
                  <a:t>Frees</a:t>
                </a:fld>
                <a:endParaRPr lang="en-US" sz="1000" b="1" i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xdr:txBody>
          </xdr:sp>
          <xdr:sp macro="" textlink="[1]Match!$C$1">
            <xdr:nvSpPr>
              <xdr:cNvPr id="307" name="Rectangle 306">
                <a:extLst>
                  <a:ext uri="{FF2B5EF4-FFF2-40B4-BE49-F238E27FC236}">
                    <a16:creationId xmlns:a16="http://schemas.microsoft.com/office/drawing/2014/main" id="{ED34B9F0-988C-FE4D-9F40-1BE06150A716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3108320" y="514081"/>
                <a:ext cx="826132" cy="268561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ED8F5870-8649-AD42-966A-355B8BCFE974}" type="TxLink">
                  <a:rPr lang="en-US" sz="1100" b="0" i="0" u="none" strike="noStrike">
                    <a:solidFill>
                      <a:schemeClr val="tx1"/>
                    </a:solidFill>
                    <a:latin typeface="Calibri"/>
                    <a:ea typeface="Arial" charset="0"/>
                    <a:cs typeface="Calibri"/>
                  </a:rPr>
                  <a:pPr algn="ctr"/>
                  <a:t>Limerick</a:t>
                </a:fld>
                <a:endParaRPr lang="en-US" sz="900" b="0" i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xdr:txBody>
          </xdr:sp>
          <xdr:sp macro="" textlink="[1]Match!$B$1">
            <xdr:nvSpPr>
              <xdr:cNvPr id="308" name="Rectangle 307">
                <a:extLst>
                  <a:ext uri="{FF2B5EF4-FFF2-40B4-BE49-F238E27FC236}">
                    <a16:creationId xmlns:a16="http://schemas.microsoft.com/office/drawing/2014/main" id="{E12BC15C-E6BC-EA49-B580-ED5828E6C9AA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0550001" y="514081"/>
                <a:ext cx="826132" cy="268561"/>
              </a:xfrm>
              <a:prstGeom prst="rect">
                <a:avLst/>
              </a:prstGeom>
              <a:solidFill>
                <a:srgbClr val="64003D"/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indent="0" algn="ctr"/>
                <a:fld id="{E0E281C8-F1DF-A54C-B970-C4CDC433194F}" type="TxLink">
                  <a:rPr lang="en-US" sz="1100" b="1" i="0" u="none" strike="noStrike">
                    <a:solidFill>
                      <a:schemeClr val="bg1"/>
                    </a:solidFill>
                    <a:latin typeface="Calibri"/>
                    <a:ea typeface="Arial" charset="0"/>
                    <a:cs typeface="Calibri"/>
                  </a:rPr>
                  <a:pPr marL="0" indent="0" algn="ctr"/>
                  <a:t>Galway</a:t>
                </a:fld>
                <a:endParaRPr lang="en-US" sz="1100" b="1" i="0" u="none" strike="noStrike">
                  <a:solidFill>
                    <a:schemeClr val="bg1"/>
                  </a:solidFill>
                  <a:latin typeface="Calibri"/>
                  <a:ea typeface="Arial" charset="0"/>
                  <a:cs typeface="Calibri"/>
                </a:endParaRPr>
              </a:p>
            </xdr:txBody>
          </xdr:sp>
          <xdr:sp macro="" textlink="MatchANALYSIS!H27">
            <xdr:nvSpPr>
              <xdr:cNvPr id="309" name="Rectangle 308">
                <a:extLst>
                  <a:ext uri="{FF2B5EF4-FFF2-40B4-BE49-F238E27FC236}">
                    <a16:creationId xmlns:a16="http://schemas.microsoft.com/office/drawing/2014/main" id="{313B04A7-214B-6F49-B6E5-5B7077815234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3108320" y="1219003"/>
                <a:ext cx="826132" cy="277158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indent="0" algn="ctr"/>
                <a:fld id="{87CA79D7-D787-814B-ADB1-3ABB6EF1825B}" type="TxLink">
                  <a:rPr lang="en-US" sz="1100" b="0" i="0" u="none" strike="noStrike">
                    <a:solidFill>
                      <a:schemeClr val="tx1"/>
                    </a:solidFill>
                    <a:latin typeface="Calibri"/>
                    <a:ea typeface="Arial" charset="0"/>
                    <a:cs typeface="Calibri"/>
                  </a:rPr>
                  <a:pPr marL="0" indent="0" algn="ctr"/>
                  <a:t>#VALUE!</a:t>
                </a:fld>
                <a:endParaRPr lang="en-US" sz="11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endParaRPr>
              </a:p>
            </xdr:txBody>
          </xdr:sp>
          <xdr:sp macro="" textlink="MatchANALYSIS!G27">
            <xdr:nvSpPr>
              <xdr:cNvPr id="310" name="Rectangle 309">
                <a:extLst>
                  <a:ext uri="{FF2B5EF4-FFF2-40B4-BE49-F238E27FC236}">
                    <a16:creationId xmlns:a16="http://schemas.microsoft.com/office/drawing/2014/main" id="{F4F94CBB-892C-DF48-A788-D535DD7D983A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0550001" y="1219003"/>
                <a:ext cx="826132" cy="277158"/>
              </a:xfrm>
              <a:prstGeom prst="rect">
                <a:avLst/>
              </a:prstGeom>
              <a:solidFill>
                <a:srgbClr val="64003D"/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indent="0" algn="ctr"/>
                <a:fld id="{1516343B-769E-0047-9E8A-616A25033B5B}" type="TxLink">
                  <a:rPr lang="en-US" sz="1100" b="1" i="0" u="none" strike="noStrike">
                    <a:solidFill>
                      <a:schemeClr val="bg1"/>
                    </a:solidFill>
                    <a:latin typeface="Calibri"/>
                    <a:ea typeface="Arial" charset="0"/>
                    <a:cs typeface="Calibri"/>
                  </a:rPr>
                  <a:pPr marL="0" indent="0" algn="ctr"/>
                  <a:t>#VALUE!</a:t>
                </a:fld>
                <a:endParaRPr lang="en-US" sz="1100" b="1" i="0" u="none" strike="noStrike">
                  <a:solidFill>
                    <a:schemeClr val="bg1"/>
                  </a:solidFill>
                  <a:latin typeface="Calibri"/>
                  <a:ea typeface="Arial" charset="0"/>
                  <a:cs typeface="Calibri"/>
                </a:endParaRPr>
              </a:p>
            </xdr:txBody>
          </xdr:sp>
          <xdr:sp macro="" textlink="MatchANALYSIS!F27">
            <xdr:nvSpPr>
              <xdr:cNvPr id="311" name="Rectangle 310">
                <a:extLst>
                  <a:ext uri="{FF2B5EF4-FFF2-40B4-BE49-F238E27FC236}">
                    <a16:creationId xmlns:a16="http://schemas.microsoft.com/office/drawing/2014/main" id="{2EB6AE4A-6549-524B-9650-52EB4CD15EB8}"/>
                  </a:ext>
                </a:extLst>
              </xdr:cNvPr>
              <xdr:cNvSpPr>
                <a:spLocks/>
              </xdr:cNvSpPr>
            </xdr:nvSpPr>
            <xdr:spPr>
              <a:xfrm>
                <a:off x="31503621" y="1219003"/>
                <a:ext cx="1507869" cy="277158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A503BEE3-6A54-D94E-AD74-95932FE1DB6B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ea typeface="Arial" charset="0"/>
                    <a:cs typeface="Calibri"/>
                  </a:rPr>
                  <a:pPr algn="ctr"/>
                  <a:t>Black Card</a:t>
                </a:fld>
                <a:endParaRPr lang="en-US" sz="1000" b="1" i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xdr:txBody>
          </xdr:sp>
          <xdr:sp macro="" textlink="MatchANALYSIS!H25">
            <xdr:nvSpPr>
              <xdr:cNvPr id="312" name="Rectangle 311">
                <a:extLst>
                  <a:ext uri="{FF2B5EF4-FFF2-40B4-BE49-F238E27FC236}">
                    <a16:creationId xmlns:a16="http://schemas.microsoft.com/office/drawing/2014/main" id="{54AB9AEF-5F04-554D-A215-F6478006EA9B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3108320" y="1569748"/>
                <a:ext cx="826132" cy="277158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indent="0" algn="ctr"/>
                <a:fld id="{D23E2F04-43E1-974B-A459-264D01309FFF}" type="TxLink">
                  <a:rPr lang="en-US" sz="1100" b="0" i="0" u="none" strike="noStrike">
                    <a:solidFill>
                      <a:schemeClr val="tx1"/>
                    </a:solidFill>
                    <a:latin typeface="Calibri"/>
                    <a:ea typeface="Arial" charset="0"/>
                    <a:cs typeface="Calibri"/>
                  </a:rPr>
                  <a:pPr marL="0" indent="0" algn="ctr"/>
                  <a:t>#VALUE!</a:t>
                </a:fld>
                <a:endParaRPr lang="en-US" sz="11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endParaRPr>
              </a:p>
            </xdr:txBody>
          </xdr:sp>
          <xdr:sp macro="" textlink="MatchANALYSIS!F25">
            <xdr:nvSpPr>
              <xdr:cNvPr id="314" name="Rectangle 313">
                <a:extLst>
                  <a:ext uri="{FF2B5EF4-FFF2-40B4-BE49-F238E27FC236}">
                    <a16:creationId xmlns:a16="http://schemas.microsoft.com/office/drawing/2014/main" id="{BDA0A448-7079-0D49-A56A-6E20A99D1851}"/>
                  </a:ext>
                </a:extLst>
              </xdr:cNvPr>
              <xdr:cNvSpPr>
                <a:spLocks/>
              </xdr:cNvSpPr>
            </xdr:nvSpPr>
            <xdr:spPr>
              <a:xfrm>
                <a:off x="31503621" y="1569748"/>
                <a:ext cx="1507869" cy="277158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D4359F5D-6211-7942-91B3-70D9341456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ea typeface="Arial" charset="0"/>
                    <a:cs typeface="Calibri"/>
                  </a:rPr>
                  <a:pPr algn="ctr"/>
                  <a:t>Yellow Card</a:t>
                </a:fld>
                <a:endParaRPr lang="en-US" sz="1000" b="1" i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xdr:txBody>
          </xdr:sp>
          <xdr:sp macro="" textlink="MatchANALYSIS!H26">
            <xdr:nvSpPr>
              <xdr:cNvPr id="315" name="Rectangle 314">
                <a:extLst>
                  <a:ext uri="{FF2B5EF4-FFF2-40B4-BE49-F238E27FC236}">
                    <a16:creationId xmlns:a16="http://schemas.microsoft.com/office/drawing/2014/main" id="{AEF3BDAE-58A4-A340-9130-FCA9CF451CF2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33108320" y="1920493"/>
                <a:ext cx="826132" cy="277158"/>
              </a:xfrm>
              <a:prstGeom prst="rect">
                <a:avLst/>
              </a:prstGeom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indent="0" algn="ctr"/>
                <a:fld id="{45D1B2A9-EF0A-5B46-A758-FDFF9179BDA5}" type="TxLink">
                  <a:rPr lang="en-US" sz="1100" b="0" i="0" u="none" strike="noStrike">
                    <a:solidFill>
                      <a:schemeClr val="tx1"/>
                    </a:solidFill>
                    <a:latin typeface="Calibri"/>
                    <a:ea typeface="Arial" charset="0"/>
                    <a:cs typeface="Calibri"/>
                  </a:rPr>
                  <a:pPr marL="0" indent="0" algn="ctr"/>
                  <a:t>#VALUE!</a:t>
                </a:fld>
                <a:endParaRPr lang="en-US" sz="11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endParaRPr>
              </a:p>
            </xdr:txBody>
          </xdr:sp>
          <xdr:sp macro="" textlink="MatchANALYSIS!F26">
            <xdr:nvSpPr>
              <xdr:cNvPr id="317" name="Rectangle 316">
                <a:extLst>
                  <a:ext uri="{FF2B5EF4-FFF2-40B4-BE49-F238E27FC236}">
                    <a16:creationId xmlns:a16="http://schemas.microsoft.com/office/drawing/2014/main" id="{45BCCA38-5143-4143-9B14-135A4D45E65A}"/>
                  </a:ext>
                </a:extLst>
              </xdr:cNvPr>
              <xdr:cNvSpPr>
                <a:spLocks/>
              </xdr:cNvSpPr>
            </xdr:nvSpPr>
            <xdr:spPr>
              <a:xfrm>
                <a:off x="31503621" y="1920493"/>
                <a:ext cx="1507869" cy="277158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C987D9CC-2C7A-1C49-964F-8B3990A21A0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ea typeface="Arial" charset="0"/>
                    <a:cs typeface="Calibri"/>
                  </a:rPr>
                  <a:pPr algn="ctr"/>
                  <a:t>Red Card</a:t>
                </a:fld>
                <a:endParaRPr lang="en-US" sz="1000" b="1" i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endParaRPr>
              </a:p>
            </xdr:txBody>
          </xdr:sp>
        </xdr:grpSp>
      </xdr:grpSp>
    </xdr:grpSp>
    <xdr:clientData/>
  </xdr:twoCellAnchor>
  <xdr:twoCellAnchor>
    <xdr:from>
      <xdr:col>43</xdr:col>
      <xdr:colOff>215290</xdr:colOff>
      <xdr:row>0</xdr:row>
      <xdr:rowOff>0</xdr:rowOff>
    </xdr:from>
    <xdr:to>
      <xdr:col>47</xdr:col>
      <xdr:colOff>766200</xdr:colOff>
      <xdr:row>2</xdr:row>
      <xdr:rowOff>55351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60DD9D73-0C3D-824F-871E-3EDDE55A605D}"/>
            </a:ext>
          </a:extLst>
        </xdr:cNvPr>
        <xdr:cNvSpPr txBox="1"/>
      </xdr:nvSpPr>
      <xdr:spPr>
        <a:xfrm>
          <a:off x="38442290" y="0"/>
          <a:ext cx="4106910" cy="394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twoCellAnchor>
  <xdr:twoCellAnchor>
    <xdr:from>
      <xdr:col>42</xdr:col>
      <xdr:colOff>793456</xdr:colOff>
      <xdr:row>16</xdr:row>
      <xdr:rowOff>12273</xdr:rowOff>
    </xdr:from>
    <xdr:to>
      <xdr:col>47</xdr:col>
      <xdr:colOff>794534</xdr:colOff>
      <xdr:row>31</xdr:row>
      <xdr:rowOff>84904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3A4498A-5E59-8E43-9DDA-569BB2FEA1EC}"/>
            </a:ext>
          </a:extLst>
        </xdr:cNvPr>
        <xdr:cNvGrpSpPr/>
      </xdr:nvGrpSpPr>
      <xdr:grpSpPr>
        <a:xfrm>
          <a:off x="36353456" y="2721606"/>
          <a:ext cx="4234411" cy="2612631"/>
          <a:chOff x="30042764" y="2570410"/>
          <a:chExt cx="4173936" cy="2521917"/>
        </a:xfrm>
      </xdr:grpSpPr>
      <xdr:sp macro="" textlink="Location1ANALYSIS!L22">
        <xdr:nvSpPr>
          <xdr:cNvPr id="320" name="Rectangle 319">
            <a:extLst>
              <a:ext uri="{FF2B5EF4-FFF2-40B4-BE49-F238E27FC236}">
                <a16:creationId xmlns:a16="http://schemas.microsoft.com/office/drawing/2014/main" id="{1FB18C14-24E3-704E-8A4F-FF0200557038}"/>
              </a:ext>
            </a:extLst>
          </xdr:cNvPr>
          <xdr:cNvSpPr>
            <a:spLocks noChangeAspect="1"/>
          </xdr:cNvSpPr>
        </xdr:nvSpPr>
        <xdr:spPr>
          <a:xfrm>
            <a:off x="30042764" y="2705544"/>
            <a:ext cx="1337434" cy="4590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886A766F-3DD8-E445-93C4-85367F24202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1ANALYSIS!L24">
        <xdr:nvSpPr>
          <xdr:cNvPr id="321" name="Rectangle 320">
            <a:extLst>
              <a:ext uri="{FF2B5EF4-FFF2-40B4-BE49-F238E27FC236}">
                <a16:creationId xmlns:a16="http://schemas.microsoft.com/office/drawing/2014/main" id="{36545131-12EC-2C40-8689-208DC500C1AB}"/>
              </a:ext>
            </a:extLst>
          </xdr:cNvPr>
          <xdr:cNvSpPr>
            <a:spLocks noChangeAspect="1"/>
          </xdr:cNvSpPr>
        </xdr:nvSpPr>
        <xdr:spPr>
          <a:xfrm>
            <a:off x="30059672" y="3425945"/>
            <a:ext cx="1337434" cy="450467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99C057DF-93A2-2042-A689-3A50051FEEE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L23">
        <xdr:nvSpPr>
          <xdr:cNvPr id="322" name="Rectangle 321">
            <a:extLst>
              <a:ext uri="{FF2B5EF4-FFF2-40B4-BE49-F238E27FC236}">
                <a16:creationId xmlns:a16="http://schemas.microsoft.com/office/drawing/2014/main" id="{CC88855A-E400-914F-A151-2BEF738A5A60}"/>
              </a:ext>
            </a:extLst>
          </xdr:cNvPr>
          <xdr:cNvSpPr>
            <a:spLocks noChangeAspect="1"/>
          </xdr:cNvSpPr>
        </xdr:nvSpPr>
        <xdr:spPr>
          <a:xfrm>
            <a:off x="30042764" y="4172136"/>
            <a:ext cx="1337434" cy="4590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3D73B4-CC86-4D44-9F2E-750E0074B29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pic>
        <xdr:nvPicPr>
          <xdr:cNvPr id="323" name="Picture 322">
            <a:extLst>
              <a:ext uri="{FF2B5EF4-FFF2-40B4-BE49-F238E27FC236}">
                <a16:creationId xmlns:a16="http://schemas.microsoft.com/office/drawing/2014/main" id="{4537AB1F-E764-364A-9358-0DEF4BDBFE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0549998" y="2613395"/>
            <a:ext cx="3391428" cy="2096216"/>
          </a:xfrm>
          <a:prstGeom prst="rect">
            <a:avLst/>
          </a:prstGeom>
        </xdr:spPr>
      </xdr:pic>
      <xdr:sp macro="" textlink="Location1ANALYSIS!L27">
        <xdr:nvSpPr>
          <xdr:cNvPr id="324" name="Rectangle 323">
            <a:extLst>
              <a:ext uri="{FF2B5EF4-FFF2-40B4-BE49-F238E27FC236}">
                <a16:creationId xmlns:a16="http://schemas.microsoft.com/office/drawing/2014/main" id="{506350E3-F74C-EF44-91F6-188A827B0C86}"/>
              </a:ext>
            </a:extLst>
          </xdr:cNvPr>
          <xdr:cNvSpPr>
            <a:spLocks noChangeAspect="1"/>
          </xdr:cNvSpPr>
        </xdr:nvSpPr>
        <xdr:spPr>
          <a:xfrm>
            <a:off x="30421502" y="4808293"/>
            <a:ext cx="826132" cy="277158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3FD721B-320A-BB48-9707-B163C0355D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1ANALYSIS!L28">
        <xdr:nvSpPr>
          <xdr:cNvPr id="325" name="Rectangle 324">
            <a:extLst>
              <a:ext uri="{FF2B5EF4-FFF2-40B4-BE49-F238E27FC236}">
                <a16:creationId xmlns:a16="http://schemas.microsoft.com/office/drawing/2014/main" id="{0C380354-EB83-7740-9240-46A7D597B21A}"/>
              </a:ext>
            </a:extLst>
          </xdr:cNvPr>
          <xdr:cNvSpPr>
            <a:spLocks noChangeAspect="1"/>
          </xdr:cNvSpPr>
        </xdr:nvSpPr>
        <xdr:spPr>
          <a:xfrm>
            <a:off x="30977778" y="4808293"/>
            <a:ext cx="826132" cy="277158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2183CA1-0722-4847-AAD3-41C64752D6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29">
        <xdr:nvSpPr>
          <xdr:cNvPr id="326" name="Rectangle 325">
            <a:extLst>
              <a:ext uri="{FF2B5EF4-FFF2-40B4-BE49-F238E27FC236}">
                <a16:creationId xmlns:a16="http://schemas.microsoft.com/office/drawing/2014/main" id="{3876AEDE-9DC0-0448-8F2D-1802B16FAE6D}"/>
              </a:ext>
            </a:extLst>
          </xdr:cNvPr>
          <xdr:cNvSpPr>
            <a:spLocks noChangeAspect="1"/>
          </xdr:cNvSpPr>
        </xdr:nvSpPr>
        <xdr:spPr>
          <a:xfrm>
            <a:off x="32176568" y="4808293"/>
            <a:ext cx="826132" cy="277158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7C4779B-B327-DC43-91FF-442B437677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0">
        <xdr:nvSpPr>
          <xdr:cNvPr id="327" name="Rectangle 326">
            <a:extLst>
              <a:ext uri="{FF2B5EF4-FFF2-40B4-BE49-F238E27FC236}">
                <a16:creationId xmlns:a16="http://schemas.microsoft.com/office/drawing/2014/main" id="{88F5B4BD-0370-7448-BE59-182E57602104}"/>
              </a:ext>
            </a:extLst>
          </xdr:cNvPr>
          <xdr:cNvSpPr>
            <a:spLocks noChangeAspect="1"/>
          </xdr:cNvSpPr>
        </xdr:nvSpPr>
        <xdr:spPr>
          <a:xfrm>
            <a:off x="32783568" y="4808293"/>
            <a:ext cx="826132" cy="277158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A64F0CE-A1A0-AF44-A6FB-3E31D95ED19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1">
        <xdr:nvSpPr>
          <xdr:cNvPr id="328" name="Rectangle 327">
            <a:extLst>
              <a:ext uri="{FF2B5EF4-FFF2-40B4-BE49-F238E27FC236}">
                <a16:creationId xmlns:a16="http://schemas.microsoft.com/office/drawing/2014/main" id="{C545E5BA-383D-9B4F-BBDB-4C874118A15A}"/>
              </a:ext>
            </a:extLst>
          </xdr:cNvPr>
          <xdr:cNvSpPr>
            <a:spLocks noChangeAspect="1"/>
          </xdr:cNvSpPr>
        </xdr:nvSpPr>
        <xdr:spPr>
          <a:xfrm>
            <a:off x="33390568" y="4808293"/>
            <a:ext cx="826132" cy="277158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77A5DDE-6025-1749-9CDC-4506DFEFFD0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4">
        <xdr:nvSpPr>
          <xdr:cNvPr id="329" name="TextBox 328">
            <a:extLst>
              <a:ext uri="{FF2B5EF4-FFF2-40B4-BE49-F238E27FC236}">
                <a16:creationId xmlns:a16="http://schemas.microsoft.com/office/drawing/2014/main" id="{565069EA-73AE-0A4F-BBBF-90D64AB1D511}"/>
              </a:ext>
            </a:extLst>
          </xdr:cNvPr>
          <xdr:cNvSpPr txBox="1"/>
        </xdr:nvSpPr>
        <xdr:spPr>
          <a:xfrm>
            <a:off x="30549998" y="2570410"/>
            <a:ext cx="345822" cy="469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3AA5A3-2F30-8942-8EA3-0BDB0C540DAB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29">
        <xdr:nvSpPr>
          <xdr:cNvPr id="330" name="Rectangle 329">
            <a:extLst>
              <a:ext uri="{FF2B5EF4-FFF2-40B4-BE49-F238E27FC236}">
                <a16:creationId xmlns:a16="http://schemas.microsoft.com/office/drawing/2014/main" id="{330BDF49-3B7A-F840-A9E6-55A9774A549C}"/>
              </a:ext>
            </a:extLst>
          </xdr:cNvPr>
          <xdr:cNvSpPr>
            <a:spLocks noChangeAspect="1"/>
          </xdr:cNvSpPr>
        </xdr:nvSpPr>
        <xdr:spPr>
          <a:xfrm>
            <a:off x="31574632" y="4815169"/>
            <a:ext cx="814296" cy="277158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7C4779B-B327-DC43-91FF-442B437677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5">
        <xdr:nvSpPr>
          <xdr:cNvPr id="331" name="TextBox 330">
            <a:extLst>
              <a:ext uri="{FF2B5EF4-FFF2-40B4-BE49-F238E27FC236}">
                <a16:creationId xmlns:a16="http://schemas.microsoft.com/office/drawing/2014/main" id="{594C5243-80E3-384B-901D-2EEEFB767FAE}"/>
              </a:ext>
            </a:extLst>
          </xdr:cNvPr>
          <xdr:cNvSpPr txBox="1"/>
        </xdr:nvSpPr>
        <xdr:spPr>
          <a:xfrm>
            <a:off x="31292268" y="2570410"/>
            <a:ext cx="345822" cy="469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B0FECDC-6218-644D-AA07-4EDB9E25A07D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6">
        <xdr:nvSpPr>
          <xdr:cNvPr id="332" name="TextBox 331">
            <a:extLst>
              <a:ext uri="{FF2B5EF4-FFF2-40B4-BE49-F238E27FC236}">
                <a16:creationId xmlns:a16="http://schemas.microsoft.com/office/drawing/2014/main" id="{266E1B4D-A907-DB46-B7D8-8E575C7BD098}"/>
              </a:ext>
            </a:extLst>
          </xdr:cNvPr>
          <xdr:cNvSpPr txBox="1"/>
        </xdr:nvSpPr>
        <xdr:spPr>
          <a:xfrm>
            <a:off x="32152895" y="2570410"/>
            <a:ext cx="345822" cy="469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C6F3A9-8704-0348-AAB4-45010272B9F3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7">
        <xdr:nvSpPr>
          <xdr:cNvPr id="333" name="TextBox 332">
            <a:extLst>
              <a:ext uri="{FF2B5EF4-FFF2-40B4-BE49-F238E27FC236}">
                <a16:creationId xmlns:a16="http://schemas.microsoft.com/office/drawing/2014/main" id="{87C58800-CD44-EA47-AAD9-9C90C8C6C109}"/>
              </a:ext>
            </a:extLst>
          </xdr:cNvPr>
          <xdr:cNvSpPr txBox="1"/>
        </xdr:nvSpPr>
        <xdr:spPr>
          <a:xfrm>
            <a:off x="32895163" y="2570410"/>
            <a:ext cx="345822" cy="469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AD79DAF-5E94-B844-9173-6F5C97B12344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8">
        <xdr:nvSpPr>
          <xdr:cNvPr id="334" name="TextBox 333">
            <a:extLst>
              <a:ext uri="{FF2B5EF4-FFF2-40B4-BE49-F238E27FC236}">
                <a16:creationId xmlns:a16="http://schemas.microsoft.com/office/drawing/2014/main" id="{1521BE1F-2A2C-2344-953F-858CB638B2DB}"/>
              </a:ext>
            </a:extLst>
          </xdr:cNvPr>
          <xdr:cNvSpPr txBox="1"/>
        </xdr:nvSpPr>
        <xdr:spPr>
          <a:xfrm>
            <a:off x="33451440" y="2570410"/>
            <a:ext cx="286643" cy="469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8407E3-478C-6D47-BAD5-EEDF8C3B6E58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4">
        <xdr:nvSpPr>
          <xdr:cNvPr id="335" name="TextBox 334">
            <a:extLst>
              <a:ext uri="{FF2B5EF4-FFF2-40B4-BE49-F238E27FC236}">
                <a16:creationId xmlns:a16="http://schemas.microsoft.com/office/drawing/2014/main" id="{8228217A-0F21-0D4E-8685-523A60F412C4}"/>
              </a:ext>
            </a:extLst>
          </xdr:cNvPr>
          <xdr:cNvSpPr txBox="1"/>
        </xdr:nvSpPr>
        <xdr:spPr>
          <a:xfrm>
            <a:off x="30556761" y="4073123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4EAD172-EF1B-B842-A58B-58D7F7FF4752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5">
        <xdr:nvSpPr>
          <xdr:cNvPr id="336" name="TextBox 335">
            <a:extLst>
              <a:ext uri="{FF2B5EF4-FFF2-40B4-BE49-F238E27FC236}">
                <a16:creationId xmlns:a16="http://schemas.microsoft.com/office/drawing/2014/main" id="{6E18EB65-48B5-514D-866F-2B88E20E58ED}"/>
              </a:ext>
            </a:extLst>
          </xdr:cNvPr>
          <xdr:cNvSpPr txBox="1"/>
        </xdr:nvSpPr>
        <xdr:spPr>
          <a:xfrm>
            <a:off x="31299030" y="4073123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8F5937-1F39-5B4E-A81E-5CB8CD697F2D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6">
        <xdr:nvSpPr>
          <xdr:cNvPr id="337" name="TextBox 336">
            <a:extLst>
              <a:ext uri="{FF2B5EF4-FFF2-40B4-BE49-F238E27FC236}">
                <a16:creationId xmlns:a16="http://schemas.microsoft.com/office/drawing/2014/main" id="{6F3C3D9D-A476-304C-9FB9-EF1138AE5822}"/>
              </a:ext>
            </a:extLst>
          </xdr:cNvPr>
          <xdr:cNvSpPr txBox="1"/>
        </xdr:nvSpPr>
        <xdr:spPr>
          <a:xfrm>
            <a:off x="32159657" y="4073123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52A5B8-F70F-8A42-8CD9-53C3D3A7BBF7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7">
        <xdr:nvSpPr>
          <xdr:cNvPr id="338" name="TextBox 337">
            <a:extLst>
              <a:ext uri="{FF2B5EF4-FFF2-40B4-BE49-F238E27FC236}">
                <a16:creationId xmlns:a16="http://schemas.microsoft.com/office/drawing/2014/main" id="{36FB881B-F101-3942-B36B-02D58B3FD283}"/>
              </a:ext>
            </a:extLst>
          </xdr:cNvPr>
          <xdr:cNvSpPr txBox="1"/>
        </xdr:nvSpPr>
        <xdr:spPr>
          <a:xfrm>
            <a:off x="32918833" y="4073123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B33978F-DEBF-DF41-8B6E-8DA1C9E56B43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8">
        <xdr:nvSpPr>
          <xdr:cNvPr id="339" name="TextBox 338">
            <a:extLst>
              <a:ext uri="{FF2B5EF4-FFF2-40B4-BE49-F238E27FC236}">
                <a16:creationId xmlns:a16="http://schemas.microsoft.com/office/drawing/2014/main" id="{42C8B1F1-8D8F-9142-A77E-CC8B4B77195E}"/>
              </a:ext>
            </a:extLst>
          </xdr:cNvPr>
          <xdr:cNvSpPr txBox="1"/>
        </xdr:nvSpPr>
        <xdr:spPr>
          <a:xfrm>
            <a:off x="33446366" y="4073123"/>
            <a:ext cx="298479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4E12693-EA75-134F-B076-5F23F4F1D16C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9">
        <xdr:nvSpPr>
          <xdr:cNvPr id="340" name="TextBox 339">
            <a:extLst>
              <a:ext uri="{FF2B5EF4-FFF2-40B4-BE49-F238E27FC236}">
                <a16:creationId xmlns:a16="http://schemas.microsoft.com/office/drawing/2014/main" id="{FB5B9C07-8D43-4141-B074-C18C4B0F7D4C}"/>
              </a:ext>
            </a:extLst>
          </xdr:cNvPr>
          <xdr:cNvSpPr txBox="1"/>
        </xdr:nvSpPr>
        <xdr:spPr>
          <a:xfrm>
            <a:off x="30549998" y="3430086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22094F2-9AA4-F846-948D-19D398B0868A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0">
        <xdr:nvSpPr>
          <xdr:cNvPr id="341" name="TextBox 340">
            <a:extLst>
              <a:ext uri="{FF2B5EF4-FFF2-40B4-BE49-F238E27FC236}">
                <a16:creationId xmlns:a16="http://schemas.microsoft.com/office/drawing/2014/main" id="{A8B521E8-2C8C-8945-A4B8-928002056A89}"/>
              </a:ext>
            </a:extLst>
          </xdr:cNvPr>
          <xdr:cNvSpPr txBox="1"/>
        </xdr:nvSpPr>
        <xdr:spPr>
          <a:xfrm>
            <a:off x="31292268" y="3430086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AADFEB7-5D2F-3548-B218-AA172209829F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1">
        <xdr:nvSpPr>
          <xdr:cNvPr id="342" name="TextBox 341">
            <a:extLst>
              <a:ext uri="{FF2B5EF4-FFF2-40B4-BE49-F238E27FC236}">
                <a16:creationId xmlns:a16="http://schemas.microsoft.com/office/drawing/2014/main" id="{4FB846F7-5DCE-8448-911E-12F8546DC4C6}"/>
              </a:ext>
            </a:extLst>
          </xdr:cNvPr>
          <xdr:cNvSpPr txBox="1"/>
        </xdr:nvSpPr>
        <xdr:spPr>
          <a:xfrm>
            <a:off x="32152895" y="3430086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6779706-D09E-154E-9117-C4218CEBC78A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2">
        <xdr:nvSpPr>
          <xdr:cNvPr id="343" name="TextBox 342">
            <a:extLst>
              <a:ext uri="{FF2B5EF4-FFF2-40B4-BE49-F238E27FC236}">
                <a16:creationId xmlns:a16="http://schemas.microsoft.com/office/drawing/2014/main" id="{28B5EFE9-F0B8-7547-8B8C-92CEB4CF0211}"/>
              </a:ext>
            </a:extLst>
          </xdr:cNvPr>
          <xdr:cNvSpPr txBox="1"/>
        </xdr:nvSpPr>
        <xdr:spPr>
          <a:xfrm>
            <a:off x="32895163" y="3430086"/>
            <a:ext cx="345822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CE8D3FF-1C38-B541-85C7-645D90D29D07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$O$13">
        <xdr:nvSpPr>
          <xdr:cNvPr id="344" name="TextBox 343">
            <a:extLst>
              <a:ext uri="{FF2B5EF4-FFF2-40B4-BE49-F238E27FC236}">
                <a16:creationId xmlns:a16="http://schemas.microsoft.com/office/drawing/2014/main" id="{4F16CB0A-D8A3-C14B-889F-79EDD76D5125}"/>
              </a:ext>
            </a:extLst>
          </xdr:cNvPr>
          <xdr:cNvSpPr txBox="1"/>
        </xdr:nvSpPr>
        <xdr:spPr>
          <a:xfrm>
            <a:off x="33427768" y="3430086"/>
            <a:ext cx="310314" cy="4607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7088ED-9864-1A48-834D-47438EE8AE29}" type="TxLink">
              <a:rPr lang="en-US" sz="24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35</xdr:col>
      <xdr:colOff>667972</xdr:colOff>
      <xdr:row>29</xdr:row>
      <xdr:rowOff>140787</xdr:rowOff>
    </xdr:from>
    <xdr:to>
      <xdr:col>41</xdr:col>
      <xdr:colOff>778631</xdr:colOff>
      <xdr:row>49</xdr:row>
      <xdr:rowOff>63500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D9ADDC23-61FA-0E41-84CC-03DBE08D8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768253</xdr:colOff>
      <xdr:row>26</xdr:row>
      <xdr:rowOff>140138</xdr:rowOff>
    </xdr:from>
    <xdr:to>
      <xdr:col>38</xdr:col>
      <xdr:colOff>751067</xdr:colOff>
      <xdr:row>28</xdr:row>
      <xdr:rowOff>82019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E0B35218-DD7C-1542-920A-EC969CF4ECAB}"/>
            </a:ext>
          </a:extLst>
        </xdr:cNvPr>
        <xdr:cNvSpPr>
          <a:spLocks noChangeAspect="1"/>
        </xdr:cNvSpPr>
      </xdr:nvSpPr>
      <xdr:spPr>
        <a:xfrm>
          <a:off x="33661253" y="4669805"/>
          <a:ext cx="871814" cy="28054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Efficiency</a:t>
          </a:r>
        </a:p>
      </xdr:txBody>
    </xdr:sp>
    <xdr:clientData/>
  </xdr:twoCellAnchor>
  <xdr:twoCellAnchor>
    <xdr:from>
      <xdr:col>7</xdr:col>
      <xdr:colOff>471714</xdr:colOff>
      <xdr:row>28</xdr:row>
      <xdr:rowOff>131716</xdr:rowOff>
    </xdr:from>
    <xdr:to>
      <xdr:col>13</xdr:col>
      <xdr:colOff>707571</xdr:colOff>
      <xdr:row>49</xdr:row>
      <xdr:rowOff>54429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7C3E55DE-CDB4-174A-81D2-A2861BEBC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740834</xdr:colOff>
      <xdr:row>25</xdr:row>
      <xdr:rowOff>120482</xdr:rowOff>
    </xdr:from>
    <xdr:to>
      <xdr:col>11</xdr:col>
      <xdr:colOff>158400</xdr:colOff>
      <xdr:row>27</xdr:row>
      <xdr:rowOff>166546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70A8F266-092B-894A-8AE4-F638E5A6BB65}"/>
            </a:ext>
          </a:extLst>
        </xdr:cNvPr>
        <xdr:cNvSpPr>
          <a:spLocks noChangeAspect="1"/>
        </xdr:cNvSpPr>
      </xdr:nvSpPr>
      <xdr:spPr>
        <a:xfrm>
          <a:off x="8741834" y="4480815"/>
          <a:ext cx="1195566" cy="3847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Round by Round</a:t>
          </a:r>
        </a:p>
      </xdr:txBody>
    </xdr:sp>
    <xdr:clientData/>
  </xdr:twoCellAnchor>
  <xdr:twoCellAnchor>
    <xdr:from>
      <xdr:col>42</xdr:col>
      <xdr:colOff>456001</xdr:colOff>
      <xdr:row>33</xdr:row>
      <xdr:rowOff>102687</xdr:rowOff>
    </xdr:from>
    <xdr:to>
      <xdr:col>48</xdr:col>
      <xdr:colOff>566660</xdr:colOff>
      <xdr:row>53</xdr:row>
      <xdr:rowOff>25400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603EB6CD-8CB9-CC4F-A75B-215176C36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298753</xdr:colOff>
      <xdr:row>0</xdr:row>
      <xdr:rowOff>0</xdr:rowOff>
    </xdr:from>
    <xdr:to>
      <xdr:col>68</xdr:col>
      <xdr:colOff>838963</xdr:colOff>
      <xdr:row>2</xdr:row>
      <xdr:rowOff>67728</xdr:rowOff>
    </xdr:to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3F38D299-B389-2E43-AB1D-C703A1DF291F}"/>
            </a:ext>
          </a:extLst>
        </xdr:cNvPr>
        <xdr:cNvSpPr txBox="1"/>
      </xdr:nvSpPr>
      <xdr:spPr>
        <a:xfrm>
          <a:off x="57194753" y="0"/>
          <a:ext cx="4096210" cy="40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Summary &amp; Scorecard</a:t>
          </a:r>
        </a:p>
      </xdr:txBody>
    </xdr:sp>
    <xdr:clientData/>
  </xdr:twoCellAnchor>
  <xdr:twoCellAnchor>
    <xdr:from>
      <xdr:col>14</xdr:col>
      <xdr:colOff>52915</xdr:colOff>
      <xdr:row>4</xdr:row>
      <xdr:rowOff>21166</xdr:rowOff>
    </xdr:from>
    <xdr:to>
      <xdr:col>20</xdr:col>
      <xdr:colOff>589228</xdr:colOff>
      <xdr:row>51</xdr:row>
      <xdr:rowOff>125549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5BBA2F0-2FEE-4357-A6AE-37B6D4C13E6F}"/>
            </a:ext>
          </a:extLst>
        </xdr:cNvPr>
        <xdr:cNvGrpSpPr/>
      </xdr:nvGrpSpPr>
      <xdr:grpSpPr>
        <a:xfrm>
          <a:off x="11906248" y="698499"/>
          <a:ext cx="5616313" cy="8063050"/>
          <a:chOff x="12498915" y="698499"/>
          <a:chExt cx="5870313" cy="8190050"/>
        </a:xfrm>
      </xdr:grpSpPr>
      <xdr:sp macro="" textlink="Location2ANALYSIS!F24">
        <xdr:nvSpPr>
          <xdr:cNvPr id="366" name="Rectangle 365">
            <a:extLst>
              <a:ext uri="{FF2B5EF4-FFF2-40B4-BE49-F238E27FC236}">
                <a16:creationId xmlns:a16="http://schemas.microsoft.com/office/drawing/2014/main" id="{69FC9A5A-B35A-4003-8E31-C523F060AB84}"/>
              </a:ext>
            </a:extLst>
          </xdr:cNvPr>
          <xdr:cNvSpPr>
            <a:spLocks noChangeAspect="1"/>
          </xdr:cNvSpPr>
        </xdr:nvSpPr>
        <xdr:spPr>
          <a:xfrm>
            <a:off x="12509498" y="6371165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E3030DCF-E063-D14F-8D0C-A777C1216FCA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2ANALYSIS!F22">
        <xdr:nvSpPr>
          <xdr:cNvPr id="367" name="Rectangle 366">
            <a:extLst>
              <a:ext uri="{FF2B5EF4-FFF2-40B4-BE49-F238E27FC236}">
                <a16:creationId xmlns:a16="http://schemas.microsoft.com/office/drawing/2014/main" id="{61B62A0A-C82C-40CD-BD93-49A3FB400F99}"/>
              </a:ext>
            </a:extLst>
          </xdr:cNvPr>
          <xdr:cNvSpPr>
            <a:spLocks noChangeAspect="1"/>
          </xdr:cNvSpPr>
        </xdr:nvSpPr>
        <xdr:spPr>
          <a:xfrm>
            <a:off x="12527641" y="7503278"/>
            <a:ext cx="1480458" cy="48441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6BFB9CDF-061B-CE47-8A8D-F2BEAB0C6FE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grpSp>
        <xdr:nvGrpSpPr>
          <xdr:cNvPr id="200" name="Group 199">
            <a:extLst>
              <a:ext uri="{FF2B5EF4-FFF2-40B4-BE49-F238E27FC236}">
                <a16:creationId xmlns:a16="http://schemas.microsoft.com/office/drawing/2014/main" id="{10601FBB-2C9C-4608-8ABA-0CA8F655A569}"/>
              </a:ext>
            </a:extLst>
          </xdr:cNvPr>
          <xdr:cNvGrpSpPr/>
        </xdr:nvGrpSpPr>
        <xdr:grpSpPr>
          <a:xfrm>
            <a:off x="12498915" y="698499"/>
            <a:ext cx="5870313" cy="8190050"/>
            <a:chOff x="12460517" y="560614"/>
            <a:chExt cx="5870313" cy="8190050"/>
          </a:xfrm>
        </xdr:grpSpPr>
        <xdr:sp macro="" textlink="Location1ANALYSIS!F22">
          <xdr:nvSpPr>
            <xdr:cNvPr id="201" name="Rectangle 200">
              <a:extLst>
                <a:ext uri="{FF2B5EF4-FFF2-40B4-BE49-F238E27FC236}">
                  <a16:creationId xmlns:a16="http://schemas.microsoft.com/office/drawing/2014/main" id="{69F6023D-8EAB-49D2-97C9-6D4BA4A38F3B}"/>
                </a:ext>
              </a:extLst>
            </xdr:cNvPr>
            <xdr:cNvSpPr>
              <a:spLocks noChangeAspect="1"/>
            </xdr:cNvSpPr>
          </xdr:nvSpPr>
          <xdr:spPr>
            <a:xfrm>
              <a:off x="12914086" y="4323441"/>
              <a:ext cx="877389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ctr"/>
              <a:fld id="{C3626E69-E22D-0341-95B3-E1A9F3D67FC9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i="0"/>
            </a:p>
          </xdr:txBody>
        </xdr:sp>
        <xdr:sp macro="" textlink="Location1ANALYSIS!F28">
          <xdr:nvSpPr>
            <xdr:cNvPr id="202" name="Rectangle 201">
              <a:extLst>
                <a:ext uri="{FF2B5EF4-FFF2-40B4-BE49-F238E27FC236}">
                  <a16:creationId xmlns:a16="http://schemas.microsoft.com/office/drawing/2014/main" id="{FAECFD1E-0291-4FCA-8A2C-0651A157E5EB}"/>
                </a:ext>
              </a:extLst>
            </xdr:cNvPr>
            <xdr:cNvSpPr>
              <a:spLocks noChangeAspect="1"/>
            </xdr:cNvSpPr>
          </xdr:nvSpPr>
          <xdr:spPr>
            <a:xfrm>
              <a:off x="13955488" y="4323441"/>
              <a:ext cx="877388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7C4EA-1D48-6F40-893B-09566ADCE575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29">
          <xdr:nvSpPr>
            <xdr:cNvPr id="203" name="Rectangle 202">
              <a:extLst>
                <a:ext uri="{FF2B5EF4-FFF2-40B4-BE49-F238E27FC236}">
                  <a16:creationId xmlns:a16="http://schemas.microsoft.com/office/drawing/2014/main" id="{FB8C1554-1902-4E26-A8A6-6818C8C48600}"/>
                </a:ext>
              </a:extLst>
            </xdr:cNvPr>
            <xdr:cNvSpPr>
              <a:spLocks noChangeAspect="1"/>
            </xdr:cNvSpPr>
          </xdr:nvSpPr>
          <xdr:spPr>
            <a:xfrm>
              <a:off x="15269033" y="4323441"/>
              <a:ext cx="864688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F4037E7-3A33-DC46-9C17-9985F7330DF5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30">
          <xdr:nvSpPr>
            <xdr:cNvPr id="205" name="Rectangle 204">
              <a:extLst>
                <a:ext uri="{FF2B5EF4-FFF2-40B4-BE49-F238E27FC236}">
                  <a16:creationId xmlns:a16="http://schemas.microsoft.com/office/drawing/2014/main" id="{652691A8-54D9-4322-846A-F651048B8D9D}"/>
                </a:ext>
              </a:extLst>
            </xdr:cNvPr>
            <xdr:cNvSpPr>
              <a:spLocks noChangeAspect="1"/>
            </xdr:cNvSpPr>
          </xdr:nvSpPr>
          <xdr:spPr>
            <a:xfrm>
              <a:off x="16491863" y="4323441"/>
              <a:ext cx="877389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417DE3B-AC10-A84A-8126-417A2B4696CE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31">
          <xdr:nvSpPr>
            <xdr:cNvPr id="206" name="Rectangle 205">
              <a:extLst>
                <a:ext uri="{FF2B5EF4-FFF2-40B4-BE49-F238E27FC236}">
                  <a16:creationId xmlns:a16="http://schemas.microsoft.com/office/drawing/2014/main" id="{54A340AA-FB13-4F39-819B-354B1DB0A638}"/>
                </a:ext>
              </a:extLst>
            </xdr:cNvPr>
            <xdr:cNvSpPr>
              <a:spLocks noChangeAspect="1"/>
            </xdr:cNvSpPr>
          </xdr:nvSpPr>
          <xdr:spPr>
            <a:xfrm>
              <a:off x="17279262" y="4323441"/>
              <a:ext cx="877388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404601E-E124-CD40-B9BD-A8F02C145DA2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22">
          <xdr:nvSpPr>
            <xdr:cNvPr id="207" name="Rectangle 206">
              <a:extLst>
                <a:ext uri="{FF2B5EF4-FFF2-40B4-BE49-F238E27FC236}">
                  <a16:creationId xmlns:a16="http://schemas.microsoft.com/office/drawing/2014/main" id="{9BB9C735-8407-41C5-AEE5-68139E6E4AD5}"/>
                </a:ext>
              </a:extLst>
            </xdr:cNvPr>
            <xdr:cNvSpPr>
              <a:spLocks noChangeAspect="1"/>
            </xdr:cNvSpPr>
          </xdr:nvSpPr>
          <xdr:spPr>
            <a:xfrm>
              <a:off x="12895943" y="8467273"/>
              <a:ext cx="877389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ctr"/>
              <a:fld id="{CBDADE8B-4152-C24B-91A6-11B340F4FDCD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i="0"/>
            </a:p>
          </xdr:txBody>
        </xdr:sp>
        <xdr:sp macro="" textlink="Location2ANALYSIS!F28">
          <xdr:nvSpPr>
            <xdr:cNvPr id="208" name="Rectangle 207">
              <a:extLst>
                <a:ext uri="{FF2B5EF4-FFF2-40B4-BE49-F238E27FC236}">
                  <a16:creationId xmlns:a16="http://schemas.microsoft.com/office/drawing/2014/main" id="{11E87B95-E5F4-4A31-8F15-55E40EA3FB7E}"/>
                </a:ext>
              </a:extLst>
            </xdr:cNvPr>
            <xdr:cNvSpPr>
              <a:spLocks noChangeAspect="1"/>
            </xdr:cNvSpPr>
          </xdr:nvSpPr>
          <xdr:spPr>
            <a:xfrm>
              <a:off x="13919202" y="8467273"/>
              <a:ext cx="877388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3662102-D7DA-5A44-A706-E9F49364D567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29">
          <xdr:nvSpPr>
            <xdr:cNvPr id="209" name="Rectangle 208">
              <a:extLst>
                <a:ext uri="{FF2B5EF4-FFF2-40B4-BE49-F238E27FC236}">
                  <a16:creationId xmlns:a16="http://schemas.microsoft.com/office/drawing/2014/main" id="{C1974D63-CE8F-4250-9F9B-A4B856E59DD3}"/>
                </a:ext>
              </a:extLst>
            </xdr:cNvPr>
            <xdr:cNvSpPr>
              <a:spLocks noChangeAspect="1"/>
            </xdr:cNvSpPr>
          </xdr:nvSpPr>
          <xdr:spPr>
            <a:xfrm>
              <a:off x="15214604" y="8467273"/>
              <a:ext cx="864688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40B7B7-89C9-F343-BF88-16BCDE8AEEC3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31">
          <xdr:nvSpPr>
            <xdr:cNvPr id="210" name="Rectangle 209">
              <a:extLst>
                <a:ext uri="{FF2B5EF4-FFF2-40B4-BE49-F238E27FC236}">
                  <a16:creationId xmlns:a16="http://schemas.microsoft.com/office/drawing/2014/main" id="{A176B58C-F786-4DED-B1B6-A9B029321987}"/>
                </a:ext>
              </a:extLst>
            </xdr:cNvPr>
            <xdr:cNvSpPr>
              <a:spLocks noChangeAspect="1"/>
            </xdr:cNvSpPr>
          </xdr:nvSpPr>
          <xdr:spPr>
            <a:xfrm>
              <a:off x="17453442" y="8467273"/>
              <a:ext cx="877388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A666B43-0336-E74E-B59F-5282ED4620D5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30">
          <xdr:nvSpPr>
            <xdr:cNvPr id="211" name="Rectangle 210">
              <a:extLst>
                <a:ext uri="{FF2B5EF4-FFF2-40B4-BE49-F238E27FC236}">
                  <a16:creationId xmlns:a16="http://schemas.microsoft.com/office/drawing/2014/main" id="{3566087D-7167-430B-9328-B4A61BA65153}"/>
                </a:ext>
              </a:extLst>
            </xdr:cNvPr>
            <xdr:cNvSpPr>
              <a:spLocks noChangeAspect="1"/>
            </xdr:cNvSpPr>
          </xdr:nvSpPr>
          <xdr:spPr>
            <a:xfrm>
              <a:off x="16480974" y="8449130"/>
              <a:ext cx="877389" cy="28339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D826A31-71D0-3146-8DBD-D9C95108FCC0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23">
          <xdr:nvSpPr>
            <xdr:cNvPr id="212" name="Rectangle 211">
              <a:extLst>
                <a:ext uri="{FF2B5EF4-FFF2-40B4-BE49-F238E27FC236}">
                  <a16:creationId xmlns:a16="http://schemas.microsoft.com/office/drawing/2014/main" id="{5AFF8399-0DA9-443D-A1AF-1E9FB6429960}"/>
                </a:ext>
              </a:extLst>
            </xdr:cNvPr>
            <xdr:cNvSpPr>
              <a:spLocks noChangeAspect="1"/>
            </xdr:cNvSpPr>
          </xdr:nvSpPr>
          <xdr:spPr>
            <a:xfrm>
              <a:off x="12507688" y="1224643"/>
              <a:ext cx="1426029" cy="4753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fld id="{4EEAA395-21FC-634F-9650-8862AD08095B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l"/>
                <a:t>0%</a:t>
              </a:fld>
              <a:endParaRPr lang="en-US" sz="1000" i="0"/>
            </a:p>
          </xdr:txBody>
        </xdr:sp>
        <xdr:sp macro="" textlink="Location1ANALYSIS!F24">
          <xdr:nvSpPr>
            <xdr:cNvPr id="213" name="Rectangle 212">
              <a:extLst>
                <a:ext uri="{FF2B5EF4-FFF2-40B4-BE49-F238E27FC236}">
                  <a16:creationId xmlns:a16="http://schemas.microsoft.com/office/drawing/2014/main" id="{83A3EC6F-BA7B-45E6-BCDD-807EB5042B76}"/>
                </a:ext>
              </a:extLst>
            </xdr:cNvPr>
            <xdr:cNvSpPr>
              <a:spLocks noChangeAspect="1"/>
            </xdr:cNvSpPr>
          </xdr:nvSpPr>
          <xdr:spPr>
            <a:xfrm>
              <a:off x="12507688" y="2284186"/>
              <a:ext cx="1426029" cy="48441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fld id="{F345D332-4976-5C4A-8316-6CB63E8DF992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l"/>
                <a:t>0%</a:t>
              </a:fld>
              <a:endPara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endParaRPr>
            </a:p>
          </xdr:txBody>
        </xdr:sp>
        <xdr:sp macro="" textlink="Location1ANALYSIS!F22">
          <xdr:nvSpPr>
            <xdr:cNvPr id="214" name="Rectangle 213">
              <a:extLst>
                <a:ext uri="{FF2B5EF4-FFF2-40B4-BE49-F238E27FC236}">
                  <a16:creationId xmlns:a16="http://schemas.microsoft.com/office/drawing/2014/main" id="{6DCD6570-A980-49C8-9EDA-9BE8E02E7C76}"/>
                </a:ext>
              </a:extLst>
            </xdr:cNvPr>
            <xdr:cNvSpPr>
              <a:spLocks noChangeAspect="1"/>
            </xdr:cNvSpPr>
          </xdr:nvSpPr>
          <xdr:spPr>
            <a:xfrm>
              <a:off x="12507688" y="3361871"/>
              <a:ext cx="1426029" cy="48441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fld id="{A8548065-5F5A-FC44-B783-1D336C1B5BD8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l"/>
                <a:t>0%</a:t>
              </a:fld>
              <a:endParaRPr lang="en-US" sz="1000" i="0"/>
            </a:p>
          </xdr:txBody>
        </xdr:sp>
        <xdr:sp macro="" textlink="Location2ANALYSIS!F23">
          <xdr:nvSpPr>
            <xdr:cNvPr id="215" name="Rectangle 214">
              <a:extLst>
                <a:ext uri="{FF2B5EF4-FFF2-40B4-BE49-F238E27FC236}">
                  <a16:creationId xmlns:a16="http://schemas.microsoft.com/office/drawing/2014/main" id="{36C0F52D-1C58-4473-8B8A-C63B696FD445}"/>
                </a:ext>
              </a:extLst>
            </xdr:cNvPr>
            <xdr:cNvSpPr>
              <a:spLocks noChangeAspect="1"/>
            </xdr:cNvSpPr>
          </xdr:nvSpPr>
          <xdr:spPr>
            <a:xfrm>
              <a:off x="12460517" y="5304971"/>
              <a:ext cx="1426029" cy="484414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fld id="{6E84DDCF-4036-DA45-A295-C6BE7BAFA865}" type="TxLink">
                <a:rPr lang="en-US" sz="10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 algn="l"/>
                <a:t>0%</a:t>
              </a:fld>
              <a:endParaRPr lang="en-US" sz="1000" i="0"/>
            </a:p>
          </xdr:txBody>
        </xdr:sp>
        <xdr:pic>
          <xdr:nvPicPr>
            <xdr:cNvPr id="216" name="Picture 215">
              <a:extLst>
                <a:ext uri="{FF2B5EF4-FFF2-40B4-BE49-F238E27FC236}">
                  <a16:creationId xmlns:a16="http://schemas.microsoft.com/office/drawing/2014/main" id="{CA08A8E3-C4F1-4279-A8C8-738CED0622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990287" y="923482"/>
              <a:ext cx="5328252" cy="3279850"/>
            </a:xfrm>
            <a:prstGeom prst="rect">
              <a:avLst/>
            </a:prstGeom>
          </xdr:spPr>
        </xdr:pic>
        <xdr:sp macro="" textlink="Location1ANALYSIS!D14">
          <xdr:nvSpPr>
            <xdr:cNvPr id="217" name="TextBox 216">
              <a:extLst>
                <a:ext uri="{FF2B5EF4-FFF2-40B4-BE49-F238E27FC236}">
                  <a16:creationId xmlns:a16="http://schemas.microsoft.com/office/drawing/2014/main" id="{CA30602B-A19A-4074-8554-914FB1CED7C2}"/>
                </a:ext>
              </a:extLst>
            </xdr:cNvPr>
            <xdr:cNvSpPr txBox="1"/>
          </xdr:nvSpPr>
          <xdr:spPr>
            <a:xfrm>
              <a:off x="12972144" y="11858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B20ABABB-505C-7D48-996F-479E4B5C058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4">
          <xdr:nvSpPr>
            <xdr:cNvPr id="218" name="TextBox 217">
              <a:extLst>
                <a:ext uri="{FF2B5EF4-FFF2-40B4-BE49-F238E27FC236}">
                  <a16:creationId xmlns:a16="http://schemas.microsoft.com/office/drawing/2014/main" id="{465BDC25-CA10-4652-9B9A-8D954D70FB4B}"/>
                </a:ext>
              </a:extLst>
            </xdr:cNvPr>
            <xdr:cNvSpPr txBox="1"/>
          </xdr:nvSpPr>
          <xdr:spPr>
            <a:xfrm>
              <a:off x="13451116" y="11858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BC07C795-D7A4-5642-B06B-CEFD5E2B9701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0A1DE21F-BA7B-4797-AF1F-E9C2C081BE95}"/>
                </a:ext>
              </a:extLst>
            </xdr:cNvPr>
            <xdr:cNvSpPr txBox="1"/>
          </xdr:nvSpPr>
          <xdr:spPr>
            <a:xfrm>
              <a:off x="13208001" y="1185820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r>
                <a:rPr lang="en-US" sz="2400" b="0" i="0">
                  <a:solidFill>
                    <a:schemeClr val="tx1"/>
                  </a:solidFill>
                </a:rPr>
                <a:t>/</a:t>
              </a:r>
            </a:p>
          </xdr:txBody>
        </xdr:sp>
        <xdr:sp macro="" textlink="Location1ANALYSIS!D15">
          <xdr:nvSpPr>
            <xdr:cNvPr id="220" name="TextBox 219">
              <a:extLst>
                <a:ext uri="{FF2B5EF4-FFF2-40B4-BE49-F238E27FC236}">
                  <a16:creationId xmlns:a16="http://schemas.microsoft.com/office/drawing/2014/main" id="{DA48C1E2-28CA-4030-84B5-333DBAD4D520}"/>
                </a:ext>
              </a:extLst>
            </xdr:cNvPr>
            <xdr:cNvSpPr txBox="1"/>
          </xdr:nvSpPr>
          <xdr:spPr>
            <a:xfrm>
              <a:off x="14013547" y="1185820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ACDEAF80-04CD-BE4A-B1B7-BA090D157CD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5">
          <xdr:nvSpPr>
            <xdr:cNvPr id="221" name="TextBox 220">
              <a:extLst>
                <a:ext uri="{FF2B5EF4-FFF2-40B4-BE49-F238E27FC236}">
                  <a16:creationId xmlns:a16="http://schemas.microsoft.com/office/drawing/2014/main" id="{BCA717EA-58DC-4DC6-ACD7-6A675B00D22C}"/>
                </a:ext>
              </a:extLst>
            </xdr:cNvPr>
            <xdr:cNvSpPr txBox="1"/>
          </xdr:nvSpPr>
          <xdr:spPr>
            <a:xfrm>
              <a:off x="14492518" y="11858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0DFB5722-C461-0B4D-96AE-4B623D06C3D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22" name="TextBox 221">
              <a:extLst>
                <a:ext uri="{FF2B5EF4-FFF2-40B4-BE49-F238E27FC236}">
                  <a16:creationId xmlns:a16="http://schemas.microsoft.com/office/drawing/2014/main" id="{B3335FDC-4FDB-49AB-9C0B-0C8586884EC5}"/>
                </a:ext>
              </a:extLst>
            </xdr:cNvPr>
            <xdr:cNvSpPr txBox="1"/>
          </xdr:nvSpPr>
          <xdr:spPr>
            <a:xfrm>
              <a:off x="14303832" y="118582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16">
          <xdr:nvSpPr>
            <xdr:cNvPr id="224" name="TextBox 223">
              <a:extLst>
                <a:ext uri="{FF2B5EF4-FFF2-40B4-BE49-F238E27FC236}">
                  <a16:creationId xmlns:a16="http://schemas.microsoft.com/office/drawing/2014/main" id="{8E0597DB-8947-4487-B455-52510FDB622A}"/>
                </a:ext>
              </a:extLst>
            </xdr:cNvPr>
            <xdr:cNvSpPr txBox="1"/>
          </xdr:nvSpPr>
          <xdr:spPr>
            <a:xfrm>
              <a:off x="15272664" y="11858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EE307EF-F0B3-5E4D-826D-7E3F7E5640A3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6">
          <xdr:nvSpPr>
            <xdr:cNvPr id="225" name="TextBox 224">
              <a:extLst>
                <a:ext uri="{FF2B5EF4-FFF2-40B4-BE49-F238E27FC236}">
                  <a16:creationId xmlns:a16="http://schemas.microsoft.com/office/drawing/2014/main" id="{53E85903-F1A8-4309-ABD0-545E1B3253A4}"/>
                </a:ext>
              </a:extLst>
            </xdr:cNvPr>
            <xdr:cNvSpPr txBox="1"/>
          </xdr:nvSpPr>
          <xdr:spPr>
            <a:xfrm>
              <a:off x="15697207" y="1185820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3E37AC2-18DB-6E4B-A6EE-6BD37EFB9200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26" name="TextBox 225">
              <a:extLst>
                <a:ext uri="{FF2B5EF4-FFF2-40B4-BE49-F238E27FC236}">
                  <a16:creationId xmlns:a16="http://schemas.microsoft.com/office/drawing/2014/main" id="{43FB2341-F808-484D-9AAF-13E33B06D1ED}"/>
                </a:ext>
              </a:extLst>
            </xdr:cNvPr>
            <xdr:cNvSpPr txBox="1"/>
          </xdr:nvSpPr>
          <xdr:spPr>
            <a:xfrm>
              <a:off x="15508521" y="118582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17">
          <xdr:nvSpPr>
            <xdr:cNvPr id="227" name="TextBox 226">
              <a:extLst>
                <a:ext uri="{FF2B5EF4-FFF2-40B4-BE49-F238E27FC236}">
                  <a16:creationId xmlns:a16="http://schemas.microsoft.com/office/drawing/2014/main" id="{E7285C50-403D-4FA4-A238-55626AC1494C}"/>
                </a:ext>
              </a:extLst>
            </xdr:cNvPr>
            <xdr:cNvSpPr txBox="1"/>
          </xdr:nvSpPr>
          <xdr:spPr>
            <a:xfrm>
              <a:off x="16531780" y="1185820"/>
              <a:ext cx="362004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5DAE9FB-FBEC-394C-9548-5DAFD5BA35B2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7">
          <xdr:nvSpPr>
            <xdr:cNvPr id="228" name="TextBox 227">
              <a:extLst>
                <a:ext uri="{FF2B5EF4-FFF2-40B4-BE49-F238E27FC236}">
                  <a16:creationId xmlns:a16="http://schemas.microsoft.com/office/drawing/2014/main" id="{244FC5F4-5FD0-41DD-BAB2-F7165B73EBD7}"/>
                </a:ext>
              </a:extLst>
            </xdr:cNvPr>
            <xdr:cNvSpPr txBox="1"/>
          </xdr:nvSpPr>
          <xdr:spPr>
            <a:xfrm>
              <a:off x="17010752" y="11858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AEBE3BCA-C39F-5846-A76D-078334722438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29" name="TextBox 228">
              <a:extLst>
                <a:ext uri="{FF2B5EF4-FFF2-40B4-BE49-F238E27FC236}">
                  <a16:creationId xmlns:a16="http://schemas.microsoft.com/office/drawing/2014/main" id="{6F7ECC84-06AC-45AB-8446-83ABA032213D}"/>
                </a:ext>
              </a:extLst>
            </xdr:cNvPr>
            <xdr:cNvSpPr txBox="1"/>
          </xdr:nvSpPr>
          <xdr:spPr>
            <a:xfrm>
              <a:off x="16767637" y="1185820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18">
          <xdr:nvSpPr>
            <xdr:cNvPr id="230" name="TextBox 229">
              <a:extLst>
                <a:ext uri="{FF2B5EF4-FFF2-40B4-BE49-F238E27FC236}">
                  <a16:creationId xmlns:a16="http://schemas.microsoft.com/office/drawing/2014/main" id="{2DBD8EF4-9BB5-4B69-AAB5-D1898F4891AC}"/>
                </a:ext>
              </a:extLst>
            </xdr:cNvPr>
            <xdr:cNvSpPr txBox="1"/>
          </xdr:nvSpPr>
          <xdr:spPr>
            <a:xfrm>
              <a:off x="17500609" y="1185820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E1424D8A-7FEC-9644-A63C-5E7EAB500710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8">
          <xdr:nvSpPr>
            <xdr:cNvPr id="231" name="TextBox 230">
              <a:extLst>
                <a:ext uri="{FF2B5EF4-FFF2-40B4-BE49-F238E27FC236}">
                  <a16:creationId xmlns:a16="http://schemas.microsoft.com/office/drawing/2014/main" id="{E09800AE-5063-4BF2-A0D3-B8625588A126}"/>
                </a:ext>
              </a:extLst>
            </xdr:cNvPr>
            <xdr:cNvSpPr txBox="1"/>
          </xdr:nvSpPr>
          <xdr:spPr>
            <a:xfrm>
              <a:off x="17979580" y="1185820"/>
              <a:ext cx="2948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0ECE268-7617-2C40-91C4-034A9AAC322D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32" name="TextBox 231">
              <a:extLst>
                <a:ext uri="{FF2B5EF4-FFF2-40B4-BE49-F238E27FC236}">
                  <a16:creationId xmlns:a16="http://schemas.microsoft.com/office/drawing/2014/main" id="{70AAB645-9F08-40DD-B1AC-0BDEAAA15DC4}"/>
                </a:ext>
              </a:extLst>
            </xdr:cNvPr>
            <xdr:cNvSpPr txBox="1"/>
          </xdr:nvSpPr>
          <xdr:spPr>
            <a:xfrm>
              <a:off x="17827180" y="118582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9">
          <xdr:nvSpPr>
            <xdr:cNvPr id="233" name="TextBox 232">
              <a:extLst>
                <a:ext uri="{FF2B5EF4-FFF2-40B4-BE49-F238E27FC236}">
                  <a16:creationId xmlns:a16="http://schemas.microsoft.com/office/drawing/2014/main" id="{CC4B171F-FD85-4AA4-AEF5-25F6BAB806BD}"/>
                </a:ext>
              </a:extLst>
            </xdr:cNvPr>
            <xdr:cNvSpPr txBox="1"/>
          </xdr:nvSpPr>
          <xdr:spPr>
            <a:xfrm>
              <a:off x="12961258" y="22907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3E62510-DBC0-B94D-91F7-26CA6CC2E97D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9">
          <xdr:nvSpPr>
            <xdr:cNvPr id="234" name="TextBox 233">
              <a:extLst>
                <a:ext uri="{FF2B5EF4-FFF2-40B4-BE49-F238E27FC236}">
                  <a16:creationId xmlns:a16="http://schemas.microsoft.com/office/drawing/2014/main" id="{005648C9-C672-4101-927D-088D7ED600DA}"/>
                </a:ext>
              </a:extLst>
            </xdr:cNvPr>
            <xdr:cNvSpPr txBox="1"/>
          </xdr:nvSpPr>
          <xdr:spPr>
            <a:xfrm>
              <a:off x="13440230" y="22907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B2B5969E-0A13-7543-BCB4-8B95225C8751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35" name="TextBox 234">
              <a:extLst>
                <a:ext uri="{FF2B5EF4-FFF2-40B4-BE49-F238E27FC236}">
                  <a16:creationId xmlns:a16="http://schemas.microsoft.com/office/drawing/2014/main" id="{F9104DE3-89AE-452C-861B-400DA56A2F23}"/>
                </a:ext>
              </a:extLst>
            </xdr:cNvPr>
            <xdr:cNvSpPr txBox="1"/>
          </xdr:nvSpPr>
          <xdr:spPr>
            <a:xfrm>
              <a:off x="13197115" y="2290720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10">
          <xdr:nvSpPr>
            <xdr:cNvPr id="236" name="TextBox 235">
              <a:extLst>
                <a:ext uri="{FF2B5EF4-FFF2-40B4-BE49-F238E27FC236}">
                  <a16:creationId xmlns:a16="http://schemas.microsoft.com/office/drawing/2014/main" id="{14BD09A4-516A-4922-990C-C3FCD9D7F6CF}"/>
                </a:ext>
              </a:extLst>
            </xdr:cNvPr>
            <xdr:cNvSpPr txBox="1"/>
          </xdr:nvSpPr>
          <xdr:spPr>
            <a:xfrm>
              <a:off x="14002661" y="2290720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751AF77-E22D-4B49-98F6-22A3A378FB23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0">
          <xdr:nvSpPr>
            <xdr:cNvPr id="237" name="TextBox 236">
              <a:extLst>
                <a:ext uri="{FF2B5EF4-FFF2-40B4-BE49-F238E27FC236}">
                  <a16:creationId xmlns:a16="http://schemas.microsoft.com/office/drawing/2014/main" id="{8B699F49-A0E8-4475-AB4E-0520526C226B}"/>
                </a:ext>
              </a:extLst>
            </xdr:cNvPr>
            <xdr:cNvSpPr txBox="1"/>
          </xdr:nvSpPr>
          <xdr:spPr>
            <a:xfrm>
              <a:off x="14481632" y="22907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5A53B31-C597-A54F-8781-B14A51FC135D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38" name="TextBox 237">
              <a:extLst>
                <a:ext uri="{FF2B5EF4-FFF2-40B4-BE49-F238E27FC236}">
                  <a16:creationId xmlns:a16="http://schemas.microsoft.com/office/drawing/2014/main" id="{C7DE74D3-13F2-4E04-BED7-6E0653B84774}"/>
                </a:ext>
              </a:extLst>
            </xdr:cNvPr>
            <xdr:cNvSpPr txBox="1"/>
          </xdr:nvSpPr>
          <xdr:spPr>
            <a:xfrm>
              <a:off x="14292946" y="229072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11">
          <xdr:nvSpPr>
            <xdr:cNvPr id="239" name="TextBox 238">
              <a:extLst>
                <a:ext uri="{FF2B5EF4-FFF2-40B4-BE49-F238E27FC236}">
                  <a16:creationId xmlns:a16="http://schemas.microsoft.com/office/drawing/2014/main" id="{76388BC5-9644-41CC-A846-F5391C9653C7}"/>
                </a:ext>
              </a:extLst>
            </xdr:cNvPr>
            <xdr:cNvSpPr txBox="1"/>
          </xdr:nvSpPr>
          <xdr:spPr>
            <a:xfrm>
              <a:off x="15261778" y="22907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2D945C53-4CE4-3F43-BCF9-9F2B5ED80808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1">
          <xdr:nvSpPr>
            <xdr:cNvPr id="240" name="TextBox 239">
              <a:extLst>
                <a:ext uri="{FF2B5EF4-FFF2-40B4-BE49-F238E27FC236}">
                  <a16:creationId xmlns:a16="http://schemas.microsoft.com/office/drawing/2014/main" id="{C07D0315-F9CC-4201-ABF4-D4F8D2FB3CC1}"/>
                </a:ext>
              </a:extLst>
            </xdr:cNvPr>
            <xdr:cNvSpPr txBox="1"/>
          </xdr:nvSpPr>
          <xdr:spPr>
            <a:xfrm>
              <a:off x="15686321" y="2290720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DB41FD9-351D-8047-95FC-51F14A845181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41" name="TextBox 240">
              <a:extLst>
                <a:ext uri="{FF2B5EF4-FFF2-40B4-BE49-F238E27FC236}">
                  <a16:creationId xmlns:a16="http://schemas.microsoft.com/office/drawing/2014/main" id="{0EB646B5-BDE5-40C7-ACA6-117C040FA714}"/>
                </a:ext>
              </a:extLst>
            </xdr:cNvPr>
            <xdr:cNvSpPr txBox="1"/>
          </xdr:nvSpPr>
          <xdr:spPr>
            <a:xfrm>
              <a:off x="15497635" y="229072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12">
          <xdr:nvSpPr>
            <xdr:cNvPr id="242" name="TextBox 241">
              <a:extLst>
                <a:ext uri="{FF2B5EF4-FFF2-40B4-BE49-F238E27FC236}">
                  <a16:creationId xmlns:a16="http://schemas.microsoft.com/office/drawing/2014/main" id="{8F7098D2-0BE2-4745-9FE2-FED9BFEB3442}"/>
                </a:ext>
              </a:extLst>
            </xdr:cNvPr>
            <xdr:cNvSpPr txBox="1"/>
          </xdr:nvSpPr>
          <xdr:spPr>
            <a:xfrm>
              <a:off x="16520894" y="22907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AB32939-C659-9248-A5DF-95D6C67B0C75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2">
          <xdr:nvSpPr>
            <xdr:cNvPr id="243" name="TextBox 242">
              <a:extLst>
                <a:ext uri="{FF2B5EF4-FFF2-40B4-BE49-F238E27FC236}">
                  <a16:creationId xmlns:a16="http://schemas.microsoft.com/office/drawing/2014/main" id="{61F96578-8D12-4082-BEAD-6E78A614487E}"/>
                </a:ext>
              </a:extLst>
            </xdr:cNvPr>
            <xdr:cNvSpPr txBox="1"/>
          </xdr:nvSpPr>
          <xdr:spPr>
            <a:xfrm>
              <a:off x="16999866" y="2290720"/>
              <a:ext cx="2948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6BBE66D-C6DA-5742-A553-289CBCD1457D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44" name="TextBox 243">
              <a:extLst>
                <a:ext uri="{FF2B5EF4-FFF2-40B4-BE49-F238E27FC236}">
                  <a16:creationId xmlns:a16="http://schemas.microsoft.com/office/drawing/2014/main" id="{9EAF227C-27EB-4E33-99EF-B1E2A02AE294}"/>
                </a:ext>
              </a:extLst>
            </xdr:cNvPr>
            <xdr:cNvSpPr txBox="1"/>
          </xdr:nvSpPr>
          <xdr:spPr>
            <a:xfrm>
              <a:off x="16756751" y="2290720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13">
          <xdr:nvSpPr>
            <xdr:cNvPr id="245" name="TextBox 244">
              <a:extLst>
                <a:ext uri="{FF2B5EF4-FFF2-40B4-BE49-F238E27FC236}">
                  <a16:creationId xmlns:a16="http://schemas.microsoft.com/office/drawing/2014/main" id="{E5B3B2AC-D652-46EB-BE47-90EDD73EDC7E}"/>
                </a:ext>
              </a:extLst>
            </xdr:cNvPr>
            <xdr:cNvSpPr txBox="1"/>
          </xdr:nvSpPr>
          <xdr:spPr>
            <a:xfrm>
              <a:off x="17489723" y="2290720"/>
              <a:ext cx="3493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F23507C8-BBF4-6B4D-A21B-C74433F2F4A5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13">
          <xdr:nvSpPr>
            <xdr:cNvPr id="246" name="TextBox 245">
              <a:extLst>
                <a:ext uri="{FF2B5EF4-FFF2-40B4-BE49-F238E27FC236}">
                  <a16:creationId xmlns:a16="http://schemas.microsoft.com/office/drawing/2014/main" id="{9A797607-46E1-4362-9A8A-129E605AC02C}"/>
                </a:ext>
              </a:extLst>
            </xdr:cNvPr>
            <xdr:cNvSpPr txBox="1"/>
          </xdr:nvSpPr>
          <xdr:spPr>
            <a:xfrm>
              <a:off x="17968694" y="229072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E5718EC-9EBA-2C4C-A964-C507EE76C85F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47" name="TextBox 246">
              <a:extLst>
                <a:ext uri="{FF2B5EF4-FFF2-40B4-BE49-F238E27FC236}">
                  <a16:creationId xmlns:a16="http://schemas.microsoft.com/office/drawing/2014/main" id="{FCC00519-9128-4FC8-BE57-244F8C479131}"/>
                </a:ext>
              </a:extLst>
            </xdr:cNvPr>
            <xdr:cNvSpPr txBox="1"/>
          </xdr:nvSpPr>
          <xdr:spPr>
            <a:xfrm>
              <a:off x="17816294" y="2290720"/>
              <a:ext cx="2948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4">
          <xdr:nvSpPr>
            <xdr:cNvPr id="248" name="TextBox 247">
              <a:extLst>
                <a:ext uri="{FF2B5EF4-FFF2-40B4-BE49-F238E27FC236}">
                  <a16:creationId xmlns:a16="http://schemas.microsoft.com/office/drawing/2014/main" id="{172B58D6-8A17-434A-913D-E2896AFBF6B2}"/>
                </a:ext>
              </a:extLst>
            </xdr:cNvPr>
            <xdr:cNvSpPr txBox="1"/>
          </xdr:nvSpPr>
          <xdr:spPr>
            <a:xfrm>
              <a:off x="12968515" y="340469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3D7E2AED-CE48-A742-8F4D-C47F9F2DC28D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4">
          <xdr:nvSpPr>
            <xdr:cNvPr id="249" name="TextBox 248">
              <a:extLst>
                <a:ext uri="{FF2B5EF4-FFF2-40B4-BE49-F238E27FC236}">
                  <a16:creationId xmlns:a16="http://schemas.microsoft.com/office/drawing/2014/main" id="{43A5BA42-600F-4B31-B5B4-D89A15BC2428}"/>
                </a:ext>
              </a:extLst>
            </xdr:cNvPr>
            <xdr:cNvSpPr txBox="1"/>
          </xdr:nvSpPr>
          <xdr:spPr>
            <a:xfrm>
              <a:off x="13447487" y="340469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17F2003-412E-0342-B70C-1CE8DC776E71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0" name="TextBox 249">
              <a:extLst>
                <a:ext uri="{FF2B5EF4-FFF2-40B4-BE49-F238E27FC236}">
                  <a16:creationId xmlns:a16="http://schemas.microsoft.com/office/drawing/2014/main" id="{1B9ECA7C-8D51-4249-A021-AF8640D17239}"/>
                </a:ext>
              </a:extLst>
            </xdr:cNvPr>
            <xdr:cNvSpPr txBox="1"/>
          </xdr:nvSpPr>
          <xdr:spPr>
            <a:xfrm>
              <a:off x="13204372" y="3404690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5">
          <xdr:nvSpPr>
            <xdr:cNvPr id="251" name="TextBox 250">
              <a:extLst>
                <a:ext uri="{FF2B5EF4-FFF2-40B4-BE49-F238E27FC236}">
                  <a16:creationId xmlns:a16="http://schemas.microsoft.com/office/drawing/2014/main" id="{2712C174-20E5-4FC5-9667-EFF7F5EFDD11}"/>
                </a:ext>
              </a:extLst>
            </xdr:cNvPr>
            <xdr:cNvSpPr txBox="1"/>
          </xdr:nvSpPr>
          <xdr:spPr>
            <a:xfrm>
              <a:off x="14009918" y="3404690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95639D58-3F6C-F043-B396-A63BC8ADC6C7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5">
          <xdr:nvSpPr>
            <xdr:cNvPr id="252" name="TextBox 251">
              <a:extLst>
                <a:ext uri="{FF2B5EF4-FFF2-40B4-BE49-F238E27FC236}">
                  <a16:creationId xmlns:a16="http://schemas.microsoft.com/office/drawing/2014/main" id="{C2D2A02A-9866-4C95-B095-CDA3EA4295C5}"/>
                </a:ext>
              </a:extLst>
            </xdr:cNvPr>
            <xdr:cNvSpPr txBox="1"/>
          </xdr:nvSpPr>
          <xdr:spPr>
            <a:xfrm>
              <a:off x="14488889" y="340469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42E89AB-C01F-614F-906E-507B090E1635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3" name="TextBox 252">
              <a:extLst>
                <a:ext uri="{FF2B5EF4-FFF2-40B4-BE49-F238E27FC236}">
                  <a16:creationId xmlns:a16="http://schemas.microsoft.com/office/drawing/2014/main" id="{C87AE097-EFA8-4A2D-BFAC-1A6267F402D2}"/>
                </a:ext>
              </a:extLst>
            </xdr:cNvPr>
            <xdr:cNvSpPr txBox="1"/>
          </xdr:nvSpPr>
          <xdr:spPr>
            <a:xfrm>
              <a:off x="14300203" y="340469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6">
          <xdr:nvSpPr>
            <xdr:cNvPr id="254" name="TextBox 253">
              <a:extLst>
                <a:ext uri="{FF2B5EF4-FFF2-40B4-BE49-F238E27FC236}">
                  <a16:creationId xmlns:a16="http://schemas.microsoft.com/office/drawing/2014/main" id="{069814BF-1CCA-4E72-B5CF-002C2E6A824F}"/>
                </a:ext>
              </a:extLst>
            </xdr:cNvPr>
            <xdr:cNvSpPr txBox="1"/>
          </xdr:nvSpPr>
          <xdr:spPr>
            <a:xfrm>
              <a:off x="15269035" y="340469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200D9CFC-7BB5-4F40-AA8E-C65379DF4306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6">
          <xdr:nvSpPr>
            <xdr:cNvPr id="255" name="TextBox 254">
              <a:extLst>
                <a:ext uri="{FF2B5EF4-FFF2-40B4-BE49-F238E27FC236}">
                  <a16:creationId xmlns:a16="http://schemas.microsoft.com/office/drawing/2014/main" id="{17EE2E17-19BC-4D94-922E-CAEE734ED803}"/>
                </a:ext>
              </a:extLst>
            </xdr:cNvPr>
            <xdr:cNvSpPr txBox="1"/>
          </xdr:nvSpPr>
          <xdr:spPr>
            <a:xfrm>
              <a:off x="15693578" y="3404690"/>
              <a:ext cx="3493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86FFF130-C36A-7F4F-9FBD-A87D09ACB20A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6" name="TextBox 255">
              <a:extLst>
                <a:ext uri="{FF2B5EF4-FFF2-40B4-BE49-F238E27FC236}">
                  <a16:creationId xmlns:a16="http://schemas.microsoft.com/office/drawing/2014/main" id="{9E89AB57-C6D7-4CDD-9DCD-135AF4ABD799}"/>
                </a:ext>
              </a:extLst>
            </xdr:cNvPr>
            <xdr:cNvSpPr txBox="1"/>
          </xdr:nvSpPr>
          <xdr:spPr>
            <a:xfrm>
              <a:off x="15504892" y="340469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7">
          <xdr:nvSpPr>
            <xdr:cNvPr id="257" name="TextBox 256">
              <a:extLst>
                <a:ext uri="{FF2B5EF4-FFF2-40B4-BE49-F238E27FC236}">
                  <a16:creationId xmlns:a16="http://schemas.microsoft.com/office/drawing/2014/main" id="{799B43CE-DC1B-49AB-94B9-A78400E8D06C}"/>
                </a:ext>
              </a:extLst>
            </xdr:cNvPr>
            <xdr:cNvSpPr txBox="1"/>
          </xdr:nvSpPr>
          <xdr:spPr>
            <a:xfrm>
              <a:off x="16528151" y="3404690"/>
              <a:ext cx="2948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4466FF2-E905-164C-9088-C4ACEA28A706}" type="TxLink">
                <a:rPr lang="en-US" sz="2400" b="1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7">
          <xdr:nvSpPr>
            <xdr:cNvPr id="258" name="TextBox 257">
              <a:extLst>
                <a:ext uri="{FF2B5EF4-FFF2-40B4-BE49-F238E27FC236}">
                  <a16:creationId xmlns:a16="http://schemas.microsoft.com/office/drawing/2014/main" id="{E7097AEE-17DD-44F9-82B1-E2EA7FD359E8}"/>
                </a:ext>
              </a:extLst>
            </xdr:cNvPr>
            <xdr:cNvSpPr txBox="1"/>
          </xdr:nvSpPr>
          <xdr:spPr>
            <a:xfrm>
              <a:off x="17007123" y="340469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E38919A9-C51C-0945-A2B2-338F8724CFDC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9" name="TextBox 258">
              <a:extLst>
                <a:ext uri="{FF2B5EF4-FFF2-40B4-BE49-F238E27FC236}">
                  <a16:creationId xmlns:a16="http://schemas.microsoft.com/office/drawing/2014/main" id="{D2E82038-7F85-489D-8FE4-EA3A436934FD}"/>
                </a:ext>
              </a:extLst>
            </xdr:cNvPr>
            <xdr:cNvSpPr txBox="1"/>
          </xdr:nvSpPr>
          <xdr:spPr>
            <a:xfrm>
              <a:off x="16764008" y="3404690"/>
              <a:ext cx="3493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D8">
          <xdr:nvSpPr>
            <xdr:cNvPr id="260" name="TextBox 259">
              <a:extLst>
                <a:ext uri="{FF2B5EF4-FFF2-40B4-BE49-F238E27FC236}">
                  <a16:creationId xmlns:a16="http://schemas.microsoft.com/office/drawing/2014/main" id="{4015A293-538C-4E73-9A61-EE526571A364}"/>
                </a:ext>
              </a:extLst>
            </xdr:cNvPr>
            <xdr:cNvSpPr txBox="1"/>
          </xdr:nvSpPr>
          <xdr:spPr>
            <a:xfrm>
              <a:off x="17496980" y="3404690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D73B7E7E-1AB4-1A49-91FA-2C2605682291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F8">
          <xdr:nvSpPr>
            <xdr:cNvPr id="261" name="TextBox 260">
              <a:extLst>
                <a:ext uri="{FF2B5EF4-FFF2-40B4-BE49-F238E27FC236}">
                  <a16:creationId xmlns:a16="http://schemas.microsoft.com/office/drawing/2014/main" id="{2BA09329-CA92-4763-932D-5BE43DA227DD}"/>
                </a:ext>
              </a:extLst>
            </xdr:cNvPr>
            <xdr:cNvSpPr txBox="1"/>
          </xdr:nvSpPr>
          <xdr:spPr>
            <a:xfrm>
              <a:off x="17975951" y="3404690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E7B2F85-08A0-384D-98DE-642662E9F0C6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2" name="TextBox 261">
              <a:extLst>
                <a:ext uri="{FF2B5EF4-FFF2-40B4-BE49-F238E27FC236}">
                  <a16:creationId xmlns:a16="http://schemas.microsoft.com/office/drawing/2014/main" id="{07C6CFA1-AB0A-4654-AEEE-C6F6CC2B55DF}"/>
                </a:ext>
              </a:extLst>
            </xdr:cNvPr>
            <xdr:cNvSpPr txBox="1"/>
          </xdr:nvSpPr>
          <xdr:spPr>
            <a:xfrm>
              <a:off x="17823551" y="3404690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pic>
          <xdr:nvPicPr>
            <xdr:cNvPr id="263" name="Picture 262">
              <a:extLst>
                <a:ext uri="{FF2B5EF4-FFF2-40B4-BE49-F238E27FC236}">
                  <a16:creationId xmlns:a16="http://schemas.microsoft.com/office/drawing/2014/main" id="{BE4284D4-2A6D-4D21-9EAF-FE8B04CBD0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961259" y="5060778"/>
              <a:ext cx="5328252" cy="3279851"/>
            </a:xfrm>
            <a:prstGeom prst="rect">
              <a:avLst/>
            </a:prstGeom>
          </xdr:spPr>
        </xdr:pic>
        <xdr:sp macro="" textlink="Location2ANALYSIS!D14">
          <xdr:nvSpPr>
            <xdr:cNvPr id="264" name="TextBox 263">
              <a:extLst>
                <a:ext uri="{FF2B5EF4-FFF2-40B4-BE49-F238E27FC236}">
                  <a16:creationId xmlns:a16="http://schemas.microsoft.com/office/drawing/2014/main" id="{5A54011C-72C5-4D93-A959-CCD037957704}"/>
                </a:ext>
              </a:extLst>
            </xdr:cNvPr>
            <xdr:cNvSpPr txBox="1"/>
          </xdr:nvSpPr>
          <xdr:spPr>
            <a:xfrm>
              <a:off x="12943116" y="53231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0BF74552-ACC2-F546-8A75-EE60D71F53A6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4">
          <xdr:nvSpPr>
            <xdr:cNvPr id="265" name="TextBox 264">
              <a:extLst>
                <a:ext uri="{FF2B5EF4-FFF2-40B4-BE49-F238E27FC236}">
                  <a16:creationId xmlns:a16="http://schemas.microsoft.com/office/drawing/2014/main" id="{2403A7C9-A0DB-4E4D-B8B1-74C0C6691AB8}"/>
                </a:ext>
              </a:extLst>
            </xdr:cNvPr>
            <xdr:cNvSpPr txBox="1"/>
          </xdr:nvSpPr>
          <xdr:spPr>
            <a:xfrm>
              <a:off x="13422088" y="53231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A8AA811-94B8-D543-8D15-9F30F67109D3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5">
          <xdr:nvSpPr>
            <xdr:cNvPr id="266" name="TextBox 265">
              <a:extLst>
                <a:ext uri="{FF2B5EF4-FFF2-40B4-BE49-F238E27FC236}">
                  <a16:creationId xmlns:a16="http://schemas.microsoft.com/office/drawing/2014/main" id="{3DE50D71-6E5E-4BDC-ACA1-592616E0782C}"/>
                </a:ext>
              </a:extLst>
            </xdr:cNvPr>
            <xdr:cNvSpPr txBox="1"/>
          </xdr:nvSpPr>
          <xdr:spPr>
            <a:xfrm>
              <a:off x="13966376" y="5323116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8E32A5B0-32A4-5743-84F9-D74587C33243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5">
          <xdr:nvSpPr>
            <xdr:cNvPr id="267" name="TextBox 266">
              <a:extLst>
                <a:ext uri="{FF2B5EF4-FFF2-40B4-BE49-F238E27FC236}">
                  <a16:creationId xmlns:a16="http://schemas.microsoft.com/office/drawing/2014/main" id="{65D4F33C-9799-4545-89F4-0A8B179FE632}"/>
                </a:ext>
              </a:extLst>
            </xdr:cNvPr>
            <xdr:cNvSpPr txBox="1"/>
          </xdr:nvSpPr>
          <xdr:spPr>
            <a:xfrm>
              <a:off x="14445347" y="53231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33904523-DA9F-094B-A64B-8DCA635E8770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6">
          <xdr:nvSpPr>
            <xdr:cNvPr id="268" name="TextBox 267">
              <a:extLst>
                <a:ext uri="{FF2B5EF4-FFF2-40B4-BE49-F238E27FC236}">
                  <a16:creationId xmlns:a16="http://schemas.microsoft.com/office/drawing/2014/main" id="{1B8005DA-2059-4209-A5D7-3FDA9BCCB03E}"/>
                </a:ext>
              </a:extLst>
            </xdr:cNvPr>
            <xdr:cNvSpPr txBox="1"/>
          </xdr:nvSpPr>
          <xdr:spPr>
            <a:xfrm>
              <a:off x="15243636" y="53231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92CC6662-1FEB-8645-B715-C6EB72FB69D1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6">
          <xdr:nvSpPr>
            <xdr:cNvPr id="269" name="TextBox 268">
              <a:extLst>
                <a:ext uri="{FF2B5EF4-FFF2-40B4-BE49-F238E27FC236}">
                  <a16:creationId xmlns:a16="http://schemas.microsoft.com/office/drawing/2014/main" id="{0E121689-5318-42E8-B5EC-17F33A5D4AE1}"/>
                </a:ext>
              </a:extLst>
            </xdr:cNvPr>
            <xdr:cNvSpPr txBox="1"/>
          </xdr:nvSpPr>
          <xdr:spPr>
            <a:xfrm>
              <a:off x="15668179" y="5323116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0CC4CB3-5BDD-3D47-A736-37BE7268744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7">
          <xdr:nvSpPr>
            <xdr:cNvPr id="270" name="TextBox 269">
              <a:extLst>
                <a:ext uri="{FF2B5EF4-FFF2-40B4-BE49-F238E27FC236}">
                  <a16:creationId xmlns:a16="http://schemas.microsoft.com/office/drawing/2014/main" id="{A3E9DC29-CB02-48D4-8656-3B072124B6AA}"/>
                </a:ext>
              </a:extLst>
            </xdr:cNvPr>
            <xdr:cNvSpPr txBox="1"/>
          </xdr:nvSpPr>
          <xdr:spPr>
            <a:xfrm>
              <a:off x="16502752" y="53231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8D2A0F3B-0645-4942-A234-A63DFFF5DE6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7">
          <xdr:nvSpPr>
            <xdr:cNvPr id="271" name="TextBox 270">
              <a:extLst>
                <a:ext uri="{FF2B5EF4-FFF2-40B4-BE49-F238E27FC236}">
                  <a16:creationId xmlns:a16="http://schemas.microsoft.com/office/drawing/2014/main" id="{3FDDAAD9-F9F9-4B2F-95A4-DBB511D5FE20}"/>
                </a:ext>
              </a:extLst>
            </xdr:cNvPr>
            <xdr:cNvSpPr txBox="1"/>
          </xdr:nvSpPr>
          <xdr:spPr>
            <a:xfrm>
              <a:off x="16981724" y="5323116"/>
              <a:ext cx="2948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62EA35F-3C22-824A-92A0-12DC6A9FA8F6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8">
          <xdr:nvSpPr>
            <xdr:cNvPr id="272" name="TextBox 271">
              <a:extLst>
                <a:ext uri="{FF2B5EF4-FFF2-40B4-BE49-F238E27FC236}">
                  <a16:creationId xmlns:a16="http://schemas.microsoft.com/office/drawing/2014/main" id="{2B5AD4B7-C8D5-428C-BC93-A6B184FE98F5}"/>
                </a:ext>
              </a:extLst>
            </xdr:cNvPr>
            <xdr:cNvSpPr txBox="1"/>
          </xdr:nvSpPr>
          <xdr:spPr>
            <a:xfrm>
              <a:off x="17471581" y="5323116"/>
              <a:ext cx="3493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FB04A8D5-95C1-644D-ABF7-D00DB0597A0F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8">
          <xdr:nvSpPr>
            <xdr:cNvPr id="273" name="TextBox 272">
              <a:extLst>
                <a:ext uri="{FF2B5EF4-FFF2-40B4-BE49-F238E27FC236}">
                  <a16:creationId xmlns:a16="http://schemas.microsoft.com/office/drawing/2014/main" id="{D861D70A-EAD9-4278-A93D-495F2FB84031}"/>
                </a:ext>
              </a:extLst>
            </xdr:cNvPr>
            <xdr:cNvSpPr txBox="1"/>
          </xdr:nvSpPr>
          <xdr:spPr>
            <a:xfrm>
              <a:off x="17950552" y="53231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32058305-7E43-B543-BB04-1DFD1107AB3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9">
          <xdr:nvSpPr>
            <xdr:cNvPr id="274" name="TextBox 273">
              <a:extLst>
                <a:ext uri="{FF2B5EF4-FFF2-40B4-BE49-F238E27FC236}">
                  <a16:creationId xmlns:a16="http://schemas.microsoft.com/office/drawing/2014/main" id="{E2D3B861-B20A-4741-831D-0B7AFF2B04FE}"/>
                </a:ext>
              </a:extLst>
            </xdr:cNvPr>
            <xdr:cNvSpPr txBox="1"/>
          </xdr:nvSpPr>
          <xdr:spPr>
            <a:xfrm>
              <a:off x="12932230" y="64280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FDC60EAB-A781-F44D-8272-41C2A6A95DF1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9">
          <xdr:nvSpPr>
            <xdr:cNvPr id="275" name="TextBox 274">
              <a:extLst>
                <a:ext uri="{FF2B5EF4-FFF2-40B4-BE49-F238E27FC236}">
                  <a16:creationId xmlns:a16="http://schemas.microsoft.com/office/drawing/2014/main" id="{B92FBEE6-1D15-44C3-BB47-818192AC68ED}"/>
                </a:ext>
              </a:extLst>
            </xdr:cNvPr>
            <xdr:cNvSpPr txBox="1"/>
          </xdr:nvSpPr>
          <xdr:spPr>
            <a:xfrm>
              <a:off x="13411202" y="64280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E3CB083C-7D12-A94C-AA35-D39EEC394A8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0">
          <xdr:nvSpPr>
            <xdr:cNvPr id="276" name="TextBox 275">
              <a:extLst>
                <a:ext uri="{FF2B5EF4-FFF2-40B4-BE49-F238E27FC236}">
                  <a16:creationId xmlns:a16="http://schemas.microsoft.com/office/drawing/2014/main" id="{F383972F-F1AF-4C95-B729-1AE19B2D98D6}"/>
                </a:ext>
              </a:extLst>
            </xdr:cNvPr>
            <xdr:cNvSpPr txBox="1"/>
          </xdr:nvSpPr>
          <xdr:spPr>
            <a:xfrm>
              <a:off x="13955490" y="6428016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E20740A-D7EB-4745-8BEB-CA0382A14B0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0">
          <xdr:nvSpPr>
            <xdr:cNvPr id="277" name="TextBox 276">
              <a:extLst>
                <a:ext uri="{FF2B5EF4-FFF2-40B4-BE49-F238E27FC236}">
                  <a16:creationId xmlns:a16="http://schemas.microsoft.com/office/drawing/2014/main" id="{C4E8555D-1958-45ED-A0AA-722BF75D972D}"/>
                </a:ext>
              </a:extLst>
            </xdr:cNvPr>
            <xdr:cNvSpPr txBox="1"/>
          </xdr:nvSpPr>
          <xdr:spPr>
            <a:xfrm>
              <a:off x="14434461" y="64280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E0632752-3568-7C47-B79B-1D0317278374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1">
          <xdr:nvSpPr>
            <xdr:cNvPr id="278" name="TextBox 277">
              <a:extLst>
                <a:ext uri="{FF2B5EF4-FFF2-40B4-BE49-F238E27FC236}">
                  <a16:creationId xmlns:a16="http://schemas.microsoft.com/office/drawing/2014/main" id="{A145EE1F-D8CA-4585-B905-13692CA8045E}"/>
                </a:ext>
              </a:extLst>
            </xdr:cNvPr>
            <xdr:cNvSpPr txBox="1"/>
          </xdr:nvSpPr>
          <xdr:spPr>
            <a:xfrm>
              <a:off x="15232750" y="64280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C67B4B6-8082-9549-A15F-62F9D419FCD0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1">
          <xdr:nvSpPr>
            <xdr:cNvPr id="279" name="TextBox 278">
              <a:extLst>
                <a:ext uri="{FF2B5EF4-FFF2-40B4-BE49-F238E27FC236}">
                  <a16:creationId xmlns:a16="http://schemas.microsoft.com/office/drawing/2014/main" id="{99B2F325-F905-4895-8722-63CEFBDA79F7}"/>
                </a:ext>
              </a:extLst>
            </xdr:cNvPr>
            <xdr:cNvSpPr txBox="1"/>
          </xdr:nvSpPr>
          <xdr:spPr>
            <a:xfrm>
              <a:off x="15657293" y="6428016"/>
              <a:ext cx="3493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D34F21EC-EB4B-0545-B4B9-2CF5B844144E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2">
          <xdr:nvSpPr>
            <xdr:cNvPr id="280" name="TextBox 279">
              <a:extLst>
                <a:ext uri="{FF2B5EF4-FFF2-40B4-BE49-F238E27FC236}">
                  <a16:creationId xmlns:a16="http://schemas.microsoft.com/office/drawing/2014/main" id="{05E16B78-A791-4F7F-86A2-50706F366FA1}"/>
                </a:ext>
              </a:extLst>
            </xdr:cNvPr>
            <xdr:cNvSpPr txBox="1"/>
          </xdr:nvSpPr>
          <xdr:spPr>
            <a:xfrm>
              <a:off x="16491866" y="64280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FED1E984-F33F-9449-8C9B-79A0374A431F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2">
          <xdr:nvSpPr>
            <xdr:cNvPr id="281" name="TextBox 280">
              <a:extLst>
                <a:ext uri="{FF2B5EF4-FFF2-40B4-BE49-F238E27FC236}">
                  <a16:creationId xmlns:a16="http://schemas.microsoft.com/office/drawing/2014/main" id="{A9EF1855-B115-4834-9B3B-22278AE0DB48}"/>
                </a:ext>
              </a:extLst>
            </xdr:cNvPr>
            <xdr:cNvSpPr txBox="1"/>
          </xdr:nvSpPr>
          <xdr:spPr>
            <a:xfrm>
              <a:off x="16970838" y="64280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ED949E5C-AC7F-324B-9007-C22939E83C4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13">
          <xdr:nvSpPr>
            <xdr:cNvPr id="282" name="TextBox 281">
              <a:extLst>
                <a:ext uri="{FF2B5EF4-FFF2-40B4-BE49-F238E27FC236}">
                  <a16:creationId xmlns:a16="http://schemas.microsoft.com/office/drawing/2014/main" id="{63656F20-B68C-475F-98C3-7E40F264E902}"/>
                </a:ext>
              </a:extLst>
            </xdr:cNvPr>
            <xdr:cNvSpPr txBox="1"/>
          </xdr:nvSpPr>
          <xdr:spPr>
            <a:xfrm>
              <a:off x="17460695" y="6428016"/>
              <a:ext cx="362003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1FCD4753-9D98-8E49-B65C-CB045A857C3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13">
          <xdr:nvSpPr>
            <xdr:cNvPr id="283" name="TextBox 282">
              <a:extLst>
                <a:ext uri="{FF2B5EF4-FFF2-40B4-BE49-F238E27FC236}">
                  <a16:creationId xmlns:a16="http://schemas.microsoft.com/office/drawing/2014/main" id="{13A92017-E8F9-439D-A15B-6B42ECD50D55}"/>
                </a:ext>
              </a:extLst>
            </xdr:cNvPr>
            <xdr:cNvSpPr txBox="1"/>
          </xdr:nvSpPr>
          <xdr:spPr>
            <a:xfrm>
              <a:off x="17939666" y="6428016"/>
              <a:ext cx="307575" cy="49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F226938C-06F3-5C45-B16E-B8C89774A46B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4">
          <xdr:nvSpPr>
            <xdr:cNvPr id="285" name="TextBox 284">
              <a:extLst>
                <a:ext uri="{FF2B5EF4-FFF2-40B4-BE49-F238E27FC236}">
                  <a16:creationId xmlns:a16="http://schemas.microsoft.com/office/drawing/2014/main" id="{6B5458CB-5F33-4561-A00F-9E96FC1698A7}"/>
                </a:ext>
              </a:extLst>
            </xdr:cNvPr>
            <xdr:cNvSpPr txBox="1"/>
          </xdr:nvSpPr>
          <xdr:spPr>
            <a:xfrm>
              <a:off x="12939487" y="7541986"/>
              <a:ext cx="307575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B98A36E4-FCB9-0F41-963D-C0439DE576A1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4">
          <xdr:nvSpPr>
            <xdr:cNvPr id="287" name="TextBox 286">
              <a:extLst>
                <a:ext uri="{FF2B5EF4-FFF2-40B4-BE49-F238E27FC236}">
                  <a16:creationId xmlns:a16="http://schemas.microsoft.com/office/drawing/2014/main" id="{E4CE1567-3759-49F9-A9C0-423D7D224686}"/>
                </a:ext>
              </a:extLst>
            </xdr:cNvPr>
            <xdr:cNvSpPr txBox="1"/>
          </xdr:nvSpPr>
          <xdr:spPr>
            <a:xfrm>
              <a:off x="13418459" y="7541986"/>
              <a:ext cx="307575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E0AB6D9-C3EA-EA45-8A17-5911EFD5013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5">
          <xdr:nvSpPr>
            <xdr:cNvPr id="288" name="TextBox 287">
              <a:extLst>
                <a:ext uri="{FF2B5EF4-FFF2-40B4-BE49-F238E27FC236}">
                  <a16:creationId xmlns:a16="http://schemas.microsoft.com/office/drawing/2014/main" id="{EFD43751-343D-47D2-9283-0510EEE10731}"/>
                </a:ext>
              </a:extLst>
            </xdr:cNvPr>
            <xdr:cNvSpPr txBox="1"/>
          </xdr:nvSpPr>
          <xdr:spPr>
            <a:xfrm>
              <a:off x="13962747" y="7541986"/>
              <a:ext cx="362003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660FE9E-6CD3-CF4A-85B3-97EEDBEE4E2B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5">
          <xdr:nvSpPr>
            <xdr:cNvPr id="289" name="TextBox 288">
              <a:extLst>
                <a:ext uri="{FF2B5EF4-FFF2-40B4-BE49-F238E27FC236}">
                  <a16:creationId xmlns:a16="http://schemas.microsoft.com/office/drawing/2014/main" id="{659F85F1-2086-4AC8-A397-87A70F41EC9A}"/>
                </a:ext>
              </a:extLst>
            </xdr:cNvPr>
            <xdr:cNvSpPr txBox="1"/>
          </xdr:nvSpPr>
          <xdr:spPr>
            <a:xfrm>
              <a:off x="14441718" y="7541986"/>
              <a:ext cx="307575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CFE5AF2-BF5A-BF4F-AF84-26DFFCE15BC6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6">
          <xdr:nvSpPr>
            <xdr:cNvPr id="299" name="TextBox 298">
              <a:extLst>
                <a:ext uri="{FF2B5EF4-FFF2-40B4-BE49-F238E27FC236}">
                  <a16:creationId xmlns:a16="http://schemas.microsoft.com/office/drawing/2014/main" id="{08893951-C1AA-4F1A-AB5D-6E7F5B12EF25}"/>
                </a:ext>
              </a:extLst>
            </xdr:cNvPr>
            <xdr:cNvSpPr txBox="1"/>
          </xdr:nvSpPr>
          <xdr:spPr>
            <a:xfrm>
              <a:off x="15240007" y="7541986"/>
              <a:ext cx="294875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073FC2E4-C194-7444-807A-5DBE250D9F93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6">
          <xdr:nvSpPr>
            <xdr:cNvPr id="300" name="TextBox 299">
              <a:extLst>
                <a:ext uri="{FF2B5EF4-FFF2-40B4-BE49-F238E27FC236}">
                  <a16:creationId xmlns:a16="http://schemas.microsoft.com/office/drawing/2014/main" id="{FCBD580C-39A2-4FA5-B308-498B892750AB}"/>
                </a:ext>
              </a:extLst>
            </xdr:cNvPr>
            <xdr:cNvSpPr txBox="1"/>
          </xdr:nvSpPr>
          <xdr:spPr>
            <a:xfrm>
              <a:off x="15664550" y="7541986"/>
              <a:ext cx="362003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2D6438E9-8287-0046-B60D-C72716BB386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7">
          <xdr:nvSpPr>
            <xdr:cNvPr id="345" name="TextBox 344">
              <a:extLst>
                <a:ext uri="{FF2B5EF4-FFF2-40B4-BE49-F238E27FC236}">
                  <a16:creationId xmlns:a16="http://schemas.microsoft.com/office/drawing/2014/main" id="{AB4B53FD-EBEF-4DA7-9F86-2D9D88BF303D}"/>
                </a:ext>
              </a:extLst>
            </xdr:cNvPr>
            <xdr:cNvSpPr txBox="1"/>
          </xdr:nvSpPr>
          <xdr:spPr>
            <a:xfrm>
              <a:off x="16499123" y="7541986"/>
              <a:ext cx="307575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8C98BFCC-58E9-C049-9354-A170BCC93BE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7">
          <xdr:nvSpPr>
            <xdr:cNvPr id="346" name="TextBox 345">
              <a:extLst>
                <a:ext uri="{FF2B5EF4-FFF2-40B4-BE49-F238E27FC236}">
                  <a16:creationId xmlns:a16="http://schemas.microsoft.com/office/drawing/2014/main" id="{76A18904-DFFF-483C-8D65-968AE7C31BAF}"/>
                </a:ext>
              </a:extLst>
            </xdr:cNvPr>
            <xdr:cNvSpPr txBox="1"/>
          </xdr:nvSpPr>
          <xdr:spPr>
            <a:xfrm>
              <a:off x="16978095" y="7541986"/>
              <a:ext cx="307575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ABDFB1E-1E87-0B43-8A22-62F141F096A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D8">
          <xdr:nvSpPr>
            <xdr:cNvPr id="347" name="TextBox 346">
              <a:extLst>
                <a:ext uri="{FF2B5EF4-FFF2-40B4-BE49-F238E27FC236}">
                  <a16:creationId xmlns:a16="http://schemas.microsoft.com/office/drawing/2014/main" id="{AC585455-A6FB-4629-BE41-64CDFAF6A47C}"/>
                </a:ext>
              </a:extLst>
            </xdr:cNvPr>
            <xdr:cNvSpPr txBox="1"/>
          </xdr:nvSpPr>
          <xdr:spPr>
            <a:xfrm>
              <a:off x="17467952" y="7541986"/>
              <a:ext cx="362003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E8793849-3496-774D-8315-CF1F24CD260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">
          <xdr:nvSpPr>
            <xdr:cNvPr id="348" name="TextBox 347">
              <a:extLst>
                <a:ext uri="{FF2B5EF4-FFF2-40B4-BE49-F238E27FC236}">
                  <a16:creationId xmlns:a16="http://schemas.microsoft.com/office/drawing/2014/main" id="{AD3FFB3C-66C3-4B76-BD23-8B0C1F3634FA}"/>
                </a:ext>
              </a:extLst>
            </xdr:cNvPr>
            <xdr:cNvSpPr txBox="1"/>
          </xdr:nvSpPr>
          <xdr:spPr>
            <a:xfrm>
              <a:off x="13178973" y="5323116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r>
                <a:rPr lang="en-US" sz="2400" b="0" i="0">
                  <a:solidFill>
                    <a:schemeClr val="tx1"/>
                  </a:solidFill>
                </a:rPr>
                <a:t>/</a:t>
              </a:r>
            </a:p>
          </xdr:txBody>
        </xdr:sp>
        <xdr:sp macro="" textlink="#REF!">
          <xdr:nvSpPr>
            <xdr:cNvPr id="349" name="TextBox 348">
              <a:extLst>
                <a:ext uri="{FF2B5EF4-FFF2-40B4-BE49-F238E27FC236}">
                  <a16:creationId xmlns:a16="http://schemas.microsoft.com/office/drawing/2014/main" id="{487AC668-A109-436A-8825-BD38CDF05EED}"/>
                </a:ext>
              </a:extLst>
            </xdr:cNvPr>
            <xdr:cNvSpPr txBox="1"/>
          </xdr:nvSpPr>
          <xdr:spPr>
            <a:xfrm>
              <a:off x="14256661" y="5323116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0" name="TextBox 349">
              <a:extLst>
                <a:ext uri="{FF2B5EF4-FFF2-40B4-BE49-F238E27FC236}">
                  <a16:creationId xmlns:a16="http://schemas.microsoft.com/office/drawing/2014/main" id="{727AF73F-4983-4F0E-BAE2-F5EDBBD3C449}"/>
                </a:ext>
              </a:extLst>
            </xdr:cNvPr>
            <xdr:cNvSpPr txBox="1"/>
          </xdr:nvSpPr>
          <xdr:spPr>
            <a:xfrm>
              <a:off x="15479493" y="5323116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1" name="TextBox 350">
              <a:extLst>
                <a:ext uri="{FF2B5EF4-FFF2-40B4-BE49-F238E27FC236}">
                  <a16:creationId xmlns:a16="http://schemas.microsoft.com/office/drawing/2014/main" id="{315CBA61-A892-4CFF-B915-80970936E60E}"/>
                </a:ext>
              </a:extLst>
            </xdr:cNvPr>
            <xdr:cNvSpPr txBox="1"/>
          </xdr:nvSpPr>
          <xdr:spPr>
            <a:xfrm>
              <a:off x="16738609" y="5323116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2" name="TextBox 351">
              <a:extLst>
                <a:ext uri="{FF2B5EF4-FFF2-40B4-BE49-F238E27FC236}">
                  <a16:creationId xmlns:a16="http://schemas.microsoft.com/office/drawing/2014/main" id="{D0A726B3-C3C7-4DB9-A4F1-76C587ED1BCD}"/>
                </a:ext>
              </a:extLst>
            </xdr:cNvPr>
            <xdr:cNvSpPr txBox="1"/>
          </xdr:nvSpPr>
          <xdr:spPr>
            <a:xfrm>
              <a:off x="17707438" y="5323116"/>
              <a:ext cx="349303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3" name="TextBox 352">
              <a:extLst>
                <a:ext uri="{FF2B5EF4-FFF2-40B4-BE49-F238E27FC236}">
                  <a16:creationId xmlns:a16="http://schemas.microsoft.com/office/drawing/2014/main" id="{392BFE5A-F58C-4BBD-9413-95E960BD95B1}"/>
                </a:ext>
              </a:extLst>
            </xdr:cNvPr>
            <xdr:cNvSpPr txBox="1"/>
          </xdr:nvSpPr>
          <xdr:spPr>
            <a:xfrm>
              <a:off x="13168087" y="6428016"/>
              <a:ext cx="3620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4" name="TextBox 353">
              <a:extLst>
                <a:ext uri="{FF2B5EF4-FFF2-40B4-BE49-F238E27FC236}">
                  <a16:creationId xmlns:a16="http://schemas.microsoft.com/office/drawing/2014/main" id="{774C0B07-34BA-48A9-A05A-2385A5E114BE}"/>
                </a:ext>
              </a:extLst>
            </xdr:cNvPr>
            <xdr:cNvSpPr txBox="1"/>
          </xdr:nvSpPr>
          <xdr:spPr>
            <a:xfrm>
              <a:off x="14245775" y="6428016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5" name="TextBox 354">
              <a:extLst>
                <a:ext uri="{FF2B5EF4-FFF2-40B4-BE49-F238E27FC236}">
                  <a16:creationId xmlns:a16="http://schemas.microsoft.com/office/drawing/2014/main" id="{FAF13EA1-B97A-42D5-864C-54BE0F4E8A5C}"/>
                </a:ext>
              </a:extLst>
            </xdr:cNvPr>
            <xdr:cNvSpPr txBox="1"/>
          </xdr:nvSpPr>
          <xdr:spPr>
            <a:xfrm>
              <a:off x="15468607" y="6428016"/>
              <a:ext cx="307575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6" name="TextBox 355">
              <a:extLst>
                <a:ext uri="{FF2B5EF4-FFF2-40B4-BE49-F238E27FC236}">
                  <a16:creationId xmlns:a16="http://schemas.microsoft.com/office/drawing/2014/main" id="{AAEA470B-C0E6-4758-B116-A2FA93C8267E}"/>
                </a:ext>
              </a:extLst>
            </xdr:cNvPr>
            <xdr:cNvSpPr txBox="1"/>
          </xdr:nvSpPr>
          <xdr:spPr>
            <a:xfrm>
              <a:off x="16727723" y="6428016"/>
              <a:ext cx="349304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7" name="TextBox 356">
              <a:extLst>
                <a:ext uri="{FF2B5EF4-FFF2-40B4-BE49-F238E27FC236}">
                  <a16:creationId xmlns:a16="http://schemas.microsoft.com/office/drawing/2014/main" id="{0B341CA7-CC4F-4B8B-B19F-B071872329FE}"/>
                </a:ext>
              </a:extLst>
            </xdr:cNvPr>
            <xdr:cNvSpPr txBox="1"/>
          </xdr:nvSpPr>
          <xdr:spPr>
            <a:xfrm>
              <a:off x="17696552" y="6428016"/>
              <a:ext cx="362003" cy="4910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8" name="TextBox 357">
              <a:extLst>
                <a:ext uri="{FF2B5EF4-FFF2-40B4-BE49-F238E27FC236}">
                  <a16:creationId xmlns:a16="http://schemas.microsoft.com/office/drawing/2014/main" id="{D7FE49FB-78A9-47CF-BE87-3DDF2921F61D}"/>
                </a:ext>
              </a:extLst>
            </xdr:cNvPr>
            <xdr:cNvSpPr txBox="1"/>
          </xdr:nvSpPr>
          <xdr:spPr>
            <a:xfrm>
              <a:off x="13175344" y="7541986"/>
              <a:ext cx="362004" cy="491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59" name="TextBox 358">
              <a:extLst>
                <a:ext uri="{FF2B5EF4-FFF2-40B4-BE49-F238E27FC236}">
                  <a16:creationId xmlns:a16="http://schemas.microsoft.com/office/drawing/2014/main" id="{A45059B7-9B8B-42D5-90C8-53A7B096313C}"/>
                </a:ext>
              </a:extLst>
            </xdr:cNvPr>
            <xdr:cNvSpPr txBox="1"/>
          </xdr:nvSpPr>
          <xdr:spPr>
            <a:xfrm>
              <a:off x="14253032" y="7541986"/>
              <a:ext cx="307575" cy="491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60" name="TextBox 359">
              <a:extLst>
                <a:ext uri="{FF2B5EF4-FFF2-40B4-BE49-F238E27FC236}">
                  <a16:creationId xmlns:a16="http://schemas.microsoft.com/office/drawing/2014/main" id="{68C91822-146C-46A4-A1EE-CEFED7C8215C}"/>
                </a:ext>
              </a:extLst>
            </xdr:cNvPr>
            <xdr:cNvSpPr txBox="1"/>
          </xdr:nvSpPr>
          <xdr:spPr>
            <a:xfrm>
              <a:off x="15475864" y="7541986"/>
              <a:ext cx="307575" cy="491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61" name="TextBox 360">
              <a:extLst>
                <a:ext uri="{FF2B5EF4-FFF2-40B4-BE49-F238E27FC236}">
                  <a16:creationId xmlns:a16="http://schemas.microsoft.com/office/drawing/2014/main" id="{4846B0DC-E5F6-4C44-878C-8FCAA2D0D583}"/>
                </a:ext>
              </a:extLst>
            </xdr:cNvPr>
            <xdr:cNvSpPr txBox="1"/>
          </xdr:nvSpPr>
          <xdr:spPr>
            <a:xfrm>
              <a:off x="16734980" y="7541986"/>
              <a:ext cx="362004" cy="491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F8">
          <xdr:nvSpPr>
            <xdr:cNvPr id="362" name="TextBox 361">
              <a:extLst>
                <a:ext uri="{FF2B5EF4-FFF2-40B4-BE49-F238E27FC236}">
                  <a16:creationId xmlns:a16="http://schemas.microsoft.com/office/drawing/2014/main" id="{F33C2427-3E47-4A3F-8D4D-B6D0D4BCCAFF}"/>
                </a:ext>
              </a:extLst>
            </xdr:cNvPr>
            <xdr:cNvSpPr txBox="1"/>
          </xdr:nvSpPr>
          <xdr:spPr>
            <a:xfrm>
              <a:off x="17946923" y="7541986"/>
              <a:ext cx="307575" cy="49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243B13E5-F7EA-8F4B-B127-1BA5BD20D7A8}" type="TxLink">
                <a:rPr lang="en-US" sz="2400" b="0" i="0" u="none" strike="noStrike">
                  <a:solidFill>
                    <a:schemeClr val="tx1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363" name="TextBox 362">
              <a:extLst>
                <a:ext uri="{FF2B5EF4-FFF2-40B4-BE49-F238E27FC236}">
                  <a16:creationId xmlns:a16="http://schemas.microsoft.com/office/drawing/2014/main" id="{908DD87F-7FA3-4780-9D8B-D9C3C5B641BD}"/>
                </a:ext>
              </a:extLst>
            </xdr:cNvPr>
            <xdr:cNvSpPr txBox="1"/>
          </xdr:nvSpPr>
          <xdr:spPr>
            <a:xfrm>
              <a:off x="17703809" y="7541986"/>
              <a:ext cx="362003" cy="4910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C2">
          <xdr:nvSpPr>
            <xdr:cNvPr id="364" name="Rectangle 363">
              <a:extLst>
                <a:ext uri="{FF2B5EF4-FFF2-40B4-BE49-F238E27FC236}">
                  <a16:creationId xmlns:a16="http://schemas.microsoft.com/office/drawing/2014/main" id="{C41DFCBB-89E7-4C28-A818-666103B775C5}"/>
                </a:ext>
              </a:extLst>
            </xdr:cNvPr>
            <xdr:cNvSpPr>
              <a:spLocks noChangeAspect="1"/>
            </xdr:cNvSpPr>
          </xdr:nvSpPr>
          <xdr:spPr>
            <a:xfrm>
              <a:off x="15210972" y="560614"/>
              <a:ext cx="877388" cy="283392"/>
            </a:xfrm>
            <a:prstGeom prst="rect">
              <a:avLst/>
            </a:prstGeom>
            <a:solidFill>
              <a:srgbClr val="64003D"/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7ECBDE4-ECC8-B246-A07A-00D18B0AD197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10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2ANALYSIS!C2">
          <xdr:nvSpPr>
            <xdr:cNvPr id="365" name="Rectangle 364">
              <a:extLst>
                <a:ext uri="{FF2B5EF4-FFF2-40B4-BE49-F238E27FC236}">
                  <a16:creationId xmlns:a16="http://schemas.microsoft.com/office/drawing/2014/main" id="{DF885716-3B9C-4DBF-BD11-14B5A1865733}"/>
                </a:ext>
              </a:extLst>
            </xdr:cNvPr>
            <xdr:cNvSpPr>
              <a:spLocks noChangeAspect="1"/>
            </xdr:cNvSpPr>
          </xdr:nvSpPr>
          <xdr:spPr>
            <a:xfrm>
              <a:off x="15153038" y="4715329"/>
              <a:ext cx="877388" cy="29246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C5C7E0-3632-6749-9286-3F08E2F9A7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#REF!</a:t>
              </a:fld>
              <a:endParaRPr lang="en-US" sz="9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twoCellAnchor>
    <xdr:from>
      <xdr:col>16</xdr:col>
      <xdr:colOff>64070</xdr:colOff>
      <xdr:row>1</xdr:row>
      <xdr:rowOff>105833</xdr:rowOff>
    </xdr:from>
    <xdr:to>
      <xdr:col>19</xdr:col>
      <xdr:colOff>21124</xdr:colOff>
      <xdr:row>3</xdr:row>
      <xdr:rowOff>169174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CFB58E9B-A625-4E9A-A774-BBCB894FEA93}"/>
            </a:ext>
          </a:extLst>
        </xdr:cNvPr>
        <xdr:cNvSpPr txBox="1"/>
      </xdr:nvSpPr>
      <xdr:spPr>
        <a:xfrm>
          <a:off x="14288070" y="275166"/>
          <a:ext cx="2624054" cy="402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 locations</a:t>
          </a:r>
        </a:p>
      </xdr:txBody>
    </xdr:sp>
    <xdr:clientData/>
  </xdr:twoCellAnchor>
  <xdr:twoCellAnchor>
    <xdr:from>
      <xdr:col>28</xdr:col>
      <xdr:colOff>52917</xdr:colOff>
      <xdr:row>5</xdr:row>
      <xdr:rowOff>127000</xdr:rowOff>
    </xdr:from>
    <xdr:to>
      <xdr:col>34</xdr:col>
      <xdr:colOff>701710</xdr:colOff>
      <xdr:row>53</xdr:row>
      <xdr:rowOff>169090</xdr:rowOff>
    </xdr:to>
    <xdr:grpSp>
      <xdr:nvGrpSpPr>
        <xdr:cNvPr id="369" name="Group 368">
          <a:extLst>
            <a:ext uri="{FF2B5EF4-FFF2-40B4-BE49-F238E27FC236}">
              <a16:creationId xmlns:a16="http://schemas.microsoft.com/office/drawing/2014/main" id="{2DF5F544-4E88-4A9E-8632-EE811A3D55BC}"/>
            </a:ext>
          </a:extLst>
        </xdr:cNvPr>
        <xdr:cNvGrpSpPr/>
      </xdr:nvGrpSpPr>
      <xdr:grpSpPr>
        <a:xfrm>
          <a:off x="23759584" y="973667"/>
          <a:ext cx="5728793" cy="8170090"/>
          <a:chOff x="24833945" y="560614"/>
          <a:chExt cx="5982793" cy="8297090"/>
        </a:xfrm>
      </xdr:grpSpPr>
      <xdr:sp macro="" textlink="Location2ANALYSIS!L22">
        <xdr:nvSpPr>
          <xdr:cNvPr id="370" name="Rectangle 369">
            <a:extLst>
              <a:ext uri="{FF2B5EF4-FFF2-40B4-BE49-F238E27FC236}">
                <a16:creationId xmlns:a16="http://schemas.microsoft.com/office/drawing/2014/main" id="{3FB5FE11-3665-4E83-9DEF-E582DFFE182E}"/>
              </a:ext>
            </a:extLst>
          </xdr:cNvPr>
          <xdr:cNvSpPr>
            <a:spLocks noChangeAspect="1"/>
          </xdr:cNvSpPr>
        </xdr:nvSpPr>
        <xdr:spPr>
          <a:xfrm>
            <a:off x="24968203" y="5466443"/>
            <a:ext cx="1426029" cy="48441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BA943087-6141-334C-915B-F3D65C938B5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2ANALYSIS!L24">
        <xdr:nvSpPr>
          <xdr:cNvPr id="371" name="Rectangle 370">
            <a:extLst>
              <a:ext uri="{FF2B5EF4-FFF2-40B4-BE49-F238E27FC236}">
                <a16:creationId xmlns:a16="http://schemas.microsoft.com/office/drawing/2014/main" id="{1FA8B9FD-DEDA-497A-A508-2A73AAF66A92}"/>
              </a:ext>
            </a:extLst>
          </xdr:cNvPr>
          <xdr:cNvSpPr>
            <a:spLocks noChangeAspect="1"/>
          </xdr:cNvSpPr>
        </xdr:nvSpPr>
        <xdr:spPr>
          <a:xfrm>
            <a:off x="24968203" y="65259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A9EFF42-9BDF-5340-9E98-62F65F41CA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2ANALYSIS!L23">
        <xdr:nvSpPr>
          <xdr:cNvPr id="372" name="Rectangle 371">
            <a:extLst>
              <a:ext uri="{FF2B5EF4-FFF2-40B4-BE49-F238E27FC236}">
                <a16:creationId xmlns:a16="http://schemas.microsoft.com/office/drawing/2014/main" id="{D93F4E22-D328-40B9-8D82-43E72DB08D35}"/>
              </a:ext>
            </a:extLst>
          </xdr:cNvPr>
          <xdr:cNvSpPr>
            <a:spLocks noChangeAspect="1"/>
          </xdr:cNvSpPr>
        </xdr:nvSpPr>
        <xdr:spPr>
          <a:xfrm>
            <a:off x="24968203" y="76127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E06D2C05-5A6D-5F49-8937-C23F3C58E7E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1ANALYSIS!L22">
        <xdr:nvSpPr>
          <xdr:cNvPr id="373" name="Rectangle 372">
            <a:extLst>
              <a:ext uri="{FF2B5EF4-FFF2-40B4-BE49-F238E27FC236}">
                <a16:creationId xmlns:a16="http://schemas.microsoft.com/office/drawing/2014/main" id="{5785FD06-8BB2-479A-8B03-F5E891DEF20D}"/>
              </a:ext>
            </a:extLst>
          </xdr:cNvPr>
          <xdr:cNvSpPr>
            <a:spLocks noChangeAspect="1"/>
          </xdr:cNvSpPr>
        </xdr:nvSpPr>
        <xdr:spPr>
          <a:xfrm>
            <a:off x="24833945" y="13407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886A766F-3DD8-E445-93C4-85367F24202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sp macro="" textlink="Location1ANALYSIS!L24">
        <xdr:nvSpPr>
          <xdr:cNvPr id="374" name="Rectangle 373">
            <a:extLst>
              <a:ext uri="{FF2B5EF4-FFF2-40B4-BE49-F238E27FC236}">
                <a16:creationId xmlns:a16="http://schemas.microsoft.com/office/drawing/2014/main" id="{0C02DF69-D0E1-4D26-9B90-D97556AA806D}"/>
              </a:ext>
            </a:extLst>
          </xdr:cNvPr>
          <xdr:cNvSpPr>
            <a:spLocks noChangeAspect="1"/>
          </xdr:cNvSpPr>
        </xdr:nvSpPr>
        <xdr:spPr>
          <a:xfrm>
            <a:off x="24833945" y="2400300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99C057DF-93A2-2042-A689-3A50051FEEE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L23">
        <xdr:nvSpPr>
          <xdr:cNvPr id="375" name="Rectangle 374">
            <a:extLst>
              <a:ext uri="{FF2B5EF4-FFF2-40B4-BE49-F238E27FC236}">
                <a16:creationId xmlns:a16="http://schemas.microsoft.com/office/drawing/2014/main" id="{D306A178-0B22-4AAA-A222-A60965E918B0}"/>
              </a:ext>
            </a:extLst>
          </xdr:cNvPr>
          <xdr:cNvSpPr>
            <a:spLocks noChangeAspect="1"/>
          </xdr:cNvSpPr>
        </xdr:nvSpPr>
        <xdr:spPr>
          <a:xfrm>
            <a:off x="24833945" y="34870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3D73B4-CC86-4D44-9F2E-750E0074B29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0%</a:t>
            </a:fld>
            <a:endParaRPr lang="en-US" sz="1000" i="0"/>
          </a:p>
        </xdr:txBody>
      </xdr:sp>
      <xdr:pic>
        <xdr:nvPicPr>
          <xdr:cNvPr id="376" name="Picture 375">
            <a:extLst>
              <a:ext uri="{FF2B5EF4-FFF2-40B4-BE49-F238E27FC236}">
                <a16:creationId xmlns:a16="http://schemas.microsoft.com/office/drawing/2014/main" id="{F9646F79-E211-4CF5-B008-3836D8A871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5341943" y="916946"/>
            <a:ext cx="5328252" cy="3279850"/>
          </a:xfrm>
          <a:prstGeom prst="rect">
            <a:avLst/>
          </a:prstGeom>
        </xdr:spPr>
      </xdr:pic>
      <xdr:sp macro="" textlink="">
        <xdr:nvSpPr>
          <xdr:cNvPr id="377" name="TextBox 376">
            <a:extLst>
              <a:ext uri="{FF2B5EF4-FFF2-40B4-BE49-F238E27FC236}">
                <a16:creationId xmlns:a16="http://schemas.microsoft.com/office/drawing/2014/main" id="{9F77C981-9A00-486D-B26D-6A38EDE6EFA0}"/>
              </a:ext>
            </a:extLst>
          </xdr:cNvPr>
          <xdr:cNvSpPr txBox="1"/>
        </xdr:nvSpPr>
        <xdr:spPr>
          <a:xfrm>
            <a:off x="25559657" y="13407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378" name="TextBox 377">
            <a:extLst>
              <a:ext uri="{FF2B5EF4-FFF2-40B4-BE49-F238E27FC236}">
                <a16:creationId xmlns:a16="http://schemas.microsoft.com/office/drawing/2014/main" id="{98BE3BD1-3973-4711-8B3B-CB1C13052F47}"/>
              </a:ext>
            </a:extLst>
          </xdr:cNvPr>
          <xdr:cNvSpPr txBox="1"/>
        </xdr:nvSpPr>
        <xdr:spPr>
          <a:xfrm>
            <a:off x="26582917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79" name="TextBox 378">
            <a:extLst>
              <a:ext uri="{FF2B5EF4-FFF2-40B4-BE49-F238E27FC236}">
                <a16:creationId xmlns:a16="http://schemas.microsoft.com/office/drawing/2014/main" id="{D3583DB6-646E-49BC-A3A5-422DD32B0D3E}"/>
              </a:ext>
            </a:extLst>
          </xdr:cNvPr>
          <xdr:cNvSpPr txBox="1"/>
        </xdr:nvSpPr>
        <xdr:spPr>
          <a:xfrm>
            <a:off x="27878320" y="13407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80" name="TextBox 379">
            <a:extLst>
              <a:ext uri="{FF2B5EF4-FFF2-40B4-BE49-F238E27FC236}">
                <a16:creationId xmlns:a16="http://schemas.microsoft.com/office/drawing/2014/main" id="{EABEF791-597F-480A-B85A-F638C4C08485}"/>
              </a:ext>
            </a:extLst>
          </xdr:cNvPr>
          <xdr:cNvSpPr txBox="1"/>
        </xdr:nvSpPr>
        <xdr:spPr>
          <a:xfrm>
            <a:off x="29119293" y="1340755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81" name="TextBox 380">
            <a:extLst>
              <a:ext uri="{FF2B5EF4-FFF2-40B4-BE49-F238E27FC236}">
                <a16:creationId xmlns:a16="http://schemas.microsoft.com/office/drawing/2014/main" id="{BCC2BCF0-109A-4844-BDFE-0967DD2F5C53}"/>
              </a:ext>
            </a:extLst>
          </xdr:cNvPr>
          <xdr:cNvSpPr txBox="1"/>
        </xdr:nvSpPr>
        <xdr:spPr>
          <a:xfrm>
            <a:off x="30106265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382" name="TextBox 381">
            <a:extLst>
              <a:ext uri="{FF2B5EF4-FFF2-40B4-BE49-F238E27FC236}">
                <a16:creationId xmlns:a16="http://schemas.microsoft.com/office/drawing/2014/main" id="{2E4AD20F-4329-4C9A-A590-3689BA8C3A0F}"/>
              </a:ext>
            </a:extLst>
          </xdr:cNvPr>
          <xdr:cNvSpPr txBox="1"/>
        </xdr:nvSpPr>
        <xdr:spPr>
          <a:xfrm>
            <a:off x="29866771" y="2481944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283D33-911D-CD4C-9283-62A7BDA21D5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383" name="TextBox 382">
            <a:extLst>
              <a:ext uri="{FF2B5EF4-FFF2-40B4-BE49-F238E27FC236}">
                <a16:creationId xmlns:a16="http://schemas.microsoft.com/office/drawing/2014/main" id="{1E9D1352-EF7F-4C18-AFF4-3F1682C7FBC1}"/>
              </a:ext>
            </a:extLst>
          </xdr:cNvPr>
          <xdr:cNvSpPr txBox="1"/>
        </xdr:nvSpPr>
        <xdr:spPr>
          <a:xfrm>
            <a:off x="30345742" y="2481944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92119C6-9F6F-9F45-8255-E82193C313B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84" name="TextBox 383">
            <a:extLst>
              <a:ext uri="{FF2B5EF4-FFF2-40B4-BE49-F238E27FC236}">
                <a16:creationId xmlns:a16="http://schemas.microsoft.com/office/drawing/2014/main" id="{BC946DAD-D0EC-436B-BF2E-58EF7C501381}"/>
              </a:ext>
            </a:extLst>
          </xdr:cNvPr>
          <xdr:cNvSpPr txBox="1"/>
        </xdr:nvSpPr>
        <xdr:spPr>
          <a:xfrm>
            <a:off x="25548771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0">
        <xdr:nvSpPr>
          <xdr:cNvPr id="385" name="TextBox 384">
            <a:extLst>
              <a:ext uri="{FF2B5EF4-FFF2-40B4-BE49-F238E27FC236}">
                <a16:creationId xmlns:a16="http://schemas.microsoft.com/office/drawing/2014/main" id="{D420B971-2907-467A-9A48-ED20E08FF379}"/>
              </a:ext>
            </a:extLst>
          </xdr:cNvPr>
          <xdr:cNvSpPr txBox="1"/>
        </xdr:nvSpPr>
        <xdr:spPr>
          <a:xfrm>
            <a:off x="28839887" y="2481945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F7BC5A3-3CC3-1B4A-B459-1455A2B3E52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0">
        <xdr:nvSpPr>
          <xdr:cNvPr id="386" name="TextBox 385">
            <a:extLst>
              <a:ext uri="{FF2B5EF4-FFF2-40B4-BE49-F238E27FC236}">
                <a16:creationId xmlns:a16="http://schemas.microsoft.com/office/drawing/2014/main" id="{BEE42A49-67EE-46A9-AE13-49CE791997CA}"/>
              </a:ext>
            </a:extLst>
          </xdr:cNvPr>
          <xdr:cNvSpPr txBox="1"/>
        </xdr:nvSpPr>
        <xdr:spPr>
          <a:xfrm>
            <a:off x="29264430" y="2481945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833205F-CFD3-1648-9936-D2908A0A93E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87" name="TextBox 386">
            <a:extLst>
              <a:ext uri="{FF2B5EF4-FFF2-40B4-BE49-F238E27FC236}">
                <a16:creationId xmlns:a16="http://schemas.microsoft.com/office/drawing/2014/main" id="{8CA10789-8F1F-4419-B30E-CADA899E4C94}"/>
              </a:ext>
            </a:extLst>
          </xdr:cNvPr>
          <xdr:cNvSpPr txBox="1"/>
        </xdr:nvSpPr>
        <xdr:spPr>
          <a:xfrm>
            <a:off x="26572031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1">
        <xdr:nvSpPr>
          <xdr:cNvPr id="388" name="TextBox 387">
            <a:extLst>
              <a:ext uri="{FF2B5EF4-FFF2-40B4-BE49-F238E27FC236}">
                <a16:creationId xmlns:a16="http://schemas.microsoft.com/office/drawing/2014/main" id="{C788C3D7-41E9-4D12-B2BD-6FA77A97A0DE}"/>
              </a:ext>
            </a:extLst>
          </xdr:cNvPr>
          <xdr:cNvSpPr txBox="1"/>
        </xdr:nvSpPr>
        <xdr:spPr>
          <a:xfrm>
            <a:off x="27631577" y="2445655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389" name="TextBox 388">
            <a:extLst>
              <a:ext uri="{FF2B5EF4-FFF2-40B4-BE49-F238E27FC236}">
                <a16:creationId xmlns:a16="http://schemas.microsoft.com/office/drawing/2014/main" id="{EF36EF07-F6C5-4488-9B60-61613DBFCE39}"/>
              </a:ext>
            </a:extLst>
          </xdr:cNvPr>
          <xdr:cNvSpPr txBox="1"/>
        </xdr:nvSpPr>
        <xdr:spPr>
          <a:xfrm>
            <a:off x="28056120" y="2445655"/>
            <a:ext cx="60959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90" name="TextBox 389">
            <a:extLst>
              <a:ext uri="{FF2B5EF4-FFF2-40B4-BE49-F238E27FC236}">
                <a16:creationId xmlns:a16="http://schemas.microsoft.com/office/drawing/2014/main" id="{90472A40-8AEF-4041-BD5E-D33004818005}"/>
              </a:ext>
            </a:extLst>
          </xdr:cNvPr>
          <xdr:cNvSpPr txBox="1"/>
        </xdr:nvSpPr>
        <xdr:spPr>
          <a:xfrm>
            <a:off x="27867434" y="24456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391" name="TextBox 390">
            <a:extLst>
              <a:ext uri="{FF2B5EF4-FFF2-40B4-BE49-F238E27FC236}">
                <a16:creationId xmlns:a16="http://schemas.microsoft.com/office/drawing/2014/main" id="{07259462-4005-4AE7-83D4-C2752388880B}"/>
              </a:ext>
            </a:extLst>
          </xdr:cNvPr>
          <xdr:cNvSpPr txBox="1"/>
        </xdr:nvSpPr>
        <xdr:spPr>
          <a:xfrm>
            <a:off x="26368836" y="2481941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AE48CA-939C-BA4C-8D92-3EC7518DB7D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392" name="TextBox 391">
            <a:extLst>
              <a:ext uri="{FF2B5EF4-FFF2-40B4-BE49-F238E27FC236}">
                <a16:creationId xmlns:a16="http://schemas.microsoft.com/office/drawing/2014/main" id="{80796851-0BAC-4176-9025-35849B587A05}"/>
              </a:ext>
            </a:extLst>
          </xdr:cNvPr>
          <xdr:cNvSpPr txBox="1"/>
        </xdr:nvSpPr>
        <xdr:spPr>
          <a:xfrm>
            <a:off x="26847807" y="2481941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5366FAC-6E84-EE42-93F9-0FEF2455B38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93" name="TextBox 392">
            <a:extLst>
              <a:ext uri="{FF2B5EF4-FFF2-40B4-BE49-F238E27FC236}">
                <a16:creationId xmlns:a16="http://schemas.microsoft.com/office/drawing/2014/main" id="{29FA29BD-009B-47A4-9432-940003C8B9EF}"/>
              </a:ext>
            </a:extLst>
          </xdr:cNvPr>
          <xdr:cNvSpPr txBox="1"/>
        </xdr:nvSpPr>
        <xdr:spPr>
          <a:xfrm>
            <a:off x="29108407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3">
        <xdr:nvSpPr>
          <xdr:cNvPr id="394" name="TextBox 393">
            <a:extLst>
              <a:ext uri="{FF2B5EF4-FFF2-40B4-BE49-F238E27FC236}">
                <a16:creationId xmlns:a16="http://schemas.microsoft.com/office/drawing/2014/main" id="{D409341F-ED6A-4740-B8B6-8011F7651E27}"/>
              </a:ext>
            </a:extLst>
          </xdr:cNvPr>
          <xdr:cNvSpPr txBox="1"/>
        </xdr:nvSpPr>
        <xdr:spPr>
          <a:xfrm>
            <a:off x="25323808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7428A6-F64E-2442-8A66-5CF9954FF3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Verdana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395" name="TextBox 394">
            <a:extLst>
              <a:ext uri="{FF2B5EF4-FFF2-40B4-BE49-F238E27FC236}">
                <a16:creationId xmlns:a16="http://schemas.microsoft.com/office/drawing/2014/main" id="{08FF85F9-8037-4633-89CB-AA1BBBA3B467}"/>
              </a:ext>
            </a:extLst>
          </xdr:cNvPr>
          <xdr:cNvSpPr txBox="1"/>
        </xdr:nvSpPr>
        <xdr:spPr>
          <a:xfrm>
            <a:off x="25802780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6816A4-0C07-A44E-A762-75721EB1826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96" name="TextBox 395">
            <a:extLst>
              <a:ext uri="{FF2B5EF4-FFF2-40B4-BE49-F238E27FC236}">
                <a16:creationId xmlns:a16="http://schemas.microsoft.com/office/drawing/2014/main" id="{83E775E2-A043-4174-8F0F-B70FB43D8A25}"/>
              </a:ext>
            </a:extLst>
          </xdr:cNvPr>
          <xdr:cNvSpPr txBox="1"/>
        </xdr:nvSpPr>
        <xdr:spPr>
          <a:xfrm>
            <a:off x="30095379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4">
        <xdr:nvSpPr>
          <xdr:cNvPr id="397" name="TextBox 396">
            <a:extLst>
              <a:ext uri="{FF2B5EF4-FFF2-40B4-BE49-F238E27FC236}">
                <a16:creationId xmlns:a16="http://schemas.microsoft.com/office/drawing/2014/main" id="{49CBE099-414D-46AA-9F07-BAAE493CBCF2}"/>
              </a:ext>
            </a:extLst>
          </xdr:cNvPr>
          <xdr:cNvSpPr txBox="1"/>
        </xdr:nvSpPr>
        <xdr:spPr>
          <a:xfrm>
            <a:off x="29874028" y="1337112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EC7B6F-A52E-9844-9824-CA723FDF8C9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398" name="TextBox 397">
            <a:extLst>
              <a:ext uri="{FF2B5EF4-FFF2-40B4-BE49-F238E27FC236}">
                <a16:creationId xmlns:a16="http://schemas.microsoft.com/office/drawing/2014/main" id="{1EB96ACD-AA00-4BDE-921E-28DD993A86B4}"/>
              </a:ext>
            </a:extLst>
          </xdr:cNvPr>
          <xdr:cNvSpPr txBox="1"/>
        </xdr:nvSpPr>
        <xdr:spPr>
          <a:xfrm>
            <a:off x="30352999" y="1337112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73E4FC-C595-5548-BA6E-A902D79A5A7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399" name="TextBox 398">
            <a:extLst>
              <a:ext uri="{FF2B5EF4-FFF2-40B4-BE49-F238E27FC236}">
                <a16:creationId xmlns:a16="http://schemas.microsoft.com/office/drawing/2014/main" id="{5DDDC629-075B-4A0E-86F8-D370DF4EEF0E}"/>
              </a:ext>
            </a:extLst>
          </xdr:cNvPr>
          <xdr:cNvSpPr txBox="1"/>
        </xdr:nvSpPr>
        <xdr:spPr>
          <a:xfrm>
            <a:off x="28847144" y="135525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400" name="TextBox 399">
            <a:extLst>
              <a:ext uri="{FF2B5EF4-FFF2-40B4-BE49-F238E27FC236}">
                <a16:creationId xmlns:a16="http://schemas.microsoft.com/office/drawing/2014/main" id="{007457F4-3D19-4E64-967E-66765F706AAF}"/>
              </a:ext>
            </a:extLst>
          </xdr:cNvPr>
          <xdr:cNvSpPr txBox="1"/>
        </xdr:nvSpPr>
        <xdr:spPr>
          <a:xfrm>
            <a:off x="29271687" y="1337113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6">
        <xdr:nvSpPr>
          <xdr:cNvPr id="401" name="TextBox 400">
            <a:extLst>
              <a:ext uri="{FF2B5EF4-FFF2-40B4-BE49-F238E27FC236}">
                <a16:creationId xmlns:a16="http://schemas.microsoft.com/office/drawing/2014/main" id="{B271565B-7ADA-459B-BA3E-BE9E30D80754}"/>
              </a:ext>
            </a:extLst>
          </xdr:cNvPr>
          <xdr:cNvSpPr txBox="1"/>
        </xdr:nvSpPr>
        <xdr:spPr>
          <a:xfrm>
            <a:off x="27638834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2A7EED-65B3-8E43-BFEE-692B4489A7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402" name="TextBox 401">
            <a:extLst>
              <a:ext uri="{FF2B5EF4-FFF2-40B4-BE49-F238E27FC236}">
                <a16:creationId xmlns:a16="http://schemas.microsoft.com/office/drawing/2014/main" id="{D48A9462-66CE-4B6B-AE71-B3D92754700C}"/>
              </a:ext>
            </a:extLst>
          </xdr:cNvPr>
          <xdr:cNvSpPr txBox="1"/>
        </xdr:nvSpPr>
        <xdr:spPr>
          <a:xfrm>
            <a:off x="28063377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DB14D-D7EF-3A48-B044-F06D7EE93F5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7">
        <xdr:nvSpPr>
          <xdr:cNvPr id="403" name="TextBox 402">
            <a:extLst>
              <a:ext uri="{FF2B5EF4-FFF2-40B4-BE49-F238E27FC236}">
                <a16:creationId xmlns:a16="http://schemas.microsoft.com/office/drawing/2014/main" id="{03066B21-23D6-44A1-9F37-0B13FEE42D98}"/>
              </a:ext>
            </a:extLst>
          </xdr:cNvPr>
          <xdr:cNvSpPr txBox="1"/>
        </xdr:nvSpPr>
        <xdr:spPr>
          <a:xfrm>
            <a:off x="26376093" y="1337109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C360C78-6844-9741-AD8A-22BD5986E0D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404" name="TextBox 403">
            <a:extLst>
              <a:ext uri="{FF2B5EF4-FFF2-40B4-BE49-F238E27FC236}">
                <a16:creationId xmlns:a16="http://schemas.microsoft.com/office/drawing/2014/main" id="{861BF13B-CDD6-447D-A97E-4EB96AD06A19}"/>
              </a:ext>
            </a:extLst>
          </xdr:cNvPr>
          <xdr:cNvSpPr txBox="1"/>
        </xdr:nvSpPr>
        <xdr:spPr>
          <a:xfrm>
            <a:off x="26855064" y="1337109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A87AB0-B28B-F744-BA4F-4237D467377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405" name="TextBox 404">
            <a:extLst>
              <a:ext uri="{FF2B5EF4-FFF2-40B4-BE49-F238E27FC236}">
                <a16:creationId xmlns:a16="http://schemas.microsoft.com/office/drawing/2014/main" id="{9EB75EB6-B892-4EAC-8C93-EA30917AF0A1}"/>
              </a:ext>
            </a:extLst>
          </xdr:cNvPr>
          <xdr:cNvSpPr txBox="1"/>
        </xdr:nvSpPr>
        <xdr:spPr>
          <a:xfrm>
            <a:off x="25331065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ED0DE6-9E5C-3F4C-BD20-278E55C9077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06" name="TextBox 405">
            <a:extLst>
              <a:ext uri="{FF2B5EF4-FFF2-40B4-BE49-F238E27FC236}">
                <a16:creationId xmlns:a16="http://schemas.microsoft.com/office/drawing/2014/main" id="{C5752459-2330-4170-A78B-7585C2702178}"/>
              </a:ext>
            </a:extLst>
          </xdr:cNvPr>
          <xdr:cNvSpPr txBox="1"/>
        </xdr:nvSpPr>
        <xdr:spPr>
          <a:xfrm>
            <a:off x="25810037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407" name="Group 406">
            <a:extLst>
              <a:ext uri="{FF2B5EF4-FFF2-40B4-BE49-F238E27FC236}">
                <a16:creationId xmlns:a16="http://schemas.microsoft.com/office/drawing/2014/main" id="{80A9AD62-5F18-4F6F-B482-FBD8DBB06B23}"/>
              </a:ext>
            </a:extLst>
          </xdr:cNvPr>
          <xdr:cNvGrpSpPr/>
        </xdr:nvGrpSpPr>
        <xdr:grpSpPr>
          <a:xfrm>
            <a:off x="25334694" y="3508843"/>
            <a:ext cx="5329509" cy="541848"/>
            <a:chOff x="23810694" y="3327414"/>
            <a:chExt cx="5002938" cy="514634"/>
          </a:xfrm>
        </xdr:grpSpPr>
        <xdr:sp macro="" textlink="Location1ANALYSIS!J4">
          <xdr:nvSpPr>
            <xdr:cNvPr id="479" name="TextBox 478">
              <a:extLst>
                <a:ext uri="{FF2B5EF4-FFF2-40B4-BE49-F238E27FC236}">
                  <a16:creationId xmlns:a16="http://schemas.microsoft.com/office/drawing/2014/main" id="{2FDF8322-2AC7-4371-98BA-67881BF8F51F}"/>
                </a:ext>
              </a:extLst>
            </xdr:cNvPr>
            <xdr:cNvSpPr txBox="1"/>
          </xdr:nvSpPr>
          <xdr:spPr>
            <a:xfrm>
              <a:off x="28081514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D2D3680-2DE4-4145-A686-48523359C01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4">
          <xdr:nvSpPr>
            <xdr:cNvPr id="480" name="TextBox 479">
              <a:extLst>
                <a:ext uri="{FF2B5EF4-FFF2-40B4-BE49-F238E27FC236}">
                  <a16:creationId xmlns:a16="http://schemas.microsoft.com/office/drawing/2014/main" id="{42D1E4C2-F6C9-4F4A-B88A-BB39180B441C}"/>
                </a:ext>
              </a:extLst>
            </xdr:cNvPr>
            <xdr:cNvSpPr txBox="1"/>
          </xdr:nvSpPr>
          <xdr:spPr>
            <a:xfrm>
              <a:off x="28506057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AE114C5-A152-E24F-85D7-39877A0986F0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5">
          <xdr:nvSpPr>
            <xdr:cNvPr id="481" name="TextBox 480">
              <a:extLst>
                <a:ext uri="{FF2B5EF4-FFF2-40B4-BE49-F238E27FC236}">
                  <a16:creationId xmlns:a16="http://schemas.microsoft.com/office/drawing/2014/main" id="{B77B8E94-33BD-4308-8CE1-E544108FE052}"/>
                </a:ext>
              </a:extLst>
            </xdr:cNvPr>
            <xdr:cNvSpPr txBox="1"/>
          </xdr:nvSpPr>
          <xdr:spPr>
            <a:xfrm>
              <a:off x="27109059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7135652-0B6F-C346-8DD1-3B907017035A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5">
          <xdr:nvSpPr>
            <xdr:cNvPr id="482" name="TextBox 481">
              <a:extLst>
                <a:ext uri="{FF2B5EF4-FFF2-40B4-BE49-F238E27FC236}">
                  <a16:creationId xmlns:a16="http://schemas.microsoft.com/office/drawing/2014/main" id="{54A3E191-F078-449F-8ECD-F012B2206B4A}"/>
                </a:ext>
              </a:extLst>
            </xdr:cNvPr>
            <xdr:cNvSpPr txBox="1"/>
          </xdr:nvSpPr>
          <xdr:spPr>
            <a:xfrm>
              <a:off x="27533602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4577C5A-6073-D24C-BBF4-F7D403D2A8A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8">
          <xdr:nvSpPr>
            <xdr:cNvPr id="483" name="TextBox 482">
              <a:extLst>
                <a:ext uri="{FF2B5EF4-FFF2-40B4-BE49-F238E27FC236}">
                  <a16:creationId xmlns:a16="http://schemas.microsoft.com/office/drawing/2014/main" id="{835D28B3-58E9-48A0-B6FF-E1E45B85D74B}"/>
                </a:ext>
              </a:extLst>
            </xdr:cNvPr>
            <xdr:cNvSpPr txBox="1"/>
          </xdr:nvSpPr>
          <xdr:spPr>
            <a:xfrm>
              <a:off x="25955177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D3796CFC-108A-5445-83D4-8AC8C237963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8">
          <xdr:nvSpPr>
            <xdr:cNvPr id="484" name="TextBox 483">
              <a:extLst>
                <a:ext uri="{FF2B5EF4-FFF2-40B4-BE49-F238E27FC236}">
                  <a16:creationId xmlns:a16="http://schemas.microsoft.com/office/drawing/2014/main" id="{0382D70C-F2C5-4A67-BA80-25A93F558F70}"/>
                </a:ext>
              </a:extLst>
            </xdr:cNvPr>
            <xdr:cNvSpPr txBox="1"/>
          </xdr:nvSpPr>
          <xdr:spPr>
            <a:xfrm>
              <a:off x="26379720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902410FE-FF77-364E-B1B5-973482A1F99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7">
          <xdr:nvSpPr>
            <xdr:cNvPr id="485" name="TextBox 484">
              <a:extLst>
                <a:ext uri="{FF2B5EF4-FFF2-40B4-BE49-F238E27FC236}">
                  <a16:creationId xmlns:a16="http://schemas.microsoft.com/office/drawing/2014/main" id="{B83194BC-A5F1-4D1C-BE37-C9BD5F28189D}"/>
                </a:ext>
              </a:extLst>
            </xdr:cNvPr>
            <xdr:cNvSpPr txBox="1"/>
          </xdr:nvSpPr>
          <xdr:spPr>
            <a:xfrm>
              <a:off x="24801293" y="3363700"/>
              <a:ext cx="2948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E9CBB08-01B7-564D-BE07-686A929625FE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7">
          <xdr:nvSpPr>
            <xdr:cNvPr id="486" name="TextBox 485">
              <a:extLst>
                <a:ext uri="{FF2B5EF4-FFF2-40B4-BE49-F238E27FC236}">
                  <a16:creationId xmlns:a16="http://schemas.microsoft.com/office/drawing/2014/main" id="{8D1144FF-7035-4C59-925E-09921D1BEE14}"/>
                </a:ext>
              </a:extLst>
            </xdr:cNvPr>
            <xdr:cNvSpPr txBox="1"/>
          </xdr:nvSpPr>
          <xdr:spPr>
            <a:xfrm>
              <a:off x="25225836" y="3363700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D453E1B-290E-554D-AACF-4E90E4B55532}" type="TxLink">
                <a:rPr lang="en-US" sz="24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8">
          <xdr:nvSpPr>
            <xdr:cNvPr id="487" name="TextBox 486">
              <a:extLst>
                <a:ext uri="{FF2B5EF4-FFF2-40B4-BE49-F238E27FC236}">
                  <a16:creationId xmlns:a16="http://schemas.microsoft.com/office/drawing/2014/main" id="{AEEFB902-3231-4E7A-9AE2-6ADB295B6325}"/>
                </a:ext>
              </a:extLst>
            </xdr:cNvPr>
            <xdr:cNvSpPr txBox="1"/>
          </xdr:nvSpPr>
          <xdr:spPr>
            <a:xfrm>
              <a:off x="23810694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FCB2D3A-B36F-DE46-A351-5C5C443C658B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8">
          <xdr:nvSpPr>
            <xdr:cNvPr id="488" name="TextBox 487">
              <a:extLst>
                <a:ext uri="{FF2B5EF4-FFF2-40B4-BE49-F238E27FC236}">
                  <a16:creationId xmlns:a16="http://schemas.microsoft.com/office/drawing/2014/main" id="{36CBB450-EF7E-4BA1-B94E-32D4ACCEDBDE}"/>
                </a:ext>
              </a:extLst>
            </xdr:cNvPr>
            <xdr:cNvSpPr txBox="1"/>
          </xdr:nvSpPr>
          <xdr:spPr>
            <a:xfrm>
              <a:off x="24235237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869A09F-A228-DE4D-BE93-230C2AB0939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489" name="TextBox 488">
              <a:extLst>
                <a:ext uri="{FF2B5EF4-FFF2-40B4-BE49-F238E27FC236}">
                  <a16:creationId xmlns:a16="http://schemas.microsoft.com/office/drawing/2014/main" id="{70D677EC-A373-4A4F-A6CA-9B38AB8894FF}"/>
                </a:ext>
              </a:extLst>
            </xdr:cNvPr>
            <xdr:cNvSpPr txBox="1"/>
          </xdr:nvSpPr>
          <xdr:spPr>
            <a:xfrm>
              <a:off x="24050171" y="3378184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490" name="TextBox 489">
              <a:extLst>
                <a:ext uri="{FF2B5EF4-FFF2-40B4-BE49-F238E27FC236}">
                  <a16:creationId xmlns:a16="http://schemas.microsoft.com/office/drawing/2014/main" id="{5BF15B93-68CC-4E9C-8803-B59C28DE2300}"/>
                </a:ext>
              </a:extLst>
            </xdr:cNvPr>
            <xdr:cNvSpPr txBox="1"/>
          </xdr:nvSpPr>
          <xdr:spPr>
            <a:xfrm>
              <a:off x="25000859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491" name="TextBox 490">
              <a:extLst>
                <a:ext uri="{FF2B5EF4-FFF2-40B4-BE49-F238E27FC236}">
                  <a16:creationId xmlns:a16="http://schemas.microsoft.com/office/drawing/2014/main" id="{D9D72127-74D8-47DD-8FEB-0668147780BF}"/>
                </a:ext>
              </a:extLst>
            </xdr:cNvPr>
            <xdr:cNvSpPr txBox="1"/>
          </xdr:nvSpPr>
          <xdr:spPr>
            <a:xfrm>
              <a:off x="26187405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492" name="TextBox 491">
              <a:extLst>
                <a:ext uri="{FF2B5EF4-FFF2-40B4-BE49-F238E27FC236}">
                  <a16:creationId xmlns:a16="http://schemas.microsoft.com/office/drawing/2014/main" id="{83E92BFF-C23C-458F-97E6-F8678569C625}"/>
                </a:ext>
              </a:extLst>
            </xdr:cNvPr>
            <xdr:cNvSpPr txBox="1"/>
          </xdr:nvSpPr>
          <xdr:spPr>
            <a:xfrm>
              <a:off x="27373950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493" name="TextBox 492">
              <a:extLst>
                <a:ext uri="{FF2B5EF4-FFF2-40B4-BE49-F238E27FC236}">
                  <a16:creationId xmlns:a16="http://schemas.microsoft.com/office/drawing/2014/main" id="{DC6E2627-16E1-4BFB-9F7F-241E341CF147}"/>
                </a:ext>
              </a:extLst>
            </xdr:cNvPr>
            <xdr:cNvSpPr txBox="1"/>
          </xdr:nvSpPr>
          <xdr:spPr>
            <a:xfrm>
              <a:off x="28306493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pic>
        <xdr:nvPicPr>
          <xdr:cNvPr id="408" name="Picture 407">
            <a:extLst>
              <a:ext uri="{FF2B5EF4-FFF2-40B4-BE49-F238E27FC236}">
                <a16:creationId xmlns:a16="http://schemas.microsoft.com/office/drawing/2014/main" id="{05C21D78-03F8-45C7-8B35-12A7D78FB3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5341943" y="5060778"/>
            <a:ext cx="5328252" cy="3279851"/>
          </a:xfrm>
          <a:prstGeom prst="rect">
            <a:avLst/>
          </a:prstGeom>
        </xdr:spPr>
      </xdr:pic>
      <xdr:sp macro="" textlink="Location2ANALYSIS!J14">
        <xdr:nvSpPr>
          <xdr:cNvPr id="409" name="TextBox 408">
            <a:extLst>
              <a:ext uri="{FF2B5EF4-FFF2-40B4-BE49-F238E27FC236}">
                <a16:creationId xmlns:a16="http://schemas.microsoft.com/office/drawing/2014/main" id="{2E42106C-1ED8-4CEC-B751-DFD3AF9E4F1B}"/>
              </a:ext>
            </a:extLst>
          </xdr:cNvPr>
          <xdr:cNvSpPr txBox="1"/>
        </xdr:nvSpPr>
        <xdr:spPr>
          <a:xfrm>
            <a:off x="2538551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40F8077-0BD9-634C-8514-5DDABFD9967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4">
        <xdr:nvSpPr>
          <xdr:cNvPr id="410" name="TextBox 409">
            <a:extLst>
              <a:ext uri="{FF2B5EF4-FFF2-40B4-BE49-F238E27FC236}">
                <a16:creationId xmlns:a16="http://schemas.microsoft.com/office/drawing/2014/main" id="{0505A346-F2C1-422A-8C1A-4CF08CAFCF74}"/>
              </a:ext>
            </a:extLst>
          </xdr:cNvPr>
          <xdr:cNvSpPr txBox="1"/>
        </xdr:nvSpPr>
        <xdr:spPr>
          <a:xfrm>
            <a:off x="2581002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411" name="TextBox 410">
            <a:extLst>
              <a:ext uri="{FF2B5EF4-FFF2-40B4-BE49-F238E27FC236}">
                <a16:creationId xmlns:a16="http://schemas.microsoft.com/office/drawing/2014/main" id="{891B882F-66F6-4505-9024-525DD2B018B7}"/>
              </a:ext>
            </a:extLst>
          </xdr:cNvPr>
          <xdr:cNvSpPr txBox="1"/>
        </xdr:nvSpPr>
        <xdr:spPr>
          <a:xfrm>
            <a:off x="25566914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2ANALYSIS!J15">
        <xdr:nvSpPr>
          <xdr:cNvPr id="412" name="TextBox 411">
            <a:extLst>
              <a:ext uri="{FF2B5EF4-FFF2-40B4-BE49-F238E27FC236}">
                <a16:creationId xmlns:a16="http://schemas.microsoft.com/office/drawing/2014/main" id="{DF555EBF-C9F5-4650-B2AC-064F2F6B516D}"/>
              </a:ext>
            </a:extLst>
          </xdr:cNvPr>
          <xdr:cNvSpPr txBox="1"/>
        </xdr:nvSpPr>
        <xdr:spPr>
          <a:xfrm>
            <a:off x="26318031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3D26E6F-7A09-8546-BE2F-88D4A6CAACB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5">
        <xdr:nvSpPr>
          <xdr:cNvPr id="413" name="TextBox 412">
            <a:extLst>
              <a:ext uri="{FF2B5EF4-FFF2-40B4-BE49-F238E27FC236}">
                <a16:creationId xmlns:a16="http://schemas.microsoft.com/office/drawing/2014/main" id="{7E90DAC7-19C8-4FC9-BFAE-B1386138BA18}"/>
              </a:ext>
            </a:extLst>
          </xdr:cNvPr>
          <xdr:cNvSpPr txBox="1"/>
        </xdr:nvSpPr>
        <xdr:spPr>
          <a:xfrm>
            <a:off x="26561144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14" name="TextBox 413">
            <a:extLst>
              <a:ext uri="{FF2B5EF4-FFF2-40B4-BE49-F238E27FC236}">
                <a16:creationId xmlns:a16="http://schemas.microsoft.com/office/drawing/2014/main" id="{A828F38B-473A-4790-8EFB-AF659EE1A210}"/>
              </a:ext>
            </a:extLst>
          </xdr:cNvPr>
          <xdr:cNvSpPr txBox="1"/>
        </xdr:nvSpPr>
        <xdr:spPr>
          <a:xfrm>
            <a:off x="26553888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6">
        <xdr:nvSpPr>
          <xdr:cNvPr id="415" name="TextBox 414">
            <a:extLst>
              <a:ext uri="{FF2B5EF4-FFF2-40B4-BE49-F238E27FC236}">
                <a16:creationId xmlns:a16="http://schemas.microsoft.com/office/drawing/2014/main" id="{C30F1179-76E2-431D-AF5C-A54A711C3FBF}"/>
              </a:ext>
            </a:extLst>
          </xdr:cNvPr>
          <xdr:cNvSpPr txBox="1"/>
        </xdr:nvSpPr>
        <xdr:spPr>
          <a:xfrm>
            <a:off x="27631577" y="5529941"/>
            <a:ext cx="2948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62A01C1-B4D3-A14F-8F40-34CFE84384B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16" name="TextBox 415">
            <a:extLst>
              <a:ext uri="{FF2B5EF4-FFF2-40B4-BE49-F238E27FC236}">
                <a16:creationId xmlns:a16="http://schemas.microsoft.com/office/drawing/2014/main" id="{0825C62C-25F7-4488-9DED-1AA4196C6E79}"/>
              </a:ext>
            </a:extLst>
          </xdr:cNvPr>
          <xdr:cNvSpPr txBox="1"/>
        </xdr:nvSpPr>
        <xdr:spPr>
          <a:xfrm>
            <a:off x="27867434" y="5529941"/>
            <a:ext cx="307575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17" name="TextBox 416">
            <a:extLst>
              <a:ext uri="{FF2B5EF4-FFF2-40B4-BE49-F238E27FC236}">
                <a16:creationId xmlns:a16="http://schemas.microsoft.com/office/drawing/2014/main" id="{5C1BD2FC-C688-4593-BA67-A3320A70A2D9}"/>
              </a:ext>
            </a:extLst>
          </xdr:cNvPr>
          <xdr:cNvSpPr txBox="1"/>
        </xdr:nvSpPr>
        <xdr:spPr>
          <a:xfrm>
            <a:off x="2887255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9211E6-A3F4-A449-90AA-2754860E52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7">
        <xdr:nvSpPr>
          <xdr:cNvPr id="418" name="TextBox 417">
            <a:extLst>
              <a:ext uri="{FF2B5EF4-FFF2-40B4-BE49-F238E27FC236}">
                <a16:creationId xmlns:a16="http://schemas.microsoft.com/office/drawing/2014/main" id="{144F78D2-9523-4F8B-BC81-BEDAB0A9F1F8}"/>
              </a:ext>
            </a:extLst>
          </xdr:cNvPr>
          <xdr:cNvSpPr txBox="1"/>
        </xdr:nvSpPr>
        <xdr:spPr>
          <a:xfrm>
            <a:off x="2855323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7E16266-A6DD-634E-BF3C-43EC7D8D20D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19" name="TextBox 418">
            <a:extLst>
              <a:ext uri="{FF2B5EF4-FFF2-40B4-BE49-F238E27FC236}">
                <a16:creationId xmlns:a16="http://schemas.microsoft.com/office/drawing/2014/main" id="{A5BBBC13-BEA1-43F7-B37B-FE9B72BAA5F2}"/>
              </a:ext>
            </a:extLst>
          </xdr:cNvPr>
          <xdr:cNvSpPr txBox="1"/>
        </xdr:nvSpPr>
        <xdr:spPr>
          <a:xfrm>
            <a:off x="29108407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8">
        <xdr:nvSpPr>
          <xdr:cNvPr id="420" name="TextBox 419">
            <a:extLst>
              <a:ext uri="{FF2B5EF4-FFF2-40B4-BE49-F238E27FC236}">
                <a16:creationId xmlns:a16="http://schemas.microsoft.com/office/drawing/2014/main" id="{FBC2042E-067A-466C-B636-666A4036507C}"/>
              </a:ext>
            </a:extLst>
          </xdr:cNvPr>
          <xdr:cNvSpPr txBox="1"/>
        </xdr:nvSpPr>
        <xdr:spPr>
          <a:xfrm>
            <a:off x="29877665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8">
        <xdr:nvSpPr>
          <xdr:cNvPr id="421" name="TextBox 420">
            <a:extLst>
              <a:ext uri="{FF2B5EF4-FFF2-40B4-BE49-F238E27FC236}">
                <a16:creationId xmlns:a16="http://schemas.microsoft.com/office/drawing/2014/main" id="{8D0D6ABD-81CB-41C6-A376-4270B07DDBCA}"/>
              </a:ext>
            </a:extLst>
          </xdr:cNvPr>
          <xdr:cNvSpPr txBox="1"/>
        </xdr:nvSpPr>
        <xdr:spPr>
          <a:xfrm>
            <a:off x="29503916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22" name="TextBox 421">
            <a:extLst>
              <a:ext uri="{FF2B5EF4-FFF2-40B4-BE49-F238E27FC236}">
                <a16:creationId xmlns:a16="http://schemas.microsoft.com/office/drawing/2014/main" id="{83B59BF2-FAB6-410A-A78A-3ADF8EFEC2B8}"/>
              </a:ext>
            </a:extLst>
          </xdr:cNvPr>
          <xdr:cNvSpPr txBox="1"/>
        </xdr:nvSpPr>
        <xdr:spPr>
          <a:xfrm>
            <a:off x="30113522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9">
        <xdr:nvSpPr>
          <xdr:cNvPr id="423" name="TextBox 422">
            <a:extLst>
              <a:ext uri="{FF2B5EF4-FFF2-40B4-BE49-F238E27FC236}">
                <a16:creationId xmlns:a16="http://schemas.microsoft.com/office/drawing/2014/main" id="{6B8F565B-0A73-4108-8B01-8646F4415797}"/>
              </a:ext>
            </a:extLst>
          </xdr:cNvPr>
          <xdr:cNvSpPr txBox="1"/>
        </xdr:nvSpPr>
        <xdr:spPr>
          <a:xfrm>
            <a:off x="2537463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C1BCC6-93AD-224B-85B8-970A260AADD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9">
        <xdr:nvSpPr>
          <xdr:cNvPr id="424" name="TextBox 423">
            <a:extLst>
              <a:ext uri="{FF2B5EF4-FFF2-40B4-BE49-F238E27FC236}">
                <a16:creationId xmlns:a16="http://schemas.microsoft.com/office/drawing/2014/main" id="{C9C1F1B2-7442-4206-846C-A272FC3DAC3A}"/>
              </a:ext>
            </a:extLst>
          </xdr:cNvPr>
          <xdr:cNvSpPr txBox="1"/>
        </xdr:nvSpPr>
        <xdr:spPr>
          <a:xfrm>
            <a:off x="2579914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25" name="TextBox 424">
            <a:extLst>
              <a:ext uri="{FF2B5EF4-FFF2-40B4-BE49-F238E27FC236}">
                <a16:creationId xmlns:a16="http://schemas.microsoft.com/office/drawing/2014/main" id="{9A5ABAFC-F7CA-4DD8-9520-7F92FE08DD92}"/>
              </a:ext>
            </a:extLst>
          </xdr:cNvPr>
          <xdr:cNvSpPr txBox="1"/>
        </xdr:nvSpPr>
        <xdr:spPr>
          <a:xfrm>
            <a:off x="25556028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0">
        <xdr:nvSpPr>
          <xdr:cNvPr id="426" name="TextBox 425">
            <a:extLst>
              <a:ext uri="{FF2B5EF4-FFF2-40B4-BE49-F238E27FC236}">
                <a16:creationId xmlns:a16="http://schemas.microsoft.com/office/drawing/2014/main" id="{3245A132-64A9-4514-8AF4-5925E7683D43}"/>
              </a:ext>
            </a:extLst>
          </xdr:cNvPr>
          <xdr:cNvSpPr txBox="1"/>
        </xdr:nvSpPr>
        <xdr:spPr>
          <a:xfrm>
            <a:off x="26307145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A8AD7C-E914-A143-A10E-A6FC4B81828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0">
        <xdr:nvSpPr>
          <xdr:cNvPr id="427" name="TextBox 426">
            <a:extLst>
              <a:ext uri="{FF2B5EF4-FFF2-40B4-BE49-F238E27FC236}">
                <a16:creationId xmlns:a16="http://schemas.microsoft.com/office/drawing/2014/main" id="{25734C07-DA7C-4FE6-B031-F6166155F0F7}"/>
              </a:ext>
            </a:extLst>
          </xdr:cNvPr>
          <xdr:cNvSpPr txBox="1"/>
        </xdr:nvSpPr>
        <xdr:spPr>
          <a:xfrm>
            <a:off x="26550258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28" name="TextBox 427">
            <a:extLst>
              <a:ext uri="{FF2B5EF4-FFF2-40B4-BE49-F238E27FC236}">
                <a16:creationId xmlns:a16="http://schemas.microsoft.com/office/drawing/2014/main" id="{A1EB5698-9613-40B8-8D75-85FF8CAD84A7}"/>
              </a:ext>
            </a:extLst>
          </xdr:cNvPr>
          <xdr:cNvSpPr txBox="1"/>
        </xdr:nvSpPr>
        <xdr:spPr>
          <a:xfrm>
            <a:off x="26543002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1">
        <xdr:nvSpPr>
          <xdr:cNvPr id="429" name="TextBox 428">
            <a:extLst>
              <a:ext uri="{FF2B5EF4-FFF2-40B4-BE49-F238E27FC236}">
                <a16:creationId xmlns:a16="http://schemas.microsoft.com/office/drawing/2014/main" id="{3BF7AA76-8A97-4E8A-A439-6048112EB29F}"/>
              </a:ext>
            </a:extLst>
          </xdr:cNvPr>
          <xdr:cNvSpPr txBox="1"/>
        </xdr:nvSpPr>
        <xdr:spPr>
          <a:xfrm>
            <a:off x="27620691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EDD30-FF5F-9D4A-AEB5-E1EAFECC4A8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30" name="TextBox 429">
            <a:extLst>
              <a:ext uri="{FF2B5EF4-FFF2-40B4-BE49-F238E27FC236}">
                <a16:creationId xmlns:a16="http://schemas.microsoft.com/office/drawing/2014/main" id="{6DE18C88-714B-4D13-A3BC-B03FA9742395}"/>
              </a:ext>
            </a:extLst>
          </xdr:cNvPr>
          <xdr:cNvSpPr txBox="1"/>
        </xdr:nvSpPr>
        <xdr:spPr>
          <a:xfrm>
            <a:off x="27856548" y="6625769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2">
        <xdr:nvSpPr>
          <xdr:cNvPr id="431" name="TextBox 430">
            <a:extLst>
              <a:ext uri="{FF2B5EF4-FFF2-40B4-BE49-F238E27FC236}">
                <a16:creationId xmlns:a16="http://schemas.microsoft.com/office/drawing/2014/main" id="{81AB008E-9AC1-4796-BCDD-08B899869398}"/>
              </a:ext>
            </a:extLst>
          </xdr:cNvPr>
          <xdr:cNvSpPr txBox="1"/>
        </xdr:nvSpPr>
        <xdr:spPr>
          <a:xfrm>
            <a:off x="2886166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0BBA6BA-5625-1E4E-A825-0EB52740B41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2">
        <xdr:nvSpPr>
          <xdr:cNvPr id="432" name="TextBox 431">
            <a:extLst>
              <a:ext uri="{FF2B5EF4-FFF2-40B4-BE49-F238E27FC236}">
                <a16:creationId xmlns:a16="http://schemas.microsoft.com/office/drawing/2014/main" id="{8B60E3A6-CF91-477F-B88B-6E2B3BB6C4C8}"/>
              </a:ext>
            </a:extLst>
          </xdr:cNvPr>
          <xdr:cNvSpPr txBox="1"/>
        </xdr:nvSpPr>
        <xdr:spPr>
          <a:xfrm>
            <a:off x="2854234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BDD5C5-DB97-FC44-8643-9A5ECF7057B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33" name="TextBox 432">
            <a:extLst>
              <a:ext uri="{FF2B5EF4-FFF2-40B4-BE49-F238E27FC236}">
                <a16:creationId xmlns:a16="http://schemas.microsoft.com/office/drawing/2014/main" id="{90092747-A92C-4F9A-81E3-1D7DB5C72F5B}"/>
              </a:ext>
            </a:extLst>
          </xdr:cNvPr>
          <xdr:cNvSpPr txBox="1"/>
        </xdr:nvSpPr>
        <xdr:spPr>
          <a:xfrm>
            <a:off x="29097521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3">
        <xdr:nvSpPr>
          <xdr:cNvPr id="434" name="TextBox 433">
            <a:extLst>
              <a:ext uri="{FF2B5EF4-FFF2-40B4-BE49-F238E27FC236}">
                <a16:creationId xmlns:a16="http://schemas.microsoft.com/office/drawing/2014/main" id="{4BBA29F2-AE30-4068-94B4-295EC3F8B9D1}"/>
              </a:ext>
            </a:extLst>
          </xdr:cNvPr>
          <xdr:cNvSpPr txBox="1"/>
        </xdr:nvSpPr>
        <xdr:spPr>
          <a:xfrm>
            <a:off x="29866779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69B685-DE2D-8049-BC53-ECFCCF4BFE9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3">
        <xdr:nvSpPr>
          <xdr:cNvPr id="435" name="TextBox 434">
            <a:extLst>
              <a:ext uri="{FF2B5EF4-FFF2-40B4-BE49-F238E27FC236}">
                <a16:creationId xmlns:a16="http://schemas.microsoft.com/office/drawing/2014/main" id="{B7D9F038-8E4F-4832-8759-3BB3A093194B}"/>
              </a:ext>
            </a:extLst>
          </xdr:cNvPr>
          <xdr:cNvSpPr txBox="1"/>
        </xdr:nvSpPr>
        <xdr:spPr>
          <a:xfrm>
            <a:off x="29493030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36" name="TextBox 435">
            <a:extLst>
              <a:ext uri="{FF2B5EF4-FFF2-40B4-BE49-F238E27FC236}">
                <a16:creationId xmlns:a16="http://schemas.microsoft.com/office/drawing/2014/main" id="{CF5C8A22-875D-4C46-A645-809C2B087533}"/>
              </a:ext>
            </a:extLst>
          </xdr:cNvPr>
          <xdr:cNvSpPr txBox="1"/>
        </xdr:nvSpPr>
        <xdr:spPr>
          <a:xfrm>
            <a:off x="30102636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4">
        <xdr:nvSpPr>
          <xdr:cNvPr id="437" name="TextBox 436">
            <a:extLst>
              <a:ext uri="{FF2B5EF4-FFF2-40B4-BE49-F238E27FC236}">
                <a16:creationId xmlns:a16="http://schemas.microsoft.com/office/drawing/2014/main" id="{3A65380F-6BAC-4F70-91E1-F3B368F8EC48}"/>
              </a:ext>
            </a:extLst>
          </xdr:cNvPr>
          <xdr:cNvSpPr txBox="1"/>
        </xdr:nvSpPr>
        <xdr:spPr>
          <a:xfrm>
            <a:off x="25381890" y="773974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DEAFB7-D193-5944-8711-1D472854C29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4">
        <xdr:nvSpPr>
          <xdr:cNvPr id="438" name="TextBox 437">
            <a:extLst>
              <a:ext uri="{FF2B5EF4-FFF2-40B4-BE49-F238E27FC236}">
                <a16:creationId xmlns:a16="http://schemas.microsoft.com/office/drawing/2014/main" id="{D6AE1553-4812-4FA4-BB8E-08DF91E58F37}"/>
              </a:ext>
            </a:extLst>
          </xdr:cNvPr>
          <xdr:cNvSpPr txBox="1"/>
        </xdr:nvSpPr>
        <xdr:spPr>
          <a:xfrm>
            <a:off x="2580640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39" name="TextBox 438">
            <a:extLst>
              <a:ext uri="{FF2B5EF4-FFF2-40B4-BE49-F238E27FC236}">
                <a16:creationId xmlns:a16="http://schemas.microsoft.com/office/drawing/2014/main" id="{4BB81C81-CEAF-40D6-8F29-5FA06C9E49B0}"/>
              </a:ext>
            </a:extLst>
          </xdr:cNvPr>
          <xdr:cNvSpPr txBox="1"/>
        </xdr:nvSpPr>
        <xdr:spPr>
          <a:xfrm>
            <a:off x="25563285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5">
        <xdr:nvSpPr>
          <xdr:cNvPr id="440" name="TextBox 439">
            <a:extLst>
              <a:ext uri="{FF2B5EF4-FFF2-40B4-BE49-F238E27FC236}">
                <a16:creationId xmlns:a16="http://schemas.microsoft.com/office/drawing/2014/main" id="{C04296D9-3B30-406A-834A-174D37B26173}"/>
              </a:ext>
            </a:extLst>
          </xdr:cNvPr>
          <xdr:cNvSpPr txBox="1"/>
        </xdr:nvSpPr>
        <xdr:spPr>
          <a:xfrm>
            <a:off x="26314402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0DDD1E2-759F-F84B-9AD6-89A5F52077C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5">
        <xdr:nvSpPr>
          <xdr:cNvPr id="441" name="TextBox 440">
            <a:extLst>
              <a:ext uri="{FF2B5EF4-FFF2-40B4-BE49-F238E27FC236}">
                <a16:creationId xmlns:a16="http://schemas.microsoft.com/office/drawing/2014/main" id="{6A9C7AE6-1BF7-41AA-8264-808817F450F0}"/>
              </a:ext>
            </a:extLst>
          </xdr:cNvPr>
          <xdr:cNvSpPr txBox="1"/>
        </xdr:nvSpPr>
        <xdr:spPr>
          <a:xfrm>
            <a:off x="26557515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42" name="TextBox 441">
            <a:extLst>
              <a:ext uri="{FF2B5EF4-FFF2-40B4-BE49-F238E27FC236}">
                <a16:creationId xmlns:a16="http://schemas.microsoft.com/office/drawing/2014/main" id="{1A84A906-9C4D-45AA-BA1D-83760E4103E6}"/>
              </a:ext>
            </a:extLst>
          </xdr:cNvPr>
          <xdr:cNvSpPr txBox="1"/>
        </xdr:nvSpPr>
        <xdr:spPr>
          <a:xfrm>
            <a:off x="26550259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6">
        <xdr:nvSpPr>
          <xdr:cNvPr id="443" name="TextBox 442">
            <a:extLst>
              <a:ext uri="{FF2B5EF4-FFF2-40B4-BE49-F238E27FC236}">
                <a16:creationId xmlns:a16="http://schemas.microsoft.com/office/drawing/2014/main" id="{E2DFE3E6-3ECA-4370-BF1E-B7629E11A249}"/>
              </a:ext>
            </a:extLst>
          </xdr:cNvPr>
          <xdr:cNvSpPr txBox="1"/>
        </xdr:nvSpPr>
        <xdr:spPr>
          <a:xfrm>
            <a:off x="27627948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C9AE186-D5CE-264C-87BE-12BBBA898EA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6">
        <xdr:nvSpPr>
          <xdr:cNvPr id="444" name="TextBox 443">
            <a:extLst>
              <a:ext uri="{FF2B5EF4-FFF2-40B4-BE49-F238E27FC236}">
                <a16:creationId xmlns:a16="http://schemas.microsoft.com/office/drawing/2014/main" id="{1812F720-52BF-4711-9715-8FC5767923EC}"/>
              </a:ext>
            </a:extLst>
          </xdr:cNvPr>
          <xdr:cNvSpPr txBox="1"/>
        </xdr:nvSpPr>
        <xdr:spPr>
          <a:xfrm>
            <a:off x="2756263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B82DCF1-8DFE-634C-85F1-EF9386709DD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45" name="TextBox 444">
            <a:extLst>
              <a:ext uri="{FF2B5EF4-FFF2-40B4-BE49-F238E27FC236}">
                <a16:creationId xmlns:a16="http://schemas.microsoft.com/office/drawing/2014/main" id="{E8A73E5B-EEDF-4434-BD16-D1814A0691A2}"/>
              </a:ext>
            </a:extLst>
          </xdr:cNvPr>
          <xdr:cNvSpPr txBox="1"/>
        </xdr:nvSpPr>
        <xdr:spPr>
          <a:xfrm>
            <a:off x="27863805" y="773974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46" name="TextBox 445">
            <a:extLst>
              <a:ext uri="{FF2B5EF4-FFF2-40B4-BE49-F238E27FC236}">
                <a16:creationId xmlns:a16="http://schemas.microsoft.com/office/drawing/2014/main" id="{42732FE7-A816-4D79-A7B5-815DDC0FC611}"/>
              </a:ext>
            </a:extLst>
          </xdr:cNvPr>
          <xdr:cNvSpPr txBox="1"/>
        </xdr:nvSpPr>
        <xdr:spPr>
          <a:xfrm>
            <a:off x="2886892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951D2EB-127A-E542-B63D-2DE090D5742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7">
        <xdr:nvSpPr>
          <xdr:cNvPr id="447" name="TextBox 446">
            <a:extLst>
              <a:ext uri="{FF2B5EF4-FFF2-40B4-BE49-F238E27FC236}">
                <a16:creationId xmlns:a16="http://schemas.microsoft.com/office/drawing/2014/main" id="{3A2768D9-A5AE-4187-8C68-4908AA6DD8E9}"/>
              </a:ext>
            </a:extLst>
          </xdr:cNvPr>
          <xdr:cNvSpPr txBox="1"/>
        </xdr:nvSpPr>
        <xdr:spPr>
          <a:xfrm>
            <a:off x="2854960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BEA346-42A2-4E48-A843-327D3217195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48" name="TextBox 447">
            <a:extLst>
              <a:ext uri="{FF2B5EF4-FFF2-40B4-BE49-F238E27FC236}">
                <a16:creationId xmlns:a16="http://schemas.microsoft.com/office/drawing/2014/main" id="{2440D4E1-9C9B-452B-A393-B4EE2E57EA42}"/>
              </a:ext>
            </a:extLst>
          </xdr:cNvPr>
          <xdr:cNvSpPr txBox="1"/>
        </xdr:nvSpPr>
        <xdr:spPr>
          <a:xfrm>
            <a:off x="29104778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8">
        <xdr:nvSpPr>
          <xdr:cNvPr id="449" name="TextBox 448">
            <a:extLst>
              <a:ext uri="{FF2B5EF4-FFF2-40B4-BE49-F238E27FC236}">
                <a16:creationId xmlns:a16="http://schemas.microsoft.com/office/drawing/2014/main" id="{80776C07-9744-4241-ADA7-66B0D0351011}"/>
              </a:ext>
            </a:extLst>
          </xdr:cNvPr>
          <xdr:cNvSpPr txBox="1"/>
        </xdr:nvSpPr>
        <xdr:spPr>
          <a:xfrm>
            <a:off x="29874036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B820509-CC39-F847-8BF1-9DE0EF0A48E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8">
        <xdr:nvSpPr>
          <xdr:cNvPr id="450" name="TextBox 449">
            <a:extLst>
              <a:ext uri="{FF2B5EF4-FFF2-40B4-BE49-F238E27FC236}">
                <a16:creationId xmlns:a16="http://schemas.microsoft.com/office/drawing/2014/main" id="{A3015374-F6D1-44E2-A2F9-8B55E65EBE92}"/>
              </a:ext>
            </a:extLst>
          </xdr:cNvPr>
          <xdr:cNvSpPr txBox="1"/>
        </xdr:nvSpPr>
        <xdr:spPr>
          <a:xfrm>
            <a:off x="29500287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51" name="TextBox 450">
            <a:extLst>
              <a:ext uri="{FF2B5EF4-FFF2-40B4-BE49-F238E27FC236}">
                <a16:creationId xmlns:a16="http://schemas.microsoft.com/office/drawing/2014/main" id="{1D20D857-BABC-4E13-AEC9-E6F6128B22A4}"/>
              </a:ext>
            </a:extLst>
          </xdr:cNvPr>
          <xdr:cNvSpPr txBox="1"/>
        </xdr:nvSpPr>
        <xdr:spPr>
          <a:xfrm>
            <a:off x="30109893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29">
        <xdr:nvSpPr>
          <xdr:cNvPr id="452" name="Rectangle 451">
            <a:extLst>
              <a:ext uri="{FF2B5EF4-FFF2-40B4-BE49-F238E27FC236}">
                <a16:creationId xmlns:a16="http://schemas.microsoft.com/office/drawing/2014/main" id="{E1A495FB-C3AB-49D4-ABC1-780DED88A39F}"/>
              </a:ext>
            </a:extLst>
          </xdr:cNvPr>
          <xdr:cNvSpPr>
            <a:spLocks noChangeAspect="1"/>
          </xdr:cNvSpPr>
        </xdr:nvSpPr>
        <xdr:spPr>
          <a:xfrm>
            <a:off x="27577147" y="4330697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7C4779B-B327-DC43-91FF-442B437677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0">
        <xdr:nvSpPr>
          <xdr:cNvPr id="453" name="Rectangle 452">
            <a:extLst>
              <a:ext uri="{FF2B5EF4-FFF2-40B4-BE49-F238E27FC236}">
                <a16:creationId xmlns:a16="http://schemas.microsoft.com/office/drawing/2014/main" id="{7029354C-A38A-4C0C-8C11-2D3E74E1FD79}"/>
              </a:ext>
            </a:extLst>
          </xdr:cNvPr>
          <xdr:cNvSpPr>
            <a:spLocks noChangeAspect="1"/>
          </xdr:cNvSpPr>
        </xdr:nvSpPr>
        <xdr:spPr>
          <a:xfrm>
            <a:off x="25262121" y="4312554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A64F0CE-A1A0-AF44-A6FB-3E31D95ED19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1">
        <xdr:nvSpPr>
          <xdr:cNvPr id="454" name="Rectangle 453">
            <a:extLst>
              <a:ext uri="{FF2B5EF4-FFF2-40B4-BE49-F238E27FC236}">
                <a16:creationId xmlns:a16="http://schemas.microsoft.com/office/drawing/2014/main" id="{E8F39CA2-DA67-4C46-8AD1-B12BA1A454BA}"/>
              </a:ext>
            </a:extLst>
          </xdr:cNvPr>
          <xdr:cNvSpPr>
            <a:spLocks noChangeAspect="1"/>
          </xdr:cNvSpPr>
        </xdr:nvSpPr>
        <xdr:spPr>
          <a:xfrm>
            <a:off x="26303522" y="4312554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77A5DDE-6025-1749-9CDC-4506DFEFFD0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27">
        <xdr:nvSpPr>
          <xdr:cNvPr id="455" name="Rectangle 454">
            <a:extLst>
              <a:ext uri="{FF2B5EF4-FFF2-40B4-BE49-F238E27FC236}">
                <a16:creationId xmlns:a16="http://schemas.microsoft.com/office/drawing/2014/main" id="{60F9AA76-747E-4BA1-BDD0-6A5557DB8875}"/>
              </a:ext>
            </a:extLst>
          </xdr:cNvPr>
          <xdr:cNvSpPr>
            <a:spLocks noChangeAspect="1"/>
          </xdr:cNvSpPr>
        </xdr:nvSpPr>
        <xdr:spPr>
          <a:xfrm>
            <a:off x="2530202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213CA0D-6D1C-0A48-AC87-74A30E4FFF8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2ANALYSIS!L28">
        <xdr:nvSpPr>
          <xdr:cNvPr id="456" name="Rectangle 455">
            <a:extLst>
              <a:ext uri="{FF2B5EF4-FFF2-40B4-BE49-F238E27FC236}">
                <a16:creationId xmlns:a16="http://schemas.microsoft.com/office/drawing/2014/main" id="{11D4D09B-6D14-4062-BE3E-110100F113E1}"/>
              </a:ext>
            </a:extLst>
          </xdr:cNvPr>
          <xdr:cNvSpPr>
            <a:spLocks noChangeAspect="1"/>
          </xdr:cNvSpPr>
        </xdr:nvSpPr>
        <xdr:spPr>
          <a:xfrm>
            <a:off x="26325288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4847D94-E55D-4C41-84B9-BE87FD6282B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29">
        <xdr:nvSpPr>
          <xdr:cNvPr id="457" name="Rectangle 456">
            <a:extLst>
              <a:ext uri="{FF2B5EF4-FFF2-40B4-BE49-F238E27FC236}">
                <a16:creationId xmlns:a16="http://schemas.microsoft.com/office/drawing/2014/main" id="{AA8EA502-20BC-42DD-A96B-CFAB7BAE85E0}"/>
              </a:ext>
            </a:extLst>
          </xdr:cNvPr>
          <xdr:cNvSpPr>
            <a:spLocks noChangeAspect="1"/>
          </xdr:cNvSpPr>
        </xdr:nvSpPr>
        <xdr:spPr>
          <a:xfrm>
            <a:off x="27656976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FA750B1-05D0-9C44-B9EF-B9B433792C0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0">
        <xdr:nvSpPr>
          <xdr:cNvPr id="458" name="Rectangle 457">
            <a:extLst>
              <a:ext uri="{FF2B5EF4-FFF2-40B4-BE49-F238E27FC236}">
                <a16:creationId xmlns:a16="http://schemas.microsoft.com/office/drawing/2014/main" id="{BEFC5A26-F5C9-4C20-9530-619DEE642C08}"/>
              </a:ext>
            </a:extLst>
          </xdr:cNvPr>
          <xdr:cNvSpPr>
            <a:spLocks noChangeAspect="1"/>
          </xdr:cNvSpPr>
        </xdr:nvSpPr>
        <xdr:spPr>
          <a:xfrm>
            <a:off x="2889794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9D61B72-8375-7541-9AFF-95E21415E1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1">
        <xdr:nvSpPr>
          <xdr:cNvPr id="459" name="Rectangle 458">
            <a:extLst>
              <a:ext uri="{FF2B5EF4-FFF2-40B4-BE49-F238E27FC236}">
                <a16:creationId xmlns:a16="http://schemas.microsoft.com/office/drawing/2014/main" id="{0DAA2E0B-0296-4CE7-AC3D-E30D52ACA59F}"/>
              </a:ext>
            </a:extLst>
          </xdr:cNvPr>
          <xdr:cNvSpPr>
            <a:spLocks noChangeAspect="1"/>
          </xdr:cNvSpPr>
        </xdr:nvSpPr>
        <xdr:spPr>
          <a:xfrm>
            <a:off x="29939350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BB478C-F917-E743-A4D3-BCCC79AF77E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460" name="Rectangle 459">
            <a:extLst>
              <a:ext uri="{FF2B5EF4-FFF2-40B4-BE49-F238E27FC236}">
                <a16:creationId xmlns:a16="http://schemas.microsoft.com/office/drawing/2014/main" id="{D3D1A34A-1A51-4149-9BFF-833CAF6CE266}"/>
              </a:ext>
            </a:extLst>
          </xdr:cNvPr>
          <xdr:cNvSpPr>
            <a:spLocks noChangeAspect="1"/>
          </xdr:cNvSpPr>
        </xdr:nvSpPr>
        <xdr:spPr>
          <a:xfrm>
            <a:off x="27580771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AF20377-D41E-E64D-9153-B747699CF322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#REF!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461" name="Rectangle 460">
            <a:extLst>
              <a:ext uri="{FF2B5EF4-FFF2-40B4-BE49-F238E27FC236}">
                <a16:creationId xmlns:a16="http://schemas.microsoft.com/office/drawing/2014/main" id="{07716B43-6622-4422-B106-506610327F4D}"/>
              </a:ext>
            </a:extLst>
          </xdr:cNvPr>
          <xdr:cNvSpPr>
            <a:spLocks noChangeAspect="1"/>
          </xdr:cNvSpPr>
        </xdr:nvSpPr>
        <xdr:spPr>
          <a:xfrm>
            <a:off x="27577267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FFA9363-44F0-1542-AC2B-29CDC86B3C4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#REF!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462" name="TextBox 461">
            <a:extLst>
              <a:ext uri="{FF2B5EF4-FFF2-40B4-BE49-F238E27FC236}">
                <a16:creationId xmlns:a16="http://schemas.microsoft.com/office/drawing/2014/main" id="{5BA36A66-EF79-405E-BD2B-ACD20AE8B40A}"/>
              </a:ext>
            </a:extLst>
          </xdr:cNvPr>
          <xdr:cNvSpPr txBox="1"/>
        </xdr:nvSpPr>
        <xdr:spPr>
          <a:xfrm>
            <a:off x="25828204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ADD696A-F4B6-2B4A-A75E-8F3D281571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463" name="TextBox 462">
            <a:extLst>
              <a:ext uri="{FF2B5EF4-FFF2-40B4-BE49-F238E27FC236}">
                <a16:creationId xmlns:a16="http://schemas.microsoft.com/office/drawing/2014/main" id="{F4EEA465-4A3A-4113-A5E6-B3714769DB2A}"/>
              </a:ext>
            </a:extLst>
          </xdr:cNvPr>
          <xdr:cNvSpPr txBox="1"/>
        </xdr:nvSpPr>
        <xdr:spPr>
          <a:xfrm>
            <a:off x="26797001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D9AC113-79EE-5E4A-927E-308878EF09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464" name="TextBox 463">
            <a:extLst>
              <a:ext uri="{FF2B5EF4-FFF2-40B4-BE49-F238E27FC236}">
                <a16:creationId xmlns:a16="http://schemas.microsoft.com/office/drawing/2014/main" id="{0142CC73-E9F2-426A-AB0B-35FF874854B1}"/>
              </a:ext>
            </a:extLst>
          </xdr:cNvPr>
          <xdr:cNvSpPr txBox="1"/>
        </xdr:nvSpPr>
        <xdr:spPr>
          <a:xfrm>
            <a:off x="28037976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69B93C-F067-434F-B184-02BB32E459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65" name="TextBox 464">
            <a:extLst>
              <a:ext uri="{FF2B5EF4-FFF2-40B4-BE49-F238E27FC236}">
                <a16:creationId xmlns:a16="http://schemas.microsoft.com/office/drawing/2014/main" id="{9B71E3D8-0DEF-4445-BEB5-BF9EEABD0A6E}"/>
              </a:ext>
            </a:extLst>
          </xdr:cNvPr>
          <xdr:cNvSpPr txBox="1"/>
        </xdr:nvSpPr>
        <xdr:spPr>
          <a:xfrm>
            <a:off x="29278949" y="770713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B3B6F7-20D1-B24B-BCCD-1C025C5E6F4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466" name="TextBox 465">
            <a:extLst>
              <a:ext uri="{FF2B5EF4-FFF2-40B4-BE49-F238E27FC236}">
                <a16:creationId xmlns:a16="http://schemas.microsoft.com/office/drawing/2014/main" id="{65E91D2D-FE27-45D2-AF49-7F8B0FF36A09}"/>
              </a:ext>
            </a:extLst>
          </xdr:cNvPr>
          <xdr:cNvSpPr txBox="1"/>
        </xdr:nvSpPr>
        <xdr:spPr>
          <a:xfrm>
            <a:off x="25804618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1F9119F-2EF0-9746-8B51-5E1348E338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467" name="TextBox 466">
            <a:extLst>
              <a:ext uri="{FF2B5EF4-FFF2-40B4-BE49-F238E27FC236}">
                <a16:creationId xmlns:a16="http://schemas.microsoft.com/office/drawing/2014/main" id="{C67A713E-DCE2-42C0-9CCD-37BE162E859D}"/>
              </a:ext>
            </a:extLst>
          </xdr:cNvPr>
          <xdr:cNvSpPr txBox="1"/>
        </xdr:nvSpPr>
        <xdr:spPr>
          <a:xfrm>
            <a:off x="26786115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3348CD7-E6D8-7D4E-82DA-1DFF1E3C78F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1">
        <xdr:nvSpPr>
          <xdr:cNvPr id="468" name="TextBox 467">
            <a:extLst>
              <a:ext uri="{FF2B5EF4-FFF2-40B4-BE49-F238E27FC236}">
                <a16:creationId xmlns:a16="http://schemas.microsoft.com/office/drawing/2014/main" id="{C839DB9D-7912-412E-B1AD-E0E2ED1475A2}"/>
              </a:ext>
            </a:extLst>
          </xdr:cNvPr>
          <xdr:cNvSpPr txBox="1"/>
        </xdr:nvSpPr>
        <xdr:spPr>
          <a:xfrm>
            <a:off x="28027090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573855-3E6E-4141-A5B8-C917708200F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469" name="TextBox 468">
            <a:extLst>
              <a:ext uri="{FF2B5EF4-FFF2-40B4-BE49-F238E27FC236}">
                <a16:creationId xmlns:a16="http://schemas.microsoft.com/office/drawing/2014/main" id="{B79E9C44-3919-4FD1-9F00-20DACFB0E862}"/>
              </a:ext>
            </a:extLst>
          </xdr:cNvPr>
          <xdr:cNvSpPr txBox="1"/>
        </xdr:nvSpPr>
        <xdr:spPr>
          <a:xfrm>
            <a:off x="29268063" y="6643942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5576-F569-704C-807D-CBFA140A20F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3">
        <xdr:nvSpPr>
          <xdr:cNvPr id="470" name="TextBox 469">
            <a:extLst>
              <a:ext uri="{FF2B5EF4-FFF2-40B4-BE49-F238E27FC236}">
                <a16:creationId xmlns:a16="http://schemas.microsoft.com/office/drawing/2014/main" id="{D1B013D5-1368-4C4A-9DB8-849F22D9F825}"/>
              </a:ext>
            </a:extLst>
          </xdr:cNvPr>
          <xdr:cNvSpPr txBox="1"/>
        </xdr:nvSpPr>
        <xdr:spPr>
          <a:xfrm>
            <a:off x="30309463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AAFF42B-AD3A-CF40-B7AA-0469D0F8344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471" name="TextBox 470">
            <a:extLst>
              <a:ext uri="{FF2B5EF4-FFF2-40B4-BE49-F238E27FC236}">
                <a16:creationId xmlns:a16="http://schemas.microsoft.com/office/drawing/2014/main" id="{8AC7DB7B-CDCB-466E-AAA0-176D319623E7}"/>
              </a:ext>
            </a:extLst>
          </xdr:cNvPr>
          <xdr:cNvSpPr txBox="1"/>
        </xdr:nvSpPr>
        <xdr:spPr>
          <a:xfrm>
            <a:off x="25824575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E680111-8556-3244-99CA-21CF8C7FB1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472" name="TextBox 471">
            <a:extLst>
              <a:ext uri="{FF2B5EF4-FFF2-40B4-BE49-F238E27FC236}">
                <a16:creationId xmlns:a16="http://schemas.microsoft.com/office/drawing/2014/main" id="{3F2FF803-4AC4-438E-8950-3FFBF4F2564A}"/>
              </a:ext>
            </a:extLst>
          </xdr:cNvPr>
          <xdr:cNvSpPr txBox="1"/>
        </xdr:nvSpPr>
        <xdr:spPr>
          <a:xfrm>
            <a:off x="26793372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B8BDEE-DCDD-914D-B050-21ABD389ED5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473" name="TextBox 472">
            <a:extLst>
              <a:ext uri="{FF2B5EF4-FFF2-40B4-BE49-F238E27FC236}">
                <a16:creationId xmlns:a16="http://schemas.microsoft.com/office/drawing/2014/main" id="{BC29F260-E9CC-477D-8A7F-5E7EAA6EA092}"/>
              </a:ext>
            </a:extLst>
          </xdr:cNvPr>
          <xdr:cNvSpPr txBox="1"/>
        </xdr:nvSpPr>
        <xdr:spPr>
          <a:xfrm>
            <a:off x="28034347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0903F92-039F-0348-8096-6E3F5777D18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J17">
        <xdr:nvSpPr>
          <xdr:cNvPr id="474" name="TextBox 473">
            <a:extLst>
              <a:ext uri="{FF2B5EF4-FFF2-40B4-BE49-F238E27FC236}">
                <a16:creationId xmlns:a16="http://schemas.microsoft.com/office/drawing/2014/main" id="{CF23B3F8-9C0B-483C-9810-81C6878D8CC8}"/>
              </a:ext>
            </a:extLst>
          </xdr:cNvPr>
          <xdr:cNvSpPr txBox="1"/>
        </xdr:nvSpPr>
        <xdr:spPr>
          <a:xfrm>
            <a:off x="29275320" y="5499110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53B7BB3-A81B-DF46-BAF8-04CE3F92752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75" name="TextBox 474">
            <a:extLst>
              <a:ext uri="{FF2B5EF4-FFF2-40B4-BE49-F238E27FC236}">
                <a16:creationId xmlns:a16="http://schemas.microsoft.com/office/drawing/2014/main" id="{57AECBC0-D28F-4433-8618-5BC4A7228D5F}"/>
              </a:ext>
            </a:extLst>
          </xdr:cNvPr>
          <xdr:cNvSpPr txBox="1"/>
        </xdr:nvSpPr>
        <xdr:spPr>
          <a:xfrm>
            <a:off x="30316720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76" name="TextBox 475">
            <a:extLst>
              <a:ext uri="{FF2B5EF4-FFF2-40B4-BE49-F238E27FC236}">
                <a16:creationId xmlns:a16="http://schemas.microsoft.com/office/drawing/2014/main" id="{2472DC82-4A76-4B1F-B4DD-D7B0671917A5}"/>
              </a:ext>
            </a:extLst>
          </xdr:cNvPr>
          <xdr:cNvSpPr txBox="1"/>
        </xdr:nvSpPr>
        <xdr:spPr>
          <a:xfrm>
            <a:off x="30284063" y="77434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58105B-1C9F-A34E-B33C-CF6CF33753E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27">
        <xdr:nvSpPr>
          <xdr:cNvPr id="477" name="Rectangle 476">
            <a:extLst>
              <a:ext uri="{FF2B5EF4-FFF2-40B4-BE49-F238E27FC236}">
                <a16:creationId xmlns:a16="http://schemas.microsoft.com/office/drawing/2014/main" id="{A894BD54-6457-4EF2-AD5A-BDB9A7180F18}"/>
              </a:ext>
            </a:extLst>
          </xdr:cNvPr>
          <xdr:cNvSpPr>
            <a:spLocks noChangeAspect="1"/>
          </xdr:cNvSpPr>
        </xdr:nvSpPr>
        <xdr:spPr>
          <a:xfrm>
            <a:off x="28734657" y="430966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3FD721B-320A-BB48-9707-B163C0355D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i="0"/>
          </a:p>
        </xdr:txBody>
      </xdr:sp>
      <xdr:sp macro="" textlink="Location1ANALYSIS!L28">
        <xdr:nvSpPr>
          <xdr:cNvPr id="478" name="Rectangle 477">
            <a:extLst>
              <a:ext uri="{FF2B5EF4-FFF2-40B4-BE49-F238E27FC236}">
                <a16:creationId xmlns:a16="http://schemas.microsoft.com/office/drawing/2014/main" id="{D28E5671-E3CC-4E6B-88DA-A198264CB8A3}"/>
              </a:ext>
            </a:extLst>
          </xdr:cNvPr>
          <xdr:cNvSpPr>
            <a:spLocks noChangeAspect="1"/>
          </xdr:cNvSpPr>
        </xdr:nvSpPr>
        <xdr:spPr>
          <a:xfrm>
            <a:off x="29757916" y="4309660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2183CA1-0722-4847-AAD3-41C64752D6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216470</xdr:colOff>
      <xdr:row>1</xdr:row>
      <xdr:rowOff>152400</xdr:rowOff>
    </xdr:from>
    <xdr:to>
      <xdr:col>33</xdr:col>
      <xdr:colOff>173524</xdr:colOff>
      <xdr:row>4</xdr:row>
      <xdr:rowOff>46408</xdr:rowOff>
    </xdr:to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751856B9-58F5-458D-B683-07CB16BBE169}"/>
            </a:ext>
          </a:extLst>
        </xdr:cNvPr>
        <xdr:cNvSpPr txBox="1"/>
      </xdr:nvSpPr>
      <xdr:spPr>
        <a:xfrm>
          <a:off x="26886470" y="321733"/>
          <a:ext cx="2624054" cy="402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 locations</a:t>
          </a:r>
        </a:p>
      </xdr:txBody>
    </xdr:sp>
    <xdr:clientData/>
  </xdr:twoCellAnchor>
  <xdr:twoCellAnchor>
    <xdr:from>
      <xdr:col>49</xdr:col>
      <xdr:colOff>169334</xdr:colOff>
      <xdr:row>0</xdr:row>
      <xdr:rowOff>110065</xdr:rowOff>
    </xdr:from>
    <xdr:to>
      <xdr:col>55</xdr:col>
      <xdr:colOff>730250</xdr:colOff>
      <xdr:row>53</xdr:row>
      <xdr:rowOff>31749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5F8217-F8CF-4B11-A6AB-88A16229B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232833</xdr:colOff>
      <xdr:row>0</xdr:row>
      <xdr:rowOff>148166</xdr:rowOff>
    </xdr:from>
    <xdr:to>
      <xdr:col>62</xdr:col>
      <xdr:colOff>793749</xdr:colOff>
      <xdr:row>53</xdr:row>
      <xdr:rowOff>69850</xdr:rowOff>
    </xdr:to>
    <xdr:graphicFrame macro="">
      <xdr:nvGraphicFramePr>
        <xdr:cNvPr id="495" name="Chart 494">
          <a:extLst>
            <a:ext uri="{FF2B5EF4-FFF2-40B4-BE49-F238E27FC236}">
              <a16:creationId xmlns:a16="http://schemas.microsoft.com/office/drawing/2014/main" id="{4ECBBA50-3FA2-4FB1-84E0-7D7421F4C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oyniha/PycharmProjects/matchreporter/matchreporter/match-analysis-report_Galway_Limerick_21-05-2019/match-agg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"/>
      <sheetName val="Players1"/>
      <sheetName val="Players2"/>
      <sheetName val="Sectors"/>
      <sheetName val="Sectors1"/>
      <sheetName val="Sectors2"/>
      <sheetName val="Location1"/>
      <sheetName val="Locatio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O8" sqref="O8:T17"/>
    </sheetView>
  </sheetViews>
  <sheetFormatPr baseColWidth="10" defaultColWidth="11" defaultRowHeight="13"/>
  <cols>
    <col min="6" max="6" width="14.1640625" bestFit="1" customWidth="1"/>
  </cols>
  <sheetData>
    <row r="2" spans="2:10" ht="15">
      <c r="B2" s="2" t="s">
        <v>15</v>
      </c>
      <c r="C2" s="1"/>
      <c r="D2" s="1"/>
      <c r="E2" s="1"/>
      <c r="F2" s="2" t="s">
        <v>21</v>
      </c>
      <c r="G2" s="1"/>
      <c r="H2" s="1"/>
    </row>
    <row r="3" spans="2:10" ht="15">
      <c r="B3" s="1"/>
      <c r="C3" s="1" t="e">
        <f>[1]Match!$B1</f>
        <v>#REF!</v>
      </c>
      <c r="D3" s="1" t="e">
        <f>[1]Match!$C1</f>
        <v>#REF!</v>
      </c>
      <c r="E3" s="1"/>
      <c r="F3" s="1"/>
      <c r="G3" s="1" t="e">
        <f>[1]Match!$B1</f>
        <v>#REF!</v>
      </c>
      <c r="H3" s="1" t="e">
        <f>[1]Match!$C1</f>
        <v>#REF!</v>
      </c>
    </row>
    <row r="4" spans="2:10" ht="15">
      <c r="B4" s="1" t="s">
        <v>19</v>
      </c>
      <c r="C4" s="1" t="e">
        <f>SUMIF([1]Match!A:A, "goal*", [1]Match!B:B)</f>
        <v>#VALUE!</v>
      </c>
      <c r="D4" s="1" t="e">
        <f>SUMIF([1]Match!A:A, "goal*", [1]Match!C:C)</f>
        <v>#VALUE!</v>
      </c>
      <c r="E4" s="1"/>
      <c r="F4" s="1" t="s">
        <v>23</v>
      </c>
      <c r="G4" s="1" t="e">
        <f>SUMIF([1]Match!A:A, "wide*", [1]Match!B:B)</f>
        <v>#VALUE!</v>
      </c>
      <c r="H4" s="1" t="e">
        <f>SUMIF([1]Match!A:A, "wide*", [1]Match!C:C)</f>
        <v>#VALUE!</v>
      </c>
    </row>
    <row r="5" spans="2:10" ht="15">
      <c r="B5" s="1" t="s">
        <v>20</v>
      </c>
      <c r="C5" s="1" t="e">
        <f>SUMIF([1]Match!A:A, "point*", [1]Match!B:B)</f>
        <v>#VALUE!</v>
      </c>
      <c r="D5" s="1" t="e">
        <f>SUMIF([1]Match!A:A, "point*", [1]Match!C:C)</f>
        <v>#VALUE!</v>
      </c>
      <c r="E5" s="1"/>
      <c r="F5" s="1" t="s">
        <v>3</v>
      </c>
      <c r="G5" s="1" t="e">
        <f>SUMIF([1]Match!A:A, "short*", [1]Match!B:B)</f>
        <v>#VALUE!</v>
      </c>
      <c r="H5" s="1" t="e">
        <f>SUMIF([1]Match!A:A, "short*", [1]Match!C:C)</f>
        <v>#VALUE!</v>
      </c>
    </row>
    <row r="6" spans="2:10" ht="15">
      <c r="B6" s="1" t="s">
        <v>1</v>
      </c>
      <c r="C6" s="1" t="e">
        <f>SUM(C4:C5)</f>
        <v>#VALUE!</v>
      </c>
      <c r="D6" s="1" t="e">
        <f>SUM(D4:D5)</f>
        <v>#VALUE!</v>
      </c>
      <c r="E6" s="1"/>
      <c r="F6" s="1" t="s">
        <v>24</v>
      </c>
      <c r="G6" s="1" t="e">
        <f>SUMIF([1]Match!A:A, "off*", [1]Match!B:B)</f>
        <v>#VALUE!</v>
      </c>
      <c r="H6" s="1" t="e">
        <f>SUMIF([1]Match!A:A, "off*", [1]Match!C:C)</f>
        <v>#VALUE!</v>
      </c>
    </row>
    <row r="7" spans="2:10" ht="15">
      <c r="B7" s="1" t="s">
        <v>0</v>
      </c>
      <c r="C7" s="1" t="e">
        <f>C5+(C4*3)</f>
        <v>#VALUE!</v>
      </c>
      <c r="D7" s="1" t="e">
        <f>D5+(D4*3)</f>
        <v>#VALUE!</v>
      </c>
      <c r="E7" s="1"/>
      <c r="F7" s="1" t="s">
        <v>25</v>
      </c>
      <c r="G7" s="1" t="e">
        <f>SUMIF([1]Match!A:A, "saved*", [1]Match!B:B)</f>
        <v>#VALUE!</v>
      </c>
      <c r="H7" s="1" t="e">
        <f>SUMIF([1]Match!A:A, "saved*", [1]Match!C:C)</f>
        <v>#VALUE!</v>
      </c>
    </row>
    <row r="8" spans="2:10" ht="15">
      <c r="B8" s="1"/>
      <c r="C8" s="1"/>
      <c r="D8" s="1"/>
      <c r="E8" s="1"/>
      <c r="F8" s="1" t="s">
        <v>4</v>
      </c>
      <c r="G8" s="1" t="e">
        <f>SUMIF([1]Match!A:A, "out*", [1]Match!B:B)</f>
        <v>#VALUE!</v>
      </c>
      <c r="H8" s="1" t="e">
        <f>SUMIF([1]Match!A:A, "out*", [1]Match!C:C)</f>
        <v>#VALUE!</v>
      </c>
    </row>
    <row r="9" spans="2:10" ht="15">
      <c r="B9" s="1"/>
      <c r="C9" s="1"/>
      <c r="D9" s="1"/>
      <c r="E9" s="1"/>
      <c r="F9" s="1" t="s">
        <v>19</v>
      </c>
      <c r="G9" s="1" t="e">
        <f>SUMIF([1]Match!A:A, "goal*", [1]Match!B:B)</f>
        <v>#VALUE!</v>
      </c>
      <c r="H9" s="1" t="e">
        <f>SUMIF([1]Match!A:A, "goal*", [1]Match!C:C)</f>
        <v>#VALUE!</v>
      </c>
    </row>
    <row r="10" spans="2:10" ht="15">
      <c r="B10" s="2" t="s">
        <v>64</v>
      </c>
      <c r="C10" s="1"/>
      <c r="D10" s="1"/>
      <c r="E10" s="1"/>
      <c r="F10" s="1" t="s">
        <v>26</v>
      </c>
      <c r="G10" s="1" t="e">
        <f>SUMIF([1]Match!A:A, "goal*play", [1]Match!B:B)</f>
        <v>#VALUE!</v>
      </c>
      <c r="H10" s="1" t="e">
        <f>SUMIF([1]Match!A:A, "goal*play", [1]Match!C:C)</f>
        <v>#VALUE!</v>
      </c>
    </row>
    <row r="11" spans="2:10" ht="15">
      <c r="B11" s="1"/>
      <c r="C11" s="1" t="e">
        <f>[1]Match!$B1</f>
        <v>#REF!</v>
      </c>
      <c r="D11" s="1" t="e">
        <f>[1]Match!$C1</f>
        <v>#REF!</v>
      </c>
      <c r="E11" s="1"/>
      <c r="F11" s="1" t="s">
        <v>27</v>
      </c>
      <c r="G11" s="1" t="e">
        <f>SUMIF([1]Match!A:A, "goal*free", [1]Match!B:B) + SUMIF([1]Match!A:A, "goal*65", [1]Match!B:B)</f>
        <v>#VALUE!</v>
      </c>
      <c r="H11" s="1" t="e">
        <f>SUMIF([1]Match!A:A, "goal*free", [1]Match!C:C) + SUMIF([1]Match!A:A, "goal*65", [1]Match!C:C)</f>
        <v>#VALUE!</v>
      </c>
    </row>
    <row r="12" spans="2:10" ht="15">
      <c r="B12" s="1" t="s">
        <v>0</v>
      </c>
      <c r="C12" s="1" t="e">
        <f>SUM(C13:C14)</f>
        <v>#VALUE!</v>
      </c>
      <c r="D12" s="1" t="e">
        <f>SUM(D13:D14)</f>
        <v>#VALUE!</v>
      </c>
      <c r="E12" s="1"/>
      <c r="F12" s="1" t="s">
        <v>20</v>
      </c>
      <c r="G12" s="1" t="e">
        <f>SUMIF([1]Match!A:A, "point*", [1]Match!B:B)</f>
        <v>#VALUE!</v>
      </c>
      <c r="H12" s="1" t="e">
        <f>SUMIF([1]Match!A:A, "point*", [1]Match!C:C)</f>
        <v>#VALUE!</v>
      </c>
    </row>
    <row r="13" spans="2:10" ht="15">
      <c r="B13" s="1" t="s">
        <v>17</v>
      </c>
      <c r="C13" s="1" t="e">
        <f>SUMIF([1]Match!A:A, "own*won", [1]Match!B:B)</f>
        <v>#VALUE!</v>
      </c>
      <c r="D13" s="1" t="e">
        <f>SUMIF([1]Match!A:A, "own*won", [1]Match!C:C)</f>
        <v>#VALUE!</v>
      </c>
      <c r="E13" s="1"/>
      <c r="F13" s="1" t="s">
        <v>28</v>
      </c>
      <c r="G13" s="1" t="e">
        <f>SUMIF([1]Match!A:A, "point*play", [1]Match!B:B)</f>
        <v>#VALUE!</v>
      </c>
      <c r="H13" s="1" t="e">
        <f>SUMIF([1]Match!A:A, "point*play", [1]Match!C:C)</f>
        <v>#VALUE!</v>
      </c>
    </row>
    <row r="14" spans="2:10" ht="15">
      <c r="B14" s="1" t="s">
        <v>18</v>
      </c>
      <c r="C14" s="1" t="e">
        <f>SUMIF([1]Match!A:A, "own*lost", [1]Match!B:B)</f>
        <v>#VALUE!</v>
      </c>
      <c r="D14" s="1" t="e">
        <f>SUMIF([1]Match!A:A, "own*lost", [1]Match!C:C)</f>
        <v>#VALUE!</v>
      </c>
      <c r="E14" s="1"/>
      <c r="F14" s="1" t="s">
        <v>29</v>
      </c>
      <c r="G14" s="1" t="e">
        <f>SUMIF([1]Match!A:A, "point*free", [1]Match!B:B) + SUMIF([1]Match!A:A, "point*65", [1]Match!B:B)</f>
        <v>#VALUE!</v>
      </c>
      <c r="H14" s="1" t="e">
        <f>SUMIF([1]Match!A:A, "point*free", [1]Match!C:C) + SUMIF([1]Match!A:A, "point*65", [1]Match!C:C)</f>
        <v>#VALUE!</v>
      </c>
    </row>
    <row r="15" spans="2:10" ht="15">
      <c r="B15" s="1" t="s">
        <v>63</v>
      </c>
      <c r="C15" s="13" t="e">
        <f>(C13+D14)/(C12+D12)</f>
        <v>#VALUE!</v>
      </c>
      <c r="D15" s="13" t="e">
        <f>(D13+C14)/(C12+D12)</f>
        <v>#VALUE!</v>
      </c>
      <c r="E15" s="1"/>
      <c r="F15" s="1" t="s">
        <v>68</v>
      </c>
      <c r="G15" s="1">
        <v>0</v>
      </c>
      <c r="H15" s="1">
        <v>0</v>
      </c>
      <c r="J15" t="s">
        <v>89</v>
      </c>
    </row>
    <row r="16" spans="2:10" ht="15">
      <c r="B16" s="1" t="s">
        <v>72</v>
      </c>
      <c r="C16" s="13" t="e">
        <f>C13/C12</f>
        <v>#VALUE!</v>
      </c>
      <c r="D16" s="13" t="e">
        <f>D13/D12</f>
        <v>#VALUE!</v>
      </c>
      <c r="E16" s="1"/>
      <c r="F16" s="1" t="s">
        <v>22</v>
      </c>
      <c r="G16" s="1" t="e">
        <f>SUM(G4,G5,G6,G7,G8,G9,G12)</f>
        <v>#VALUE!</v>
      </c>
      <c r="H16" s="1" t="e">
        <f>SUM(H4,H5,H6,H7,H8,H9,H12)</f>
        <v>#VALUE!</v>
      </c>
    </row>
    <row r="17" spans="2:8" ht="15">
      <c r="B17" s="1" t="s">
        <v>73</v>
      </c>
      <c r="C17" s="13" t="e">
        <f>D14/D12</f>
        <v>#VALUE!</v>
      </c>
      <c r="D17" s="13" t="e">
        <f>C14/C12</f>
        <v>#VALUE!</v>
      </c>
      <c r="E17" s="1"/>
      <c r="F17" s="1" t="s">
        <v>1</v>
      </c>
      <c r="G17" s="1" t="e">
        <f>SUM(C4:C5)</f>
        <v>#VALUE!</v>
      </c>
      <c r="H17" s="1" t="e">
        <f>SUM(D4:D5)</f>
        <v>#VALUE!</v>
      </c>
    </row>
    <row r="18" spans="2:8" ht="15">
      <c r="B18" s="1"/>
      <c r="C18" s="1"/>
      <c r="D18" s="1"/>
      <c r="E18" s="1"/>
      <c r="F18" s="1" t="s">
        <v>70</v>
      </c>
      <c r="G18" s="1" t="e">
        <f>G13+G10</f>
        <v>#VALUE!</v>
      </c>
      <c r="H18" s="1" t="e">
        <f>H13+H10</f>
        <v>#VALUE!</v>
      </c>
    </row>
    <row r="19" spans="2:8" ht="15">
      <c r="B19" s="1"/>
      <c r="C19" s="1"/>
      <c r="D19" s="1"/>
      <c r="E19" s="1"/>
      <c r="F19" s="1" t="s">
        <v>71</v>
      </c>
      <c r="G19" s="1" t="e">
        <f>G11+G14</f>
        <v>#VALUE!</v>
      </c>
      <c r="H19" s="1" t="e">
        <f>H11+H14</f>
        <v>#VALUE!</v>
      </c>
    </row>
    <row r="20" spans="2:8" ht="15">
      <c r="B20" s="1"/>
      <c r="C20" s="1"/>
      <c r="D20" s="1"/>
      <c r="E20" s="1"/>
      <c r="F20" s="1" t="s">
        <v>69</v>
      </c>
      <c r="G20" s="13">
        <f>IFERROR(G16/G15,0)</f>
        <v>0</v>
      </c>
      <c r="H20" s="13">
        <f>IFERROR(H16/H15,0)</f>
        <v>0</v>
      </c>
    </row>
    <row r="21" spans="2:8" ht="15">
      <c r="B21" s="1"/>
      <c r="C21" s="1"/>
      <c r="D21" s="1"/>
      <c r="E21" s="1"/>
      <c r="F21" s="1" t="s">
        <v>30</v>
      </c>
      <c r="G21" s="13" t="e">
        <f>G17/G16</f>
        <v>#VALUE!</v>
      </c>
      <c r="H21" s="13" t="e">
        <f>H17/H16</f>
        <v>#VALUE!</v>
      </c>
    </row>
    <row r="22" spans="2:8" ht="15">
      <c r="B22" s="1"/>
      <c r="C22" s="1"/>
      <c r="D22" s="1"/>
      <c r="E22" s="1"/>
      <c r="F22" s="1"/>
      <c r="G22" s="1"/>
      <c r="H22" s="1"/>
    </row>
    <row r="23" spans="2:8" ht="15">
      <c r="B23" s="1"/>
      <c r="C23" s="1"/>
      <c r="D23" s="1"/>
      <c r="E23" s="1"/>
      <c r="F23" s="2" t="s">
        <v>62</v>
      </c>
      <c r="G23" s="1"/>
      <c r="H23" s="1"/>
    </row>
    <row r="24" spans="2:8" ht="15">
      <c r="B24" s="1"/>
      <c r="C24" s="1"/>
      <c r="D24" s="1"/>
      <c r="E24" s="1"/>
      <c r="F24" s="1"/>
      <c r="G24" s="1" t="e">
        <f>[1]Match!$B1</f>
        <v>#REF!</v>
      </c>
      <c r="H24" s="1" t="e">
        <f>[1]Match!$C1</f>
        <v>#REF!</v>
      </c>
    </row>
    <row r="25" spans="2:8" ht="15">
      <c r="B25" s="1"/>
      <c r="C25" s="1"/>
      <c r="D25" s="1"/>
      <c r="E25" s="1"/>
      <c r="F25" s="1" t="s">
        <v>75</v>
      </c>
      <c r="G25" s="1" t="e">
        <f>SUMIF([1]Match!A:A, "yellow*", [1]Match!B:B)</f>
        <v>#VALUE!</v>
      </c>
      <c r="H25" s="1" t="e">
        <f>SUMIF([1]Match!A:A, "yellow*", [1]Match!C:C)</f>
        <v>#VALUE!</v>
      </c>
    </row>
    <row r="26" spans="2:8" ht="15">
      <c r="B26" s="1"/>
      <c r="C26" s="1"/>
      <c r="D26" s="1"/>
      <c r="E26" s="1"/>
      <c r="F26" s="1" t="s">
        <v>76</v>
      </c>
      <c r="G26" s="1" t="e">
        <f>SUMIF([1]Match!A:A, "red*", [1]Match!B:B)</f>
        <v>#VALUE!</v>
      </c>
      <c r="H26" s="1" t="e">
        <f>SUMIF([1]Match!A:A, "red*", [1]Match!C:C)</f>
        <v>#VALUE!</v>
      </c>
    </row>
    <row r="27" spans="2:8" ht="15">
      <c r="B27" s="1"/>
      <c r="C27" s="1"/>
      <c r="D27" s="1"/>
      <c r="E27" s="1"/>
      <c r="F27" s="1" t="s">
        <v>77</v>
      </c>
      <c r="G27" s="1" t="e">
        <f>SUMIF([1]Match!A:A, "black*", [1]Match!B:B)</f>
        <v>#VALUE!</v>
      </c>
      <c r="H27" s="1" t="e">
        <f>SUMIF([1]Match!A:A, "black*", [1]Match!C:C)</f>
        <v>#VALUE!</v>
      </c>
    </row>
    <row r="28" spans="2:8" ht="15">
      <c r="B28" s="1"/>
      <c r="C28" s="1"/>
      <c r="D28" s="1"/>
      <c r="E28" s="1"/>
      <c r="F28" s="1" t="s">
        <v>5</v>
      </c>
      <c r="G28" s="1" t="e">
        <f>SUMIF([1]Match!A:A, "free*", [1]Match!B:B)</f>
        <v>#VALUE!</v>
      </c>
      <c r="H28" s="1" t="e">
        <f>SUMIF([1]Match!A:A, "free*", [1]Match!C:C)</f>
        <v>#VALUE!</v>
      </c>
    </row>
    <row r="29" spans="2:8" ht="15">
      <c r="B29" s="1"/>
      <c r="C29" s="1"/>
      <c r="D29" s="1"/>
      <c r="E29" s="1"/>
    </row>
    <row r="30" spans="2:8" ht="15">
      <c r="B30" s="1"/>
      <c r="C30" s="1"/>
      <c r="D30" s="1"/>
      <c r="E30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912D-32AF-2F47-99FA-A8CFDA8BAE91}">
  <dimension ref="B4:J13"/>
  <sheetViews>
    <sheetView workbookViewId="0">
      <selection activeCell="J10" sqref="J10"/>
    </sheetView>
  </sheetViews>
  <sheetFormatPr baseColWidth="10" defaultColWidth="11" defaultRowHeight="13"/>
  <sheetData>
    <row r="4" spans="2:10" ht="15">
      <c r="B4" s="1"/>
      <c r="C4" s="1"/>
      <c r="D4" s="1"/>
      <c r="E4" s="1"/>
      <c r="F4" s="1"/>
      <c r="G4" s="1"/>
      <c r="H4" s="1"/>
      <c r="I4" s="1"/>
      <c r="J4" s="1"/>
    </row>
    <row r="5" spans="2:10" ht="15">
      <c r="B5" s="1"/>
      <c r="C5" s="1" t="s">
        <v>45</v>
      </c>
      <c r="D5" s="1"/>
      <c r="H5" s="1"/>
      <c r="I5" s="1" t="s">
        <v>45</v>
      </c>
      <c r="J5" s="1"/>
    </row>
    <row r="6" spans="2:10" ht="15">
      <c r="B6" s="1" t="s">
        <v>40</v>
      </c>
      <c r="C6" s="1" t="s">
        <v>39</v>
      </c>
      <c r="D6" s="1" t="s">
        <v>84</v>
      </c>
      <c r="E6" s="3" t="s">
        <v>6</v>
      </c>
      <c r="F6" s="4" t="s">
        <v>9</v>
      </c>
      <c r="G6" s="5" t="s">
        <v>14</v>
      </c>
      <c r="H6" s="1" t="s">
        <v>36</v>
      </c>
      <c r="I6" s="1" t="s">
        <v>37</v>
      </c>
      <c r="J6" s="1" t="s">
        <v>38</v>
      </c>
    </row>
    <row r="7" spans="2:10" ht="15">
      <c r="B7" s="1" t="s">
        <v>41</v>
      </c>
      <c r="C7" s="1" t="s">
        <v>33</v>
      </c>
      <c r="D7" s="1" t="s">
        <v>85</v>
      </c>
      <c r="E7" s="6" t="s">
        <v>7</v>
      </c>
      <c r="F7" s="7" t="s">
        <v>10</v>
      </c>
      <c r="G7" s="8" t="s">
        <v>12</v>
      </c>
      <c r="H7" s="1">
        <v>1</v>
      </c>
      <c r="I7" s="1">
        <v>2</v>
      </c>
      <c r="J7" s="1">
        <v>3</v>
      </c>
    </row>
    <row r="8" spans="2:10" ht="15">
      <c r="B8" s="1" t="s">
        <v>42</v>
      </c>
      <c r="C8" s="1" t="s">
        <v>2</v>
      </c>
      <c r="D8" s="1" t="s">
        <v>86</v>
      </c>
      <c r="E8" s="6" t="s">
        <v>8</v>
      </c>
      <c r="F8" s="7" t="s">
        <v>11</v>
      </c>
      <c r="G8" s="8" t="s">
        <v>13</v>
      </c>
      <c r="H8" s="1" t="s">
        <v>66</v>
      </c>
      <c r="I8" s="1" t="s">
        <v>67</v>
      </c>
      <c r="J8" s="1" t="s">
        <v>65</v>
      </c>
    </row>
    <row r="9" spans="2:10" ht="15">
      <c r="B9" s="1" t="s">
        <v>43</v>
      </c>
      <c r="C9" s="1" t="s">
        <v>34</v>
      </c>
      <c r="D9" s="1" t="s">
        <v>87</v>
      </c>
      <c r="E9" s="6" t="s">
        <v>46</v>
      </c>
      <c r="F9" s="7" t="s">
        <v>48</v>
      </c>
      <c r="G9" s="8" t="s">
        <v>50</v>
      </c>
      <c r="H9" s="1"/>
      <c r="I9" s="1" t="s">
        <v>45</v>
      </c>
      <c r="J9" s="1"/>
    </row>
    <row r="10" spans="2:10" ht="15">
      <c r="B10" s="1" t="s">
        <v>44</v>
      </c>
      <c r="C10" s="1" t="s">
        <v>35</v>
      </c>
      <c r="D10" s="1" t="s">
        <v>88</v>
      </c>
      <c r="E10" s="9" t="s">
        <v>47</v>
      </c>
      <c r="F10" s="10" t="s">
        <v>49</v>
      </c>
      <c r="G10" s="11" t="s">
        <v>51</v>
      </c>
      <c r="H10" s="1"/>
      <c r="I10" s="1"/>
      <c r="J10" s="1"/>
    </row>
    <row r="11" spans="2:10" ht="15">
      <c r="B11" s="1"/>
      <c r="C11" s="1" t="s">
        <v>45</v>
      </c>
      <c r="D11" s="1"/>
      <c r="E11" s="1"/>
      <c r="F11" s="1"/>
      <c r="G11" s="1"/>
      <c r="H11" s="1"/>
      <c r="I11" s="1"/>
      <c r="J11" s="1"/>
    </row>
    <row r="12" spans="2:10" ht="15">
      <c r="B12" s="1"/>
      <c r="C12" s="1"/>
      <c r="D12" s="1"/>
      <c r="E12" s="1"/>
      <c r="F12" s="1"/>
      <c r="G12" s="1"/>
      <c r="H12" s="1"/>
      <c r="I12" s="1"/>
      <c r="J12" s="1"/>
    </row>
    <row r="13" spans="2:10" ht="15">
      <c r="B13" s="1"/>
      <c r="C13" s="1"/>
      <c r="D13" s="1"/>
      <c r="H13" s="1"/>
      <c r="I13" s="1"/>
      <c r="J13" s="1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CBB3-2F17-654D-9459-4162304B79F0}">
  <dimension ref="K9:BR20"/>
  <sheetViews>
    <sheetView showGridLines="0" showRowColHeaders="0" tabSelected="1" showRuler="0" view="pageLayout" topLeftCell="BJ1" zoomScale="60" zoomScaleNormal="100" zoomScalePageLayoutView="60" workbookViewId="0">
      <selection activeCell="BN26" sqref="BN26"/>
    </sheetView>
  </sheetViews>
  <sheetFormatPr baseColWidth="10" defaultColWidth="11" defaultRowHeight="13"/>
  <sheetData>
    <row r="9" spans="11:70" ht="14" thickBot="1"/>
    <row r="10" spans="11:70" ht="14" thickTop="1">
      <c r="BM10" s="34" t="s">
        <v>108</v>
      </c>
      <c r="BN10" s="35"/>
      <c r="BO10" s="21" t="e">
        <f>MatchANALYSIS!C3</f>
        <v>#REF!</v>
      </c>
      <c r="BP10" s="22"/>
      <c r="BQ10" s="21" t="e">
        <f>MatchANALYSIS!D3</f>
        <v>#REF!</v>
      </c>
      <c r="BR10" s="22"/>
    </row>
    <row r="11" spans="11:70" ht="14" thickBot="1">
      <c r="K11" s="12"/>
      <c r="L11" s="12"/>
      <c r="M11" s="12"/>
      <c r="BM11" s="36"/>
      <c r="BN11" s="37"/>
      <c r="BO11" s="23"/>
      <c r="BP11" s="24"/>
      <c r="BQ11" s="23"/>
      <c r="BR11" s="24"/>
    </row>
    <row r="12" spans="11:70" ht="14" thickTop="1">
      <c r="K12" s="12"/>
      <c r="L12" s="12"/>
      <c r="M12" s="12"/>
      <c r="BM12" s="21" t="str">
        <f>MatchANALYSIS!$B$2</f>
        <v>Score</v>
      </c>
      <c r="BN12" s="22"/>
      <c r="BO12" s="38" t="e">
        <f>MatchANALYSIS!C7</f>
        <v>#VALUE!</v>
      </c>
      <c r="BP12" s="26"/>
      <c r="BQ12" s="17" t="e">
        <f>MatchANALYSIS!D7</f>
        <v>#VALUE!</v>
      </c>
      <c r="BR12" s="18"/>
    </row>
    <row r="13" spans="11:70" ht="14" thickBot="1">
      <c r="K13" s="12"/>
      <c r="L13" s="12"/>
      <c r="M13" s="12"/>
      <c r="BM13" s="23"/>
      <c r="BN13" s="24"/>
      <c r="BO13" s="27"/>
      <c r="BP13" s="28"/>
      <c r="BQ13" s="19"/>
      <c r="BR13" s="20"/>
    </row>
    <row r="14" spans="11:70" ht="14" thickTop="1">
      <c r="K14" s="12"/>
      <c r="L14" s="12"/>
      <c r="M14" s="12"/>
      <c r="BM14" s="21" t="str">
        <f>MatchANALYSIS!$F$21</f>
        <v>Efficiency</v>
      </c>
      <c r="BN14" s="22"/>
      <c r="BO14" s="25" t="e">
        <f>MatchANALYSIS!G21</f>
        <v>#VALUE!</v>
      </c>
      <c r="BP14" s="26"/>
      <c r="BQ14" s="29" t="e">
        <f>MatchANALYSIS!H21</f>
        <v>#VALUE!</v>
      </c>
      <c r="BR14" s="18"/>
    </row>
    <row r="15" spans="11:70" ht="14" thickBot="1">
      <c r="K15" s="12"/>
      <c r="L15" s="12"/>
      <c r="M15" s="12"/>
      <c r="BM15" s="23"/>
      <c r="BN15" s="24"/>
      <c r="BO15" s="27"/>
      <c r="BP15" s="28"/>
      <c r="BQ15" s="19"/>
      <c r="BR15" s="20"/>
    </row>
    <row r="16" spans="11:70" ht="14" thickTop="1">
      <c r="K16" s="12"/>
      <c r="L16" s="12"/>
      <c r="M16" s="12"/>
      <c r="BM16" s="21" t="s">
        <v>16</v>
      </c>
      <c r="BN16" s="22"/>
      <c r="BO16" s="25" t="e">
        <f>MatchANALYSIS!C15</f>
        <v>#VALUE!</v>
      </c>
      <c r="BP16" s="26"/>
      <c r="BQ16" s="29" t="e">
        <f>MatchANALYSIS!D15</f>
        <v>#VALUE!</v>
      </c>
      <c r="BR16" s="18"/>
    </row>
    <row r="17" spans="11:70" ht="14" thickBot="1">
      <c r="K17" s="12"/>
      <c r="L17" s="12"/>
      <c r="M17" s="12"/>
      <c r="BM17" s="23"/>
      <c r="BN17" s="24"/>
      <c r="BO17" s="27"/>
      <c r="BP17" s="28"/>
      <c r="BQ17" s="19"/>
      <c r="BR17" s="20"/>
    </row>
    <row r="18" spans="11:70" ht="14" thickTop="1">
      <c r="K18" s="12"/>
      <c r="L18" s="12"/>
      <c r="M18" s="12"/>
      <c r="BM18" s="21" t="s">
        <v>5</v>
      </c>
      <c r="BN18" s="22"/>
      <c r="BO18" s="30" t="e">
        <f>MatchANALYSIS!G28</f>
        <v>#VALUE!</v>
      </c>
      <c r="BP18" s="31"/>
      <c r="BQ18" s="17" t="e">
        <f>MatchANALYSIS!H28</f>
        <v>#VALUE!</v>
      </c>
      <c r="BR18" s="18"/>
    </row>
    <row r="19" spans="11:70" ht="14" thickBot="1">
      <c r="K19" s="12"/>
      <c r="L19" s="12"/>
      <c r="M19" s="12"/>
      <c r="BM19" s="23"/>
      <c r="BN19" s="24"/>
      <c r="BO19" s="32"/>
      <c r="BP19" s="33"/>
      <c r="BQ19" s="19"/>
      <c r="BR19" s="20"/>
    </row>
    <row r="20" spans="11:70" ht="14" thickTop="1"/>
  </sheetData>
  <mergeCells count="15">
    <mergeCell ref="BQ10:BR11"/>
    <mergeCell ref="BM10:BN11"/>
    <mergeCell ref="BO12:BP13"/>
    <mergeCell ref="BQ12:BR13"/>
    <mergeCell ref="BO16:BP17"/>
    <mergeCell ref="BQ16:BR17"/>
    <mergeCell ref="BO10:BP11"/>
    <mergeCell ref="BQ18:BR19"/>
    <mergeCell ref="BM14:BN15"/>
    <mergeCell ref="BM12:BN13"/>
    <mergeCell ref="BO14:BP15"/>
    <mergeCell ref="BQ14:BR15"/>
    <mergeCell ref="BM18:BN19"/>
    <mergeCell ref="BM16:BN17"/>
    <mergeCell ref="BO18:BP19"/>
  </mergeCells>
  <pageMargins left="0.7" right="0.7" top="0.75" bottom="0.75" header="0.3" footer="0.3"/>
  <pageSetup paperSize="9" orientation="portrait" r:id="rId1"/>
  <headerFooter differentFirst="1">
    <oddFooter>&amp;CAuthor:
Rory Moynihan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G20"/>
  <sheetViews>
    <sheetView workbookViewId="0">
      <selection activeCell="E2" sqref="E2"/>
    </sheetView>
  </sheetViews>
  <sheetFormatPr baseColWidth="10" defaultColWidth="11" defaultRowHeight="13"/>
  <sheetData>
    <row r="1" spans="1:7" ht="15">
      <c r="A1" s="1"/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</row>
    <row r="2" spans="1:7" ht="15">
      <c r="A2" s="1" t="e">
        <f>[1]Players1!$B$1</f>
        <v>#REF!</v>
      </c>
      <c r="B2" s="1" t="e">
        <f>SUMIF([1]Players1!$A$1:$A$15, "goal*", [1]Players1!$B$1:$B$15)</f>
        <v>#VALUE!</v>
      </c>
      <c r="C2" s="1" t="e">
        <f>SUMIF([1]Players1!$A$1:$A$15, "point*", [1]Players1!$B$1:$B$15)</f>
        <v>#VALUE!</v>
      </c>
      <c r="D2" s="1" t="e">
        <f>SUMIF([1]Players1!$A$1:$A$15, "*from free", [1]Players1!$B$1:$B$15)</f>
        <v>#VALUE!</v>
      </c>
      <c r="E2" s="1" t="e">
        <f>SUMIF([1]Players1!$A$1:$A$15, "saved*", [1]Players1!$B$1:$B$15)+SUMIF([1]Players1!$A$1:$A$15, "wide*", [1]Players1!$B$1:$B$15)+SUMIF([1]Players1!$A$1:$A$15, "short*", [1]Players1!$B$1:$B$15)+SUMIF([1]Players1!$A$1:$A$15, "out*", [1]Players1!$B$1:$B$15)+B2+C2</f>
        <v>#VALUE!</v>
      </c>
      <c r="F2" s="13">
        <f t="shared" ref="F2:F20" si="0">IFERROR((B2+C2)/E2,0)</f>
        <v>0</v>
      </c>
      <c r="G2" s="1" t="e">
        <f>SUMIF([1]Players1!$A$1:$A$15, "free*ed", [1]Players1!$B$1:$B$15)</f>
        <v>#VALUE!</v>
      </c>
    </row>
    <row r="3" spans="1:7" ht="15">
      <c r="A3" s="1" t="e">
        <f>[1]Players1!$C$1</f>
        <v>#REF!</v>
      </c>
      <c r="B3" s="1" t="e">
        <f>SUMIF([1]Players1!$A$1:$A$15, "goal*", [1]Players1!$C$1:$C$15)</f>
        <v>#VALUE!</v>
      </c>
      <c r="C3" s="1" t="e">
        <f>SUMIF([1]Players1!$A$1:$A$15, "point*", [1]Players1!$C$1:$C$15)</f>
        <v>#VALUE!</v>
      </c>
      <c r="D3" s="1" t="e">
        <f>SUMIF([1]Players1!$A$1:$A$15, "*from free", [1]Players1!$C$1:$C$15)</f>
        <v>#VALUE!</v>
      </c>
      <c r="E3" s="1" t="e">
        <f>SUMIF([1]Players1!$A$1:$A$15, "saved*", [1]Players1!$C$1:$C$15)+SUMIF([1]Players1!$A$1:$A$15, "wide*", [1]Players1!$C$1:$C$15)+SUMIF([1]Players1!$A$1:$A$15, "short*", [1]Players1!$C$1:$C$15)+SUMIF([1]Players1!$A$1:$A$15, "out*", [1]Players1!$C$1:$C$15)+B3+C3</f>
        <v>#VALUE!</v>
      </c>
      <c r="F3" s="13">
        <f t="shared" si="0"/>
        <v>0</v>
      </c>
      <c r="G3" s="1" t="e">
        <f>SUMIF([1]Players1!$A$1:$A$15, "free*ed", [1]Players1!$C$1:$C$15)</f>
        <v>#VALUE!</v>
      </c>
    </row>
    <row r="4" spans="1:7" ht="15">
      <c r="A4" s="1" t="e">
        <f>[1]Players1!$D$1</f>
        <v>#REF!</v>
      </c>
      <c r="B4" s="1" t="e">
        <f>SUMIF([1]Players1!$A$1:$A$15, "goal*", [1]Players1!$D$1:$D$15)</f>
        <v>#VALUE!</v>
      </c>
      <c r="C4" s="1" t="e">
        <f>SUMIF([1]Players1!$A$1:$A$15, "point*", [1]Players1!$D$1:$D$15)</f>
        <v>#VALUE!</v>
      </c>
      <c r="D4" s="1" t="e">
        <f>SUMIF([1]Players1!$A$1:$A$15,"*from free", [1]Players1!$D$1:$D$15)</f>
        <v>#VALUE!</v>
      </c>
      <c r="E4" s="1" t="e">
        <f>SUMIF([1]Players1!$A$1:$A$15, "saved*", [1]Players1!$D$1:$D$15)+SUMIF([1]Players1!$A$1:$A$15, "wide*", [1]Players1!$D$1:$D$15)+SUMIF([1]Players1!$A$1:$A$15, "short*", [1]Players1!$D$1:$D$15)+SUMIF([1]Players1!$A$1:$A$15, "out*", [1]Players1!$D$1:$D$15)+B4+C4</f>
        <v>#VALUE!</v>
      </c>
      <c r="F4" s="13">
        <f t="shared" si="0"/>
        <v>0</v>
      </c>
      <c r="G4" s="1" t="e">
        <f>SUMIF([1]Players1!$A$1:$A$15,"free*ed", [1]Players1!$D$1:$D$15)</f>
        <v>#VALUE!</v>
      </c>
    </row>
    <row r="5" spans="1:7" ht="15">
      <c r="A5" s="1" t="e">
        <f>[1]Players1!$E$1</f>
        <v>#REF!</v>
      </c>
      <c r="B5" s="1" t="e">
        <f>SUMIF([1]Players1!$A$1:$A$15, "goal*", [1]Players1!$E$1:$E$15)</f>
        <v>#VALUE!</v>
      </c>
      <c r="C5" s="1" t="e">
        <f>SUMIF([1]Players1!$A$1:$A$15, "point*", [1]Players1!$E$1:$E$15)</f>
        <v>#VALUE!</v>
      </c>
      <c r="D5" s="1" t="e">
        <f>SUMIF([1]Players1!$A$1:$A$15, "*from free", [1]Players1!$E$1:$E$15)</f>
        <v>#VALUE!</v>
      </c>
      <c r="E5" s="1" t="e">
        <f>SUMIF([1]Players1!$A$1:$A$15, "saved*", [1]Players1!$E$1:$E$15)+SUMIF([1]Players1!$A$1:$A$15, "wide*", [1]Players1!$E$1:$E$15)+SUMIF([1]Players1!$A$1:$A$15, "short*", [1]Players1!$E$1:$E$15)+SUMIF([1]Players1!$A$1:$A$15, "out*", [1]Players1!$E$1:$E$15)+B5+C5</f>
        <v>#VALUE!</v>
      </c>
      <c r="F5" s="13">
        <f t="shared" si="0"/>
        <v>0</v>
      </c>
      <c r="G5" s="1" t="e">
        <f>SUMIF([1]Players1!$A$1:$A$15, "free*ed", [1]Players1!$E$1:$E$15)</f>
        <v>#VALUE!</v>
      </c>
    </row>
    <row r="6" spans="1:7" ht="15">
      <c r="A6" s="1" t="e">
        <f>[1]Players1!$F$1</f>
        <v>#REF!</v>
      </c>
      <c r="B6" s="1" t="e">
        <f>SUMIF([1]Players1!$A$1:$A$15, "goal*", [1]Players1!$F$1:$F$15)</f>
        <v>#VALUE!</v>
      </c>
      <c r="C6" s="1" t="e">
        <f>SUMIF([1]Players1!$A$1:$A$15, "point*", [1]Players1!$F$1:$F$15)</f>
        <v>#VALUE!</v>
      </c>
      <c r="D6" s="1" t="e">
        <f>SUMIF([1]Players1!$A$1:$A$15, "*from free", [1]Players1!$F$1:$F$15)</f>
        <v>#VALUE!</v>
      </c>
      <c r="E6" s="1" t="e">
        <f>SUMIF([1]Players1!$A$1:$A$15, "saved*", [1]Players1!$F$1:$F$15)+SUMIF([1]Players1!$A$1:$A$15, "wide*",  [1]Players1!$F$1:$F$15)+SUMIF([1]Players1!$A$1:$A$15, "short*",  [1]Players1!$F$1:$F$15)+SUMIF([1]Players1!$A$1:$A$15, "out*",  [1]Players1!$F$1:$F$15)+B6+C6</f>
        <v>#VALUE!</v>
      </c>
      <c r="F6" s="13">
        <f t="shared" si="0"/>
        <v>0</v>
      </c>
      <c r="G6" s="1" t="e">
        <f>SUMIF([1]Players1!$A$1:$A$15, "free*ed", [1]Players1!$F$1:$F$15)</f>
        <v>#VALUE!</v>
      </c>
    </row>
    <row r="7" spans="1:7" ht="15">
      <c r="A7" s="1" t="e">
        <f>[1]Players1!$G$1</f>
        <v>#REF!</v>
      </c>
      <c r="B7" s="1" t="e">
        <f>SUMIF([1]Players1!$A$1:$A$15, "goal*", [1]Players1!$G$1:$G$15)</f>
        <v>#VALUE!</v>
      </c>
      <c r="C7" s="1" t="e">
        <f>SUMIF([1]Players1!$A$1:$A$15, "point*", [1]Players1!$G$1:$G$15)</f>
        <v>#VALUE!</v>
      </c>
      <c r="D7" s="1" t="e">
        <f>SUMIF([1]Players1!$A$1:$A$15, "*from free", [1]Players1!$G$1:$G$15)</f>
        <v>#VALUE!</v>
      </c>
      <c r="E7" s="1" t="e">
        <f>SUMIF([1]Players1!$A$1:$A$15, "saved*", [1]Players1!$G$1:$G$15)+SUMIF([1]Players1!$A$1:$A$15, "wide*", [1]Players1!$G$1:$G$15)+SUMIF([1]Players1!$A$1:$A$15, "short*", [1]Players1!$G$1:$G$15)+SUMIF([1]Players1!$A$1:$A$15, "out*", [1]Players1!$G$1:$G$15)+B7+C7</f>
        <v>#VALUE!</v>
      </c>
      <c r="F7" s="13">
        <f t="shared" si="0"/>
        <v>0</v>
      </c>
      <c r="G7" s="1" t="e">
        <f>SUMIF([1]Players1!$A$1:$A$15, "free*ed", [1]Players1!$G$1:$G$15)</f>
        <v>#VALUE!</v>
      </c>
    </row>
    <row r="8" spans="1:7" ht="15">
      <c r="A8" s="1" t="e">
        <f>[1]Players1!$H$1</f>
        <v>#REF!</v>
      </c>
      <c r="B8" s="1" t="e">
        <f>SUMIF([1]Players1!$A$1:$A$15, "goal*", [1]Players1!$H$1:$H$15)</f>
        <v>#VALUE!</v>
      </c>
      <c r="C8" s="1" t="e">
        <f>SUMIF([1]Players1!$A$1:$A$15, "point*", [1]Players1!$H$1:$H$15)</f>
        <v>#VALUE!</v>
      </c>
      <c r="D8" s="1" t="e">
        <f>SUMIF([1]Players1!$A$1:$A$15,"*from free", [1]Players1!$H$1:$H$15)</f>
        <v>#VALUE!</v>
      </c>
      <c r="E8" s="1" t="e">
        <f>SUMIF([1]Players1!$A$1:$A$15, "saved*", [1]Players1!$H$1:$H$15)+SUMIF([1]Players1!$A$1:$A$15, "wide*", [1]Players1!$H$1:$H$15)+SUMIF([1]Players1!$A$1:$A$15, "short*", [1]Players1!$H$1:$H$15)+SUMIF([1]Players1!$A$1:$A$15, "out*", [1]Players1!$H$1:$H$15)+B8+C8</f>
        <v>#VALUE!</v>
      </c>
      <c r="F8" s="13">
        <f t="shared" si="0"/>
        <v>0</v>
      </c>
      <c r="G8" s="1" t="e">
        <f>SUMIF([1]Players1!$A$1:$A$15,"free*ed", [1]Players1!$H$1:$H$15)</f>
        <v>#VALUE!</v>
      </c>
    </row>
    <row r="9" spans="1:7" ht="15">
      <c r="A9" s="1" t="e">
        <f>[1]Players1!$I$1</f>
        <v>#REF!</v>
      </c>
      <c r="B9" s="1" t="e">
        <f>SUMIF([1]Players1!$A$1:$A$15, "goal*", [1]Players1!$I$1:$I$15)</f>
        <v>#VALUE!</v>
      </c>
      <c r="C9" s="1" t="e">
        <f>SUMIF([1]Players1!$A$1:$A$15, "point*", [1]Players1!$I$1:$I$15)</f>
        <v>#VALUE!</v>
      </c>
      <c r="D9" s="1" t="e">
        <f>SUMIF([1]Players1!$A$1:$A$15, "*from free", [1]Players1!$I$1:$I$15)</f>
        <v>#VALUE!</v>
      </c>
      <c r="E9" s="1" t="e">
        <f>SUMIF([1]Players1!$A$1:$A$15, "saved*", [1]Players1!$I$1:$I$15)+SUMIF([1]Players1!$A$1:$A$15, "wide*", [1]Players1!$I$1:$I$15)+SUMIF([1]Players1!$A$1:$A$15, "short*", [1]Players1!$I$1:$I$15)+SUMIF([1]Players1!$A$1:$A$15, "out*", [1]Players1!$I$1:$I$15)+B9+C9</f>
        <v>#VALUE!</v>
      </c>
      <c r="F9" s="13">
        <f t="shared" si="0"/>
        <v>0</v>
      </c>
      <c r="G9" s="1" t="e">
        <f>SUMIF([1]Players1!$A$1:$A$15, "free*ed", [1]Players1!$I$1:$I$15)</f>
        <v>#VALUE!</v>
      </c>
    </row>
    <row r="10" spans="1:7" ht="15">
      <c r="A10" s="1" t="e">
        <f>[1]Players1!$J$1</f>
        <v>#REF!</v>
      </c>
      <c r="B10" s="1" t="e">
        <f>SUMIF([1]Players1!$A$1:$A$15, "goal*", [1]Players1!$J$1:$J$15)</f>
        <v>#VALUE!</v>
      </c>
      <c r="C10" s="1" t="e">
        <f>SUMIF([1]Players1!$A$1:$A$15, "point*", [1]Players1!$J$1:$J$15)</f>
        <v>#VALUE!</v>
      </c>
      <c r="D10" s="1" t="e">
        <f>SUMIF([1]Players1!$A$1:$A$15, "*from free", [1]Players1!$J$1:$J$15)</f>
        <v>#VALUE!</v>
      </c>
      <c r="E10" s="1" t="e">
        <f>SUMIF([1]Players1!$A$1:$A$15, "saved*", [1]Players1!$J$1:$J$15)+SUMIF([1]Players1!$A$1:$A$15, "wide*", [1]Players1!$J$1:$J$15)+SUMIF([1]Players1!$A$1:$A$15, "short*", [1]Players1!$J$1:$J$15)+SUMIF([1]Players1!$A$1:$A$15, "out*", [1]Players1!$J$1:$J$15)+B10+C10</f>
        <v>#VALUE!</v>
      </c>
      <c r="F10" s="13">
        <f t="shared" si="0"/>
        <v>0</v>
      </c>
      <c r="G10" s="1" t="e">
        <f>SUMIF([1]Players1!$A$1:$A$15, "free*ed", [1]Players1!$J$1:$J$15)</f>
        <v>#VALUE!</v>
      </c>
    </row>
    <row r="11" spans="1:7" ht="15">
      <c r="A11" s="1" t="e">
        <f>[1]Players1!$K$1</f>
        <v>#REF!</v>
      </c>
      <c r="B11" s="1" t="e">
        <f>SUMIF([1]Players1!$A$1:$A$15, "goal*", [1]Players1!$K$1:$K$15)</f>
        <v>#VALUE!</v>
      </c>
      <c r="C11" s="1" t="e">
        <f>SUMIF([1]Players1!$A$1:$A$15, "point*", [1]Players1!$K$1:$K$15)</f>
        <v>#VALUE!</v>
      </c>
      <c r="D11" s="1" t="e">
        <f>SUMIF([1]Players1!$A$1:$A$15, "*from free", [1]Players1!$K$1:$K$15)</f>
        <v>#VALUE!</v>
      </c>
      <c r="E11" s="1" t="e">
        <f>SUMIF([1]Players1!$A$1:$A$15, "saved*", [1]Players1!$K$1:$K$15)+SUMIF([1]Players1!$A$1:$A$15, "wide*", [1]Players1!$K$1:$K$15)+SUMIF([1]Players1!$A$1:$A$15, "short*", [1]Players1!$K$1:$K$15)+SUMIF([1]Players1!$A$1:$A$15, "out*", [1]Players1!$K$1:$K$15)+B11+C11</f>
        <v>#VALUE!</v>
      </c>
      <c r="F11" s="13">
        <f t="shared" si="0"/>
        <v>0</v>
      </c>
      <c r="G11" s="1" t="e">
        <f>SUMIF([1]Players1!$A$1:$A$15, "free*ed", [1]Players1!$K$1:$K$15)</f>
        <v>#VALUE!</v>
      </c>
    </row>
    <row r="12" spans="1:7" ht="15">
      <c r="A12" s="1" t="e">
        <f>[1]Players1!$L$1</f>
        <v>#REF!</v>
      </c>
      <c r="B12" s="1" t="e">
        <f>SUMIF([1]Players1!$A$1:$A$15, "goal*", [1]Players1!$L$1:$L$15)</f>
        <v>#VALUE!</v>
      </c>
      <c r="C12" s="1" t="e">
        <f>SUMIF([1]Players1!$A$1:$A$15, "point*", [1]Players1!$L$1:$L$15)</f>
        <v>#VALUE!</v>
      </c>
      <c r="D12" s="1" t="e">
        <f>SUMIF([1]Players1!$A$1:$A$15, "*from free", [1]Players1!$L$1:$L$15)</f>
        <v>#VALUE!</v>
      </c>
      <c r="E12" s="1" t="e">
        <f>SUMIF([1]Players1!$A$1:$A$15, "saved*", [1]Players1!$L$1:$L$15)+SUMIF([1]Players1!$A$1:$A$15, "wide*", [1]Players1!$L$1:$L$15)+SUMIF([1]Players1!$A$1:$A$15, "short*", [1]Players1!$L$1:$L$15)+SUMIF([1]Players1!$A$1:$A$15, "out*", [1]Players1!$L$1:$L$15)+B12+C12</f>
        <v>#VALUE!</v>
      </c>
      <c r="F12" s="13">
        <f t="shared" si="0"/>
        <v>0</v>
      </c>
      <c r="G12" s="1" t="e">
        <f>SUMIF([1]Players1!$A$1:$A$15, "free*ed", [1]Players1!$L$1:$L$15)</f>
        <v>#VALUE!</v>
      </c>
    </row>
    <row r="13" spans="1:7" ht="15">
      <c r="A13" s="1" t="e">
        <f>[1]Players1!$M$1</f>
        <v>#REF!</v>
      </c>
      <c r="B13" s="1" t="e">
        <f>SUMIF([1]Players1!$A$1:$A$15, "goal*", [1]Players1!$M$1:$M$15)</f>
        <v>#VALUE!</v>
      </c>
      <c r="C13" s="1" t="e">
        <f>SUMIF([1]Players1!$A$1:$A$15, "point*", [1]Players1!$M$1:$M$15)</f>
        <v>#VALUE!</v>
      </c>
      <c r="D13" s="1" t="e">
        <f>SUMIF([1]Players1!$A$1:$A$15, "*from free", [1]Players1!$M$1:$M$15)</f>
        <v>#VALUE!</v>
      </c>
      <c r="E13" s="1" t="e">
        <f>SUMIF([1]Players1!$A$1:$A$15, "saved*", [1]Players1!$M$1:$M$15)+SUMIF([1]Players1!$A$1:$A$15, "wide*", [1]Players1!$M$1:$M$15)+SUMIF([1]Players1!$A$1:$A$15, "short*", [1]Players1!$M$1:$M$15)+SUMIF([1]Players1!$A$1:$A$15, "out*", [1]Players1!$M$1:$M$15)+B13+C13</f>
        <v>#VALUE!</v>
      </c>
      <c r="F13" s="13">
        <f t="shared" si="0"/>
        <v>0</v>
      </c>
      <c r="G13" s="1" t="e">
        <f>SUMIF([1]Players1!$A$1:$A$15, "free*ed", [1]Players1!$M$1:$M$15)</f>
        <v>#VALUE!</v>
      </c>
    </row>
    <row r="14" spans="1:7" ht="15">
      <c r="A14" s="1" t="e">
        <f>[1]Players1!$N$1</f>
        <v>#REF!</v>
      </c>
      <c r="B14" s="1" t="e">
        <f>SUMIF([1]Players1!$A$1:$A$15, "goal*", [1]Players1!$N$1:$N$15)</f>
        <v>#VALUE!</v>
      </c>
      <c r="C14" s="1" t="e">
        <f>SUMIF([1]Players1!$A$1:$A$15, "point*", [1]Players1!$N$1:$N$15)</f>
        <v>#VALUE!</v>
      </c>
      <c r="D14" s="1" t="e">
        <f>SUMIF([1]Players1!$A$1:$A$15, "*from free", [1]Players1!$N$1:$N$15)</f>
        <v>#VALUE!</v>
      </c>
      <c r="E14" s="1" t="e">
        <f>SUMIF([1]Players1!$A$1:$A$15, "saved*", [1]Players1!$N$1:$N$15)+SUMIF([1]Players1!$A$1:$A$15, "wide*", [1]Players1!$N$1:$N$15)+SUMIF([1]Players1!$A$1:$A$15, "short*", [1]Players1!$N$1:$N$15)+SUMIF([1]Players1!$A$1:$A$15, "out*", [1]Players1!$N$1:$N$15)+B14+C14</f>
        <v>#VALUE!</v>
      </c>
      <c r="F14" s="13">
        <f t="shared" si="0"/>
        <v>0</v>
      </c>
      <c r="G14" s="1" t="e">
        <f>SUMIF([1]Players1!$A$1:$A$15, "free*ed", [1]Players1!$N$1:$N$15)</f>
        <v>#VALUE!</v>
      </c>
    </row>
    <row r="15" spans="1:7" ht="15">
      <c r="A15" s="1" t="e">
        <f>[1]Players1!$O$1</f>
        <v>#REF!</v>
      </c>
      <c r="B15" s="1" t="e">
        <f>SUMIF([1]Players1!$A$1:$A$15, "goal*", [1]Players1!$O$1:$O$15)</f>
        <v>#VALUE!</v>
      </c>
      <c r="C15" s="1" t="e">
        <f>SUMIF([1]Players1!$A$1:$A$15, "point*", [1]Players1!$O$1:$O$15)</f>
        <v>#VALUE!</v>
      </c>
      <c r="D15" s="1" t="e">
        <f>SUMIF([1]Players1!$A$1:$A$15, "*from free", [1]Players1!$O$1:$O$15)</f>
        <v>#VALUE!</v>
      </c>
      <c r="E15" s="1" t="e">
        <f>SUMIF([1]Players1!$A$1:$A$15, "saved*", [1]Players1!$O$1:$O$15)+SUMIF([1]Players1!$A$1:$A$15, "wide*", [1]Players1!$O$1:$O$15)+SUMIF([1]Players1!$A$1:$A$15, "short*", [1]Players1!$O$1:$O$15)+SUMIF([1]Players1!$A$1:$A$15, "out*", [1]Players1!$O$1:$O$15)+B15+C15</f>
        <v>#VALUE!</v>
      </c>
      <c r="F15" s="13">
        <f t="shared" si="0"/>
        <v>0</v>
      </c>
      <c r="G15" s="1" t="e">
        <f>SUMIF([1]Players1!$A$1:$A$15, "free*ed", [1]Players1!$O$1:$O$15)</f>
        <v>#VALUE!</v>
      </c>
    </row>
    <row r="16" spans="1:7" ht="15">
      <c r="A16" s="1" t="e">
        <f>[1]Players1!$P$1</f>
        <v>#REF!</v>
      </c>
      <c r="B16" s="1" t="e">
        <f>SUMIF([1]Players1!$A$1:$A$15, "goal*", [1]Players1!$P$1:$P$15)</f>
        <v>#VALUE!</v>
      </c>
      <c r="C16" s="1" t="e">
        <f>SUMIF([1]Players1!$A$1:$A$15, "point*", [1]Players1!$P$1:$P$15)</f>
        <v>#VALUE!</v>
      </c>
      <c r="D16" s="1" t="e">
        <f>SUMIF([1]Players1!$A$1:$A$15, "*from free", [1]Players1!$P$1:$P$15)</f>
        <v>#VALUE!</v>
      </c>
      <c r="E16" s="1" t="e">
        <f>SUMIF([1]Players1!$A$1:$A$15, "saved*", [1]Players1!$P$1:$P$15)+SUMIF([1]Players1!$A$1:$A$15, "wide*", [1]Players1!$P$1:$P$15)+SUMIF([1]Players1!$A$1:$A$15, "short*", [1]Players1!$P$1:$P$15)+SUMIF([1]Players1!$A$1:$A$15, "out*", [1]Players1!$P$1:$P$15)+B16+C16</f>
        <v>#VALUE!</v>
      </c>
      <c r="F16" s="13">
        <f t="shared" si="0"/>
        <v>0</v>
      </c>
      <c r="G16" s="1" t="e">
        <f>SUMIF([1]Players1!$A$1:$A$15, "free*ed", [1]Players1!$P$1:$P$15)</f>
        <v>#VALUE!</v>
      </c>
    </row>
    <row r="17" spans="1:7" ht="15">
      <c r="A17" s="1" t="e">
        <f>[1]Players1!$Q$1</f>
        <v>#REF!</v>
      </c>
      <c r="B17" s="1" t="e">
        <f>SUMIF([1]Players1!$A$1:$A$15, "goal*", [1]Players1!$Q$1:$Q$15)</f>
        <v>#VALUE!</v>
      </c>
      <c r="C17" s="1" t="e">
        <f>SUMIF([1]Players1!$A$1:$A$15, "point*", [1]Players1!$Q$1:$Q$15)</f>
        <v>#VALUE!</v>
      </c>
      <c r="D17" s="1" t="e">
        <f>SUMIF([1]Players1!$A$1:$A$15, "*from free", [1]Players1!$Q$1:$Q$15)</f>
        <v>#VALUE!</v>
      </c>
      <c r="E17" s="1" t="e">
        <f>SUMIF([1]Players1!$A$1:$A$15, "saved*", [1]Players1!$Q$1:$Q$15)+SUMIF([1]Players1!$A$1:$A$15, "wide*", [1]Players1!$Q$1:$Q$15)+SUMIF([1]Players1!$A$1:$A$15, "short*", [1]Players1!$Q$1:$Q$15)+SUMIF([1]Players1!$A$1:$A$15, "out*", [1]Players1!$Q$1:$Q$15)+B17+C17</f>
        <v>#VALUE!</v>
      </c>
      <c r="F17" s="13">
        <f t="shared" si="0"/>
        <v>0</v>
      </c>
      <c r="G17" s="1" t="e">
        <f>SUMIF([1]Players1!$A$1:$A$15, "free*ed", [1]Players1!$Q$1:$Q$15)</f>
        <v>#VALUE!</v>
      </c>
    </row>
    <row r="18" spans="1:7" ht="15">
      <c r="A18" s="1" t="e">
        <f>[1]Players1!$R$1</f>
        <v>#REF!</v>
      </c>
      <c r="B18" s="1" t="e">
        <f>SUMIF([1]Players1!$A$1:$A$15, "goal*", [1]Players1!$R$1:$R$15)</f>
        <v>#VALUE!</v>
      </c>
      <c r="C18" s="1" t="e">
        <f>SUMIF([1]Players1!$A$1:$A$15, "point*", [1]Players1!$R$1:$R$15)</f>
        <v>#VALUE!</v>
      </c>
      <c r="D18" s="1" t="e">
        <f>SUMIF([1]Players1!$A$1:$A$15, "*from free", [1]Players1!$R$1:$R$15)</f>
        <v>#VALUE!</v>
      </c>
      <c r="E18" s="1" t="e">
        <f>SUMIF([1]Players1!$A$1:$A$15, "saved*", [1]Players1!$R$1:$R$15)+SUMIF([1]Players1!$A$1:$A$15, "wide*", [1]Players1!$R$1:$R$15)+SUMIF([1]Players1!$A$1:$A$15, "short*", [1]Players1!$R$1:$R$15)+SUMIF([1]Players1!$A$1:$A$15, "out*", [1]Players1!$R$1:$R$15)+B18+C18</f>
        <v>#VALUE!</v>
      </c>
      <c r="F18" s="13">
        <f t="shared" si="0"/>
        <v>0</v>
      </c>
      <c r="G18" s="1" t="e">
        <f>SUMIF([1]Players1!$A$1:$A$15, "free*ed", [1]Players1!$R$1:$R$15)</f>
        <v>#VALUE!</v>
      </c>
    </row>
    <row r="19" spans="1:7" ht="15">
      <c r="A19" s="1" t="e">
        <f>[1]Players1!$S$1</f>
        <v>#REF!</v>
      </c>
      <c r="B19" s="1" t="e">
        <f>SUMIF([1]Players1!$A$1:$A$15, "goal*", [1]Players1!$S$1:$S$15)</f>
        <v>#VALUE!</v>
      </c>
      <c r="C19" s="1" t="e">
        <f>SUMIF([1]Players1!$A$1:$A$15, "point*", [1]Players1!$S$1:$S$15)</f>
        <v>#VALUE!</v>
      </c>
      <c r="D19" s="1" t="e">
        <f>SUMIF([1]Players1!$A$1:$A$15, "*from free", [1]Players1!$S$1:$S$15)</f>
        <v>#VALUE!</v>
      </c>
      <c r="E19" s="1" t="e">
        <f>SUMIF([1]Players1!$A$1:$A$15, "saved*", [1]Players1!$S$1:$S$15)+SUMIF([1]Players1!$A$1:$A$15, "wide*", [1]Players1!$S$1:$S$15)+SUMIF([1]Players1!$A$1:$A$15, "short*", [1]Players1!$S$1:$S$15)+SUMIF([1]Players1!$A$1:$A$15, "out*", [1]Players1!$S$1:$S$15)+B19+C19</f>
        <v>#VALUE!</v>
      </c>
      <c r="F19" s="13">
        <f t="shared" si="0"/>
        <v>0</v>
      </c>
      <c r="G19" s="1" t="e">
        <f>SUMIF([1]Players1!$A$1:$A$15, "free*ed", [1]Players1!$S$1:$S$15)</f>
        <v>#VALUE!</v>
      </c>
    </row>
    <row r="20" spans="1:7" ht="15">
      <c r="A20" s="1" t="e">
        <f>[1]Players1!$T$1</f>
        <v>#REF!</v>
      </c>
      <c r="B20" s="1" t="e">
        <f>SUMIF([1]Players1!$A$1:$A$15, "goal*", [1]Players1!$T$1:$T$15)</f>
        <v>#VALUE!</v>
      </c>
      <c r="C20" s="1" t="e">
        <f>SUMIF([1]Players1!$A$1:$A$15, "point*", [1]Players1!$T$1:$T$15)</f>
        <v>#VALUE!</v>
      </c>
      <c r="D20" s="1" t="e">
        <f>SUMIF([1]Players1!$A$1:$A$15, "*from free", [1]Players1!$T$1:$T$15)</f>
        <v>#VALUE!</v>
      </c>
      <c r="E20" s="1" t="e">
        <f>SUMIF([1]Players1!$A$1:$A$15, "saved*", [1]Players1!$T$1:$T$15)+SUMIF([1]Players1!$A$1:$A$15, "wide*", [1]Players1!$T$1:$T$15)+SUMIF([1]Players1!$A$1:$A$15, "short*", [1]Players1!$T$1:$T$15)+SUMIF([1]Players1!$A$1:$A$15, "out*", [1]Players1!$T$1:$T$15)+B20+C20</f>
        <v>#VALUE!</v>
      </c>
      <c r="F20" s="13">
        <f t="shared" si="0"/>
        <v>0</v>
      </c>
      <c r="G20" s="1" t="e">
        <f>SUMIF([1]Players1!$A$1:$A$15, "free*ed", [1]Players1!$T$1:$T$15)</f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E2" sqref="E2"/>
    </sheetView>
  </sheetViews>
  <sheetFormatPr baseColWidth="10" defaultColWidth="11" defaultRowHeight="13"/>
  <sheetData>
    <row r="1" spans="1:7" ht="15">
      <c r="A1" s="1"/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</row>
    <row r="2" spans="1:7" ht="15">
      <c r="A2" s="1" t="e">
        <f>[1]Players2!$B$1</f>
        <v>#REF!</v>
      </c>
      <c r="B2" s="1" t="e">
        <f>SUMIF([1]Players2!$A$1:$A$15, "goal*", [1]Players2!$B$1:$B$15)</f>
        <v>#VALUE!</v>
      </c>
      <c r="C2" s="1" t="e">
        <f>SUMIF([1]Players2!$A$1:$A$15, "point*", [1]Players2!$B$1:$B$15)</f>
        <v>#VALUE!</v>
      </c>
      <c r="D2" s="1" t="e">
        <f>SUMIF([1]Players2!$A$1:$A$15, "*from free", [1]Players2!$B$1:$B$15)</f>
        <v>#VALUE!</v>
      </c>
      <c r="E2" s="1" t="e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#VALUE!</v>
      </c>
      <c r="F2" s="13">
        <f t="shared" ref="F2:F20" si="0">IFERROR((B2+C2)/E2,0)</f>
        <v>0</v>
      </c>
      <c r="G2" s="1" t="e">
        <f>SUMIF([1]Players2!$A$1:$A$15, "free*ed", [1]Players2!$B$1:$B$15)</f>
        <v>#VALUE!</v>
      </c>
    </row>
    <row r="3" spans="1:7" ht="15">
      <c r="A3" s="1" t="e">
        <f>[1]Players2!$C$1</f>
        <v>#REF!</v>
      </c>
      <c r="B3" s="1" t="e">
        <f>SUMIF([1]Players2!$A$1:$A$15, "goal*", [1]Players2!$C$1:$C$15)</f>
        <v>#VALUE!</v>
      </c>
      <c r="C3" s="1" t="e">
        <f>SUMIF([1]Players2!$A$1:$A$15, "point*", [1]Players2!$C$1:$C$15)</f>
        <v>#VALUE!</v>
      </c>
      <c r="D3" s="1" t="e">
        <f>SUMIF([1]Players2!$A$1:$A$15, "*from free", [1]Players2!$C$1:$C$15)</f>
        <v>#VALUE!</v>
      </c>
      <c r="E3" s="1" t="e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#VALUE!</v>
      </c>
      <c r="F3" s="13">
        <f t="shared" si="0"/>
        <v>0</v>
      </c>
      <c r="G3" s="1" t="e">
        <f>SUMIF([1]Players2!$A$1:$A$15, "free*ed", [1]Players2!$C$1:$C$15)</f>
        <v>#VALUE!</v>
      </c>
    </row>
    <row r="4" spans="1:7" ht="15">
      <c r="A4" s="1" t="e">
        <f>[1]Players2!$D$1</f>
        <v>#REF!</v>
      </c>
      <c r="B4" s="1" t="e">
        <f>SUMIF([1]Players2!$A$1:$A$15, "goal*", [1]Players2!$D$1:$D$15)</f>
        <v>#VALUE!</v>
      </c>
      <c r="C4" s="1" t="e">
        <f>SUMIF([1]Players2!$A$1:$A$15, "point*", [1]Players2!$D$1:$D$15)</f>
        <v>#VALUE!</v>
      </c>
      <c r="D4" s="1" t="e">
        <f>SUMIF([1]Players2!$A$1:$A$15,"*from free", [1]Players2!$D$1:$D$15)</f>
        <v>#VALUE!</v>
      </c>
      <c r="E4" s="1" t="e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#VALUE!</v>
      </c>
      <c r="F4" s="13">
        <f t="shared" si="0"/>
        <v>0</v>
      </c>
      <c r="G4" s="1" t="e">
        <f>SUMIF([1]Players2!$A$1:$A$15,"free*ed", [1]Players2!$D$1:$D$15)</f>
        <v>#VALUE!</v>
      </c>
    </row>
    <row r="5" spans="1:7" ht="15">
      <c r="A5" s="1" t="e">
        <f>[1]Players2!$E$1</f>
        <v>#REF!</v>
      </c>
      <c r="B5" s="1" t="e">
        <f>SUMIF([1]Players2!$A$1:$A$15, "goal*", [1]Players2!$E$1:$E$15)</f>
        <v>#VALUE!</v>
      </c>
      <c r="C5" s="1" t="e">
        <f>SUMIF([1]Players2!$A$1:$A$15, "point*", [1]Players2!$E$1:$E$15)</f>
        <v>#VALUE!</v>
      </c>
      <c r="D5" s="1" t="e">
        <f>SUMIF([1]Players2!$A$1:$A$15, "*from free", [1]Players2!$E$1:$E$15)</f>
        <v>#VALUE!</v>
      </c>
      <c r="E5" s="1" t="e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#VALUE!</v>
      </c>
      <c r="F5" s="13">
        <f t="shared" si="0"/>
        <v>0</v>
      </c>
      <c r="G5" s="1" t="e">
        <f>SUMIF([1]Players2!$A$1:$A$15, "free*ed", [1]Players2!$E$1:$E$15)</f>
        <v>#VALUE!</v>
      </c>
    </row>
    <row r="6" spans="1:7" ht="15">
      <c r="A6" s="1" t="e">
        <f>[1]Players2!$F$1</f>
        <v>#REF!</v>
      </c>
      <c r="B6" s="1" t="e">
        <f>SUMIF([1]Players2!$A$1:$A$15, "goal*", [1]Players2!$F$1:$F$15)</f>
        <v>#VALUE!</v>
      </c>
      <c r="C6" s="1" t="e">
        <f>SUMIF([1]Players2!$A$1:$A$15, "point*", [1]Players2!$F$1:$F$15)</f>
        <v>#VALUE!</v>
      </c>
      <c r="D6" s="1" t="e">
        <f>SUMIF([1]Players2!$A$1:$A$15, "*from free", [1]Players2!$F$1:$F$15)</f>
        <v>#VALUE!</v>
      </c>
      <c r="E6" s="1" t="e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#VALUE!</v>
      </c>
      <c r="F6" s="13">
        <f t="shared" si="0"/>
        <v>0</v>
      </c>
      <c r="G6" s="1" t="e">
        <f>SUMIF([1]Players2!$A$1:$A$15, "free*ed", [1]Players2!$F$1:$F$15)</f>
        <v>#VALUE!</v>
      </c>
    </row>
    <row r="7" spans="1:7" ht="15">
      <c r="A7" s="1" t="e">
        <f>[1]Players2!$G$1</f>
        <v>#REF!</v>
      </c>
      <c r="B7" s="1" t="e">
        <f>SUMIF([1]Players2!$A$1:$A$15, "goal*", [1]Players2!$G$1:$G$15)</f>
        <v>#VALUE!</v>
      </c>
      <c r="C7" s="1" t="e">
        <f>SUMIF([1]Players2!$A$1:$A$15, "point*", [1]Players2!$G$1:$G$15)</f>
        <v>#VALUE!</v>
      </c>
      <c r="D7" s="1" t="e">
        <f>SUMIF([1]Players2!$A$1:$A$15, "*from free", [1]Players2!$G$1:$G$15)</f>
        <v>#VALUE!</v>
      </c>
      <c r="E7" s="1" t="e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#VALUE!</v>
      </c>
      <c r="F7" s="13">
        <f t="shared" si="0"/>
        <v>0</v>
      </c>
      <c r="G7" s="1" t="e">
        <f>SUMIF([1]Players2!$A$1:$A$15, "free*ed", [1]Players2!$G$1:$G$15)</f>
        <v>#VALUE!</v>
      </c>
    </row>
    <row r="8" spans="1:7" ht="15">
      <c r="A8" s="1" t="e">
        <f>[1]Players2!$H$1</f>
        <v>#REF!</v>
      </c>
      <c r="B8" s="1" t="e">
        <f>SUMIF([1]Players2!$A$1:$A$15, "goal*", [1]Players2!$H$1:$H$15)</f>
        <v>#VALUE!</v>
      </c>
      <c r="C8" s="1" t="e">
        <f>SUMIF([1]Players2!$A$1:$A$15, "point*", [1]Players2!$H$1:$H$15)</f>
        <v>#VALUE!</v>
      </c>
      <c r="D8" s="1" t="e">
        <f>SUMIF([1]Players2!$A$1:$A$15,"*from free", [1]Players2!$H$1:$H$15)</f>
        <v>#VALUE!</v>
      </c>
      <c r="E8" s="1" t="e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#VALUE!</v>
      </c>
      <c r="F8" s="13">
        <f t="shared" si="0"/>
        <v>0</v>
      </c>
      <c r="G8" s="1" t="e">
        <f>SUMIF([1]Players2!$A$1:$A$15,"free*ed", [1]Players2!$H$1:$H$15)</f>
        <v>#VALUE!</v>
      </c>
    </row>
    <row r="9" spans="1:7" ht="15">
      <c r="A9" s="1" t="e">
        <f>[1]Players2!$I$1</f>
        <v>#REF!</v>
      </c>
      <c r="B9" s="1" t="e">
        <f>SUMIF([1]Players2!$A$1:$A$15, "goal*", [1]Players2!$I$1:$I$15)</f>
        <v>#VALUE!</v>
      </c>
      <c r="C9" s="1" t="e">
        <f>SUMIF([1]Players2!$A$1:$A$15, "point*", [1]Players2!$I$1:$I$15)</f>
        <v>#VALUE!</v>
      </c>
      <c r="D9" s="1" t="e">
        <f>SUMIF([1]Players2!$A$1:$A$15, "*from free", [1]Players2!$I$1:$I$15)</f>
        <v>#VALUE!</v>
      </c>
      <c r="E9" s="1" t="e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#VALUE!</v>
      </c>
      <c r="F9" s="13">
        <f t="shared" si="0"/>
        <v>0</v>
      </c>
      <c r="G9" s="1" t="e">
        <f>SUMIF([1]Players2!$A$1:$A$15, "free*ed", [1]Players2!$I$1:$I$15)</f>
        <v>#VALUE!</v>
      </c>
    </row>
    <row r="10" spans="1:7" ht="15">
      <c r="A10" s="1" t="e">
        <f>[1]Players2!$J$1</f>
        <v>#REF!</v>
      </c>
      <c r="B10" s="1" t="e">
        <f>SUMIF([1]Players2!$A$1:$A$15, "goal*", [1]Players2!$J$1:$J$15)</f>
        <v>#VALUE!</v>
      </c>
      <c r="C10" s="1" t="e">
        <f>SUMIF([1]Players2!$A$1:$A$15, "point*", [1]Players2!$J$1:$J$15)</f>
        <v>#VALUE!</v>
      </c>
      <c r="D10" s="1" t="e">
        <f>SUMIF([1]Players2!$A$1:$A$15, "*from free", [1]Players2!$J$1:$J$15)</f>
        <v>#VALUE!</v>
      </c>
      <c r="E10" s="1" t="e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#VALUE!</v>
      </c>
      <c r="F10" s="13">
        <f t="shared" si="0"/>
        <v>0</v>
      </c>
      <c r="G10" s="1" t="e">
        <f>SUMIF([1]Players2!$A$1:$A$15, "free*ed", [1]Players2!$J$1:$J$15)</f>
        <v>#VALUE!</v>
      </c>
    </row>
    <row r="11" spans="1:7" ht="15">
      <c r="A11" s="1" t="e">
        <f>[1]Players2!$K$1</f>
        <v>#REF!</v>
      </c>
      <c r="B11" s="1" t="e">
        <f>SUMIF([1]Players2!$A$1:$A$15, "goal*", [1]Players2!$K$1:$K$15)</f>
        <v>#VALUE!</v>
      </c>
      <c r="C11" s="1" t="e">
        <f>SUMIF([1]Players2!$A$1:$A$15, "point*", [1]Players2!$K$1:$K$15)</f>
        <v>#VALUE!</v>
      </c>
      <c r="D11" s="1" t="e">
        <f>SUMIF([1]Players2!$A$1:$A$15, "*from free", [1]Players2!$K$1:$K$15)</f>
        <v>#VALUE!</v>
      </c>
      <c r="E11" s="1" t="e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#VALUE!</v>
      </c>
      <c r="F11" s="13">
        <f t="shared" si="0"/>
        <v>0</v>
      </c>
      <c r="G11" s="1" t="e">
        <f>SUMIF([1]Players2!$A$1:$A$15, "free*ed", [1]Players2!$K$1:$K$15)</f>
        <v>#VALUE!</v>
      </c>
    </row>
    <row r="12" spans="1:7" ht="15">
      <c r="A12" s="1" t="e">
        <f>[1]Players2!$L$1</f>
        <v>#REF!</v>
      </c>
      <c r="B12" s="1" t="e">
        <f>SUMIF([1]Players2!$A$1:$A$15, "goal*", [1]Players2!$L$1:$L$15)</f>
        <v>#VALUE!</v>
      </c>
      <c r="C12" s="1" t="e">
        <f>SUMIF([1]Players2!$A$1:$A$15, "point*", [1]Players2!$L$1:$L$15)</f>
        <v>#VALUE!</v>
      </c>
      <c r="D12" s="1" t="e">
        <f>SUMIF([1]Players2!$A$1:$A$15, "*from free", [1]Players2!$L$1:$L$15)</f>
        <v>#VALUE!</v>
      </c>
      <c r="E12" s="1" t="e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#VALUE!</v>
      </c>
      <c r="F12" s="13">
        <f t="shared" si="0"/>
        <v>0</v>
      </c>
      <c r="G12" s="1" t="e">
        <f>SUMIF([1]Players2!$A$1:$A$15, "free*ed", [1]Players2!$L$1:$L$15)</f>
        <v>#VALUE!</v>
      </c>
    </row>
    <row r="13" spans="1:7" ht="15">
      <c r="A13" s="1" t="e">
        <f>[1]Players2!$M$1</f>
        <v>#REF!</v>
      </c>
      <c r="B13" s="1" t="e">
        <f>SUMIF([1]Players2!$A$1:$A$15, "goal*", [1]Players2!$M$1:$M$15)</f>
        <v>#VALUE!</v>
      </c>
      <c r="C13" s="1" t="e">
        <f>SUMIF([1]Players2!$A$1:$A$15, "point*", [1]Players2!$M$1:$M$15)</f>
        <v>#VALUE!</v>
      </c>
      <c r="D13" s="1" t="e">
        <f>SUMIF([1]Players2!$A$1:$A$15, "*from free", [1]Players2!$M$1:$M$15)</f>
        <v>#VALUE!</v>
      </c>
      <c r="E13" s="1" t="e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#VALUE!</v>
      </c>
      <c r="F13" s="13">
        <f t="shared" si="0"/>
        <v>0</v>
      </c>
      <c r="G13" s="1" t="e">
        <f>SUMIF([1]Players2!$A$1:$A$15, "free*ed", [1]Players2!$M$1:$M$15)</f>
        <v>#VALUE!</v>
      </c>
    </row>
    <row r="14" spans="1:7" ht="15">
      <c r="A14" s="1" t="e">
        <f>[1]Players2!$N$1</f>
        <v>#REF!</v>
      </c>
      <c r="B14" s="1" t="e">
        <f>SUMIF([1]Players2!$A$1:$A$15, "goal*", [1]Players2!$N$1:$N$15)</f>
        <v>#VALUE!</v>
      </c>
      <c r="C14" s="1" t="e">
        <f>SUMIF([1]Players2!$A$1:$A$15, "point*", [1]Players2!$N$1:$N$15)</f>
        <v>#VALUE!</v>
      </c>
      <c r="D14" s="1" t="e">
        <f>SUMIF([1]Players2!$A$1:$A$15, "*from free", [1]Players2!$N$1:$N$15)</f>
        <v>#VALUE!</v>
      </c>
      <c r="E14" s="1" t="e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#VALUE!</v>
      </c>
      <c r="F14" s="13">
        <f t="shared" si="0"/>
        <v>0</v>
      </c>
      <c r="G14" s="1" t="e">
        <f>SUMIF([1]Players2!$A$1:$A$15, "free*ed", [1]Players2!$N$1:$N$15)</f>
        <v>#VALUE!</v>
      </c>
    </row>
    <row r="15" spans="1:7" ht="15">
      <c r="A15" s="1" t="e">
        <f>[1]Players2!$O$1</f>
        <v>#REF!</v>
      </c>
      <c r="B15" s="1" t="e">
        <f>SUMIF([1]Players2!$A$1:$A$15, "goal*", [1]Players2!$O$1:$O$15)</f>
        <v>#VALUE!</v>
      </c>
      <c r="C15" s="1" t="e">
        <f>SUMIF([1]Players2!$A$1:$A$15, "point*", [1]Players2!$O$1:$O$15)</f>
        <v>#VALUE!</v>
      </c>
      <c r="D15" s="1" t="e">
        <f>SUMIF([1]Players2!$A$1:$A$15, "*from free", [1]Players2!$O$1:$O$15)</f>
        <v>#VALUE!</v>
      </c>
      <c r="E15" s="1" t="e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#VALUE!</v>
      </c>
      <c r="F15" s="13">
        <f t="shared" si="0"/>
        <v>0</v>
      </c>
      <c r="G15" s="1" t="e">
        <f>SUMIF([1]Players2!$A$1:$A$15, "free*ed", [1]Players2!$O$1:$O$15)</f>
        <v>#VALUE!</v>
      </c>
    </row>
    <row r="16" spans="1:7" ht="15">
      <c r="A16" s="1" t="e">
        <f>[1]Players2!$P$1</f>
        <v>#REF!</v>
      </c>
      <c r="B16" s="1" t="e">
        <f>SUMIF([1]Players2!$A$1:$A$15, "goal*", [1]Players2!$P$1:$P$15)</f>
        <v>#VALUE!</v>
      </c>
      <c r="C16" s="1" t="e">
        <f>SUMIF([1]Players2!$A$1:$A$15, "point*", [1]Players2!$P$1:$P$15)</f>
        <v>#VALUE!</v>
      </c>
      <c r="D16" s="1" t="e">
        <f>SUMIF([1]Players2!$A$1:$A$15, "*from free", [1]Players2!$P$1:$P$15)</f>
        <v>#VALUE!</v>
      </c>
      <c r="E16" s="1" t="e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#VALUE!</v>
      </c>
      <c r="F16" s="13">
        <f t="shared" si="0"/>
        <v>0</v>
      </c>
      <c r="G16" s="1" t="e">
        <f>SUMIF([1]Players2!$A$1:$A$15, "free*ed", [1]Players2!$P$1:$P$15)</f>
        <v>#VALUE!</v>
      </c>
    </row>
    <row r="17" spans="1:7" ht="15">
      <c r="A17" s="1" t="e">
        <f>[1]Players2!$Q$1</f>
        <v>#REF!</v>
      </c>
      <c r="B17" s="1" t="e">
        <f>SUMIF([1]Players2!$A$1:$A$15, "goal*", [1]Players2!$Q$1:$Q$15)</f>
        <v>#VALUE!</v>
      </c>
      <c r="C17" s="1" t="e">
        <f>SUMIF([1]Players2!$A$1:$A$15, "point*", [1]Players2!$Q$1:$Q$15)</f>
        <v>#VALUE!</v>
      </c>
      <c r="D17" s="1" t="e">
        <f>SUMIF([1]Players2!$A$1:$A$15, "*from free", [1]Players2!$Q$1:$Q$15)</f>
        <v>#VALUE!</v>
      </c>
      <c r="E17" s="1" t="e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#VALUE!</v>
      </c>
      <c r="F17" s="13">
        <f t="shared" si="0"/>
        <v>0</v>
      </c>
      <c r="G17" s="1" t="e">
        <f>SUMIF([1]Players2!$A$1:$A$15, "free*ed", [1]Players2!$Q$1:$Q$15)</f>
        <v>#VALUE!</v>
      </c>
    </row>
    <row r="18" spans="1:7" ht="15">
      <c r="A18" s="1" t="e">
        <f>[1]Players2!$R$1</f>
        <v>#REF!</v>
      </c>
      <c r="B18" s="1" t="e">
        <f>SUMIF([1]Players2!$A$1:$A$15, "goal*", [1]Players2!$R$1:$R$15)</f>
        <v>#VALUE!</v>
      </c>
      <c r="C18" s="1" t="e">
        <f>SUMIF([1]Players2!$A$1:$A$15, "point*", [1]Players2!$R$1:$R$15)</f>
        <v>#VALUE!</v>
      </c>
      <c r="D18" s="1" t="e">
        <f>SUMIF([1]Players2!$A$1:$A$15, "*from free", [1]Players2!$R$1:$R$15)</f>
        <v>#VALUE!</v>
      </c>
      <c r="E18" s="1" t="e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#VALUE!</v>
      </c>
      <c r="F18" s="13">
        <f t="shared" si="0"/>
        <v>0</v>
      </c>
      <c r="G18" s="1" t="e">
        <f>SUMIF([1]Players2!$A$1:$A$15, "free*ed", [1]Players2!$R$1:$R$15)</f>
        <v>#VALUE!</v>
      </c>
    </row>
    <row r="19" spans="1:7" ht="15">
      <c r="A19" s="1" t="e">
        <f>[1]Players2!$S$1</f>
        <v>#REF!</v>
      </c>
      <c r="B19" s="1" t="e">
        <f>SUMIF([1]Players2!$A$1:$A$15, "goal*", [1]Players2!$S$1:$S$15)</f>
        <v>#VALUE!</v>
      </c>
      <c r="C19" s="1" t="e">
        <f>SUMIF([1]Players2!$A$1:$A$15, "point*", [1]Players2!$S$1:$S$15)</f>
        <v>#VALUE!</v>
      </c>
      <c r="D19" s="1" t="e">
        <f>SUMIF([1]Players2!$A$1:$A$15, "*from free", [1]Players2!$S$1:$S$15)</f>
        <v>#VALUE!</v>
      </c>
      <c r="E19" s="1" t="e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#VALUE!</v>
      </c>
      <c r="F19" s="13">
        <f t="shared" si="0"/>
        <v>0</v>
      </c>
      <c r="G19" s="1" t="e">
        <f>SUMIF([1]Players2!$A$1:$A$15, "free*ed", [1]Players2!$S$1:$S$15)</f>
        <v>#VALUE!</v>
      </c>
    </row>
    <row r="20" spans="1:7" ht="15">
      <c r="A20" s="1" t="e">
        <f>[1]Players2!$T$1</f>
        <v>#REF!</v>
      </c>
      <c r="B20" s="1" t="e">
        <f>SUMIF([1]Players2!$A$1:$A$15, "goal*", [1]Players2!$T$1:$T$15)</f>
        <v>#VALUE!</v>
      </c>
      <c r="C20" s="1" t="e">
        <f>SUMIF([1]Players2!$A$1:$A$15, "point*", [1]Players2!$T$1:$T$15)</f>
        <v>#VALUE!</v>
      </c>
      <c r="D20" s="1" t="e">
        <f>SUMIF([1]Players2!$A$1:$A$15, "*from free", [1]Players2!$T$1:$T$15)</f>
        <v>#VALUE!</v>
      </c>
      <c r="E20" s="1" t="e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#VALUE!</v>
      </c>
      <c r="F20" s="13">
        <f t="shared" si="0"/>
        <v>0</v>
      </c>
      <c r="G20" s="1" t="e">
        <f>SUMIF([1]Players2!$A$1:$A$15, "free*ed", [1]Players2!$T$1:$T$15)</f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M45"/>
  <sheetViews>
    <sheetView topLeftCell="A2" workbookViewId="0">
      <selection activeCell="F16" sqref="F16:G22"/>
    </sheetView>
  </sheetViews>
  <sheetFormatPr baseColWidth="10" defaultColWidth="11" defaultRowHeight="13"/>
  <sheetData>
    <row r="2" spans="2:10" ht="15">
      <c r="B2" s="2" t="s">
        <v>1</v>
      </c>
      <c r="C2" s="1"/>
      <c r="D2" s="1"/>
      <c r="E2" s="1"/>
      <c r="F2" s="1"/>
      <c r="G2" s="1"/>
      <c r="H2" s="1"/>
      <c r="I2" s="1"/>
      <c r="J2" s="1"/>
    </row>
    <row r="3" spans="2:10" ht="15">
      <c r="B3" s="1"/>
      <c r="C3" s="1" t="e">
        <f>[1]Sectors!$B$1</f>
        <v>#REF!</v>
      </c>
      <c r="D3" s="1"/>
      <c r="E3" s="1"/>
      <c r="F3" s="1"/>
      <c r="G3" s="1" t="e">
        <f>[1]Sectors!$H$1</f>
        <v>#REF!</v>
      </c>
      <c r="H3" s="1"/>
      <c r="I3" s="1"/>
      <c r="J3" s="1"/>
    </row>
    <row r="4" spans="2:10" ht="15">
      <c r="C4" s="1" t="s">
        <v>59</v>
      </c>
      <c r="D4" s="1" t="s">
        <v>60</v>
      </c>
      <c r="E4" s="1" t="s">
        <v>61</v>
      </c>
      <c r="F4" s="1" t="s">
        <v>0</v>
      </c>
      <c r="G4" s="14" t="s">
        <v>0</v>
      </c>
      <c r="H4" s="1" t="s">
        <v>59</v>
      </c>
      <c r="I4" s="1" t="s">
        <v>60</v>
      </c>
      <c r="J4" s="1" t="s">
        <v>61</v>
      </c>
    </row>
    <row r="5" spans="2:10" ht="15">
      <c r="B5" s="1" t="s">
        <v>53</v>
      </c>
      <c r="C5" s="1" t="e">
        <f>SUMIF([1]Sectors!$A:$A, "goal*", [1]Sectors!B:B)</f>
        <v>#VALUE!</v>
      </c>
      <c r="D5" s="1" t="e">
        <f>SUMIF([1]Sectors!$A:$A, "point*", [1]Sectors!B:B)</f>
        <v>#VALUE!</v>
      </c>
      <c r="E5" s="1" t="e">
        <f t="shared" ref="E5:E10" si="0">SUM(C5:D5)</f>
        <v>#VALUE!</v>
      </c>
      <c r="F5" s="1" t="e">
        <f t="shared" ref="F5:F10" si="1">D5+(C5*3)</f>
        <v>#VALUE!</v>
      </c>
      <c r="G5" s="1" t="e">
        <f t="shared" ref="G5:G10" si="2">I5+(H5*3)</f>
        <v>#VALUE!</v>
      </c>
      <c r="H5" s="1" t="e">
        <f>SUMIF([1]Sectors!$A:$A, "goal*", [1]Sectors!H:H)</f>
        <v>#VALUE!</v>
      </c>
      <c r="I5" s="1" t="e">
        <f>SUMIF([1]Sectors!$A:$A, "point*", [1]Sectors!H:H)</f>
        <v>#VALUE!</v>
      </c>
      <c r="J5" s="1" t="e">
        <f t="shared" ref="J5:J10" si="3">SUM(H5:I5)</f>
        <v>#VALUE!</v>
      </c>
    </row>
    <row r="6" spans="2:10" ht="15">
      <c r="B6" s="1" t="s">
        <v>54</v>
      </c>
      <c r="C6" s="1" t="e">
        <f>SUMIF([1]Sectors!$A:$A, "goal*", [1]Sectors!C:C)</f>
        <v>#VALUE!</v>
      </c>
      <c r="D6" s="1" t="e">
        <f>SUMIF([1]Sectors!$A:$A, "point*", [1]Sectors!C:C)</f>
        <v>#VALUE!</v>
      </c>
      <c r="E6" s="1" t="e">
        <f t="shared" si="0"/>
        <v>#VALUE!</v>
      </c>
      <c r="F6" s="1" t="e">
        <f t="shared" si="1"/>
        <v>#VALUE!</v>
      </c>
      <c r="G6" s="1" t="e">
        <f t="shared" si="2"/>
        <v>#VALUE!</v>
      </c>
      <c r="H6" s="1" t="e">
        <f>SUMIF([1]Sectors!$A:$A, "goal*", [1]Sectors!I:I)</f>
        <v>#VALUE!</v>
      </c>
      <c r="I6" s="1" t="e">
        <f>SUMIF([1]Sectors!A:A, "point*", [1]Sectors!I:I)</f>
        <v>#VALUE!</v>
      </c>
      <c r="J6" s="1" t="e">
        <f t="shared" si="3"/>
        <v>#VALUE!</v>
      </c>
    </row>
    <row r="7" spans="2:10" ht="15">
      <c r="B7" s="1" t="s">
        <v>55</v>
      </c>
      <c r="C7" s="1" t="e">
        <f>SUMIF([1]Sectors!$A:$A, "goal*", [1]Sectors!D:D)</f>
        <v>#VALUE!</v>
      </c>
      <c r="D7" s="1" t="e">
        <f>SUMIF([1]Sectors!$A:$A, "point*", [1]Sectors!D:D)</f>
        <v>#VALUE!</v>
      </c>
      <c r="E7" s="1" t="e">
        <f t="shared" si="0"/>
        <v>#VALUE!</v>
      </c>
      <c r="F7" s="1" t="e">
        <f t="shared" si="1"/>
        <v>#VALUE!</v>
      </c>
      <c r="G7" s="1" t="e">
        <f t="shared" si="2"/>
        <v>#VALUE!</v>
      </c>
      <c r="H7" s="1" t="e">
        <f>SUMIF([1]Sectors!$A:$A, "goal*", [1]Sectors!J:J)</f>
        <v>#VALUE!</v>
      </c>
      <c r="I7" s="1" t="e">
        <f>SUMIF([1]Sectors!A:A, "point*", [1]Sectors!J:J)</f>
        <v>#VALUE!</v>
      </c>
      <c r="J7" s="1" t="e">
        <f t="shared" si="3"/>
        <v>#VALUE!</v>
      </c>
    </row>
    <row r="8" spans="2:10" ht="15">
      <c r="B8" s="1" t="s">
        <v>56</v>
      </c>
      <c r="C8" s="1" t="e">
        <f>SUMIF([1]Sectors!$A:$A, "goal*", [1]Sectors!E:E)</f>
        <v>#VALUE!</v>
      </c>
      <c r="D8" s="1" t="e">
        <f>SUMIF([1]Sectors!$A:$A, "point*", [1]Sectors!E:E)</f>
        <v>#VALUE!</v>
      </c>
      <c r="E8" s="1" t="e">
        <f t="shared" si="0"/>
        <v>#VALUE!</v>
      </c>
      <c r="F8" s="1" t="e">
        <f t="shared" si="1"/>
        <v>#VALUE!</v>
      </c>
      <c r="G8" s="1" t="e">
        <f t="shared" si="2"/>
        <v>#VALUE!</v>
      </c>
      <c r="H8" s="1" t="e">
        <f>SUMIF([1]Sectors!$A:$A, "goal*", [1]Sectors!K:K)</f>
        <v>#VALUE!</v>
      </c>
      <c r="I8" s="1" t="e">
        <f>SUMIF([1]Sectors!A:A, "point*", [1]Sectors!K:K)</f>
        <v>#VALUE!</v>
      </c>
      <c r="J8" s="1" t="e">
        <f t="shared" si="3"/>
        <v>#VALUE!</v>
      </c>
    </row>
    <row r="9" spans="2:10" ht="15">
      <c r="B9" s="1" t="s">
        <v>57</v>
      </c>
      <c r="C9" s="1" t="e">
        <f>SUMIF([1]Sectors!$A:$A, "goal*", [1]Sectors!F:F)</f>
        <v>#VALUE!</v>
      </c>
      <c r="D9" s="1" t="e">
        <f>SUMIF([1]Sectors!$A:$A, "point*", [1]Sectors!F:F)</f>
        <v>#VALUE!</v>
      </c>
      <c r="E9" s="1" t="e">
        <f t="shared" si="0"/>
        <v>#VALUE!</v>
      </c>
      <c r="F9" s="1" t="e">
        <f t="shared" si="1"/>
        <v>#VALUE!</v>
      </c>
      <c r="G9" s="1" t="e">
        <f t="shared" si="2"/>
        <v>#VALUE!</v>
      </c>
      <c r="H9" s="1" t="e">
        <f>SUMIF([1]Sectors!$A:$A, "goal*", [1]Sectors!L:L)</f>
        <v>#VALUE!</v>
      </c>
      <c r="I9" s="1" t="e">
        <f>SUMIF([1]Sectors!A:A, "point*", [1]Sectors!L:L)</f>
        <v>#VALUE!</v>
      </c>
      <c r="J9" s="1" t="e">
        <f t="shared" si="3"/>
        <v>#VALUE!</v>
      </c>
    </row>
    <row r="10" spans="2:10" ht="15">
      <c r="B10" s="1" t="s">
        <v>58</v>
      </c>
      <c r="C10" s="1" t="e">
        <f>SUMIF([1]Sectors!$A:$A, "goal*", [1]Sectors!G:G)</f>
        <v>#VALUE!</v>
      </c>
      <c r="D10" s="1" t="e">
        <f>SUMIF([1]Sectors!$A:$A, "point*", [1]Sectors!G:G)</f>
        <v>#VALUE!</v>
      </c>
      <c r="E10" s="1" t="e">
        <f t="shared" si="0"/>
        <v>#VALUE!</v>
      </c>
      <c r="F10" s="1" t="e">
        <f t="shared" si="1"/>
        <v>#VALUE!</v>
      </c>
      <c r="G10" s="1" t="e">
        <f t="shared" si="2"/>
        <v>#VALUE!</v>
      </c>
      <c r="H10" s="1" t="e">
        <f>SUMIF([1]Sectors!$A:$A, "goal*", [1]Sectors!M:M)</f>
        <v>#VALUE!</v>
      </c>
      <c r="I10" s="1" t="e">
        <f>SUMIF([1]Sectors!A:A, "point*", [1]Sectors!M:M)</f>
        <v>#VALUE!</v>
      </c>
      <c r="J10" s="1" t="e">
        <f t="shared" si="3"/>
        <v>#VALUE!</v>
      </c>
    </row>
    <row r="11" spans="2:10" ht="15">
      <c r="B11" s="1" t="s">
        <v>0</v>
      </c>
      <c r="C11" s="1"/>
      <c r="D11" s="1"/>
      <c r="E11" s="1" t="e">
        <f>SUM(E5:E10)</f>
        <v>#VALUE!</v>
      </c>
      <c r="F11" s="1" t="e">
        <f>SUM(F5:F10)</f>
        <v>#VALUE!</v>
      </c>
      <c r="G11" s="1" t="e">
        <f>SUM(G5:G10)</f>
        <v>#VALUE!</v>
      </c>
      <c r="H11" s="1"/>
      <c r="I11" s="1"/>
      <c r="J11" s="1" t="e">
        <f>SUM(J5:J10)</f>
        <v>#VALUE!</v>
      </c>
    </row>
    <row r="12" spans="2:10" ht="15">
      <c r="B12" s="1"/>
    </row>
    <row r="13" spans="2:10" ht="15">
      <c r="B13" s="2" t="s">
        <v>22</v>
      </c>
      <c r="C13" s="1"/>
      <c r="F13" t="s">
        <v>30</v>
      </c>
    </row>
    <row r="14" spans="2:10" ht="15">
      <c r="B14" s="1"/>
      <c r="C14" s="1" t="e">
        <f>[1]Sectors!$B$1</f>
        <v>#REF!</v>
      </c>
    </row>
    <row r="15" spans="2:10" ht="15">
      <c r="B15" s="14" t="s">
        <v>104</v>
      </c>
      <c r="C15" s="1" t="s">
        <v>22</v>
      </c>
    </row>
    <row r="16" spans="2:10" ht="15">
      <c r="B16" s="1">
        <v>0</v>
      </c>
      <c r="C16" t="e">
        <f>SUMIF([1]Sectors1!$A$1:$A$30, "goal*", [1]Sectors1!$B$1:$B$30)
+SUMIF([1]Sectors1!$A$1:$A$30, "point*", [1]Sectors1!$B$1:$B$30)
+SUMIF([1]Sectors1!$A$1:$A$30, "saved*", [1]Sectors1!$B$1:$B$30)
+SUMIF([1]Sectors1!$A$1:$A$30, "wide*", [1]Sectors1!$B$1:$B$30)
+SUMIF([1]Sectors1!$A$1:$A$30, "short*", [1]Sectors1!$B$1:$B$30)
+SUMIF([1]Sectors1!$A$1:$A$30, "out*", [1]Sectors1!$B$1:$B$30)</f>
        <v>#VALUE!</v>
      </c>
      <c r="D16" t="e">
        <f>SUMIF([1]Sectors2!$A$1:$A$30, "goal*", [1]Sectors2!$B$1:$B$30)
+SUMIF([1]Sectors2!$A$1:$A$30, "point*", [1]Sectors2!$B$1:$B$30)
+SUMIF([1]Sectors2!$A$1:$A$30, "saved*", [1]Sectors2!$B$1:$B$30)
+SUMIF([1]Sectors2!$A$1:$A$30, "wide*", [1]Sectors2!$B$1:$B$30)
+SUMIF([1]Sectors2!$A$1:$A$30, "short*", [1]Sectors2!$B$1:$B$30)
+SUMIF([1]Sectors2!$A$1:$A$30, "out*", [1]Sectors2!$B$1:$B$30)</f>
        <v>#VALUE!</v>
      </c>
      <c r="F16" s="15" t="e">
        <f>E5/C16</f>
        <v>#VALUE!</v>
      </c>
      <c r="G16" s="15" t="e">
        <f>G5/D16</f>
        <v>#VALUE!</v>
      </c>
    </row>
    <row r="17" spans="2:13" ht="15">
      <c r="B17" s="1">
        <v>1</v>
      </c>
      <c r="C17" t="e">
        <f>SUMIF([1]Sectors1!$A$1:$A$30, "goal*", [1]Sectors1!$C$1:$C$30)
+SUMIF([1]Sectors1!$A$1:$A$30, "point*", [1]Sectors1!$C$1:$C$30)
+SUMIF([1]Sectors1!$A$1:$A$30, "saved*", [1]Sectors1!$C$1:$C$30)
+SUMIF([1]Sectors1!$A$1:$A$30, "wide*", [1]Sectors1!$C$1:$C$30)
+SUMIF([1]Sectors1!$A$1:$A$30, "short*", [1]Sectors1!$C$1:$C$30)
+SUMIF([1]Sectors1!$A$1:$A$30, "out*", [1]Sectors1!$C$1:$C$30)</f>
        <v>#VALUE!</v>
      </c>
      <c r="D17" t="e">
        <f>SUMIF([1]Sectors2!$A$1:$A$30, "goal*", [1]Sectors2!$C$1:$C$30)
+SUMIF([1]Sectors2!$A$1:$A$30, "point*", [1]Sectors2!$C$1:$C$30)
+SUMIF([1]Sectors2!$A$1:$A$30, "saved*", [1]Sectors2!$C$1:$C$30)
+SUMIF([1]Sectors2!$A$1:$A$30, "wide*", [1]Sectors2!$C$1:$C$30)
+SUMIF([1]Sectors2!$A$1:$A$30, "short*", [1]Sectors2!$C$1:$C$30)
+SUMIF([1]Sectors2!$A$1:$A$30, "out*", [1]Sectors2!$C$1:$C$30)</f>
        <v>#VALUE!</v>
      </c>
      <c r="F17" s="15" t="e">
        <f t="shared" ref="F17:F22" si="4">E6/C17</f>
        <v>#VALUE!</v>
      </c>
      <c r="G17" s="15" t="e">
        <f t="shared" ref="G17:G22" si="5">G6/D17</f>
        <v>#VALUE!</v>
      </c>
    </row>
    <row r="18" spans="2:13" ht="15">
      <c r="B18" s="1">
        <v>2</v>
      </c>
      <c r="C18" t="e">
        <f>SUMIF([1]Sectors1!$A$1:$A$30, "goal*", [1]Sectors1!$D$1:$D$30)
+SUMIF([1]Sectors1!$A$1:$A$30, "point*", [1]Sectors1!$D$1:$D$30)
+SUMIF([1]Sectors1!$A$1:$A$30, "saved*", [1]Sectors1!$D$1:$D$30)
+SUMIF([1]Sectors1!$A$1:$A$30, "wide*", [1]Sectors1!$D$1:$D$30)
+SUMIF([1]Sectors1!$A$1:$A$30, "short*", [1]Sectors1!$D$1:$D$30)
+SUMIF([1]Sectors1!$A$1:$A$30, "out*", [1]Sectors1!$D$1:$D$30)</f>
        <v>#VALUE!</v>
      </c>
      <c r="D18" t="e">
        <f>SUMIF([1]Sectors2!$A$1:$A$30, "goal*", [1]Sectors2!$D$1:$D$30)
+SUMIF([1]Sectors2!$A$1:$A$30, "point*", [1]Sectors2!$D$1:$D$30)
+SUMIF([1]Sectors2!$A$1:$A$30, "saved*", [1]Sectors2!$D$1:$D$30)
+SUMIF([1]Sectors2!$A$1:$A$30, "wide*", [1]Sectors2!$D$1:$D$30)
+SUMIF([1]Sectors2!$A$1:$A$30, "short*", [1]Sectors2!$D$1:$D$30)
+SUMIF([1]Sectors2!$A$1:$A$30, "out*", [1]Sectors2!$D$1:$D$30)</f>
        <v>#VALUE!</v>
      </c>
      <c r="F18" s="15" t="e">
        <f t="shared" si="4"/>
        <v>#VALUE!</v>
      </c>
      <c r="G18" s="15" t="e">
        <f t="shared" si="5"/>
        <v>#VALUE!</v>
      </c>
    </row>
    <row r="19" spans="2:13" ht="15">
      <c r="B19" s="1">
        <v>3</v>
      </c>
      <c r="C19" t="e">
        <f>SUMIF([1]Sectors1!$A$1:$A$30, "goal*", [1]Sectors1!$E$1:$E$30)
+SUMIF([1]Sectors1!$A$1:$A$30, "point*", [1]Sectors1!$E$1:$E$30)
+SUMIF([1]Sectors1!$A$1:$A$30, "saved*", [1]Sectors1!$E$1:$E$30)
+SUMIF([1]Sectors1!$A$1:$A$30, "wide*", [1]Sectors1!$E$1:$E$30)
+SUMIF([1]Sectors1!$A$1:$A$30, "short*", [1]Sectors1!$E$1:$E$30)
+SUMIF([1]Sectors1!$A$1:$A$30, "out*", [1]Sectors1!$E$1:$E$30)</f>
        <v>#VALUE!</v>
      </c>
      <c r="D19" t="e">
        <f>SUMIF([1]Sectors2!$A$1:$A$30, "goal*", [1]Sectors2!$E$1:$E$30)
+SUMIF([1]Sectors2!$A$1:$A$30, "point*", [1]Sectors2!$E$1:$E$30)
+SUMIF([1]Sectors2!$A$1:$A$30, "saved*", [1]Sectors2!$E$1:$E$30)
+SUMIF([1]Sectors2!$A$1:$A$30, "wide*", [1]Sectors2!$E$1:$E$30)
+SUMIF([1]Sectors2!$A$1:$A$30, "short*", [1]Sectors2!$E$1:$E$30)
+SUMIF([1]Sectors2!$A$1:$A$30, "out*", [1]Sectors2!$E$1:$E$30)</f>
        <v>#VALUE!</v>
      </c>
      <c r="F19" s="15" t="e">
        <f t="shared" si="4"/>
        <v>#VALUE!</v>
      </c>
      <c r="G19" s="15" t="e">
        <f t="shared" si="5"/>
        <v>#VALUE!</v>
      </c>
    </row>
    <row r="20" spans="2:13" ht="15">
      <c r="B20" s="1">
        <v>4</v>
      </c>
      <c r="C20" t="e">
        <f>SUMIF([1]Sectors1!$A$1:$A$30, "goal*", [1]Sectors1!$F$1:$F$30)
+SUMIF([1]Sectors1!$A$1:$A$30, "point*", [1]Sectors1!$F$1:$F$30)
+SUMIF([1]Sectors1!$A$1:$A$30, "saved*", [1]Sectors1!$F$1:$F$30)
+SUMIF([1]Sectors1!$A$1:$A$30, "wide*", [1]Sectors1!$F$1:$F$30)
+SUMIF([1]Sectors1!$A$1:$A$30, "short*", [1]Sectors1!$F$1:$F$30)
+SUMIF([1]Sectors1!$A$1:$A$30, "out*", [1]Sectors1!$F$1:$F$30)</f>
        <v>#VALUE!</v>
      </c>
      <c r="D20" t="e">
        <f>SUMIF([1]Sectors2!$A$1:$A$30, "goal*", [1]Sectors2!$F$1:$F$30)
+SUMIF([1]Sectors2!$A$1:$A$30, "point*", [1]Sectors2!$F$1:$F$30)
+SUMIF([1]Sectors2!$A$1:$A$30, "saved*", [1]Sectors2!$F$1:$F$30)
+SUMIF([1]Sectors2!$A$1:$A$30, "wide*", [1]Sectors2!$F$1:$F$30)
+SUMIF([1]Sectors2!$A$1:$A$30, "short*", [1]Sectors2!$F$1:$F$30)
+SUMIF([1]Sectors2!$A$1:$A$30, "out*", [1]Sectors2!$F$1:$F$30)</f>
        <v>#VALUE!</v>
      </c>
      <c r="F20" s="15" t="e">
        <f t="shared" si="4"/>
        <v>#VALUE!</v>
      </c>
      <c r="G20" s="15" t="e">
        <f t="shared" si="5"/>
        <v>#VALUE!</v>
      </c>
    </row>
    <row r="21" spans="2:13" ht="15">
      <c r="B21" s="1">
        <v>5</v>
      </c>
      <c r="C21" t="e">
        <f>SUMIF([1]Sectors1!$A$1:$A$30, "goal*", [1]Sectors1!$G$1:$G$30)
+SUMIF([1]Sectors1!$A$1:$A$30, "point*", [1]Sectors1!$G$1:$G$30)
+SUMIF([1]Sectors1!$A$1:$A$30, "saved*", [1]Sectors1!$G$1:$G$30)
+SUMIF([1]Sectors1!$A$1:$A$30, "wide*", [1]Sectors1!$G$1:$G$30)
+SUMIF([1]Sectors1!$A$1:$A$30, "short*", [1]Sectors1!$G$1:$G$30)
+SUMIF([1]Sectors1!$A$1:$A$30, "out*", [1]Sectors1!$G$1:$G$30)</f>
        <v>#VALUE!</v>
      </c>
      <c r="D21" t="e">
        <f>SUMIF([1]Sectors2!$A$1:$A$30, "goal*", [1]Sectors2!$G$1:$G$30)
+SUMIF([1]Sectors2!$A$1:$A$30, "point*", [1]Sectors2!$G$1:$G$30)
+SUMIF([1]Sectors2!$A$1:$A$30, "saved*", [1]Sectors2!$G$1:$G$30)
+SUMIF([1]Sectors2!$A$1:$A$30, "wide*", [1]Sectors2!$G$1:$G$30)
+SUMIF([1]Sectors2!$A$1:$A$30, "short*", [1]Sectors2!$G$1:$G$30)
+SUMIF([1]Sectors2!$A$1:$A$30, "out*", [1]Sectors2!$G$1:$G$30)</f>
        <v>#VALUE!</v>
      </c>
      <c r="F21" s="15" t="e">
        <f t="shared" si="4"/>
        <v>#VALUE!</v>
      </c>
      <c r="G21" s="15" t="e">
        <f t="shared" si="5"/>
        <v>#VALUE!</v>
      </c>
    </row>
    <row r="22" spans="2:13" ht="15">
      <c r="B22" s="1" t="s">
        <v>0</v>
      </c>
      <c r="C22" t="e">
        <f>SUM(C16:C21)</f>
        <v>#VALUE!</v>
      </c>
      <c r="D22" t="e">
        <f>SUM(D16:D21)</f>
        <v>#VALUE!</v>
      </c>
      <c r="F22" s="15" t="e">
        <f t="shared" si="4"/>
        <v>#VALUE!</v>
      </c>
      <c r="G22" s="15" t="e">
        <f t="shared" si="5"/>
        <v>#VALUE!</v>
      </c>
    </row>
    <row r="23" spans="2:13" ht="15">
      <c r="B23" s="1"/>
    </row>
    <row r="24" spans="2:13" ht="15">
      <c r="B24" s="1"/>
    </row>
    <row r="25" spans="2:13" ht="15">
      <c r="B25" s="1" t="s">
        <v>16</v>
      </c>
    </row>
    <row r="26" spans="2:13" ht="15">
      <c r="B26" s="16"/>
      <c r="C26" s="1" t="e">
        <f>[1]Sectors!$B$1</f>
        <v>#REF!</v>
      </c>
      <c r="D26" s="16"/>
      <c r="E26" s="16"/>
      <c r="H26" s="16"/>
      <c r="I26" s="1" t="e">
        <f>[1]Sectors!$H$1</f>
        <v>#REF!</v>
      </c>
    </row>
    <row r="27" spans="2:13" ht="15">
      <c r="B27" s="12"/>
      <c r="C27" s="16" t="s">
        <v>74</v>
      </c>
      <c r="D27" s="16" t="s">
        <v>107</v>
      </c>
      <c r="F27" s="16" t="s">
        <v>105</v>
      </c>
      <c r="G27" s="16" t="s">
        <v>106</v>
      </c>
      <c r="I27" s="16" t="s">
        <v>74</v>
      </c>
      <c r="J27" s="16" t="s">
        <v>107</v>
      </c>
      <c r="L27" s="16" t="s">
        <v>105</v>
      </c>
      <c r="M27" s="16" t="s">
        <v>106</v>
      </c>
    </row>
    <row r="28" spans="2:13" ht="15">
      <c r="B28" s="16" t="s">
        <v>53</v>
      </c>
      <c r="C28" s="16" t="e">
        <f>SUMIF([1]Sectors1!A:A, "own*won", [1]Sectors1!B:B)</f>
        <v>#VALUE!</v>
      </c>
      <c r="D28" s="16" t="e">
        <f>SUMIF([1]Sectors1!A:A, "own*lost", [1]Sectors1!B:B)</f>
        <v>#VALUE!</v>
      </c>
      <c r="F28" s="16" t="e">
        <f t="shared" ref="F28:F33" si="6">C28+J28</f>
        <v>#VALUE!</v>
      </c>
      <c r="G28" t="e">
        <f t="shared" ref="G28:G33" si="7">D28+I28</f>
        <v>#VALUE!</v>
      </c>
      <c r="I28" s="16" t="e">
        <f>SUMIF([1]Sectors2!A:A, "own*won", [1]Sectors2!B:B)</f>
        <v>#VALUE!</v>
      </c>
      <c r="J28" s="16" t="e">
        <f>SUMIF([1]Sectors2!A:A, "own*lost", [1]Sectors2!B:B)</f>
        <v>#VALUE!</v>
      </c>
      <c r="L28" s="16" t="e">
        <f>I28+D28</f>
        <v>#VALUE!</v>
      </c>
      <c r="M28" t="e">
        <f>J28+C28</f>
        <v>#VALUE!</v>
      </c>
    </row>
    <row r="29" spans="2:13" ht="15">
      <c r="B29" s="16" t="s">
        <v>54</v>
      </c>
      <c r="C29" s="16" t="e">
        <f>SUMIF([1]Sectors1!A:A, "own*won", [1]Sectors1!C:C)</f>
        <v>#VALUE!</v>
      </c>
      <c r="D29" s="16" t="e">
        <f>SUMIF([1]Sectors1!A:A, "own*lost", [1]Sectors1!C:C)</f>
        <v>#VALUE!</v>
      </c>
      <c r="F29" s="16" t="e">
        <f t="shared" si="6"/>
        <v>#VALUE!</v>
      </c>
      <c r="G29" t="e">
        <f t="shared" si="7"/>
        <v>#VALUE!</v>
      </c>
      <c r="I29" s="16" t="e">
        <f>SUMIF([1]Sectors2!A:A, "own*won", [1]Sectors2!C:C)</f>
        <v>#VALUE!</v>
      </c>
      <c r="J29" s="16" t="e">
        <f>SUMIF([1]Sectors2!A:A, "own*lost", [1]Sectors2!C:C)</f>
        <v>#VALUE!</v>
      </c>
      <c r="L29" s="16" t="e">
        <f t="shared" ref="L29:L33" si="8">I29+D29</f>
        <v>#VALUE!</v>
      </c>
      <c r="M29" t="e">
        <f t="shared" ref="M29:M33" si="9">J29+C29</f>
        <v>#VALUE!</v>
      </c>
    </row>
    <row r="30" spans="2:13" ht="15">
      <c r="B30" s="16" t="s">
        <v>55</v>
      </c>
      <c r="C30" s="16" t="e">
        <f>SUMIF([1]Sectors1!A:A, "own*won", [1]Sectors1!D:D)</f>
        <v>#VALUE!</v>
      </c>
      <c r="D30" s="16" t="e">
        <f>SUMIF([1]Sectors1!A:A, "own*lost", [1]Sectors1!D:D)</f>
        <v>#VALUE!</v>
      </c>
      <c r="F30" s="16" t="e">
        <f t="shared" si="6"/>
        <v>#VALUE!</v>
      </c>
      <c r="G30" t="e">
        <f t="shared" si="7"/>
        <v>#VALUE!</v>
      </c>
      <c r="I30" s="16" t="e">
        <f>SUMIF([1]Sectors2!A:A, "own*won", [1]Sectors2!D:D)</f>
        <v>#VALUE!</v>
      </c>
      <c r="J30" s="16" t="e">
        <f>SUMIF([1]Sectors2!A:A, "own*lost", [1]Sectors2!D:D)</f>
        <v>#VALUE!</v>
      </c>
      <c r="L30" s="16" t="e">
        <f t="shared" si="8"/>
        <v>#VALUE!</v>
      </c>
      <c r="M30" t="e">
        <f t="shared" si="9"/>
        <v>#VALUE!</v>
      </c>
    </row>
    <row r="31" spans="2:13" ht="15">
      <c r="B31" s="16" t="s">
        <v>56</v>
      </c>
      <c r="C31" s="16" t="e">
        <f>SUMIF([1]Sectors1!A:A, "own*won", [1]Sectors1!E:E)</f>
        <v>#VALUE!</v>
      </c>
      <c r="D31" s="16" t="e">
        <f>SUMIF([1]Sectors1!A:A, "own*lost", [1]Sectors1!E:E)</f>
        <v>#VALUE!</v>
      </c>
      <c r="F31" s="16" t="e">
        <f t="shared" si="6"/>
        <v>#VALUE!</v>
      </c>
      <c r="G31" t="e">
        <f t="shared" si="7"/>
        <v>#VALUE!</v>
      </c>
      <c r="I31" s="16" t="e">
        <f>SUMIF([1]Sectors2!A:A, "own*won", [1]Sectors2!E:E)</f>
        <v>#VALUE!</v>
      </c>
      <c r="J31" s="16" t="e">
        <f>SUMIF([1]Sectors2!A:A, "own*lost", [1]Sectors2!E:E)</f>
        <v>#VALUE!</v>
      </c>
      <c r="L31" s="16" t="e">
        <f t="shared" si="8"/>
        <v>#VALUE!</v>
      </c>
      <c r="M31" t="e">
        <f t="shared" si="9"/>
        <v>#VALUE!</v>
      </c>
    </row>
    <row r="32" spans="2:13" ht="15">
      <c r="B32" s="16" t="s">
        <v>57</v>
      </c>
      <c r="C32" s="16" t="e">
        <f>SUMIF([1]Sectors1!A:A, "own*won", [1]Sectors1!F:F)</f>
        <v>#VALUE!</v>
      </c>
      <c r="D32" s="16" t="e">
        <f>SUMIF([1]Sectors1!A:A, "own*lost", [1]Sectors1!F:F)</f>
        <v>#VALUE!</v>
      </c>
      <c r="F32" s="16" t="e">
        <f t="shared" si="6"/>
        <v>#VALUE!</v>
      </c>
      <c r="G32" t="e">
        <f t="shared" si="7"/>
        <v>#VALUE!</v>
      </c>
      <c r="I32" s="16" t="e">
        <f>SUMIF([1]Sectors2!A:A, "own*won", [1]Sectors2!F:F)</f>
        <v>#VALUE!</v>
      </c>
      <c r="J32" s="16" t="e">
        <f>SUMIF([1]Sectors2!A:A, "own*lost", [1]Sectors2!F:F)</f>
        <v>#VALUE!</v>
      </c>
      <c r="L32" s="16" t="e">
        <f t="shared" si="8"/>
        <v>#VALUE!</v>
      </c>
      <c r="M32" t="e">
        <f t="shared" si="9"/>
        <v>#VALUE!</v>
      </c>
    </row>
    <row r="33" spans="2:13" ht="15">
      <c r="B33" s="16" t="s">
        <v>58</v>
      </c>
      <c r="C33" s="16" t="e">
        <f>SUMIF([1]Sectors1!A:A, "own*won", [1]Sectors1!G:G)</f>
        <v>#VALUE!</v>
      </c>
      <c r="D33" s="16" t="e">
        <f>SUMIF([1]Sectors1!A:A, "own*lost", [1]Sectors1!G:G)</f>
        <v>#VALUE!</v>
      </c>
      <c r="F33" s="16" t="e">
        <f t="shared" si="6"/>
        <v>#VALUE!</v>
      </c>
      <c r="G33" t="e">
        <f t="shared" si="7"/>
        <v>#VALUE!</v>
      </c>
      <c r="I33" s="16" t="e">
        <f>SUMIF([1]Sectors2!A:A, "own*won", [1]Sectors2!G:G)</f>
        <v>#VALUE!</v>
      </c>
      <c r="J33" s="16" t="e">
        <f>SUMIF([1]Sectors2!A:A, "own*lost", [1]Sectors2!G:G)</f>
        <v>#VALUE!</v>
      </c>
      <c r="L33" s="16" t="e">
        <f t="shared" si="8"/>
        <v>#VALUE!</v>
      </c>
      <c r="M33" t="e">
        <f t="shared" si="9"/>
        <v>#VALUE!</v>
      </c>
    </row>
    <row r="34" spans="2:13" ht="15">
      <c r="B34" s="16" t="s">
        <v>0</v>
      </c>
      <c r="C34" t="e">
        <f>SUM(C28:C33)</f>
        <v>#VALUE!</v>
      </c>
      <c r="D34" t="e">
        <f t="shared" ref="D34" si="10">SUM(D28:D33)</f>
        <v>#VALUE!</v>
      </c>
      <c r="F34" t="e">
        <f>SUM(F28:F33)</f>
        <v>#VALUE!</v>
      </c>
      <c r="G34" t="e">
        <f>SUM(G28:G33)</f>
        <v>#VALUE!</v>
      </c>
      <c r="I34" t="e">
        <f t="shared" ref="I34:J34" si="11">SUM(I28:I33)</f>
        <v>#VALUE!</v>
      </c>
      <c r="J34" t="e">
        <f t="shared" si="11"/>
        <v>#VALUE!</v>
      </c>
      <c r="L34" t="e">
        <f>SUM(L28:L33)</f>
        <v>#VALUE!</v>
      </c>
      <c r="M34" t="e">
        <f>SUM(M28:M33)</f>
        <v>#VALUE!</v>
      </c>
    </row>
    <row r="36" spans="2:13" ht="15">
      <c r="B36" s="16" t="s">
        <v>5</v>
      </c>
    </row>
    <row r="37" spans="2:13" ht="15">
      <c r="B37" s="16"/>
      <c r="C37" s="1" t="e">
        <f>[1]Sectors!$B$1</f>
        <v>#REF!</v>
      </c>
      <c r="D37" s="1" t="e">
        <f>[1]Sectors!$H$1</f>
        <v>#REF!</v>
      </c>
      <c r="E37" s="16"/>
      <c r="G37" s="16"/>
      <c r="H37" s="16"/>
    </row>
    <row r="38" spans="2:13" ht="15">
      <c r="B38" s="12"/>
      <c r="C38" s="16" t="s">
        <v>103</v>
      </c>
      <c r="D38" s="16" t="s">
        <v>103</v>
      </c>
      <c r="E38" s="16"/>
    </row>
    <row r="39" spans="2:13" ht="15">
      <c r="B39" s="16" t="s">
        <v>53</v>
      </c>
      <c r="C39" s="16" t="e">
        <f>SUMIF([1]Sectors1!$A$1:$A$30, "free*", [1]Sectors1!$B$1:$B$30)</f>
        <v>#VALUE!</v>
      </c>
      <c r="D39" s="16" t="e">
        <f>SUMIF([1]Sectors2!$A$1:$A$30, "free*", [1]Sectors2!$B$1:$B$30)</f>
        <v>#VALUE!</v>
      </c>
      <c r="E39" s="16"/>
    </row>
    <row r="40" spans="2:13" ht="15">
      <c r="B40" s="16" t="s">
        <v>54</v>
      </c>
      <c r="C40" s="16" t="e">
        <f>SUMIF([1]Sectors1!$A$1:$A$30, "free*", [1]Sectors1!$C$1:$C$30)</f>
        <v>#VALUE!</v>
      </c>
      <c r="D40" s="16" t="e">
        <f>SUMIF([1]Sectors2!$A$1:$A$30, "free*", [1]Sectors2!$C$1:$C$30)</f>
        <v>#VALUE!</v>
      </c>
      <c r="E40" s="16"/>
    </row>
    <row r="41" spans="2:13" ht="15">
      <c r="B41" s="16" t="s">
        <v>55</v>
      </c>
      <c r="C41" s="16" t="e">
        <f>SUMIF([1]Sectors1!$A$1:$A$30, "free*", [1]Sectors1!$D$1:$D$30)</f>
        <v>#VALUE!</v>
      </c>
      <c r="D41" s="16" t="e">
        <f>SUMIF([1]Sectors2!$A$1:$A$30, "free*", [1]Sectors2!$D$1:$D$30)</f>
        <v>#VALUE!</v>
      </c>
      <c r="E41" s="16"/>
    </row>
    <row r="42" spans="2:13" ht="15">
      <c r="B42" s="16" t="s">
        <v>56</v>
      </c>
      <c r="C42" s="16" t="e">
        <f>SUMIF([1]Sectors1!$A$1:$A$30, "free*", [1]Sectors1!$E$1:$E$30)</f>
        <v>#VALUE!</v>
      </c>
      <c r="D42" s="16" t="e">
        <f>SUMIF([1]Sectors2!$A$1:$A$30, "free*", [1]Sectors2!$E$1:$E$30)</f>
        <v>#VALUE!</v>
      </c>
      <c r="E42" s="16"/>
    </row>
    <row r="43" spans="2:13" ht="15">
      <c r="B43" s="16" t="s">
        <v>57</v>
      </c>
      <c r="C43" s="16" t="e">
        <f>SUMIF([1]Sectors1!$A$1:$A$30, "free*", [1]Sectors1!$F$1:$F$30)</f>
        <v>#VALUE!</v>
      </c>
      <c r="D43" s="16" t="e">
        <f>SUMIF([1]Sectors2!$A$1:$A$30, "free*", [1]Sectors2!$F$1:$F$30)</f>
        <v>#VALUE!</v>
      </c>
      <c r="E43" s="16"/>
    </row>
    <row r="44" spans="2:13" ht="15">
      <c r="B44" s="16" t="s">
        <v>58</v>
      </c>
      <c r="C44" s="16" t="e">
        <f>SUMIF([1]Sectors1!$A$1:$A$30, "free*", [1]Sectors1!$G$1:$G$30)</f>
        <v>#VALUE!</v>
      </c>
      <c r="D44" s="16" t="e">
        <f>SUMIF([1]Sectors2!$A$1:$A$30, "free*", [1]Sectors2!$G$1:$G$30)</f>
        <v>#VALUE!</v>
      </c>
      <c r="E44" s="16"/>
    </row>
    <row r="45" spans="2:13" ht="15">
      <c r="B45" s="16" t="s">
        <v>0</v>
      </c>
      <c r="C45" t="e">
        <f>SUM(C39:C44)</f>
        <v>#VALUE!</v>
      </c>
      <c r="D45" t="e">
        <f t="shared" ref="D45" si="12">SUM(D39:D44)</f>
        <v>#VALUE!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2"/>
  <sheetViews>
    <sheetView workbookViewId="0">
      <selection activeCell="O4" sqref="O4"/>
    </sheetView>
  </sheetViews>
  <sheetFormatPr baseColWidth="10" defaultColWidth="11" defaultRowHeight="13"/>
  <sheetData>
    <row r="2" spans="2:15" ht="15">
      <c r="B2" s="1" t="s">
        <v>16</v>
      </c>
      <c r="C2" s="1" t="e">
        <f>[1]Location1!$B$1</f>
        <v>#REF!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IFERROR(VLOOKUP("own*won",[1]Location1!A1:Q18,MATCH(C4,[1]Location1!2:2,0),0), 0)</f>
        <v>0</v>
      </c>
      <c r="E4" s="1">
        <f>IFERROR(VLOOKUP("own*lost",[1]Location1!A1:Q18,MATCH(C4,[1]Location1!2:2,0),0), 0)</f>
        <v>0</v>
      </c>
      <c r="F4" s="1">
        <f t="shared" ref="F4:F18" si="0">SUM(D4:E4)</f>
        <v>0</v>
      </c>
      <c r="G4" s="1"/>
      <c r="H4" s="1"/>
      <c r="I4" s="1" t="s">
        <v>6</v>
      </c>
      <c r="J4" s="1">
        <f>IFERROR(SUMIF([1]Location1!A:A,"point*",INDEX([1]Location1!$A:$Z,0,MATCH($I$4,[1]Location1!$2:$2,0))),0)+
IFERROR(SUMIF([1]Location1!A:A,"goal*",INDEX([1]Location1!$A:$Z,0,MATCH($I$4,[1]Location1!$2:$2,0))),0)</f>
        <v>0</v>
      </c>
      <c r="K4" s="1">
        <f>IFERROR(SUMIF([1]Location1!A:A,"point*",INDEX([1]Location1!$A:$Z,0,MATCH($I$4,[1]Location1!$2:$2,0)))+
SUMIF([1]Location1!A:A,"wide*",INDEX([1]Location1!$A:$Z,0,MATCH($I$4,[1]Location1!$2:$2,0)))+
SUMIF([1]Location1!A:A,"short*",INDEX([1]Location1!$A:$Z,0,MATCH($I$4,[1]Location1!$2:$2,0)))+
SUMIF([1]Location1!A:A,"saved*",INDEX([1]Location1!$A:$Z,0,MATCH($I$4,[1]Location1!$2:$2,0)))+
SUMIF([1]Location1!A:A,"out*",INDEX([1]Location1!$A:$Z,0,MATCH($I$4,[1]Location1!$2:$2,0))),0)</f>
        <v>0</v>
      </c>
      <c r="L4" s="1"/>
      <c r="N4" s="1" t="s">
        <v>6</v>
      </c>
      <c r="O4">
        <f>IFERROR(SUMIF([1]Location1!A:A,"free*ed",INDEX([1]Location1!$A:$Z,0,MATCH($N$4,[1]Location1!$2:$2,0))),0)</f>
        <v>0</v>
      </c>
    </row>
    <row r="5" spans="2:15" ht="15">
      <c r="B5" s="1"/>
      <c r="C5" s="1" t="s">
        <v>7</v>
      </c>
      <c r="D5" s="1">
        <f>IFERROR(VLOOKUP("own*won",[1]Location1!A1:Q18,MATCH(C5,[1]Location1!2:2,0),0), 0)</f>
        <v>0</v>
      </c>
      <c r="E5" s="1">
        <f>IFERROR(VLOOKUP("own*lost",[1]Location1!A1:Q18,MATCH(C5,[1]Location1!2:2,0),0), 0)</f>
        <v>0</v>
      </c>
      <c r="F5" s="1">
        <f t="shared" si="0"/>
        <v>0</v>
      </c>
      <c r="G5" s="1"/>
      <c r="H5" s="1"/>
      <c r="I5" s="1" t="s">
        <v>7</v>
      </c>
      <c r="J5" s="1">
        <f>IFERROR(SUMIF([1]Location1!A:A,"point*",INDEX([1]Location1!$A:$Z,0,MATCH($I$5,[1]Location1!$2:$2,0))),0)+
IFERROR(SUMIF([1]Location1!A:A,"goal*",INDEX([1]Location1!$A:$Z,0,MATCH($I$5,[1]Location1!$2:$2,0))),0)</f>
        <v>0</v>
      </c>
      <c r="K5" s="1">
        <f>IFERROR(SUMIF([1]Location1!A:A,"point*",INDEX([1]Location1!$A:$Z,0,MATCH($I$5,[1]Location1!$2:$2,0)))+
SUMIF([1]Location1!A:A,"wide*",INDEX([1]Location1!$A:$Z,0,MATCH($I$5,[1]Location1!$2:$2,0)))+
SUMIF([1]Location1!A:A,"short*",INDEX([1]Location1!$A:$Z,0,MATCH($I$5,[1]Location1!$2:$2,0)))+
SUMIF([1]Location1!A:A,"saved*",INDEX([1]Location1!$A:$Z,0,MATCH($I$5,[1]Location1!$2:$2,0)))+
SUMIF([1]Location1!A:A,"out*",INDEX([1]Location1!$A:$Z,0,MATCH($I$5,[1]Location1!$2:$2,0))),0)</f>
        <v>0</v>
      </c>
      <c r="N5" s="1" t="s">
        <v>7</v>
      </c>
      <c r="O5">
        <f>IFERROR(SUMIF([1]Location1!A:A,"free*ed",INDEX([1]Location1!$A:$Z,0,MATCH($N$5,[1]Location1!$2:$2,0))),0)</f>
        <v>0</v>
      </c>
    </row>
    <row r="6" spans="2:15" ht="15">
      <c r="B6" s="1"/>
      <c r="C6" s="1" t="s">
        <v>8</v>
      </c>
      <c r="D6" s="1">
        <f>IFERROR(VLOOKUP("own*won",[1]Location1!A1:Q18,MATCH(C6,[1]Location1!2:2,0),0), 0)</f>
        <v>0</v>
      </c>
      <c r="E6" s="1">
        <f>IFERROR(VLOOKUP("own*lost",[1]Location1!A1:Q18,MATCH(C6,[1]Location1!2:2,0),0), 0)</f>
        <v>0</v>
      </c>
      <c r="F6" s="1">
        <f t="shared" si="0"/>
        <v>0</v>
      </c>
      <c r="G6" s="1"/>
      <c r="H6" s="1"/>
      <c r="I6" s="1" t="s">
        <v>8</v>
      </c>
      <c r="J6" s="1">
        <f>IFERROR(SUMIF([1]Location1!A:A,"point*",INDEX([1]Location1!$A:$Z,0,MATCH($I$6,[1]Location1!$2:$2,0))),0)+
IFERROR(SUMIF([1]Location1!A:A,"goal*",INDEX([1]Location1!$A:$Z,0,MATCH($I$6,[1]Location1!$2:$2,0))),0)</f>
        <v>0</v>
      </c>
      <c r="K6" s="1">
        <f>IFERROR(SUMIF([1]Location1!A:A,"point*",INDEX([1]Location1!$A:$Z,0,MATCH($I$6,[1]Location1!$2:$2,0)))+
SUMIF([1]Location1!A:A,"wide*",INDEX([1]Location1!$A:$Z,0,MATCH($I$6,[1]Location1!$2:$2,0)))+
SUMIF([1]Location1!A:A,"short*",INDEX([1]Location1!$A:$Z,0,MATCH($I$6,[1]Location1!$2:$2,0)))+
SUMIF([1]Location1!A:A,"saved*",INDEX([1]Location1!$A:$Z,0,MATCH($I$6,[1]Location1!$2:$2,0)))+
SUMIF([1]Location1!A:A,"out*",INDEX([1]Location1!$A:$Z,0,MATCH($I$6,[1]Location1!$2:$2,0))),0)</f>
        <v>0</v>
      </c>
      <c r="N6" s="1" t="s">
        <v>8</v>
      </c>
      <c r="O6">
        <f>IFERROR(SUMIF([1]Location1!A:A,"free*ed",INDEX([1]Location1!$A:$Z,0,MATCH($N$6,[1]Location1!$2:$2,0))),0)</f>
        <v>0</v>
      </c>
    </row>
    <row r="7" spans="2:15" ht="15">
      <c r="B7" s="1"/>
      <c r="C7" s="1" t="s">
        <v>46</v>
      </c>
      <c r="D7" s="1">
        <f>IFERROR(VLOOKUP("own*won",[1]Location1!A1:Q18,MATCH(C7,[1]Location1!2:2,0),0), 0)</f>
        <v>0</v>
      </c>
      <c r="E7" s="1">
        <f>IFERROR(VLOOKUP("own*lost",[1]Location1!A1:Q18,MATCH(C7,[1]Location1!2:2,0),0), 0)</f>
        <v>0</v>
      </c>
      <c r="F7" s="1">
        <f t="shared" si="0"/>
        <v>0</v>
      </c>
      <c r="G7" s="1"/>
      <c r="H7" s="1"/>
      <c r="I7" s="1" t="s">
        <v>46</v>
      </c>
      <c r="J7" s="1">
        <f>IFERROR(SUMIF([1]Location1!A:A,"point*",INDEX([1]Location1!$A:$Z,0,MATCH($I$7,[1]Location1!$2:$2,0))),0)+
IFERROR(SUMIF([1]Location1!A:A,"goal*",INDEX([1]Location1!$A:$Z,0,MATCH($I$7,[1]Location1!$2:$2,0))),0)</f>
        <v>0</v>
      </c>
      <c r="K7">
        <f>IFERROR(SUMIF([1]Location1!A:A,"point*",INDEX([1]Location1!$A:$Z,0,MATCH($I$7,[1]Location1!$2:$2,0)))+
SUMIF([1]Location1!A:A,"wide*",INDEX([1]Location1!$A:$Z,0,MATCH($I$7,[1]Location1!$2:$2,0)))+
SUMIF([1]Location1!A:A,"short*",INDEX([1]Location1!$A:$Z,0,MATCH($I$7,[1]Location1!$2:$2,0)))+
SUMIF([1]Location1!A:A,"saved*",INDEX([1]Location1!$A:$Z,0,MATCH($I$7,[1]Location1!$2:$2,0)))+
SUMIF([1]Location1!A:A,"out*",INDEX([1]Location1!$A:$Z,0,MATCH($I$7,[1]Location1!$2:$2,0))),0)</f>
        <v>0</v>
      </c>
      <c r="N7" s="1" t="s">
        <v>46</v>
      </c>
      <c r="O7">
        <f>IFERROR(SUMIF([1]Location1!A:A,"free*ed",INDEX([1]Location1!$A:$Z,0,MATCH($N$7,[1]Location1!$2:$2,0))),0)</f>
        <v>0</v>
      </c>
    </row>
    <row r="8" spans="2:15" ht="15">
      <c r="B8" s="1"/>
      <c r="C8" s="1" t="s">
        <v>47</v>
      </c>
      <c r="D8" s="1">
        <f>IFERROR(VLOOKUP("own*won",[1]Location1!A1:Q18,MATCH(C8,[1]Location1!2:2,0),0), 0)</f>
        <v>0</v>
      </c>
      <c r="E8" s="1">
        <f>IFERROR(VLOOKUP("own*lost",[1]Location1!A1:Q18,MATCH(C8,[1]Location1!2:2,0),0), 0)</f>
        <v>0</v>
      </c>
      <c r="F8" s="1">
        <f t="shared" si="0"/>
        <v>0</v>
      </c>
      <c r="G8" s="1"/>
      <c r="H8" s="1"/>
      <c r="I8" s="1" t="s">
        <v>47</v>
      </c>
      <c r="J8" s="1">
        <f>IFERROR(SUMIF([1]Location1!A:A,"point*",INDEX([1]Location1!$A:$Z,0,MATCH($I$8,[1]Location1!$2:$2,0))),0)+
IFERROR(SUMIF([1]Location1!A:A,"goal*",INDEX([1]Location1!$A:$Z,0,MATCH($I$8,[1]Location1!$2:$2,0))),0)</f>
        <v>0</v>
      </c>
      <c r="K8" s="1">
        <f>IFERROR(IFERROR(SUMIF([1]Location1!A:A,"point*",INDEX([1]Location1!$A:$Z,0,MATCH($I$8,[1]Location1!$2:$2,0))),0)+
IFERROR(SUMIF([1]Location1!A:A,"wide*",INDEX([1]Location1!$A:$Z,0,MATCH($I$8,[1]Location1!$2:$2,0))),0)+
IFERROR(SUMIF([1]Location1!A:A,"short*",INDEX([1]Location1!$A:$Z,0,MATCH($I$8,[1]Location1!$2:$2,0))),0)+
IFERROR(SUMIF([1]Location1!A:A,"saved*",INDEX([1]Location1!$A:$Z,0,MATCH($I$8,[1]Location1!$2:$2,0))),0)+
IFERROR(SUMIF([1]Location1!A:A,"out*",INDEX([1]Location1!$A:$Z,0,MATCH($I$8,[1]Location1!$2:$2,0))),0),0)</f>
        <v>0</v>
      </c>
      <c r="N8" s="1" t="s">
        <v>47</v>
      </c>
      <c r="O8">
        <f>IFERROR(SUMIF([1]Location1!A:A,"free*ed",INDEX([1]Location1!$A:$Z,0,MATCH($N$8,[1]Location1!$2:$2,0))),0)</f>
        <v>0</v>
      </c>
    </row>
    <row r="9" spans="2:15" ht="15">
      <c r="B9" s="1"/>
      <c r="C9" s="1" t="s">
        <v>9</v>
      </c>
      <c r="D9" s="1">
        <f>IFERROR(VLOOKUP("own*won",[1]Location1!A1:Q18,MATCH(C9,[1]Location1!2:2,0),0), 0)</f>
        <v>0</v>
      </c>
      <c r="E9" s="1">
        <f>IFERROR(VLOOKUP("own*lost",[1]Location1!A1:Q18,MATCH(C9,[1]Location1!2:2,0),0), 0)</f>
        <v>0</v>
      </c>
      <c r="F9" s="1">
        <f t="shared" si="0"/>
        <v>0</v>
      </c>
      <c r="G9" s="1"/>
      <c r="H9" s="1"/>
      <c r="I9" s="1" t="s">
        <v>9</v>
      </c>
      <c r="J9" s="1">
        <f>IFERROR(SUMIF([1]Location1!A:A,"point*",INDEX([1]Location1!$A:$Z,0,MATCH($I$9,[1]Location1!$2:$2,0))),0)+
IFERROR(SUMIF([1]Location1!A:A,"goal*",INDEX([1]Location1!$A:$Z,0,MATCH($I$9,[1]Location1!$2:$2,0))),0)</f>
        <v>0</v>
      </c>
      <c r="K9" s="1">
        <f>IFERROR(SUMIF([1]Location1!A:A,"point*",INDEX([1]Location1!$A:$Z,0,MATCH($I$9,[1]Location1!$2:$2,0)))+
SUMIF([1]Location1!A:A,"wide*",INDEX([1]Location1!$A:$Z,0,MATCH($I$9,[1]Location1!$2:$2,0)))+
SUMIF([1]Location1!A:A,"short*",INDEX([1]Location1!$A:$Z,0,MATCH($I$9,[1]Location1!$2:$2,0)))+
SUMIF([1]Location1!A:A,"saved*",INDEX([1]Location1!$A:$Z,0,MATCH($I$9,[1]Location1!$2:$2,0)))+
SUMIF([1]Location1!A:A,"out*",INDEX([1]Location1!$A:$Z,0,MATCH($I$9,[1]Location1!$2:$2,0))),0)</f>
        <v>0</v>
      </c>
      <c r="N9" s="1" t="s">
        <v>9</v>
      </c>
      <c r="O9">
        <f>IFERROR(SUMIF([1]Location1!A:A,"free*ed",INDEX([1]Location1!$A:$Z,0,MATCH($N$9,[1]Location1!$2:$2,0))),0)</f>
        <v>0</v>
      </c>
    </row>
    <row r="10" spans="2:15" ht="15">
      <c r="B10" s="1"/>
      <c r="C10" s="1" t="s">
        <v>10</v>
      </c>
      <c r="D10" s="1">
        <f>IFERROR(VLOOKUP("own*won",[1]Location1!A1:Q18,MATCH(C10,[1]Location1!2:2,0),0), 0)</f>
        <v>0</v>
      </c>
      <c r="E10" s="1">
        <f>IFERROR(VLOOKUP("own*lost",[1]Location1!A1:Q18,MATCH(C10,[1]Location1!2:2,0),0), 0)</f>
        <v>0</v>
      </c>
      <c r="F10" s="1">
        <f t="shared" si="0"/>
        <v>0</v>
      </c>
      <c r="G10" s="1"/>
      <c r="H10" s="1"/>
      <c r="I10" s="1" t="s">
        <v>10</v>
      </c>
      <c r="J10" s="1">
        <f>IFERROR(SUMIF([1]Location1!A:A,"point*",INDEX([1]Location1!$A:$Z,0,MATCH($I$10,[1]Location1!$2:$2,0))),0)+
IFERROR(SUMIF([1]Location1!A:A,"goal*",INDEX([1]Location1!$A:$Z,0,MATCH($I$10,[1]Location1!$2:$2,0))),0)</f>
        <v>0</v>
      </c>
      <c r="K10" s="1">
        <f>IFERROR(SUMIF([1]Location1!A:A,"point*",INDEX([1]Location1!$A:$Z,0,MATCH($I$10,[1]Location1!$2:$2,0)))+
SUMIF([1]Location1!A:A,"wide*",INDEX([1]Location1!$A:$Z,0,MATCH($I$10,[1]Location1!$2:$2,0)))+
SUMIF([1]Location1!A:A,"short*",INDEX([1]Location1!$A:$Z,0,MATCH($I$10,[1]Location1!$2:$2,0)))+
SUMIF([1]Location1!A:A,"saved*",INDEX([1]Location1!$A:$Z,0,MATCH($I$10,[1]Location1!$2:$2,0)))+
SUMIF([1]Location1!A:A,"out*",INDEX([1]Location1!$A:$Z,0,MATCH($I$10,[1]Location1!$2:$2,0))),0)</f>
        <v>0</v>
      </c>
      <c r="N10" s="1" t="s">
        <v>10</v>
      </c>
      <c r="O10">
        <f>IFERROR(SUMIF([1]Location1!A:A,"free*ed",INDEX([1]Location1!$A:$Z,0,MATCH($N$10,[1]Location1!$2:$2,0))),0)</f>
        <v>0</v>
      </c>
    </row>
    <row r="11" spans="2:15" ht="15">
      <c r="B11" s="1"/>
      <c r="C11" s="1" t="s">
        <v>11</v>
      </c>
      <c r="D11" s="1">
        <f>IFERROR(VLOOKUP("own*won",[1]Location1!A1:Q18,MATCH(C11,[1]Location1!2:2,0),0), 0)</f>
        <v>0</v>
      </c>
      <c r="E11" s="1">
        <f>IFERROR(VLOOKUP("own*lost",[1]Location1!A1:Q18,MATCH(C11,[1]Location1!2:2,0),0), 0)</f>
        <v>0</v>
      </c>
      <c r="F11" s="1">
        <f t="shared" si="0"/>
        <v>0</v>
      </c>
      <c r="G11" s="1"/>
      <c r="H11" s="1"/>
      <c r="I11" s="1" t="s">
        <v>11</v>
      </c>
      <c r="J11" s="1">
        <f>IFERROR(SUMIF([1]Location1!A:A,"point*",INDEX([1]Location1!$A:$Z,0,MATCH($I$11,[1]Location1!$2:$2,0))),0)+
IFERROR(SUMIF([1]Location1!A:A,"goal*",INDEX([1]Location1!$A:$Z,0,MATCH($I$11,[1]Location1!$2:$2,0))),0)</f>
        <v>0</v>
      </c>
      <c r="K11" s="1">
        <f>IFERROR(SUMIF([1]Location1!A:A,"point*",INDEX([1]Location1!$A:$Z,0,MATCH($I$11,[1]Location1!$2:$2,0)))+
SUMIF([1]Location1!A:A,"wide*",INDEX([1]Location1!$A:$Z,0,MATCH($I$11,[1]Location1!$2:$2,0)))+
SUMIF([1]Location1!A:A,"short*",INDEX([1]Location1!$A:$Z,0,MATCH($I$11,[1]Location1!$2:$2,0)))+
SUMIF([1]Location1!A:A,"saved*",INDEX([1]Location1!$A:$Z,0,MATCH($I$11,[1]Location1!$2:$2,0)))+
SUMIF([1]Location1!A:A,"out*",INDEX([1]Location1!$A:$Z,0,MATCH($I$11,[1]Location1!$2:$2,0))),0)</f>
        <v>0</v>
      </c>
      <c r="N11" s="1" t="s">
        <v>11</v>
      </c>
      <c r="O11">
        <f>IFERROR(SUMIF([1]Location1!A:A,"free*ed",INDEX([1]Location1!$A:$Z,0,MATCH($N$11,[1]Location1!$2:$2,0))),0)</f>
        <v>0</v>
      </c>
    </row>
    <row r="12" spans="2:15" ht="15">
      <c r="B12" s="1"/>
      <c r="C12" s="1" t="s">
        <v>48</v>
      </c>
      <c r="D12" s="1">
        <f>IFERROR(VLOOKUP("own*won",[1]Location1!A1:Q18,MATCH(C12,[1]Location1!2:2,0),0), 0)</f>
        <v>0</v>
      </c>
      <c r="E12" s="1">
        <f>IFERROR(VLOOKUP("own*lost",[1]Location1!A1:Q18,MATCH(C12,[1]Location1!2:2,0),0), 0)</f>
        <v>0</v>
      </c>
      <c r="F12" s="1">
        <f t="shared" si="0"/>
        <v>0</v>
      </c>
      <c r="G12" s="1"/>
      <c r="H12" s="1"/>
      <c r="I12" s="1" t="s">
        <v>48</v>
      </c>
      <c r="J12" s="1">
        <f>IFERROR(SUMIF([1]Location1!A:A,"point*",INDEX([1]Location1!$A:$Z,0,MATCH($I$12,[1]Location1!$2:$2,0))),0)+
IFERROR(SUMIF([1]Location1!A:A,"goal*",INDEX([1]Location1!$A:$Z,0,MATCH($I$12,[1]Location1!$2:$2,0))),0)</f>
        <v>0</v>
      </c>
      <c r="K12" s="1">
        <f>IFERROR(SUMIF([1]Location1!A:A,"point*",INDEX([1]Location1!$A:$Z,0,MATCH($I$12,[1]Location1!$2:$2,0)))+
SUMIF([1]Location1!A:A,"wide*",INDEX([1]Location1!$A:$Z,0,MATCH($I$12,[1]Location1!$2:$2,0)))+
SUMIF([1]Location1!A:A,"short*",INDEX([1]Location1!$A:$Z,0,MATCH($I$12,[1]Location1!$2:$2,0)))+
SUMIF([1]Location1!A:A,"saved*",INDEX([1]Location1!$A:$Z,0,MATCH($I$12,[1]Location1!$2:$2,0)))+
SUMIF([1]Location1!A:A,"out*",INDEX([1]Location1!$A:$Z,0,MATCH($I$12,[1]Location1!$2:$2,0))),0)</f>
        <v>0</v>
      </c>
      <c r="N12" s="1" t="s">
        <v>48</v>
      </c>
      <c r="O12">
        <f>IFERROR(SUMIF([1]Location1!A:A,"free*ed",INDEX([1]Location1!$A:$Z,0,MATCH($N$12,[1]Location1!$2:$2,0))),0)</f>
        <v>0</v>
      </c>
    </row>
    <row r="13" spans="2:15" ht="15">
      <c r="B13" s="1"/>
      <c r="C13" s="1" t="s">
        <v>49</v>
      </c>
      <c r="D13" s="1">
        <f>IFERROR(VLOOKUP("own*won",[1]Location1!A1:Q18,MATCH(C13,[1]Location1!2:2,0),0), 0)</f>
        <v>0</v>
      </c>
      <c r="E13" s="1">
        <f>IFERROR(VLOOKUP("own*lost",[1]Location1!A1:Q18,MATCH(C13,[1]Location1!2:2,0),0), 0)</f>
        <v>0</v>
      </c>
      <c r="F13" s="1">
        <f t="shared" si="0"/>
        <v>0</v>
      </c>
      <c r="G13" s="1"/>
      <c r="H13" s="1"/>
      <c r="I13" s="1" t="s">
        <v>49</v>
      </c>
      <c r="J13" s="1">
        <f>IFERROR(SUMIF([1]Location1!A:A,"point*",INDEX([1]Location1!$A:$Z,0,MATCH($I$13,[1]Location1!$2:$2,0))),0)+
IFERROR(SUMIF([1]Location1!A:A,"goal*",INDEX([1]Location1!$A:$Z,0,MATCH($I$13,[1]Location1!$2:$2,0))),0)</f>
        <v>0</v>
      </c>
      <c r="K13" s="1">
        <f>IFERROR(SUMIF([1]Location1!A:A,"point*",INDEX([1]Location1!$A:$Z,0,MATCH($I$13,[1]Location1!$2:$2,0)))+
SUMIF([1]Location1!A:A,"wide*",INDEX([1]Location1!$A:$Z,0,MATCH($I$13,[1]Location1!$2:$2,0)))+
SUMIF([1]Location1!A:A,"short*",INDEX([1]Location1!$A:$Z,0,MATCH($I$13,[1]Location1!$2:$2,0)))+
SUMIF([1]Location1!A:A,"saved*",INDEX([1]Location1!$A:$Z,0,MATCH($I$13,[1]Location1!$2:$2,0)))+
SUMIF([1]Location1!A:A,"out*",INDEX([1]Location1!$A:$Z,0,MATCH($I$13,[1]Location1!$2:$2,0)))+
IFERROR(SUMIF([1]Location1!A:A,"goal*",INDEX([1]Location1!$A:$Z,0,MATCH($I$13,[1]Location1!$2:$2,0))),0),0)</f>
        <v>0</v>
      </c>
      <c r="N13" s="1" t="s">
        <v>49</v>
      </c>
      <c r="O13">
        <f>IFERROR(SUMIF([1]Location1!A:A,"free*ed",INDEX([1]Location1!$A:$Z,0,MATCH($N$13,[1]Location1!$2:$2,0))),0)</f>
        <v>0</v>
      </c>
    </row>
    <row r="14" spans="2:15" ht="15">
      <c r="B14" s="1"/>
      <c r="C14" s="1" t="s">
        <v>14</v>
      </c>
      <c r="D14" s="1">
        <f>IFERROR(VLOOKUP("own*won",[1]Location1!A1:Q18,MATCH(C14,[1]Location1!2:2,0),0), 0)</f>
        <v>0</v>
      </c>
      <c r="E14" s="1">
        <f>IFERROR(VLOOKUP("own*lost",[1]Location1!A1:Q18,MATCH(C14,[1]Location1!2:2,0),0), 0)</f>
        <v>0</v>
      </c>
      <c r="F14" s="1">
        <f t="shared" si="0"/>
        <v>0</v>
      </c>
      <c r="G14" s="1"/>
      <c r="H14" s="1"/>
      <c r="I14" s="1" t="s">
        <v>14</v>
      </c>
      <c r="J14" s="1">
        <f>IFERROR(SUMIF([1]Location1!A:A,"point*",INDEX([1]Location1!$A:$Z,0,MATCH($I$14,[1]Location1!$2:$2,0))),0)+
IFERROR(SUMIF([1]Location1!A:A,"goal*",INDEX([1]Location1!$A:$Z,0,MATCH($I$14,[1]Location1!$2:$2,0))),0)</f>
        <v>0</v>
      </c>
      <c r="K14" s="1">
        <f>IFERROR(SUMIF([1]Location1!A:A,"point*",INDEX([1]Location1!$A:$Z,0,MATCH($I$14,[1]Location1!$2:$2,0))),0)+
IFERROR(SUMIF([1]Location1!A:A,"wide*",INDEX([1]Location1!$A:$Z,0,MATCH($I$14,[1]Location1!$2:$2,0))),0)+
IFERROR(SUMIF([1]Location1!A:A,"short*",INDEX([1]Location1!$A:$Z,0,MATCH($I$14,[1]Location1!$2:$2,0))),0)+
IFERROR(SUMIF([1]Location1!A:A,"saved*",INDEX([1]Location1!$A:$Z,0,MATCH($I$14,[1]Location1!$2:$2,0))),0)+
IFERROR(SUMIF([1]Location1!A:A,"out*",INDEX([1]Location1!$A:$Z,0,MATCH($I$14,[1]Location1!$2:$2,0))),0)</f>
        <v>0</v>
      </c>
      <c r="N14" s="1" t="s">
        <v>14</v>
      </c>
      <c r="O14">
        <f>IFERROR(SUMIF([1]Location1!A:A,"free*ed",INDEX([1]Location1!$A:$Z,0,MATCH($N$14,[1]Location1!$2:$2,0))),0)</f>
        <v>0</v>
      </c>
    </row>
    <row r="15" spans="2:15" ht="15">
      <c r="B15" s="1"/>
      <c r="C15" s="1" t="s">
        <v>12</v>
      </c>
      <c r="D15" s="1">
        <f>IFERROR(VLOOKUP("own*won",[1]Location1!A1:Q18,MATCH(C15,[1]Location1!2:2,0),0), 0)</f>
        <v>0</v>
      </c>
      <c r="E15" s="1">
        <f>IFERROR(VLOOKUP("own*lost",[1]Location1!A1:Q18,MATCH(C15,[1]Location1!2:2,0),0), 0)</f>
        <v>0</v>
      </c>
      <c r="F15" s="1">
        <f t="shared" si="0"/>
        <v>0</v>
      </c>
      <c r="G15" s="1"/>
      <c r="H15" s="1"/>
      <c r="I15" s="1" t="s">
        <v>12</v>
      </c>
      <c r="J15" s="1">
        <f>IFERROR(SUMIF([1]Location1!A:A,"point*",INDEX([1]Location1!$A:$Z,0,MATCH($I$15,[1]Location1!$2:$2,0))),0)+
IFERROR(SUMIF([1]Location1!A:A,"goal*",INDEX([1]Location1!$A:$Z,0,MATCH($I$15,[1]Location1!$2:$2,0))),0)</f>
        <v>0</v>
      </c>
      <c r="K15" s="1">
        <f>IFERROR(SUMIF([1]Location1!A:A,"point*",INDEX([1]Location1!$A:$Z,0,MATCH($I$15,[1]Location1!$2:$2,0)))+
SUMIF([1]Location1!A:A,"wide*",INDEX([1]Location1!$A:$Z,0,MATCH($I$15,[1]Location1!$2:$2,0)))+
SUMIF([1]Location1!A:A,"short*",INDEX([1]Location1!$A:$Z,0,MATCH($I$15,[1]Location1!$2:$2,0)))+
SUMIF([1]Location1!A:A,"saved*",INDEX([1]Location1!$A:$Z,0,MATCH($I$15,[1]Location1!$2:$2,0)))+
SUMIF([1]Location1!A:A,"out*",INDEX([1]Location1!$A:$Z,0,MATCH($I$15,[1]Location1!$2:$2,0))),0)</f>
        <v>0</v>
      </c>
      <c r="N15" s="1" t="s">
        <v>12</v>
      </c>
      <c r="O15">
        <f>IFERROR(SUMIF([1]Location1!A:A,"free*ed",INDEX([1]Location1!$A:$Z,0,MATCH($N$15,[1]Location1!$2:$2,0))),0)</f>
        <v>0</v>
      </c>
    </row>
    <row r="16" spans="2:15" ht="15">
      <c r="B16" s="1"/>
      <c r="C16" s="1" t="s">
        <v>13</v>
      </c>
      <c r="D16" s="1">
        <f>IFERROR(VLOOKUP("own*won",[1]Location1!A1:Q18,MATCH(C16,[1]Location1!2:2,0),0), 0)</f>
        <v>0</v>
      </c>
      <c r="E16" s="1">
        <f>IFERROR(VLOOKUP("own*lost",[1]Location1!A1:Q18,MATCH(C16,[1]Location1!2:2,0),0), 0)</f>
        <v>0</v>
      </c>
      <c r="F16" s="1">
        <f t="shared" si="0"/>
        <v>0</v>
      </c>
      <c r="G16" s="1"/>
      <c r="H16" s="1"/>
      <c r="I16" s="1" t="s">
        <v>13</v>
      </c>
      <c r="J16" s="1">
        <f>IFERROR(SUMIF([1]Location1!A:A,"point*",INDEX([1]Location1!$A:$Z,0,MATCH($I$16,[1]Location1!$2:$2,0))),0)+
IFERROR(SUMIF([1]Location1!A:A,"goal*",INDEX([1]Location1!$A:$Z,0,MATCH($I$16,[1]Location1!$2:$2,0))),0)</f>
        <v>0</v>
      </c>
      <c r="K16" s="1">
        <f>IFERROR(SUMIF([1]Location1!A:A,"point*",INDEX([1]Location1!$A:$Z,0,MATCH($I$16,[1]Location1!$2:$2,0)))+
SUMIF([1]Location1!A:A,"wide*",INDEX([1]Location1!$A:$Z,0,MATCH($I$16,[1]Location1!$2:$2,0)))+
SUMIF([1]Location1!A:A,"short*",INDEX([1]Location1!$A:$Z,0,MATCH($I$16,[1]Location1!$2:$2,0)))+
SUMIF([1]Location1!A:A,"saved*",INDEX([1]Location1!$A:$Z,0,MATCH($I$16,[1]Location1!$2:$2,0)))+
SUMIF([1]Location1!A:A,"out*",INDEX([1]Location1!$A:$Z,0,MATCH($I$16,[1]Location1!$2:$2,0))),0)</f>
        <v>0</v>
      </c>
      <c r="N16" s="1" t="s">
        <v>13</v>
      </c>
      <c r="O16">
        <f>IFERROR(SUMIF([1]Location1!A:A,"free*ed",INDEX([1]Location1!$A:$Z,0,MATCH($N$16,[1]Location1!$2:$2,0))),0)</f>
        <v>0</v>
      </c>
    </row>
    <row r="17" spans="2:16" ht="15">
      <c r="B17" s="1"/>
      <c r="C17" s="1" t="s">
        <v>50</v>
      </c>
      <c r="D17" s="1">
        <f>IFERROR(VLOOKUP("own*won",[1]Location1!A1:Q18,MATCH(C17,[1]Location1!2:2,0),0), 0)</f>
        <v>0</v>
      </c>
      <c r="E17" s="1">
        <f>IFERROR(VLOOKUP("own*lost",[1]Location1!A1:Q18,MATCH(C17,[1]Location1!2:2,0),0), 0)</f>
        <v>0</v>
      </c>
      <c r="F17" s="1">
        <f t="shared" si="0"/>
        <v>0</v>
      </c>
      <c r="G17" s="1"/>
      <c r="H17" s="1"/>
      <c r="I17" s="1" t="s">
        <v>50</v>
      </c>
      <c r="J17" s="1">
        <f>IFERROR(SUMIF([1]Location1!A:A,"point*",INDEX([1]Location1!$A:$Z,0,MATCH($I$17,[1]Location1!$2:$2,0))),0)+
IFERROR(SUMIF([1]Location1!A:A,"goal*",INDEX([1]Location1!$A:$Z,0,MATCH($I$17,[1]Location1!$2:$2,0))),0)</f>
        <v>0</v>
      </c>
      <c r="K17" s="1">
        <f>IFERROR(SUMIF([1]Location1!A:A,"point*",INDEX([1]Location1!$A:$Z,0,MATCH($I$17,[1]Location1!$2:$2,0)))+
SUMIF([1]Location1!A:A,"wide*",INDEX([1]Location1!$A:$Z,0,MATCH($I$17,[1]Location1!$2:$2,0)))+
SUMIF([1]Location1!A:A,"short*",INDEX([1]Location1!$A:$Z,0,MATCH($I$17,[1]Location1!$2:$2,0)))+
SUMIF([1]Location1!A:A,"saved*",INDEX([1]Location1!$A:$Z,0,MATCH($I$17,[1]Location1!$2:$2,0)))+
SUMIF([1]Location1!A:A,"out*",INDEX([1]Location1!$A:$Z,0,MATCH($I$17,[1]Location1!$2:$2,0))),0)</f>
        <v>0</v>
      </c>
      <c r="N17" s="1" t="s">
        <v>50</v>
      </c>
      <c r="O17">
        <f>IFERROR(SUMIF([1]Location1!A:A,"free*ed",INDEX([1]Location1!$A:$Z,0,MATCH($N$17,[1]Location1!$2:$2,0))),0)</f>
        <v>0</v>
      </c>
    </row>
    <row r="18" spans="2:16" ht="15">
      <c r="B18" s="1"/>
      <c r="C18" s="1" t="s">
        <v>51</v>
      </c>
      <c r="D18" s="1">
        <f>IFERROR(VLOOKUP("own*won",[1]Location1!A1:Q18,MATCH(C18,[1]Location1!2:2,0),0), 0)</f>
        <v>0</v>
      </c>
      <c r="E18" s="1">
        <f>IFERROR(VLOOKUP("own*lost",[1]Location1!A1:Q18,MATCH(C18,[1]Location1!2:2,0),0), 0)</f>
        <v>0</v>
      </c>
      <c r="F18" s="1">
        <f t="shared" si="0"/>
        <v>0</v>
      </c>
      <c r="G18" s="1"/>
      <c r="H18" s="1"/>
      <c r="I18" s="1" t="s">
        <v>51</v>
      </c>
      <c r="J18" s="1">
        <f>IFERROR(SUMIF([1]Location1!A:A,"point*",INDEX([1]Location1!$A:$Z,0,MATCH($I$18,[1]Location1!$2:$2,0))),0)+
IFERROR(SUMIF([1]Location1!A:A,"goal*",INDEX([1]Location1!$A:$Z,0,MATCH($I$18,[1]Location1!$2:$2,0))),0)</f>
        <v>0</v>
      </c>
      <c r="K18" s="1">
        <f>IFERROR(SUMIF([1]Location1!A:A,"point*",INDEX([1]Location1!$A:$Z,0,MATCH($I$18,[1]Location1!$2:$2,0))),0)+
IFERROR(SUMIF([1]Location1!A:A,"wide*",INDEX([1]Location1!$A:$Z,0,MATCH($I$18,[1]Location1!$2:$2,0))),0)+
IFERROR(SUMIF([1]Location1!A:A,"short*",INDEX([1]Location1!$A:$Z,0,MATCH($I$18,[1]Location1!$2:$2,0))),0)+
IFERROR(SUMIF([1]Location1!A:A,"saved*",INDEX([1]Location1!$A:$Z,0,MATCH($I$18,[1]Location1!$2:$2,0))),0)+
IFERROR(SUMIF([1]Location1!A:A,"out*",INDEX([1]Location1!$A:$Z,0,MATCH($I$18,[1]Location1!$2:$2,0))),0)</f>
        <v>0</v>
      </c>
      <c r="N18" s="1" t="s">
        <v>51</v>
      </c>
      <c r="O18">
        <f>IFERROR(SUMIF([1]Location1!A:A,"free*ed",INDEX([1]Location1!$A:$Z,0,MATCH($N$18,[1]Location1!$2:$2,0))),0)</f>
        <v>0</v>
      </c>
    </row>
    <row r="19" spans="2:16" ht="15">
      <c r="B19" s="1"/>
      <c r="C19" s="1" t="s">
        <v>0</v>
      </c>
      <c r="D19" s="1">
        <f>SUM(D4:D18)</f>
        <v>0</v>
      </c>
      <c r="E19" s="1">
        <f>SUM(E4:E18)</f>
        <v>0</v>
      </c>
      <c r="F19" s="1">
        <f>SUM(F4:F18)</f>
        <v>0</v>
      </c>
      <c r="G19" s="1"/>
      <c r="H19" s="1"/>
      <c r="I19" s="1" t="s">
        <v>0</v>
      </c>
      <c r="J19" s="1">
        <f>SUM(J4:J18)</f>
        <v>0</v>
      </c>
      <c r="K19" s="1">
        <f>SUM(K4:K18)</f>
        <v>0</v>
      </c>
      <c r="L19" s="1"/>
      <c r="N19" s="1" t="s">
        <v>0</v>
      </c>
      <c r="O19">
        <f>SUM(O4:O18)</f>
        <v>0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0</v>
      </c>
      <c r="E22" s="1">
        <f>SUMIF(C4:C18, "*1*", F4:F18)</f>
        <v>0</v>
      </c>
      <c r="F22" s="15">
        <f>IF(E22,D22/E22,0)</f>
        <v>0</v>
      </c>
      <c r="G22" s="1"/>
      <c r="H22" s="1"/>
      <c r="I22" s="1" t="s">
        <v>31</v>
      </c>
      <c r="J22" s="1">
        <f>SUMIF(I4:I18, "*3*", J4:J18)</f>
        <v>0</v>
      </c>
      <c r="K22" s="1">
        <f>SUMIF(I4:I18, "*3*", K4:K18)</f>
        <v>0</v>
      </c>
      <c r="L22" s="15">
        <f>IF(K22,J22/K22,0)</f>
        <v>0</v>
      </c>
      <c r="N22" s="1" t="s">
        <v>31</v>
      </c>
      <c r="O22" s="1">
        <f>SUMIF(N4:N18, "*3*", O4:O18)</f>
        <v>0</v>
      </c>
      <c r="P22" s="15">
        <f>IF(O22,O22/O25,0)</f>
        <v>0</v>
      </c>
    </row>
    <row r="23" spans="2:16" ht="15">
      <c r="B23" s="1"/>
      <c r="C23" s="1" t="s">
        <v>32</v>
      </c>
      <c r="D23" s="1">
        <f>SUMIF(C4:C18, "*3*", D4:D18)</f>
        <v>0</v>
      </c>
      <c r="E23" s="1">
        <f>SUMIF(C5:C19, "*3*", F5:F19)</f>
        <v>0</v>
      </c>
      <c r="F23" s="15">
        <f t="shared" ref="F23:F25" si="1">IF(E23,D23/E23,0)</f>
        <v>0</v>
      </c>
      <c r="G23" s="1"/>
      <c r="H23" s="1"/>
      <c r="I23" s="1" t="s">
        <v>32</v>
      </c>
      <c r="J23" s="1">
        <f>SUMIF(I4:I18, "*1*", J4:J18)</f>
        <v>0</v>
      </c>
      <c r="K23" s="1">
        <f>SUMIF(I4:I18, "*1*", K4:K18)</f>
        <v>0</v>
      </c>
      <c r="L23" s="15">
        <f t="shared" ref="L23:L25" si="2">IF(K23,J23/K23,0)</f>
        <v>0</v>
      </c>
      <c r="N23" s="1" t="s">
        <v>32</v>
      </c>
      <c r="O23" s="1">
        <f>SUMIF(N4:N18, "*1*", O4:O18)</f>
        <v>0</v>
      </c>
      <c r="P23" s="15">
        <f>IF(O23,O23/O25,0)</f>
        <v>0</v>
      </c>
    </row>
    <row r="24" spans="2:16" ht="15">
      <c r="B24" s="1"/>
      <c r="C24" s="1" t="s">
        <v>33</v>
      </c>
      <c r="D24" s="1">
        <f>SUMIF(C4:C18, "*2*", D4:D18)</f>
        <v>0</v>
      </c>
      <c r="E24" s="1">
        <f>SUMIF(C6:C20, "*2*", F6:F20)</f>
        <v>0</v>
      </c>
      <c r="F24" s="15">
        <f t="shared" si="1"/>
        <v>0</v>
      </c>
      <c r="G24" s="1"/>
      <c r="H24" s="1"/>
      <c r="I24" s="1" t="s">
        <v>33</v>
      </c>
      <c r="J24" s="1">
        <f>SUMIF(I4:I18, "*2*", J4:J18)</f>
        <v>0</v>
      </c>
      <c r="K24" s="1">
        <f>SUMIF(I4:I18, "*2*", K4:K18)</f>
        <v>0</v>
      </c>
      <c r="L24" s="15">
        <f t="shared" si="2"/>
        <v>0</v>
      </c>
      <c r="N24" s="1" t="s">
        <v>33</v>
      </c>
      <c r="O24" s="1">
        <f>SUMIF(N4:N18, "*2*", O4:O18)</f>
        <v>0</v>
      </c>
      <c r="P24" s="15">
        <f>IF(O24,O24/O25,0)</f>
        <v>0</v>
      </c>
    </row>
    <row r="25" spans="2:16" ht="15">
      <c r="B25" s="1"/>
      <c r="C25" s="1" t="s">
        <v>0</v>
      </c>
      <c r="D25" s="1">
        <f>SUM(D22:D24)</f>
        <v>0</v>
      </c>
      <c r="E25" s="1">
        <f>SUM(E22:E24)</f>
        <v>0</v>
      </c>
      <c r="F25" s="15">
        <f t="shared" si="1"/>
        <v>0</v>
      </c>
      <c r="G25" s="1"/>
      <c r="H25" s="1"/>
      <c r="I25" s="1" t="s">
        <v>0</v>
      </c>
      <c r="J25" s="1">
        <f>SUM(J22:J24)</f>
        <v>0</v>
      </c>
      <c r="K25">
        <f>SUM(K22:K24)</f>
        <v>0</v>
      </c>
      <c r="L25" s="15">
        <f t="shared" si="2"/>
        <v>0</v>
      </c>
      <c r="N25" s="1" t="s">
        <v>0</v>
      </c>
      <c r="O25">
        <f>SUM(O22:O24)</f>
        <v>0</v>
      </c>
      <c r="P25" s="15">
        <f>IF(O25,O25/O25,0)</f>
        <v>0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0</v>
      </c>
      <c r="K27" s="1">
        <f>SUMIF(I4:I18, "*A*", K4:K18)</f>
        <v>0</v>
      </c>
      <c r="L27" s="15">
        <f>IF(K27,J27/K27,0)</f>
        <v>0</v>
      </c>
      <c r="N27" s="1" t="s">
        <v>3</v>
      </c>
      <c r="O27" s="1">
        <f>SUMIF(N4:N18, "*A*", O4:O18)</f>
        <v>0</v>
      </c>
      <c r="P27" s="15">
        <f>IF(O27,O27/O30,0)</f>
        <v>0</v>
      </c>
    </row>
    <row r="28" spans="2:16" ht="15">
      <c r="C28" s="1" t="s">
        <v>33</v>
      </c>
      <c r="D28" s="1">
        <f>SUMIF(C4:C18, "*B*", D4:D18)</f>
        <v>0</v>
      </c>
      <c r="E28" s="1">
        <f>SUMIF(C4:C18, "*B*", F4:F18)</f>
        <v>0</v>
      </c>
      <c r="F28" s="15">
        <f t="shared" ref="F28:F32" si="3">IF(E28,D28/E28,0)</f>
        <v>0</v>
      </c>
      <c r="I28" s="1" t="s">
        <v>33</v>
      </c>
      <c r="J28" s="1">
        <f>SUMIF(I4:I18, "*B*", J4:J18)</f>
        <v>0</v>
      </c>
      <c r="K28" s="1">
        <f>SUMIF(I4:I18, "*B*", K4:K18)</f>
        <v>0</v>
      </c>
      <c r="L28" s="15">
        <f t="shared" ref="L28:L31" si="4">IF(K28,J28/K28,0)</f>
        <v>0</v>
      </c>
      <c r="N28" s="1" t="s">
        <v>33</v>
      </c>
      <c r="O28" s="1">
        <f>SUMIF(N4:N18, "*B*", O4:O18)</f>
        <v>0</v>
      </c>
      <c r="P28" s="15">
        <f>IF(O28,O28/O32,0)</f>
        <v>0</v>
      </c>
    </row>
    <row r="29" spans="2:16" ht="15">
      <c r="C29" s="1" t="s">
        <v>2</v>
      </c>
      <c r="D29" s="1">
        <f>SUMIF(C4:C18, "*C*", D4:D18)</f>
        <v>0</v>
      </c>
      <c r="E29" s="1">
        <f>SUMIF(C4:C18, "*C*", F4:F18)</f>
        <v>0</v>
      </c>
      <c r="F29" s="15">
        <f t="shared" si="3"/>
        <v>0</v>
      </c>
      <c r="I29" s="1" t="s">
        <v>2</v>
      </c>
      <c r="J29" s="1">
        <f>SUMIF(I4:I18, "*C*", J4:J18)</f>
        <v>0</v>
      </c>
      <c r="K29" s="1">
        <f>SUMIF(I4:I18, "*C*", K4:K18)</f>
        <v>0</v>
      </c>
      <c r="L29" s="15">
        <f t="shared" si="4"/>
        <v>0</v>
      </c>
      <c r="N29" s="1" t="s">
        <v>2</v>
      </c>
      <c r="O29" s="1">
        <f>SUMIF(N4:N18, "*C*", O4:O18)</f>
        <v>0</v>
      </c>
      <c r="P29" s="15">
        <f t="shared" ref="P29" si="5">IF(O29,O29/O32,0)</f>
        <v>0</v>
      </c>
    </row>
    <row r="30" spans="2:16" ht="15">
      <c r="C30" s="1" t="s">
        <v>34</v>
      </c>
      <c r="D30" s="1">
        <f>SUMIF(C4:C18, "*D*", D4:D18)</f>
        <v>0</v>
      </c>
      <c r="E30" s="1">
        <f>SUMIF(C4:C18, "*D*", F4:F18)</f>
        <v>0</v>
      </c>
      <c r="F30" s="15">
        <f t="shared" si="3"/>
        <v>0</v>
      </c>
      <c r="I30" s="1" t="s">
        <v>34</v>
      </c>
      <c r="J30" s="1">
        <f>SUMIF(I4:I18, "*D*", J4:J18)</f>
        <v>0</v>
      </c>
      <c r="K30" s="1">
        <f>SUMIF(I4:I18, "*D*", K4:K18)</f>
        <v>0</v>
      </c>
      <c r="L30" s="15">
        <f t="shared" si="4"/>
        <v>0</v>
      </c>
      <c r="N30" s="1" t="s">
        <v>34</v>
      </c>
      <c r="O30" s="1">
        <f>SUMIF(N4:N18, "*D*", O4:O18)</f>
        <v>0</v>
      </c>
      <c r="P30" s="15">
        <f>IF(O30,O30/O32,0)</f>
        <v>0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0</v>
      </c>
      <c r="K31" s="1">
        <f>SUMIF(I4:I18, "*E*", K4:K18)</f>
        <v>0</v>
      </c>
      <c r="L31" s="15">
        <f t="shared" si="4"/>
        <v>0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0</v>
      </c>
      <c r="E32">
        <f>SUM(E27:E31)</f>
        <v>0</v>
      </c>
      <c r="F32" s="15">
        <f t="shared" si="3"/>
        <v>0</v>
      </c>
      <c r="I32" s="14" t="s">
        <v>0</v>
      </c>
      <c r="J32">
        <f>SUM(J27:J31)</f>
        <v>0</v>
      </c>
      <c r="K32" s="14">
        <f>SUM(K27:K31)</f>
        <v>0</v>
      </c>
      <c r="L32" s="15">
        <f>IF(K32,J32/K32,0)</f>
        <v>0</v>
      </c>
      <c r="N32" s="14" t="s">
        <v>0</v>
      </c>
      <c r="O32" s="14">
        <f>SUM(O27:O31)</f>
        <v>0</v>
      </c>
      <c r="P32" s="15">
        <f>IF(O32,O32/O32,0)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P32"/>
  <sheetViews>
    <sheetView workbookViewId="0">
      <selection activeCell="K18" sqref="K18"/>
    </sheetView>
  </sheetViews>
  <sheetFormatPr baseColWidth="10" defaultColWidth="11" defaultRowHeight="13"/>
  <sheetData>
    <row r="2" spans="2:15" ht="15">
      <c r="B2" s="1" t="s">
        <v>16</v>
      </c>
      <c r="C2" s="1" t="e">
        <f>[1]Location2!$B$1</f>
        <v>#REF!</v>
      </c>
      <c r="D2" s="1"/>
      <c r="E2" s="1"/>
      <c r="F2" s="1"/>
      <c r="G2" s="1"/>
      <c r="H2" s="1" t="s">
        <v>21</v>
      </c>
      <c r="I2" s="1"/>
      <c r="J2" s="1"/>
      <c r="K2" s="1"/>
      <c r="L2" s="1"/>
      <c r="N2" t="s">
        <v>5</v>
      </c>
      <c r="O2" s="1"/>
    </row>
    <row r="3" spans="2:15" ht="15">
      <c r="B3" s="1"/>
      <c r="C3" s="1"/>
      <c r="D3" s="1" t="s">
        <v>17</v>
      </c>
      <c r="E3" s="1" t="s">
        <v>18</v>
      </c>
      <c r="F3" s="1" t="s">
        <v>0</v>
      </c>
      <c r="G3" s="1"/>
      <c r="H3" s="1"/>
      <c r="I3" s="1"/>
      <c r="J3" s="1" t="s">
        <v>52</v>
      </c>
      <c r="K3" s="1" t="s">
        <v>0</v>
      </c>
      <c r="L3" s="1"/>
      <c r="O3" t="s">
        <v>0</v>
      </c>
    </row>
    <row r="4" spans="2:15" ht="15">
      <c r="B4" s="1"/>
      <c r="C4" s="1" t="s">
        <v>6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18" si="0">SUM(D4:E4)</f>
        <v>0</v>
      </c>
      <c r="H4" s="1"/>
      <c r="I4" s="1" t="s">
        <v>6</v>
      </c>
      <c r="J4" s="1">
        <f>IFERROR(SUMIF([1]Location2!A:A,"point*",INDEX([1]Location2!$A:$Z,0,MATCH($I$4,[1]Location2!$2:$2,0))),0)+
IFERROR(SUMIF([1]Location2!A:A,"goal*",INDEX([1]Location2!$A:$Z,0,MATCH($I$4,[1]Location2!$2:$2,0))),0)</f>
        <v>0</v>
      </c>
      <c r="K4" s="1">
        <f>IFERROR(SUMIF([1]Location2!A:A,"point*",INDEX([1]Location2!$A:$Z,0,MATCH($I$4,[1]Location2!$2:$2,0)))+
SUMIF([1]Location2!A:A,"wide*",INDEX([1]Location2!$A:$Z,0,MATCH($I$4,[1]Location2!$2:$2,0)))+
SUMIF([1]Location2!A:A,"short*",INDEX([1]Location2!$A:$Z,0,MATCH($I$4,[1]Location2!$2:$2,0)))+
SUMIF([1]Location2!A:A,"saved*",INDEX([1]Location2!$A:$Z,0,MATCH($I$4,[1]Location2!$2:$2,0)))+
SUMIF([1]Location2!A:A,"out*",INDEX([1]Location2!$A:$Z,0,MATCH($I$4,[1]Location2!$2:$2,0))),0)</f>
        <v>0</v>
      </c>
      <c r="L4" s="1"/>
      <c r="N4" s="1" t="s">
        <v>6</v>
      </c>
      <c r="O4">
        <f>IFERROR(SUMIF([1]Location2!A:A,"free*ed",INDEX([1]Location2!$A:$Z,0,MATCH($N$4,[1]Location2!$2:$2,0))),0)</f>
        <v>0</v>
      </c>
    </row>
    <row r="5" spans="2:15" ht="15">
      <c r="B5" s="1"/>
      <c r="C5" s="1" t="s">
        <v>7</v>
      </c>
      <c r="D5" s="1">
        <f>IFERROR(VLOOKUP("own*won",[1]Location2!A1:Q18,MATCH(C5,[1]Location2!2:2,0),0), 0)</f>
        <v>0</v>
      </c>
      <c r="E5" s="1">
        <f>IFERROR(VLOOKUP("own*lost",[1]Location2!A1:Q18,MATCH(C5,[1]Location2!2:2,0),0), 0)</f>
        <v>0</v>
      </c>
      <c r="F5" s="1">
        <f t="shared" si="0"/>
        <v>0</v>
      </c>
      <c r="H5" s="1"/>
      <c r="I5" s="1" t="s">
        <v>7</v>
      </c>
      <c r="J5" s="1">
        <f>IFERROR(SUMIF([1]Location2!A:A,"point*",INDEX([1]Location2!$A:$Z,0,MATCH($I$5,[1]Location2!$2:$2,0))),0)+
IFERROR(SUMIF([1]Location2!A:A,"goal*",INDEX([1]Location2!$A:$Z,0,MATCH($I$5,[1]Location2!$2:$2,0))),0)</f>
        <v>0</v>
      </c>
      <c r="K5" s="1">
        <f>IFERROR(SUMIF([1]Location2!A:A,"point*",INDEX([1]Location2!$A:$Z,0,MATCH($I$5,[1]Location2!$2:$2,0)))+
SUMIF([1]Location2!A:A,"wide*",INDEX([1]Location2!$A:$Z,0,MATCH($I$5,[1]Location2!$2:$2,0)))+
SUMIF([1]Location2!A:A,"short*",INDEX([1]Location2!$A:$Z,0,MATCH($I$5,[1]Location2!$2:$2,0)))+
SUMIF([1]Location2!A:A,"saved*",INDEX([1]Location2!$A:$Z,0,MATCH($I$5,[1]Location2!$2:$2,0)))+
SUMIF([1]Location2!A:A,"out*",INDEX([1]Location2!$A:$Z,0,MATCH($I$5,[1]Location2!$2:$2,0))),0)</f>
        <v>0</v>
      </c>
      <c r="N5" s="1" t="s">
        <v>7</v>
      </c>
      <c r="O5">
        <f>IFERROR(SUMIF([1]Location2!A:A,"free*ed",INDEX([1]Location2!$A:$Z,0,MATCH($N$5,[1]Location2!$2:$2,0))),0)</f>
        <v>0</v>
      </c>
    </row>
    <row r="6" spans="2:15" ht="15">
      <c r="B6" s="1"/>
      <c r="C6" s="1" t="s">
        <v>8</v>
      </c>
      <c r="D6" s="1">
        <f>IFERROR(VLOOKUP("own*won",[1]Location2!A1:Q18,MATCH(C6,[1]Location2!2:2,0),0), 0)</f>
        <v>0</v>
      </c>
      <c r="E6" s="1">
        <f>IFERROR(VLOOKUP("own*lost",[1]Location2!A1:Q18,MATCH(C6,[1]Location2!2:2,0),0), 0)</f>
        <v>0</v>
      </c>
      <c r="F6" s="1">
        <f t="shared" si="0"/>
        <v>0</v>
      </c>
      <c r="H6" s="1"/>
      <c r="I6" s="1" t="s">
        <v>8</v>
      </c>
      <c r="J6" s="1">
        <f>IFERROR(SUMIF([1]Location2!A:A,"point*",INDEX([1]Location2!$A:$Z,0,MATCH($I$6,[1]Location2!$2:$2,0))),0)+
IFERROR(SUMIF([1]Location2!A:A,"goal*",INDEX([1]Location2!$A:$Z,0,MATCH($I$6,[1]Location2!$2:$2,0))),0)</f>
        <v>0</v>
      </c>
      <c r="K6" s="1">
        <f>IFERROR(SUMIF([1]Location2!A:A,"point*",INDEX([1]Location2!$A:$Z,0,MATCH($I$6,[1]Location2!$2:$2,0)))+
SUMIF([1]Location2!A:A,"wide*",INDEX([1]Location2!$A:$Z,0,MATCH($I$6,[1]Location2!$2:$2,0)))+
SUMIF([1]Location2!A:A,"short*",INDEX([1]Location2!$A:$Z,0,MATCH($I$6,[1]Location2!$2:$2,0)))+
SUMIF([1]Location2!A:A,"saved*",INDEX([1]Location2!$A:$Z,0,MATCH($I$6,[1]Location2!$2:$2,0)))+
SUMIF([1]Location2!A:A,"out*",INDEX([1]Location2!$A:$Z,0,MATCH($I$6,[1]Location2!$2:$2,0))),0)</f>
        <v>0</v>
      </c>
      <c r="N6" s="1" t="s">
        <v>8</v>
      </c>
      <c r="O6">
        <f>IFERROR(SUMIF([1]Location2!A:A,"free*ed",INDEX([1]Location2!$A:$Z,0,MATCH($N$6,[1]Location2!$2:$2,0))),0)</f>
        <v>0</v>
      </c>
    </row>
    <row r="7" spans="2:15" ht="15">
      <c r="B7" s="1"/>
      <c r="C7" s="1" t="s">
        <v>46</v>
      </c>
      <c r="D7" s="1">
        <f>IFERROR(VLOOKUP("own*won",[1]Location2!A1:Q18,MATCH(C7,[1]Location2!2:2,0),0), 0)</f>
        <v>0</v>
      </c>
      <c r="E7" s="1">
        <f>IFERROR(VLOOKUP("own*lost",[1]Location2!A1:Q18,MATCH(C7,[1]Location2!2:2,0),0), 0)</f>
        <v>0</v>
      </c>
      <c r="F7" s="1">
        <f t="shared" si="0"/>
        <v>0</v>
      </c>
      <c r="H7" s="1"/>
      <c r="I7" s="1" t="s">
        <v>46</v>
      </c>
      <c r="J7" s="1">
        <f>IFERROR(SUMIF([1]Location2!A:A,"point*",INDEX([1]Location2!$A:$Z,0,MATCH($I$7,[1]Location2!$2:$2,0))),0)+
IFERROR(SUMIF([1]Location2!A:A,"goal*",INDEX([1]Location2!$A:$Z,0,MATCH($I$7,[1]Location2!$2:$2,0))),0)</f>
        <v>0</v>
      </c>
      <c r="K7">
        <f>IFERROR(SUMIF([1]Location2!A:A,"point*",INDEX([1]Location2!$A:$Z,0,MATCH($I$7,[1]Location2!$2:$2,0)))+
SUMIF([1]Location2!A:A,"wide*",INDEX([1]Location2!$A:$Z,0,MATCH($I$7,[1]Location2!$2:$2,0)))+
SUMIF([1]Location2!A:A,"short*",INDEX([1]Location2!$A:$Z,0,MATCH($I$7,[1]Location2!$2:$2,0)))+
SUMIF([1]Location2!A:A,"saved*",INDEX([1]Location2!$A:$Z,0,MATCH($I$7,[1]Location2!$2:$2,0)))+
SUMIF([1]Location2!A:A,"out*",INDEX([1]Location2!$A:$Z,0,MATCH($I$7,[1]Location2!$2:$2,0))),0)</f>
        <v>0</v>
      </c>
      <c r="N7" s="1" t="s">
        <v>46</v>
      </c>
      <c r="O7">
        <f>IFERROR(SUMIF([1]Location2!A:A,"free*ed",INDEX([1]Location2!$A:$Z,0,MATCH($N$7,[1]Location2!$2:$2,0))),0)</f>
        <v>0</v>
      </c>
    </row>
    <row r="8" spans="2:15" ht="15">
      <c r="B8" s="1"/>
      <c r="C8" s="1" t="s">
        <v>47</v>
      </c>
      <c r="D8" s="1">
        <f>IFERROR(VLOOKUP("own*won",[1]Location2!A1:Q18,MATCH(C8,[1]Location2!2:2,0),0), 0)</f>
        <v>0</v>
      </c>
      <c r="E8" s="1">
        <f>IFERROR(VLOOKUP("own*lost",[1]Location2!A1:Q18,MATCH(C8,[1]Location2!2:2,0),0), 0)</f>
        <v>0</v>
      </c>
      <c r="F8" s="1">
        <f t="shared" si="0"/>
        <v>0</v>
      </c>
      <c r="H8" s="1"/>
      <c r="I8" s="1" t="s">
        <v>47</v>
      </c>
      <c r="J8" s="1">
        <f>IFERROR(SUMIF([1]Location2!A:A,"point*",INDEX([1]Location2!$A:$Z,0,MATCH($I$8,[1]Location2!$2:$2,0))),0)+
IFERROR(SUMIF([1]Location2!A:A,"goal*",INDEX([1]Location2!$A:$Z,0,MATCH($I$8,[1]Location2!$2:$2,0))),0)</f>
        <v>0</v>
      </c>
      <c r="K8" s="1">
        <f>IFERROR(IFERROR(SUMIF([1]Location2!A:A,"point*",INDEX([1]Location2!$A:$Z,0,MATCH($I$8,[1]Location2!$2:$2,0))),0)+
IFERROR(SUMIF([1]Location2!A:A,"wide*",INDEX([1]Location2!$A:$Z,0,MATCH($I$8,[1]Location2!$2:$2,0))),0)+
IFERROR(SUMIF([1]Location2!A:A,"short*",INDEX([1]Location2!$A:$Z,0,MATCH($I$8,[1]Location2!$2:$2,0))),0)+
IFERROR(SUMIF([1]Location2!A:A,"saved*",INDEX([1]Location2!$A:$Z,0,MATCH($I$8,[1]Location2!$2:$2,0))),0)+
IFERROR(SUMIF([1]Location2!A:A,"out*",INDEX([1]Location2!$A:$Z,0,MATCH($I$8,[1]Location2!$2:$2,0))),0),0)</f>
        <v>0</v>
      </c>
      <c r="N8" s="1" t="s">
        <v>47</v>
      </c>
      <c r="O8">
        <f>IFERROR(SUMIF([1]Location2!A:A,"free*ed",INDEX([1]Location2!$A:$Z,0,MATCH($N$8,[1]Location2!$2:$2,0))),0)</f>
        <v>0</v>
      </c>
    </row>
    <row r="9" spans="2:15" ht="15">
      <c r="B9" s="1"/>
      <c r="C9" s="1" t="s">
        <v>9</v>
      </c>
      <c r="D9" s="1">
        <f>IFERROR(VLOOKUP("own*won",[1]Location2!A1:Q18,MATCH(C9,[1]Location2!2:2,0),0), 0)</f>
        <v>0</v>
      </c>
      <c r="E9" s="1">
        <f>IFERROR(VLOOKUP("own*lost",[1]Location2!A1:Q18,MATCH(C9,[1]Location2!2:2,0),0), 0)</f>
        <v>0</v>
      </c>
      <c r="F9" s="1">
        <f t="shared" si="0"/>
        <v>0</v>
      </c>
      <c r="H9" s="1"/>
      <c r="I9" s="1" t="s">
        <v>9</v>
      </c>
      <c r="J9" s="1">
        <f>IFERROR(SUMIF([1]Location2!A:A,"point*",INDEX([1]Location2!$A:$Z,0,MATCH($I$9,[1]Location2!$2:$2,0))),0)+
IFERROR(SUMIF([1]Location2!A:A,"goal*",INDEX([1]Location2!$A:$Z,0,MATCH($I$9,[1]Location2!$2:$2,0))),0)</f>
        <v>0</v>
      </c>
      <c r="K9" s="1">
        <f>IFERROR(SUMIF([1]Location2!A:A,"point*",INDEX([1]Location2!$A:$Z,0,MATCH($I$9,[1]Location2!$2:$2,0)))+
SUMIF([1]Location2!A:A,"wide*",INDEX([1]Location2!$A:$Z,0,MATCH($I$9,[1]Location2!$2:$2,0)))+
SUMIF([1]Location2!A:A,"short*",INDEX([1]Location2!$A:$Z,0,MATCH($I$9,[1]Location2!$2:$2,0)))+
SUMIF([1]Location2!A:A,"saved*",INDEX([1]Location2!$A:$Z,0,MATCH($I$9,[1]Location2!$2:$2,0)))+
SUMIF([1]Location2!A:A,"out*",INDEX([1]Location2!$A:$Z,0,MATCH($I$9,[1]Location2!$2:$2,0))),0)</f>
        <v>0</v>
      </c>
      <c r="N9" s="1" t="s">
        <v>9</v>
      </c>
      <c r="O9">
        <f>IFERROR(SUMIF([1]Location2!A:A,"free*ed",INDEX([1]Location2!$A:$Z,0,MATCH($N$9,[1]Location2!$2:$2,0))),0)</f>
        <v>0</v>
      </c>
    </row>
    <row r="10" spans="2:15" ht="15">
      <c r="B10" s="1"/>
      <c r="C10" s="1" t="s">
        <v>10</v>
      </c>
      <c r="D10" s="1">
        <f>IFERROR(VLOOKUP("own*won",[1]Location2!A1:Q18,MATCH(C10,[1]Location2!2:2,0),0), 0)</f>
        <v>0</v>
      </c>
      <c r="E10" s="1">
        <f>IFERROR(VLOOKUP("own*lost",[1]Location2!A1:Q18,MATCH(C10,[1]Location2!2:2,0),0), 0)</f>
        <v>0</v>
      </c>
      <c r="F10" s="1">
        <f t="shared" si="0"/>
        <v>0</v>
      </c>
      <c r="H10" s="1"/>
      <c r="I10" s="1" t="s">
        <v>10</v>
      </c>
      <c r="J10" s="1">
        <f>IFERROR(SUMIF([1]Location2!A:A,"point*",INDEX([1]Location2!$A:$Z,0,MATCH($I$10,[1]Location2!$2:$2,0))),0)+
IFERROR(SUMIF([1]Location2!A:A,"goal*",INDEX([1]Location2!$A:$Z,0,MATCH($I$10,[1]Location2!$2:$2,0))),0)</f>
        <v>0</v>
      </c>
      <c r="K10" s="1">
        <f>IFERROR(SUMIF([1]Location2!A:A,"point*",INDEX([1]Location2!$A:$Z,0,MATCH($I$10,[1]Location2!$2:$2,0)))+
SUMIF([1]Location2!A:A,"wide*",INDEX([1]Location2!$A:$Z,0,MATCH($I$10,[1]Location2!$2:$2,0)))+
SUMIF([1]Location2!A:A,"short*",INDEX([1]Location2!$A:$Z,0,MATCH($I$10,[1]Location2!$2:$2,0)))+
SUMIF([1]Location2!A:A,"saved*",INDEX([1]Location2!$A:$Z,0,MATCH($I$10,[1]Location2!$2:$2,0)))+
SUMIF([1]Location2!A:A,"out*",INDEX([1]Location2!$A:$Z,0,MATCH($I$10,[1]Location2!$2:$2,0))),0)</f>
        <v>0</v>
      </c>
      <c r="N10" s="1" t="s">
        <v>10</v>
      </c>
      <c r="O10">
        <f>IFERROR(SUMIF([1]Location2!A:A,"free*ed",INDEX([1]Location2!$A:$Z,0,MATCH($N$10,[1]Location2!$2:$2,0))),0)</f>
        <v>0</v>
      </c>
    </row>
    <row r="11" spans="2:15" ht="15">
      <c r="B11" s="1"/>
      <c r="C11" s="1" t="s">
        <v>11</v>
      </c>
      <c r="D11" s="1">
        <f>IFERROR(VLOOKUP("own*won",[1]Location2!A1:Q18,MATCH(C11,[1]Location2!2:2,0),0), 0)</f>
        <v>0</v>
      </c>
      <c r="E11" s="1">
        <f>IFERROR(VLOOKUP("own*lost",[1]Location2!A1:Q18,MATCH(C11,[1]Location2!2:2,0),0), 0)</f>
        <v>0</v>
      </c>
      <c r="F11" s="1">
        <f t="shared" si="0"/>
        <v>0</v>
      </c>
      <c r="H11" s="1"/>
      <c r="I11" s="1" t="s">
        <v>11</v>
      </c>
      <c r="J11" s="1">
        <f>IFERROR(SUMIF([1]Location2!A:A,"point*",INDEX([1]Location2!$A:$Z,0,MATCH($I$11,[1]Location2!$2:$2,0))),0)+
IFERROR(SUMIF([1]Location2!A:A,"goal*",INDEX([1]Location2!$A:$Z,0,MATCH($I$11,[1]Location2!$2:$2,0))),0)</f>
        <v>0</v>
      </c>
      <c r="K11" s="1">
        <f>IFERROR(SUMIF([1]Location2!A:A,"point*",INDEX([1]Location2!$A:$Z,0,MATCH($I$11,[1]Location2!$2:$2,0)))+
SUMIF([1]Location2!A:A,"wide*",INDEX([1]Location2!$A:$Z,0,MATCH($I$11,[1]Location2!$2:$2,0)))+
SUMIF([1]Location2!A:A,"short*",INDEX([1]Location2!$A:$Z,0,MATCH($I$11,[1]Location2!$2:$2,0)))+
SUMIF([1]Location2!A:A,"saved*",INDEX([1]Location2!$A:$Z,0,MATCH($I$11,[1]Location2!$2:$2,0)))+
SUMIF([1]Location2!A:A,"out*",INDEX([1]Location2!$A:$Z,0,MATCH($I$11,[1]Location2!$2:$2,0))),0)</f>
        <v>0</v>
      </c>
      <c r="N11" s="1" t="s">
        <v>11</v>
      </c>
      <c r="O11">
        <f>IFERROR(SUMIF([1]Location2!A:A,"free*ed",INDEX([1]Location2!$A:$Z,0,MATCH($N$11,[1]Location2!$2:$2,0))),0)</f>
        <v>0</v>
      </c>
    </row>
    <row r="12" spans="2:15" ht="15">
      <c r="B12" s="1"/>
      <c r="C12" s="1" t="s">
        <v>48</v>
      </c>
      <c r="D12" s="1">
        <f>IFERROR(VLOOKUP("own*won",[1]Location2!A1:Q18,MATCH(C12,[1]Location2!2:2,0),0), 0)</f>
        <v>0</v>
      </c>
      <c r="E12" s="1">
        <f>IFERROR(VLOOKUP("own*lost",[1]Location2!A1:Q18,MATCH(C12,[1]Location2!2:2,0),0), 0)</f>
        <v>0</v>
      </c>
      <c r="F12" s="1">
        <f t="shared" si="0"/>
        <v>0</v>
      </c>
      <c r="H12" s="1"/>
      <c r="I12" s="1" t="s">
        <v>48</v>
      </c>
      <c r="J12" s="1">
        <f>IFERROR(SUMIF([1]Location2!A:A,"point*",INDEX([1]Location2!$A:$Z,0,MATCH($I$12,[1]Location2!$2:$2,0))),0)+
IFERROR(SUMIF([1]Location2!A:A,"goal*",INDEX([1]Location2!$A:$Z,0,MATCH($I$12,[1]Location2!$2:$2,0))),0)</f>
        <v>0</v>
      </c>
      <c r="K12" s="1">
        <f>IFERROR(SUMIF([1]Location2!A:A,"point*",INDEX([1]Location2!$A:$Z,0,MATCH($I$12,[1]Location2!$2:$2,0)))+
SUMIF([1]Location2!A:A,"wide*",INDEX([1]Location2!$A:$Z,0,MATCH($I$12,[1]Location2!$2:$2,0)))+
SUMIF([1]Location2!A:A,"short*",INDEX([1]Location2!$A:$Z,0,MATCH($I$12,[1]Location2!$2:$2,0)))+
SUMIF([1]Location2!A:A,"saved*",INDEX([1]Location2!$A:$Z,0,MATCH($I$12,[1]Location2!$2:$2,0)))+
SUMIF([1]Location2!A:A,"out*",INDEX([1]Location2!$A:$Z,0,MATCH($I$12,[1]Location2!$2:$2,0))),0)</f>
        <v>0</v>
      </c>
      <c r="N12" s="1" t="s">
        <v>48</v>
      </c>
      <c r="O12">
        <f>IFERROR(SUMIF([1]Location2!A:A,"free*ed",INDEX([1]Location2!$A:$Z,0,MATCH($N$12,[1]Location2!$2:$2,0))),0)</f>
        <v>0</v>
      </c>
    </row>
    <row r="13" spans="2:15" ht="15">
      <c r="B13" s="1"/>
      <c r="C13" s="1" t="s">
        <v>49</v>
      </c>
      <c r="D13" s="1">
        <f>IFERROR(VLOOKUP("own*won",[1]Location2!A1:Q18,MATCH(C13,[1]Location2!2:2,0),0), 0)</f>
        <v>0</v>
      </c>
      <c r="E13" s="1">
        <f>IFERROR(VLOOKUP("own*lost",[1]Location2!A1:Q18,MATCH(C13,[1]Location2!2:2,0),0), 0)</f>
        <v>0</v>
      </c>
      <c r="F13" s="1">
        <f t="shared" si="0"/>
        <v>0</v>
      </c>
      <c r="H13" s="1"/>
      <c r="I13" s="1" t="s">
        <v>49</v>
      </c>
      <c r="J13" s="1">
        <f>IFERROR(SUMIF([1]Location2!A:A,"point*",INDEX([1]Location2!$A:$Z,0,MATCH($I$13,[1]Location2!$2:$2,0))),0)+
IFERROR(SUMIF([1]Location2!A:A,"goal*",INDEX([1]Location2!$A:$Z,0,MATCH($I$13,[1]Location2!$2:$2,0))),0)</f>
        <v>0</v>
      </c>
      <c r="K13" s="1">
        <f>IFERROR(SUMIF([1]Location2!A:A,"point*",INDEX([1]Location2!$A:$Z,0,MATCH($I$13,[1]Location2!$2:$2,0))),0)+
IFERROR(SUMIF([1]Location2!A:A,"wide*",INDEX([1]Location2!$A:$Z,0,MATCH($I$13,[1]Location2!$2:$2,0))),0)+
IFERROR(SUMIF([1]Location2!A:A,"short*",INDEX([1]Location2!$A:$Z,0,MATCH($I$13,[1]Location2!$2:$2,0))),0)+
IFERROR(SUMIF([1]Location2!A:A,"saved*",INDEX([1]Location2!$A:$Z,0,MATCH($I$13,[1]Location2!$2:$2,0))),0)+
IFERROR(SUMIF([1]Location2!A:A,"out*",INDEX([1]Location2!$A:$Z,0,MATCH($I$13,[1]Location2!$2:$2,0))),0)</f>
        <v>0</v>
      </c>
      <c r="N13" s="1" t="s">
        <v>49</v>
      </c>
      <c r="O13">
        <f>IFERROR(SUMIF([1]Location2!A:A,"free*ed",INDEX([1]Location2!$A:$Z,0,MATCH($N$13,[1]Location2!$2:$2,0))),0)</f>
        <v>0</v>
      </c>
    </row>
    <row r="14" spans="2:15" ht="15">
      <c r="B14" s="1"/>
      <c r="C14" s="1" t="s">
        <v>14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0</v>
      </c>
      <c r="F14" s="1">
        <f t="shared" si="0"/>
        <v>0</v>
      </c>
      <c r="H14" s="1"/>
      <c r="I14" s="1" t="s">
        <v>14</v>
      </c>
      <c r="J14" s="1">
        <f>IFERROR(SUMIF([1]Location2!A:A,"point*",INDEX([1]Location2!$A:$Z,0,MATCH($I$14,[1]Location2!$2:$2,0))),0)+
IFERROR(SUMIF([1]Location2!A:A,"goal*",INDEX([1]Location2!$A:$Z,0,MATCH($I$14,[1]Location2!$2:$2,0))),0)</f>
        <v>0</v>
      </c>
      <c r="K14" s="1">
        <f>IFERROR(SUMIF([1]Location2!A:A,"point*",INDEX([1]Location2!$A:$Z,0,MATCH($I$14,[1]Location1!$2:$2,0))),0)+
IFERROR(SUMIF([1]Location2!A:A,"wide*",INDEX([1]Location2!$A:$Z,0,MATCH($I$14,[1]Location1!$2:$2,0))),0)+
IFERROR(SUMIF([1]Location2!A:A,"short*",INDEX([1]Location2!$A:$Z,0,MATCH($I$14,[1]Location1!$2:$2,0))),0)+
IFERROR(SUMIF([1]Location2!A:A,"saved*",INDEX([1]Location2!$A:$Z,0,MATCH($I$14,[1]Location1!$2:$2,0))),0)+
IFERROR(SUMIF([1]Location2!A:A,"out*",INDEX([1]Location2!$A:$Z,0,MATCH($I$14,[1]Location1!$2:$2,0))),0)</f>
        <v>0</v>
      </c>
      <c r="N14" s="1" t="s">
        <v>14</v>
      </c>
      <c r="O14">
        <f>IFERROR(SUMIF([1]Location2!A:A,"free*ed",INDEX([1]Location2!$A:$Z,0,MATCH($N$14,[1]Location2!$2:$2,0))),0)</f>
        <v>0</v>
      </c>
    </row>
    <row r="15" spans="2:15" ht="15">
      <c r="B15" s="1"/>
      <c r="C15" s="1" t="s">
        <v>12</v>
      </c>
      <c r="D15" s="1">
        <f>IFERROR(VLOOKUP("own*won",[1]Location2!A1:Q18,MATCH(C15,[1]Location2!2:2,0),0), 0)</f>
        <v>0</v>
      </c>
      <c r="E15" s="1">
        <f>IFERROR(VLOOKUP("own*lost",[1]Location2!A1:Q18,MATCH(C15,[1]Location2!2:2,0),0), 0)</f>
        <v>0</v>
      </c>
      <c r="F15" s="1">
        <f t="shared" si="0"/>
        <v>0</v>
      </c>
      <c r="H15" s="1"/>
      <c r="I15" s="1" t="s">
        <v>12</v>
      </c>
      <c r="J15" s="1">
        <f>IFERROR(SUMIF([1]Location2!A:A,"point*",INDEX([1]Location2!$A:$Z,0,MATCH($I$15,[1]Location2!$2:$2,0))),0)+
IFERROR(SUMIF([1]Location2!A:A,"goal*",INDEX([1]Location2!$A:$Z,0,MATCH($I$15,[1]Location2!$2:$2,0))),0)</f>
        <v>0</v>
      </c>
      <c r="K15" s="1">
        <f>IFERROR(SUMIF([1]Location2!A:A,"point*",INDEX([1]Location2!$A:$Z,0,MATCH($I$15,[1]Location2!$2:$2,0)))+
SUMIF([1]Location2!A:A,"wide*",INDEX([1]Location2!$A:$Z,0,MATCH($I$15,[1]Location2!$2:$2,0)))+
SUMIF([1]Location2!A:A,"short*",INDEX([1]Location2!$A:$Z,0,MATCH($I$15,[1]Location2!$2:$2,0)))+
SUMIF([1]Location2!A:A,"saved*",INDEX([1]Location2!$A:$Z,0,MATCH($I$15,[1]Location2!$2:$2,0)))+
SUMIF([1]Location2!A:A,"out*",INDEX([1]Location2!$A:$Z,0,MATCH($I$15,[1]Location2!$2:$2,0))),0)</f>
        <v>0</v>
      </c>
      <c r="N15" s="1" t="s">
        <v>12</v>
      </c>
      <c r="O15">
        <f>IFERROR(SUMIF([1]Location2!A:A,"free*ed",INDEX([1]Location2!$A:$Z,0,MATCH($N$15,[1]Location2!$2:$2,0))),0)</f>
        <v>0</v>
      </c>
    </row>
    <row r="16" spans="2:15" ht="15">
      <c r="B16" s="1"/>
      <c r="C16" s="1" t="s">
        <v>13</v>
      </c>
      <c r="D16" s="1">
        <f>IFERROR(VLOOKUP("own*won",[1]Location2!A1:Q18,MATCH(C16,[1]Location2!2:2,0),0), 0)</f>
        <v>0</v>
      </c>
      <c r="E16" s="1">
        <f>IFERROR(VLOOKUP("own*lost",[1]Location2!A1:Q18,MATCH(C16,[1]Location2!2:2,0),0), 0)</f>
        <v>0</v>
      </c>
      <c r="F16" s="1">
        <f t="shared" si="0"/>
        <v>0</v>
      </c>
      <c r="H16" s="1"/>
      <c r="I16" s="1" t="s">
        <v>13</v>
      </c>
      <c r="J16" s="1">
        <f>IFERROR(SUMIF([1]Location2!A:A,"point*",INDEX([1]Location2!$A:$Z,0,MATCH($I$16,[1]Location2!$2:$2,0))),0)+
IFERROR(SUMIF([1]Location2!A:A,"goal*",INDEX([1]Location2!$A:$Z,0,MATCH($I$16,[1]Location2!$2:$2,0))),0)</f>
        <v>0</v>
      </c>
      <c r="K16" s="1">
        <f>IFERROR(SUMIF([1]Location2!A:A,"point*",INDEX([1]Location2!$A:$Z,0,MATCH($I$16,[1]Location2!$2:$2,0)))+
SUMIF([1]Location2!A:A,"wide*",INDEX([1]Location2!$A:$Z,0,MATCH($I$16,[1]Location2!$2:$2,0)))+
SUMIF([1]Location2!A:A,"short*",INDEX([1]Location2!$A:$Z,0,MATCH($I$16,[1]Location2!$2:$2,0)))+
SUMIF([1]Location2!A:A,"saved*",INDEX([1]Location2!$A:$Z,0,MATCH($I$16,[1]Location2!$2:$2,0)))+
SUMIF([1]Location2!A:A,"out*",INDEX([1]Location2!$A:$Z,0,MATCH($I$16,[1]Location2!$2:$2,0))),0)</f>
        <v>0</v>
      </c>
      <c r="N16" s="1" t="s">
        <v>13</v>
      </c>
      <c r="O16">
        <f>IFERROR(SUMIF([1]Location2!A:A,"free*ed",INDEX([1]Location2!$A:$Z,0,MATCH($N$16,[1]Location2!$2:$2,0))),0)</f>
        <v>0</v>
      </c>
    </row>
    <row r="17" spans="2:16" ht="15">
      <c r="B17" s="1"/>
      <c r="C17" s="1" t="s">
        <v>50</v>
      </c>
      <c r="D17" s="1">
        <f>IFERROR(VLOOKUP("own*won",[1]Location2!A1:Q18,MATCH(C17,[1]Location2!2:2,0),0), 0)</f>
        <v>0</v>
      </c>
      <c r="E17" s="1">
        <f>IFERROR(VLOOKUP("own*lost",[1]Location2!A1:Q18,MATCH(C17,[1]Location2!2:2,0),0), 0)</f>
        <v>0</v>
      </c>
      <c r="F17" s="1">
        <f t="shared" si="0"/>
        <v>0</v>
      </c>
      <c r="H17" s="1"/>
      <c r="I17" s="1" t="s">
        <v>50</v>
      </c>
      <c r="J17" s="1">
        <f>IFERROR(SUMIF([1]Location2!A:A,"point*",INDEX([1]Location2!$A:$Z,0,MATCH($I$17,[1]Location2!$2:$2,0))),0)+
IFERROR(SUMIF([1]Location2!A:A,"goal*",INDEX([1]Location2!$A:$Z,0,MATCH($I$17,[1]Location2!$2:$2,0))),0)</f>
        <v>0</v>
      </c>
      <c r="K17" s="1">
        <f>IFERROR(SUMIF([1]Location2!A:A,"point*",INDEX([1]Location2!$A:$Z,0,MATCH($I$17,[1]Location2!$2:$2,0)))+
SUMIF([1]Location2!A:A,"wide*",INDEX([1]Location2!$A:$Z,0,MATCH($I$17,[1]Location2!$2:$2,0)))+
SUMIF([1]Location2!A:A,"short*",INDEX([1]Location2!$A:$Z,0,MATCH($I$17,[1]Location2!$2:$2,0)))+
SUMIF([1]Location2!A:A,"saved*",INDEX([1]Location2!$A:$Z,0,MATCH($I$17,[1]Location2!$2:$2,0)))+
SUMIF([1]Location2!A:A,"out*",INDEX([1]Location2!$A:$Z,0,MATCH($I$17,[1]Location2!$2:$2,0))),0)</f>
        <v>0</v>
      </c>
      <c r="N17" s="1" t="s">
        <v>50</v>
      </c>
      <c r="O17">
        <f>IFERROR(SUMIF([1]Location2!A:A,"free*ed",INDEX([1]Location2!$A:$Z,0,MATCH($N$17,[1]Location2!$2:$2,0))),0)</f>
        <v>0</v>
      </c>
    </row>
    <row r="18" spans="2:16" ht="15">
      <c r="B18" s="1"/>
      <c r="C18" s="1" t="s">
        <v>51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0</v>
      </c>
      <c r="F18" s="1">
        <f t="shared" si="0"/>
        <v>0</v>
      </c>
      <c r="H18" s="1"/>
      <c r="I18" s="1" t="s">
        <v>51</v>
      </c>
      <c r="J18" s="1">
        <f>IFERROR(SUMIF([1]Location2!A:A,"point*",INDEX([1]Location2!$A:$Z,0,MATCH($I$18,[1]Location2!$2:$2,0))),0)+
IFERROR(SUMIF([1]Location2!A:A,"goal*",INDEX([1]Location2!$A:$Z,0,MATCH($I$18,[1]Location2!$2:$2,0))),0)</f>
        <v>0</v>
      </c>
      <c r="K18" s="1">
        <f>IFERROR(SUMIF([1]Location2!A:A,"point*",INDEX([1]Location2!$A:$Z,0,MATCH($I$18,[1]Location2!$2:$2,0))),0)+
IFERROR(SUMIF([1]Location2!A:A,"wide*",INDEX([1]Location2!$A:$Z,0,MATCH($I$18,[1]Location2!$2:$2,0))),0)+
IFERROR(SUMIF([1]Location2!A:A,"short*",INDEX([1]Location2!$A:$Z,0,MATCH($I$18,[1]Location2!$2:$2,0))),0)+
IFERROR(SUMIF([1]Location2!A:A,"saved*",INDEX([1]Location2!$A:$Z,0,MATCH($I$18,[1]Location2!$2:$2,0))),0)+
IFERROR(SUMIF([1]Location2!A:A,"out*",INDEX([1]Location2!$A:$Z,0,MATCH($I$18,[1]Location2!$2:$2,0))),0)</f>
        <v>0</v>
      </c>
      <c r="N18" s="1" t="s">
        <v>51</v>
      </c>
      <c r="O18">
        <f>IFERROR(SUMIF([1]Location2!A:A,"free*ed",INDEX([1]Location2!$A:$Z,0,MATCH($N$18,[1]Location2!$2:$2,0))),0)</f>
        <v>0</v>
      </c>
    </row>
    <row r="19" spans="2:16" ht="15">
      <c r="B19" s="1"/>
      <c r="C19" s="1" t="s">
        <v>0</v>
      </c>
      <c r="D19" s="1">
        <f>SUM(D4:D18)</f>
        <v>0</v>
      </c>
      <c r="E19" s="1">
        <f>SUM(E4:E18)</f>
        <v>0</v>
      </c>
      <c r="F19" s="1">
        <f>SUM(F4:F18)</f>
        <v>0</v>
      </c>
      <c r="G19" s="1"/>
      <c r="H19" s="1"/>
      <c r="I19" s="1" t="s">
        <v>0</v>
      </c>
      <c r="J19" s="1">
        <f>SUM(J4:J18)</f>
        <v>0</v>
      </c>
      <c r="K19" s="1">
        <f>SUM(K4:K18)</f>
        <v>0</v>
      </c>
      <c r="L19" s="1"/>
      <c r="N19" s="1" t="s">
        <v>0</v>
      </c>
      <c r="O19">
        <f>SUM(O4:O18)</f>
        <v>0</v>
      </c>
    </row>
    <row r="20" spans="2:1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O20" s="1"/>
    </row>
    <row r="21" spans="2:16" ht="15">
      <c r="B21" s="1"/>
      <c r="C21" s="1"/>
      <c r="D21" s="1" t="s">
        <v>17</v>
      </c>
      <c r="E21" s="1" t="s">
        <v>0</v>
      </c>
      <c r="F21" s="1" t="s">
        <v>63</v>
      </c>
      <c r="G21" s="1"/>
      <c r="H21" s="1"/>
      <c r="I21" s="1"/>
      <c r="J21" s="1" t="s">
        <v>52</v>
      </c>
      <c r="K21" s="1" t="s">
        <v>0</v>
      </c>
      <c r="L21" s="1" t="s">
        <v>63</v>
      </c>
      <c r="N21" s="1"/>
      <c r="O21" s="1" t="s">
        <v>0</v>
      </c>
      <c r="P21" s="1" t="s">
        <v>63</v>
      </c>
    </row>
    <row r="22" spans="2:16" ht="15">
      <c r="B22" s="1"/>
      <c r="C22" s="1" t="s">
        <v>31</v>
      </c>
      <c r="D22" s="1">
        <f>SUMIF(C4:C18, "*1*", D4:D18)</f>
        <v>0</v>
      </c>
      <c r="E22" s="1">
        <f>SUMIF(C4:C18, "*1*", F4:F18)</f>
        <v>0</v>
      </c>
      <c r="F22" s="15">
        <f>IF(E22,D22/E22,0)</f>
        <v>0</v>
      </c>
      <c r="G22" s="1"/>
      <c r="H22" s="1"/>
      <c r="I22" s="1" t="s">
        <v>31</v>
      </c>
      <c r="J22" s="1">
        <f>SUMIF(I4:I18, "*3*", J4:J18)</f>
        <v>0</v>
      </c>
      <c r="K22" s="1">
        <f>SUMIF(I4:I18, "*3*", K4:K18)</f>
        <v>0</v>
      </c>
      <c r="L22" s="15">
        <f>IF(K22,J22/K22,0)</f>
        <v>0</v>
      </c>
      <c r="N22" s="1" t="s">
        <v>31</v>
      </c>
      <c r="O22" s="1">
        <f>SUMIF(N4:N18, "*3*", O4:O18)</f>
        <v>0</v>
      </c>
      <c r="P22" s="15">
        <f>IF(O22,O22/O25,0)</f>
        <v>0</v>
      </c>
    </row>
    <row r="23" spans="2:16" ht="15">
      <c r="B23" s="1"/>
      <c r="C23" s="1" t="s">
        <v>32</v>
      </c>
      <c r="D23" s="1">
        <f>SUMIF(C4:C18, "*3*", D4:D18)</f>
        <v>0</v>
      </c>
      <c r="E23" s="1">
        <f>SUMIF(C5:C19, "*3*", F5:F19)</f>
        <v>0</v>
      </c>
      <c r="F23" s="15">
        <f t="shared" ref="F23:F25" si="1">IF(E23,D23/E23,0)</f>
        <v>0</v>
      </c>
      <c r="G23" s="1"/>
      <c r="H23" s="1"/>
      <c r="I23" s="1" t="s">
        <v>32</v>
      </c>
      <c r="J23" s="1">
        <f>SUMIF(I4:I18, "*1*", J4:J18)</f>
        <v>0</v>
      </c>
      <c r="K23" s="1">
        <f>SUMIF(I4:I18, "*1*", K4:K18)</f>
        <v>0</v>
      </c>
      <c r="L23" s="15">
        <f t="shared" ref="L23:L25" si="2">IF(K23,J23/K23,0)</f>
        <v>0</v>
      </c>
      <c r="N23" s="1" t="s">
        <v>32</v>
      </c>
      <c r="O23" s="1">
        <f>SUMIF(N4:N18, "*1*", O4:O18)</f>
        <v>0</v>
      </c>
      <c r="P23" s="15">
        <f>IF(O23,O23/O25,0)</f>
        <v>0</v>
      </c>
    </row>
    <row r="24" spans="2:16" ht="15">
      <c r="B24" s="1"/>
      <c r="C24" s="1" t="s">
        <v>33</v>
      </c>
      <c r="D24" s="1">
        <f>SUMIF(C4:C18, "*2*", D4:D18)</f>
        <v>0</v>
      </c>
      <c r="E24" s="1">
        <f>SUMIF(C6:C20, "*2*", F6:F20)</f>
        <v>0</v>
      </c>
      <c r="F24" s="15">
        <f t="shared" si="1"/>
        <v>0</v>
      </c>
      <c r="G24" s="1"/>
      <c r="H24" s="1"/>
      <c r="I24" s="1" t="s">
        <v>33</v>
      </c>
      <c r="J24" s="1">
        <f>SUMIF(I4:I18, "*2*", J4:J18)</f>
        <v>0</v>
      </c>
      <c r="K24" s="1">
        <f>SUMIF(I4:I18, "*2*", K4:K18)</f>
        <v>0</v>
      </c>
      <c r="L24" s="15">
        <f t="shared" si="2"/>
        <v>0</v>
      </c>
      <c r="N24" s="1" t="s">
        <v>33</v>
      </c>
      <c r="O24" s="1">
        <f>SUMIF(N4:N18, "*2*", O4:O18)</f>
        <v>0</v>
      </c>
      <c r="P24" s="15">
        <f>IF(O24,O24/O25,0)</f>
        <v>0</v>
      </c>
    </row>
    <row r="25" spans="2:16" ht="15">
      <c r="B25" s="1"/>
      <c r="C25" s="1" t="s">
        <v>0</v>
      </c>
      <c r="D25" s="1">
        <f>SUM(D22:D24)</f>
        <v>0</v>
      </c>
      <c r="E25" s="1">
        <f>SUM(E22:E24)</f>
        <v>0</v>
      </c>
      <c r="F25" s="15">
        <f t="shared" si="1"/>
        <v>0</v>
      </c>
      <c r="G25" s="1"/>
      <c r="H25" s="1"/>
      <c r="I25" s="1" t="s">
        <v>0</v>
      </c>
      <c r="J25" s="1">
        <f>SUM(J22:J24)</f>
        <v>0</v>
      </c>
      <c r="K25">
        <f>SUM(K22:K24)</f>
        <v>0</v>
      </c>
      <c r="L25" s="15">
        <f t="shared" si="2"/>
        <v>0</v>
      </c>
      <c r="N25" s="1" t="s">
        <v>0</v>
      </c>
      <c r="O25">
        <f>SUM(O22:O24)</f>
        <v>0</v>
      </c>
      <c r="P25" s="15">
        <f>IF(O25,O25/O25,0)</f>
        <v>0</v>
      </c>
    </row>
    <row r="26" spans="2:16" ht="15">
      <c r="B26" s="1"/>
      <c r="C26" s="1"/>
      <c r="D26" s="1"/>
      <c r="E26" s="1"/>
      <c r="F26" s="15"/>
      <c r="G26" s="1"/>
      <c r="H26" s="1"/>
      <c r="I26" s="1"/>
      <c r="J26" s="1"/>
      <c r="N26" s="1"/>
    </row>
    <row r="27" spans="2:16" ht="15">
      <c r="C27" s="1" t="s">
        <v>3</v>
      </c>
      <c r="D27" s="1">
        <f>SUMIF(C4:C18, "*A*", D4:D18)</f>
        <v>0</v>
      </c>
      <c r="E27" s="1">
        <f>SUMIF(C4:C18, "*A*", F4:F18)</f>
        <v>0</v>
      </c>
      <c r="F27" s="15">
        <f>IF(E27,D27/E27,0)</f>
        <v>0</v>
      </c>
      <c r="I27" s="1" t="s">
        <v>3</v>
      </c>
      <c r="J27" s="1">
        <f>SUMIF(I4:I18, "*A*", J4:J18)</f>
        <v>0</v>
      </c>
      <c r="K27" s="1">
        <f>SUMIF(I4:I18, "*A*", K4:K18)</f>
        <v>0</v>
      </c>
      <c r="L27" s="15">
        <f>IF(K27,J27/K27,0)</f>
        <v>0</v>
      </c>
      <c r="N27" s="1" t="s">
        <v>3</v>
      </c>
      <c r="O27" s="1">
        <f>SUMIF(N4:N18, "*A*", O4:O18)</f>
        <v>0</v>
      </c>
      <c r="P27" s="15">
        <f>IF(O27,O27/O30,0)</f>
        <v>0</v>
      </c>
    </row>
    <row r="28" spans="2:16" ht="15">
      <c r="C28" s="1" t="s">
        <v>33</v>
      </c>
      <c r="D28" s="1">
        <f>SUMIF(C4:C18, "*B*", D4:D18)</f>
        <v>0</v>
      </c>
      <c r="E28" s="1">
        <f>SUMIF(C4:C18, "*B*", F4:F18)</f>
        <v>0</v>
      </c>
      <c r="F28" s="15">
        <f t="shared" ref="F28:F32" si="3">IF(E28,D28/E28,0)</f>
        <v>0</v>
      </c>
      <c r="I28" s="1" t="s">
        <v>33</v>
      </c>
      <c r="J28" s="1">
        <f>SUMIF(I4:I18, "*B*", J4:J18)</f>
        <v>0</v>
      </c>
      <c r="K28" s="1">
        <f>SUMIF(I4:I18, "*B*", K4:K18)</f>
        <v>0</v>
      </c>
      <c r="L28" s="15">
        <f t="shared" ref="L28:L31" si="4">IF(K28,J28/K28,0)</f>
        <v>0</v>
      </c>
      <c r="N28" s="1" t="s">
        <v>33</v>
      </c>
      <c r="O28" s="1">
        <f>SUMIF(N4:N18, "*B*", O4:O18)</f>
        <v>0</v>
      </c>
      <c r="P28" s="15">
        <f>IF(O28,O28/O32,0)</f>
        <v>0</v>
      </c>
    </row>
    <row r="29" spans="2:16" ht="15">
      <c r="C29" s="1" t="s">
        <v>2</v>
      </c>
      <c r="D29" s="1">
        <f>SUMIF(C4:C18, "*C*", D4:D18)</f>
        <v>0</v>
      </c>
      <c r="E29" s="1">
        <f>SUMIF(C4:C18, "*C*", F4:F18)</f>
        <v>0</v>
      </c>
      <c r="F29" s="15">
        <f t="shared" si="3"/>
        <v>0</v>
      </c>
      <c r="I29" s="1" t="s">
        <v>2</v>
      </c>
      <c r="J29" s="1">
        <f>SUMIF(I4:I18, "*C*", J4:J18)</f>
        <v>0</v>
      </c>
      <c r="K29" s="1">
        <f>SUMIF(I4:I18, "*C*", K4:K18)</f>
        <v>0</v>
      </c>
      <c r="L29" s="15">
        <f t="shared" si="4"/>
        <v>0</v>
      </c>
      <c r="N29" s="1" t="s">
        <v>2</v>
      </c>
      <c r="O29" s="1">
        <f>SUMIF(N4:N18, "*C*", O4:O18)</f>
        <v>0</v>
      </c>
      <c r="P29" s="15">
        <f t="shared" ref="P29" si="5">IF(O29,O29/O32,0)</f>
        <v>0</v>
      </c>
    </row>
    <row r="30" spans="2:16" ht="15">
      <c r="C30" s="1" t="s">
        <v>34</v>
      </c>
      <c r="D30" s="1">
        <f>SUMIF(C4:C18, "*D*", D4:D18)</f>
        <v>0</v>
      </c>
      <c r="E30" s="1">
        <f>SUMIF(C4:C18, "*D*", F4:F18)</f>
        <v>0</v>
      </c>
      <c r="F30" s="15">
        <f t="shared" si="3"/>
        <v>0</v>
      </c>
      <c r="I30" s="1" t="s">
        <v>34</v>
      </c>
      <c r="J30" s="1">
        <f>SUMIF(I4:I18, "*D*", J4:J18)</f>
        <v>0</v>
      </c>
      <c r="K30" s="1">
        <f>SUMIF(I4:I18, "*D*", K4:K18)</f>
        <v>0</v>
      </c>
      <c r="L30" s="15">
        <f t="shared" si="4"/>
        <v>0</v>
      </c>
      <c r="N30" s="1" t="s">
        <v>34</v>
      </c>
      <c r="O30" s="1">
        <f>SUMIF(N4:N18, "*D*", O4:O18)</f>
        <v>0</v>
      </c>
      <c r="P30" s="15">
        <f>IF(O30,O30/O32,0)</f>
        <v>0</v>
      </c>
    </row>
    <row r="31" spans="2:16" ht="15">
      <c r="C31" s="1" t="s">
        <v>35</v>
      </c>
      <c r="D31" s="1">
        <f>SUMIF(C4:C18, "*E*", D4:D18)</f>
        <v>0</v>
      </c>
      <c r="E31" s="1">
        <f>SUMIF(C4:C18, "*E*", F4:F18)</f>
        <v>0</v>
      </c>
      <c r="F31" s="15">
        <f t="shared" si="3"/>
        <v>0</v>
      </c>
      <c r="I31" s="1" t="s">
        <v>35</v>
      </c>
      <c r="J31" s="1">
        <f>SUMIF(I4:I18, "*E*", J4:J18)</f>
        <v>0</v>
      </c>
      <c r="K31" s="1">
        <f>SUMIF(I4:I18, "*E*", K4:K18)</f>
        <v>0</v>
      </c>
      <c r="L31" s="15">
        <f t="shared" si="4"/>
        <v>0</v>
      </c>
      <c r="N31" s="1" t="s">
        <v>35</v>
      </c>
      <c r="O31" s="1">
        <f>SUMIF(N4:N18, "*E*", O4:O18)</f>
        <v>0</v>
      </c>
      <c r="P31" s="15">
        <f>IF(O31,O31/O32,0)</f>
        <v>0</v>
      </c>
    </row>
    <row r="32" spans="2:16" ht="15">
      <c r="C32" s="14" t="s">
        <v>0</v>
      </c>
      <c r="D32">
        <f>SUM(D27:D31)</f>
        <v>0</v>
      </c>
      <c r="E32">
        <f>SUM(E27:E31)</f>
        <v>0</v>
      </c>
      <c r="F32" s="15">
        <f t="shared" si="3"/>
        <v>0</v>
      </c>
      <c r="I32" s="14" t="s">
        <v>0</v>
      </c>
      <c r="J32">
        <f>SUM(J27:J31)</f>
        <v>0</v>
      </c>
      <c r="K32" s="14">
        <f>SUM(K27:K31)</f>
        <v>0</v>
      </c>
      <c r="L32" s="15">
        <f>IF(K32,J32/K32,0)</f>
        <v>0</v>
      </c>
      <c r="N32" s="14" t="s">
        <v>0</v>
      </c>
      <c r="O32" s="14">
        <f>SUM(O27:O31)</f>
        <v>0</v>
      </c>
      <c r="P32" s="15">
        <f>IF(O32,O32/O32,0)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3C72-E6F2-B04A-8720-955927129A5B}">
  <dimension ref="K11:M19"/>
  <sheetViews>
    <sheetView showGridLines="0" showRowColHeaders="0" showRuler="0" showWhiteSpace="0" view="pageLayout" topLeftCell="S1" zoomScale="70" zoomScaleNormal="100" zoomScalePageLayoutView="70" workbookViewId="0">
      <selection activeCell="BT9" sqref="BT9"/>
    </sheetView>
  </sheetViews>
  <sheetFormatPr baseColWidth="10" defaultColWidth="11" defaultRowHeight="13"/>
  <sheetData>
    <row r="11" spans="11:13">
      <c r="K11" s="12"/>
      <c r="L11" s="12"/>
      <c r="M11" s="12"/>
    </row>
    <row r="12" spans="11:13">
      <c r="K12" s="12"/>
      <c r="L12" s="12"/>
      <c r="M12" s="12"/>
    </row>
    <row r="13" spans="11:13">
      <c r="K13" s="12"/>
      <c r="L13" s="12"/>
      <c r="M13" s="12"/>
    </row>
    <row r="14" spans="11:13">
      <c r="K14" s="12"/>
      <c r="L14" s="12"/>
      <c r="M14" s="12"/>
    </row>
    <row r="15" spans="11:13">
      <c r="K15" s="12"/>
      <c r="L15" s="12"/>
      <c r="M15" s="12"/>
    </row>
    <row r="16" spans="11:13">
      <c r="K16" s="12"/>
      <c r="L16" s="12"/>
      <c r="M16" s="12"/>
    </row>
    <row r="17" spans="11:13">
      <c r="K17" s="12"/>
      <c r="L17" s="12"/>
      <c r="M17" s="12"/>
    </row>
    <row r="18" spans="11:13">
      <c r="K18" s="12"/>
      <c r="L18" s="12"/>
      <c r="M18" s="12"/>
    </row>
    <row r="19" spans="11:13">
      <c r="K19" s="12"/>
      <c r="L19" s="12"/>
      <c r="M19" s="12"/>
    </row>
  </sheetData>
  <pageMargins left="0.7" right="0.7" top="0.75" bottom="0.75" header="0.3" footer="0.3"/>
  <pageSetup paperSize="9" orientation="portrait" r:id="rId1"/>
  <headerFooter differentFirst="1">
    <oddFooter>&amp;CAuthor:
Rory Moynihan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FE60-381B-1A4C-A65A-841C854D4945}">
  <dimension ref="A1:H25"/>
  <sheetViews>
    <sheetView workbookViewId="0">
      <selection activeCell="I36" sqref="I36"/>
    </sheetView>
  </sheetViews>
  <sheetFormatPr baseColWidth="10" defaultColWidth="11" defaultRowHeight="13"/>
  <sheetData>
    <row r="1" spans="1:8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0</v>
      </c>
    </row>
    <row r="2" spans="1:8">
      <c r="A2" t="s">
        <v>102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100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f>SUM(A3:G3)</f>
        <v>1</v>
      </c>
    </row>
    <row r="4" spans="1:8">
      <c r="A4" t="s">
        <v>90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f t="shared" ref="H4:H22" si="0">SUM(A4:G4)</f>
        <v>2</v>
      </c>
    </row>
    <row r="5" spans="1:8">
      <c r="A5" t="s">
        <v>91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f t="shared" si="0"/>
        <v>3</v>
      </c>
    </row>
    <row r="6" spans="1:8">
      <c r="A6" t="s">
        <v>92</v>
      </c>
      <c r="B6">
        <v>0</v>
      </c>
      <c r="C6">
        <v>0</v>
      </c>
      <c r="D6">
        <v>0</v>
      </c>
      <c r="E6">
        <v>0</v>
      </c>
      <c r="F6">
        <v>5</v>
      </c>
      <c r="G6">
        <v>4</v>
      </c>
      <c r="H6">
        <f t="shared" si="0"/>
        <v>9</v>
      </c>
    </row>
    <row r="7" spans="1:8">
      <c r="A7" t="s">
        <v>93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f t="shared" si="0"/>
        <v>2</v>
      </c>
    </row>
    <row r="8" spans="1:8">
      <c r="A8" t="s">
        <v>94</v>
      </c>
      <c r="B8">
        <v>0</v>
      </c>
      <c r="C8">
        <v>0</v>
      </c>
      <c r="D8">
        <v>0</v>
      </c>
      <c r="E8">
        <v>0</v>
      </c>
      <c r="F8">
        <v>2</v>
      </c>
      <c r="G8">
        <v>3</v>
      </c>
      <c r="H8">
        <f t="shared" si="0"/>
        <v>5</v>
      </c>
    </row>
    <row r="9" spans="1:8">
      <c r="A9" t="s">
        <v>101</v>
      </c>
      <c r="B9">
        <v>0</v>
      </c>
      <c r="C9">
        <v>0</v>
      </c>
      <c r="D9">
        <v>0</v>
      </c>
      <c r="E9">
        <v>0</v>
      </c>
      <c r="F9">
        <v>3</v>
      </c>
      <c r="G9">
        <v>3</v>
      </c>
      <c r="H9">
        <f t="shared" si="0"/>
        <v>6</v>
      </c>
    </row>
    <row r="10" spans="1:8">
      <c r="A10" t="s">
        <v>96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f t="shared" si="0"/>
        <v>2</v>
      </c>
    </row>
    <row r="11" spans="1:8">
      <c r="A11" t="s">
        <v>97</v>
      </c>
      <c r="B11">
        <v>0</v>
      </c>
      <c r="C11">
        <v>0</v>
      </c>
      <c r="D11">
        <v>0</v>
      </c>
      <c r="E11">
        <v>0</v>
      </c>
      <c r="F11">
        <v>3</v>
      </c>
      <c r="G11">
        <v>4</v>
      </c>
      <c r="H11">
        <f t="shared" si="0"/>
        <v>7</v>
      </c>
    </row>
    <row r="12" spans="1:8">
      <c r="A12" t="s">
        <v>96</v>
      </c>
      <c r="B12">
        <v>0</v>
      </c>
      <c r="C12">
        <v>0</v>
      </c>
      <c r="D12">
        <v>0</v>
      </c>
      <c r="E12">
        <v>0</v>
      </c>
      <c r="F12">
        <v>5</v>
      </c>
      <c r="G12">
        <v>5</v>
      </c>
      <c r="H12">
        <f t="shared" si="0"/>
        <v>10</v>
      </c>
    </row>
    <row r="13" spans="1:8">
      <c r="A13" t="s">
        <v>95</v>
      </c>
      <c r="B13">
        <v>0</v>
      </c>
      <c r="C13">
        <v>0</v>
      </c>
      <c r="D13">
        <v>0</v>
      </c>
      <c r="E13">
        <v>0</v>
      </c>
      <c r="F13">
        <v>2</v>
      </c>
      <c r="G13">
        <v>4</v>
      </c>
      <c r="H13">
        <f t="shared" si="0"/>
        <v>6</v>
      </c>
    </row>
    <row r="14" spans="1:8">
      <c r="A14" t="s">
        <v>93</v>
      </c>
      <c r="B14">
        <v>0</v>
      </c>
      <c r="C14">
        <v>0</v>
      </c>
      <c r="D14">
        <v>0</v>
      </c>
      <c r="E14">
        <v>0</v>
      </c>
      <c r="F14">
        <v>2</v>
      </c>
      <c r="G14">
        <v>3</v>
      </c>
      <c r="H14">
        <f t="shared" si="0"/>
        <v>5</v>
      </c>
    </row>
    <row r="15" spans="1:8">
      <c r="A15" t="s">
        <v>98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2</v>
      </c>
    </row>
    <row r="16" spans="1:8">
      <c r="A16" t="s">
        <v>99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2</v>
      </c>
    </row>
    <row r="17" spans="1: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5" spans="1:8">
      <c r="A25" t="s">
        <v>0</v>
      </c>
      <c r="B25">
        <f>SUM(B2:B23)</f>
        <v>0</v>
      </c>
      <c r="C25">
        <f t="shared" ref="C25:H25" si="1">SUM(C2:C23)</f>
        <v>0</v>
      </c>
      <c r="D25">
        <f t="shared" si="1"/>
        <v>0</v>
      </c>
      <c r="E25">
        <f t="shared" si="1"/>
        <v>0</v>
      </c>
      <c r="F25">
        <f t="shared" si="1"/>
        <v>30</v>
      </c>
      <c r="G25">
        <f t="shared" si="1"/>
        <v>32</v>
      </c>
      <c r="H25">
        <f t="shared" si="1"/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9977-2458-404A-A909-73312B768DF5}">
  <dimension ref="A1:H25"/>
  <sheetViews>
    <sheetView workbookViewId="0">
      <selection activeCell="K9" sqref="K9"/>
    </sheetView>
  </sheetViews>
  <sheetFormatPr baseColWidth="10" defaultColWidth="11" defaultRowHeight="13"/>
  <sheetData>
    <row r="1" spans="1:8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0</v>
      </c>
    </row>
    <row r="2" spans="1:8">
      <c r="A2" t="s">
        <v>102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100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f>SUM(A3:G3)</f>
        <v>1</v>
      </c>
    </row>
    <row r="4" spans="1:8">
      <c r="A4" t="s">
        <v>90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ref="H4:H22" si="0">SUM(A4:G4)</f>
        <v>1</v>
      </c>
    </row>
    <row r="5" spans="1:8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>
      <c r="A6" t="s">
        <v>92</v>
      </c>
      <c r="B6">
        <v>0</v>
      </c>
      <c r="C6">
        <v>0</v>
      </c>
      <c r="D6">
        <v>0</v>
      </c>
      <c r="E6">
        <v>0</v>
      </c>
      <c r="F6">
        <v>2</v>
      </c>
      <c r="G6">
        <v>0</v>
      </c>
      <c r="H6">
        <f t="shared" si="0"/>
        <v>2</v>
      </c>
    </row>
    <row r="7" spans="1:8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f t="shared" si="0"/>
        <v>2</v>
      </c>
    </row>
    <row r="8" spans="1:8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f t="shared" si="0"/>
        <v>3</v>
      </c>
    </row>
    <row r="9" spans="1:8">
      <c r="A9" t="s">
        <v>101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f t="shared" si="0"/>
        <v>2</v>
      </c>
    </row>
    <row r="10" spans="1:8">
      <c r="A10" t="s">
        <v>96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f t="shared" si="0"/>
        <v>2</v>
      </c>
    </row>
    <row r="11" spans="1:8">
      <c r="A11" t="s">
        <v>97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f t="shared" si="0"/>
        <v>2</v>
      </c>
    </row>
    <row r="12" spans="1:8">
      <c r="A12" t="s">
        <v>96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f t="shared" si="0"/>
        <v>1</v>
      </c>
    </row>
    <row r="13" spans="1:8">
      <c r="A13" t="s">
        <v>95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f t="shared" si="0"/>
        <v>2</v>
      </c>
    </row>
    <row r="14" spans="1:8">
      <c r="A14" t="s">
        <v>93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f t="shared" si="0"/>
        <v>2</v>
      </c>
    </row>
    <row r="15" spans="1:8">
      <c r="A15" t="s">
        <v>98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f t="shared" si="0"/>
        <v>2</v>
      </c>
    </row>
    <row r="16" spans="1:8">
      <c r="A16" t="s">
        <v>99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2</v>
      </c>
    </row>
    <row r="17" spans="1:8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5" spans="1:8">
      <c r="A25" t="s">
        <v>0</v>
      </c>
      <c r="B25">
        <f>SUM(B2:B23)</f>
        <v>0</v>
      </c>
      <c r="C25">
        <f t="shared" ref="C25:H25" si="1">SUM(C2:C23)</f>
        <v>0</v>
      </c>
      <c r="D25">
        <f t="shared" si="1"/>
        <v>0</v>
      </c>
      <c r="E25">
        <f t="shared" si="1"/>
        <v>0</v>
      </c>
      <c r="F25">
        <f t="shared" si="1"/>
        <v>14</v>
      </c>
      <c r="G25">
        <f t="shared" si="1"/>
        <v>10</v>
      </c>
      <c r="H25">
        <f t="shared" si="1"/>
        <v>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Report</vt:lpstr>
      <vt:lpstr>Possessions</vt:lpstr>
      <vt:lpstr>Tackles</vt:lpstr>
      <vt:lpstr>Pitch Layout</vt:lpstr>
      <vt:lpstr>Scorecard</vt:lpstr>
    </vt:vector>
  </TitlesOfParts>
  <Manager/>
  <Company>Sports Institute Northern Ireland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Bradley</dc:creator>
  <cp:keywords/>
  <dc:description/>
  <cp:lastModifiedBy>Microsoft Office User</cp:lastModifiedBy>
  <cp:revision/>
  <cp:lastPrinted>2019-05-21T14:17:58Z</cp:lastPrinted>
  <dcterms:created xsi:type="dcterms:W3CDTF">2011-04-04T13:53:55Z</dcterms:created>
  <dcterms:modified xsi:type="dcterms:W3CDTF">2019-05-23T09:44:22Z</dcterms:modified>
  <cp:category/>
  <cp:contentStatus/>
</cp:coreProperties>
</file>