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examples/android/match-analysis-report_Bally_Town_09-05-2019/"/>
    </mc:Choice>
  </mc:AlternateContent>
  <xr:revisionPtr revIDLastSave="0" documentId="13_ncr:1_{BFAB92D4-2317-5A44-B3B5-ED0A562EBBAD}" xr6:coauthVersionLast="43" xr6:coauthVersionMax="43" xr10:uidLastSave="{00000000-0000-0000-0000-000000000000}"/>
  <bookViews>
    <workbookView xWindow="8560" yWindow="1700" windowWidth="25860" windowHeight="22420" tabRatio="500" activeTab="6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Report" sheetId="17" r:id="rId7"/>
    <sheet name="Pitch Layout" sheetId="18" r:id="rId8"/>
  </sheets>
  <externalReferences>
    <externalReference r:id="rId9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0" l="1"/>
  <c r="C13" i="20"/>
  <c r="G3" i="20"/>
  <c r="C3" i="20"/>
  <c r="K18" i="22"/>
  <c r="K17" i="22"/>
  <c r="K16" i="22"/>
  <c r="K15" i="22"/>
  <c r="K13" i="22"/>
  <c r="K12" i="22"/>
  <c r="K11" i="22"/>
  <c r="K10" i="22"/>
  <c r="K9" i="22"/>
  <c r="K8" i="22"/>
  <c r="K7" i="22"/>
  <c r="K6" i="22"/>
  <c r="K5" i="22"/>
  <c r="K4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K14" i="22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J4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H20" i="20"/>
  <c r="G20" i="20"/>
  <c r="D20" i="20"/>
  <c r="C20" i="20"/>
  <c r="H19" i="20"/>
  <c r="G19" i="20"/>
  <c r="D19" i="20"/>
  <c r="C19" i="20"/>
  <c r="H18" i="20"/>
  <c r="G18" i="20"/>
  <c r="D18" i="20"/>
  <c r="C18" i="20"/>
  <c r="H17" i="20"/>
  <c r="G17" i="20"/>
  <c r="D17" i="20"/>
  <c r="C17" i="20"/>
  <c r="H16" i="20"/>
  <c r="G16" i="20"/>
  <c r="D16" i="20"/>
  <c r="C16" i="20"/>
  <c r="H15" i="20"/>
  <c r="G15" i="20"/>
  <c r="D15" i="20"/>
  <c r="C15" i="20"/>
  <c r="I10" i="20"/>
  <c r="H10" i="20"/>
  <c r="I9" i="20"/>
  <c r="H9" i="20"/>
  <c r="I8" i="20"/>
  <c r="H8" i="20"/>
  <c r="I7" i="20"/>
  <c r="H7" i="20"/>
  <c r="I6" i="20"/>
  <c r="H6" i="20"/>
  <c r="I5" i="20"/>
  <c r="H5" i="20"/>
  <c r="D10" i="20"/>
  <c r="C10" i="20"/>
  <c r="D9" i="20"/>
  <c r="C9" i="20"/>
  <c r="D8" i="20"/>
  <c r="C8" i="20"/>
  <c r="D7" i="20"/>
  <c r="C7" i="20"/>
  <c r="D6" i="20"/>
  <c r="C6" i="20"/>
  <c r="D5" i="20"/>
  <c r="C5" i="20"/>
  <c r="G20" i="31"/>
  <c r="D20" i="31"/>
  <c r="C20" i="31"/>
  <c r="B20" i="31"/>
  <c r="A20" i="31"/>
  <c r="G19" i="31"/>
  <c r="D19" i="31"/>
  <c r="C19" i="31"/>
  <c r="B19" i="31"/>
  <c r="A19" i="31"/>
  <c r="G18" i="31"/>
  <c r="D18" i="31"/>
  <c r="C18" i="31"/>
  <c r="B18" i="31"/>
  <c r="E18" i="31" s="1"/>
  <c r="A18" i="31"/>
  <c r="G17" i="31"/>
  <c r="D17" i="31"/>
  <c r="C17" i="31"/>
  <c r="B17" i="31"/>
  <c r="E17" i="31" s="1"/>
  <c r="A17" i="31"/>
  <c r="G16" i="31"/>
  <c r="D16" i="31"/>
  <c r="C16" i="31"/>
  <c r="B16" i="31"/>
  <c r="A16" i="31"/>
  <c r="G15" i="31"/>
  <c r="D15" i="31"/>
  <c r="C15" i="31"/>
  <c r="B15" i="31"/>
  <c r="A15" i="31"/>
  <c r="G14" i="31"/>
  <c r="D14" i="31"/>
  <c r="C14" i="31"/>
  <c r="B14" i="31"/>
  <c r="A14" i="31"/>
  <c r="G13" i="31"/>
  <c r="D13" i="31"/>
  <c r="C13" i="31"/>
  <c r="B13" i="31"/>
  <c r="E13" i="31" s="1"/>
  <c r="A13" i="31"/>
  <c r="G12" i="31"/>
  <c r="D12" i="31"/>
  <c r="C12" i="31"/>
  <c r="B12" i="31"/>
  <c r="A12" i="31"/>
  <c r="G11" i="31"/>
  <c r="D11" i="31"/>
  <c r="C11" i="31"/>
  <c r="E11" i="31" s="1"/>
  <c r="B11" i="31"/>
  <c r="A11" i="31"/>
  <c r="G10" i="31"/>
  <c r="D10" i="31"/>
  <c r="C10" i="31"/>
  <c r="B10" i="31"/>
  <c r="E10" i="31" s="1"/>
  <c r="A10" i="31"/>
  <c r="G9" i="31"/>
  <c r="D9" i="31"/>
  <c r="C9" i="31"/>
  <c r="B9" i="31"/>
  <c r="E9" i="31" s="1"/>
  <c r="A9" i="31"/>
  <c r="G8" i="31"/>
  <c r="D8" i="31"/>
  <c r="C8" i="31"/>
  <c r="E8" i="31" s="1"/>
  <c r="B8" i="31"/>
  <c r="A8" i="31"/>
  <c r="G7" i="31"/>
  <c r="D7" i="31"/>
  <c r="C7" i="31"/>
  <c r="B7" i="31"/>
  <c r="A7" i="31"/>
  <c r="G6" i="31"/>
  <c r="D6" i="31"/>
  <c r="C6" i="31"/>
  <c r="B6" i="31"/>
  <c r="A6" i="31"/>
  <c r="G5" i="31"/>
  <c r="D5" i="31"/>
  <c r="C5" i="31"/>
  <c r="E5" i="31" s="1"/>
  <c r="B5" i="31"/>
  <c r="A5" i="31"/>
  <c r="G4" i="31"/>
  <c r="D4" i="31"/>
  <c r="C4" i="31"/>
  <c r="B4" i="31"/>
  <c r="A4" i="31"/>
  <c r="G3" i="31"/>
  <c r="D3" i="31"/>
  <c r="C3" i="31"/>
  <c r="E3" i="31" s="1"/>
  <c r="B3" i="31"/>
  <c r="A3" i="31"/>
  <c r="G2" i="31"/>
  <c r="D2" i="31"/>
  <c r="C2" i="31"/>
  <c r="B2" i="31"/>
  <c r="E2" i="31" s="1"/>
  <c r="A2" i="31"/>
  <c r="G20" i="27"/>
  <c r="D20" i="27"/>
  <c r="C20" i="27"/>
  <c r="B20" i="27"/>
  <c r="E20" i="27" s="1"/>
  <c r="A20" i="27"/>
  <c r="G19" i="27"/>
  <c r="D19" i="27"/>
  <c r="C19" i="27"/>
  <c r="E19" i="27" s="1"/>
  <c r="B19" i="27"/>
  <c r="A19" i="27"/>
  <c r="G18" i="27"/>
  <c r="D18" i="27"/>
  <c r="C18" i="27"/>
  <c r="B18" i="27"/>
  <c r="A18" i="27"/>
  <c r="G17" i="27"/>
  <c r="D17" i="27"/>
  <c r="C17" i="27"/>
  <c r="B17" i="27"/>
  <c r="A17" i="27"/>
  <c r="G16" i="27"/>
  <c r="E16" i="27"/>
  <c r="D16" i="27"/>
  <c r="C16" i="27"/>
  <c r="B16" i="27"/>
  <c r="A16" i="27"/>
  <c r="G15" i="27"/>
  <c r="D15" i="27"/>
  <c r="C15" i="27"/>
  <c r="B15" i="27"/>
  <c r="A15" i="27"/>
  <c r="G14" i="27"/>
  <c r="D14" i="27"/>
  <c r="C14" i="27"/>
  <c r="E14" i="27" s="1"/>
  <c r="B14" i="27"/>
  <c r="A14" i="27"/>
  <c r="G13" i="27"/>
  <c r="D13" i="27"/>
  <c r="C13" i="27"/>
  <c r="B13" i="27"/>
  <c r="E13" i="27" s="1"/>
  <c r="A13" i="27"/>
  <c r="G12" i="27"/>
  <c r="D12" i="27"/>
  <c r="C12" i="27"/>
  <c r="B12" i="27"/>
  <c r="E12" i="27" s="1"/>
  <c r="A12" i="27"/>
  <c r="G11" i="27"/>
  <c r="D11" i="27"/>
  <c r="C11" i="27"/>
  <c r="E11" i="27" s="1"/>
  <c r="B11" i="27"/>
  <c r="A11" i="27"/>
  <c r="G10" i="27"/>
  <c r="D10" i="27"/>
  <c r="C10" i="27"/>
  <c r="B10" i="27"/>
  <c r="A10" i="27"/>
  <c r="G9" i="27"/>
  <c r="D9" i="27"/>
  <c r="C9" i="27"/>
  <c r="B9" i="27"/>
  <c r="E9" i="27" s="1"/>
  <c r="A9" i="27"/>
  <c r="G8" i="27"/>
  <c r="E8" i="27"/>
  <c r="D8" i="27"/>
  <c r="C8" i="27"/>
  <c r="B8" i="27"/>
  <c r="A8" i="27"/>
  <c r="G7" i="27"/>
  <c r="D7" i="27"/>
  <c r="C7" i="27"/>
  <c r="B7" i="27"/>
  <c r="A7" i="27"/>
  <c r="G6" i="27"/>
  <c r="D6" i="27"/>
  <c r="C6" i="27"/>
  <c r="B6" i="27"/>
  <c r="A6" i="27"/>
  <c r="G5" i="27"/>
  <c r="D5" i="27"/>
  <c r="C5" i="27"/>
  <c r="B5" i="27"/>
  <c r="E5" i="27" s="1"/>
  <c r="A5" i="27"/>
  <c r="G4" i="27"/>
  <c r="D4" i="27"/>
  <c r="C4" i="27"/>
  <c r="B4" i="27"/>
  <c r="E4" i="27" s="1"/>
  <c r="A4" i="27"/>
  <c r="G3" i="27"/>
  <c r="D3" i="27"/>
  <c r="C3" i="27"/>
  <c r="B3" i="27"/>
  <c r="A3" i="27"/>
  <c r="G2" i="27"/>
  <c r="D2" i="27"/>
  <c r="C2" i="27"/>
  <c r="B2" i="27"/>
  <c r="A2" i="27"/>
  <c r="H28" i="19"/>
  <c r="G28" i="19"/>
  <c r="H27" i="19"/>
  <c r="G27" i="19"/>
  <c r="H26" i="19"/>
  <c r="G26" i="19"/>
  <c r="H25" i="19"/>
  <c r="G25" i="19"/>
  <c r="H24" i="19"/>
  <c r="G24" i="19"/>
  <c r="H14" i="19"/>
  <c r="G14" i="19"/>
  <c r="D14" i="19"/>
  <c r="C14" i="19"/>
  <c r="H13" i="19"/>
  <c r="G13" i="19"/>
  <c r="D13" i="19"/>
  <c r="C13" i="19"/>
  <c r="H12" i="19"/>
  <c r="G12" i="19"/>
  <c r="H11" i="19"/>
  <c r="G11" i="19"/>
  <c r="D11" i="19"/>
  <c r="C11" i="19"/>
  <c r="H10" i="19"/>
  <c r="G10" i="19"/>
  <c r="H9" i="19"/>
  <c r="G9" i="19"/>
  <c r="H8" i="19"/>
  <c r="G8" i="19"/>
  <c r="H7" i="19"/>
  <c r="G7" i="19"/>
  <c r="H6" i="19"/>
  <c r="G6" i="19"/>
  <c r="H5" i="19"/>
  <c r="G5" i="19"/>
  <c r="D5" i="19"/>
  <c r="C5" i="19"/>
  <c r="H4" i="19"/>
  <c r="G4" i="19"/>
  <c r="D4" i="19"/>
  <c r="C4" i="19"/>
  <c r="H3" i="19"/>
  <c r="G3" i="19"/>
  <c r="D3" i="19"/>
  <c r="C3" i="19"/>
  <c r="E3" i="27" l="1"/>
  <c r="E6" i="27"/>
  <c r="E16" i="31"/>
  <c r="E19" i="31"/>
  <c r="F19" i="31" s="1"/>
  <c r="E15" i="27"/>
  <c r="E18" i="27"/>
  <c r="E17" i="27"/>
  <c r="E4" i="31"/>
  <c r="F4" i="31" s="1"/>
  <c r="E7" i="31"/>
  <c r="E2" i="27"/>
  <c r="E6" i="31"/>
  <c r="E12" i="31"/>
  <c r="F12" i="31" s="1"/>
  <c r="E15" i="31"/>
  <c r="E7" i="27"/>
  <c r="F7" i="27" s="1"/>
  <c r="E10" i="27"/>
  <c r="F10" i="27" s="1"/>
  <c r="E14" i="31"/>
  <c r="F14" i="31" s="1"/>
  <c r="E20" i="31"/>
  <c r="F20" i="31" s="1"/>
  <c r="F18" i="31"/>
  <c r="F17" i="31"/>
  <c r="F16" i="31"/>
  <c r="F15" i="31"/>
  <c r="F13" i="31"/>
  <c r="F11" i="31"/>
  <c r="F10" i="31"/>
  <c r="F9" i="31"/>
  <c r="F8" i="31"/>
  <c r="F7" i="31"/>
  <c r="F6" i="31"/>
  <c r="F5" i="31"/>
  <c r="F3" i="31"/>
  <c r="F2" i="31"/>
  <c r="F20" i="27"/>
  <c r="F19" i="27"/>
  <c r="F18" i="27"/>
  <c r="F17" i="27"/>
  <c r="F16" i="27"/>
  <c r="F15" i="27"/>
  <c r="F14" i="27"/>
  <c r="F13" i="27"/>
  <c r="F12" i="27"/>
  <c r="F11" i="27"/>
  <c r="F9" i="27"/>
  <c r="F8" i="27"/>
  <c r="F6" i="27"/>
  <c r="F5" i="27"/>
  <c r="F4" i="27"/>
  <c r="F3" i="27"/>
  <c r="F2" i="27"/>
  <c r="F4" i="21"/>
  <c r="E27" i="21" s="1"/>
  <c r="F9" i="21"/>
  <c r="F14" i="21"/>
  <c r="O27" i="22"/>
  <c r="O28" i="22"/>
  <c r="O29" i="22"/>
  <c r="O30" i="22"/>
  <c r="O31" i="22"/>
  <c r="P31" i="22" s="1"/>
  <c r="K27" i="22"/>
  <c r="L27" i="22" s="1"/>
  <c r="K28" i="22"/>
  <c r="K29" i="22"/>
  <c r="K30" i="22"/>
  <c r="L30" i="22" s="1"/>
  <c r="K31" i="22"/>
  <c r="L31" i="22" s="1"/>
  <c r="J27" i="22"/>
  <c r="J32" i="22" s="1"/>
  <c r="J28" i="22"/>
  <c r="L28" i="22" s="1"/>
  <c r="J29" i="22"/>
  <c r="L29" i="22" s="1"/>
  <c r="J30" i="22"/>
  <c r="J31" i="22"/>
  <c r="P27" i="22"/>
  <c r="O22" i="22"/>
  <c r="O23" i="22"/>
  <c r="O24" i="22"/>
  <c r="K22" i="22"/>
  <c r="K23" i="22"/>
  <c r="K24" i="22"/>
  <c r="J22" i="22"/>
  <c r="J23" i="22"/>
  <c r="J24" i="22"/>
  <c r="L24" i="22" s="1"/>
  <c r="J25" i="22"/>
  <c r="P22" i="22"/>
  <c r="O19" i="22"/>
  <c r="K19" i="22"/>
  <c r="J19" i="22"/>
  <c r="O28" i="21"/>
  <c r="P28" i="21" s="1"/>
  <c r="O27" i="21"/>
  <c r="O32" i="21" s="1"/>
  <c r="O29" i="21"/>
  <c r="P29" i="21" s="1"/>
  <c r="O30" i="21"/>
  <c r="O31" i="21"/>
  <c r="P31" i="21" s="1"/>
  <c r="O24" i="21"/>
  <c r="O23" i="21"/>
  <c r="O22" i="21"/>
  <c r="O19" i="21"/>
  <c r="E19" i="22"/>
  <c r="G21" i="20"/>
  <c r="H21" i="20"/>
  <c r="F21" i="20"/>
  <c r="D21" i="20"/>
  <c r="E15" i="20"/>
  <c r="E21" i="20" s="1"/>
  <c r="E16" i="20"/>
  <c r="E17" i="20"/>
  <c r="E18" i="20"/>
  <c r="E19" i="20"/>
  <c r="E20" i="20"/>
  <c r="C21" i="20"/>
  <c r="K27" i="21"/>
  <c r="K32" i="21" s="1"/>
  <c r="L32" i="21" s="1"/>
  <c r="K28" i="21"/>
  <c r="L28" i="21" s="1"/>
  <c r="K29" i="21"/>
  <c r="K30" i="21"/>
  <c r="K31" i="21"/>
  <c r="L31" i="21" s="1"/>
  <c r="J27" i="21"/>
  <c r="J32" i="21" s="1"/>
  <c r="J28" i="21"/>
  <c r="J29" i="21"/>
  <c r="J30" i="21"/>
  <c r="J31" i="21"/>
  <c r="K23" i="21"/>
  <c r="J23" i="21"/>
  <c r="J25" i="21" s="1"/>
  <c r="L23" i="21"/>
  <c r="K24" i="21"/>
  <c r="L24" i="21" s="1"/>
  <c r="J24" i="21"/>
  <c r="K22" i="21"/>
  <c r="J22" i="21"/>
  <c r="L22" i="21"/>
  <c r="C12" i="19"/>
  <c r="D17" i="19" s="1"/>
  <c r="D12" i="19"/>
  <c r="C17" i="19" s="1"/>
  <c r="C16" i="19"/>
  <c r="H19" i="19"/>
  <c r="H18" i="19"/>
  <c r="G19" i="19"/>
  <c r="G18" i="19"/>
  <c r="H16" i="19"/>
  <c r="H20" i="19" s="1"/>
  <c r="G16" i="19"/>
  <c r="F4" i="22"/>
  <c r="E22" i="22" s="1"/>
  <c r="F9" i="22"/>
  <c r="E24" i="22" s="1"/>
  <c r="F24" i="22" s="1"/>
  <c r="F14" i="22"/>
  <c r="F5" i="22"/>
  <c r="F10" i="22"/>
  <c r="F15" i="22"/>
  <c r="E28" i="22"/>
  <c r="F6" i="22"/>
  <c r="F11" i="22"/>
  <c r="F16" i="22"/>
  <c r="F7" i="22"/>
  <c r="F12" i="22"/>
  <c r="F17" i="22"/>
  <c r="E30" i="22"/>
  <c r="F30" i="22" s="1"/>
  <c r="F8" i="22"/>
  <c r="F13" i="22"/>
  <c r="F18" i="22"/>
  <c r="D27" i="22"/>
  <c r="D32" i="22" s="1"/>
  <c r="D28" i="22"/>
  <c r="D29" i="22"/>
  <c r="D30" i="22"/>
  <c r="D31" i="22"/>
  <c r="F28" i="22"/>
  <c r="D22" i="22"/>
  <c r="D25" i="22" s="1"/>
  <c r="D23" i="22"/>
  <c r="D24" i="22"/>
  <c r="D19" i="22"/>
  <c r="F15" i="21"/>
  <c r="F16" i="21"/>
  <c r="F17" i="21"/>
  <c r="F5" i="21"/>
  <c r="E28" i="21" s="1"/>
  <c r="F28" i="21" s="1"/>
  <c r="F6" i="21"/>
  <c r="F7" i="21"/>
  <c r="F8" i="21"/>
  <c r="F10" i="21"/>
  <c r="F11" i="21"/>
  <c r="F12" i="21"/>
  <c r="E30" i="21" s="1"/>
  <c r="F30" i="21" s="1"/>
  <c r="F13" i="21"/>
  <c r="F18" i="21"/>
  <c r="D24" i="21"/>
  <c r="D22" i="21"/>
  <c r="D28" i="21"/>
  <c r="D29" i="21"/>
  <c r="D30" i="21"/>
  <c r="D31" i="21"/>
  <c r="K19" i="21"/>
  <c r="J19" i="21"/>
  <c r="E19" i="21"/>
  <c r="G10" i="20"/>
  <c r="J10" i="20"/>
  <c r="F10" i="20"/>
  <c r="E10" i="20"/>
  <c r="G9" i="20"/>
  <c r="J9" i="20"/>
  <c r="F9" i="20"/>
  <c r="E9" i="20"/>
  <c r="G8" i="20"/>
  <c r="J8" i="20"/>
  <c r="F8" i="20"/>
  <c r="E8" i="20"/>
  <c r="G7" i="20"/>
  <c r="J7" i="20"/>
  <c r="F7" i="20"/>
  <c r="E7" i="20"/>
  <c r="G6" i="20"/>
  <c r="J6" i="20"/>
  <c r="F6" i="20"/>
  <c r="E6" i="20"/>
  <c r="G5" i="20"/>
  <c r="J5" i="20"/>
  <c r="F5" i="20"/>
  <c r="E5" i="20"/>
  <c r="H17" i="19"/>
  <c r="H21" i="19"/>
  <c r="G17" i="19"/>
  <c r="D7" i="19"/>
  <c r="C7" i="19"/>
  <c r="D6" i="19"/>
  <c r="C6" i="19"/>
  <c r="D19" i="21"/>
  <c r="D27" i="21"/>
  <c r="D23" i="21"/>
  <c r="P32" i="21" l="1"/>
  <c r="P30" i="21"/>
  <c r="E29" i="22"/>
  <c r="F29" i="22" s="1"/>
  <c r="G21" i="19"/>
  <c r="G20" i="19"/>
  <c r="E23" i="21"/>
  <c r="F23" i="21" s="1"/>
  <c r="E31" i="22"/>
  <c r="F31" i="22" s="1"/>
  <c r="K32" i="22"/>
  <c r="L32" i="22" s="1"/>
  <c r="D15" i="19"/>
  <c r="E23" i="22"/>
  <c r="F23" i="22" s="1"/>
  <c r="L27" i="21"/>
  <c r="E27" i="22"/>
  <c r="E32" i="22" s="1"/>
  <c r="F32" i="22" s="1"/>
  <c r="E29" i="21"/>
  <c r="F29" i="21" s="1"/>
  <c r="O25" i="21"/>
  <c r="P24" i="21" s="1"/>
  <c r="O32" i="22"/>
  <c r="P28" i="22" s="1"/>
  <c r="D32" i="21"/>
  <c r="E31" i="21"/>
  <c r="F31" i="21" s="1"/>
  <c r="K25" i="21"/>
  <c r="L25" i="21" s="1"/>
  <c r="L30" i="21"/>
  <c r="P27" i="21"/>
  <c r="L23" i="22"/>
  <c r="C15" i="19"/>
  <c r="D25" i="21"/>
  <c r="L29" i="21"/>
  <c r="K25" i="22"/>
  <c r="L25" i="22" s="1"/>
  <c r="E24" i="21"/>
  <c r="F24" i="21" s="1"/>
  <c r="E25" i="22"/>
  <c r="F25" i="22" s="1"/>
  <c r="F27" i="21"/>
  <c r="P32" i="22"/>
  <c r="D16" i="19"/>
  <c r="L22" i="22"/>
  <c r="O25" i="22"/>
  <c r="F19" i="21"/>
  <c r="E22" i="21"/>
  <c r="F19" i="22"/>
  <c r="F22" i="22"/>
  <c r="P22" i="21" l="1"/>
  <c r="P29" i="22"/>
  <c r="P30" i="22"/>
  <c r="P23" i="21"/>
  <c r="E32" i="21"/>
  <c r="F32" i="21" s="1"/>
  <c r="P25" i="21"/>
  <c r="F27" i="22"/>
  <c r="P25" i="22"/>
  <c r="P24" i="22"/>
  <c r="P23" i="22"/>
  <c r="E25" i="21"/>
  <c r="F25" i="21" s="1"/>
  <c r="F22" i="21"/>
</calcChain>
</file>

<file path=xl/sharedStrings.xml><?xml version="1.0" encoding="utf-8"?>
<sst xmlns="http://schemas.openxmlformats.org/spreadsheetml/2006/main" count="308" uniqueCount="92">
  <si>
    <t>Total</t>
  </si>
  <si>
    <t>Scores</t>
  </si>
  <si>
    <t>Long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</si>
  <si>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</si>
  <si>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</si>
  <si>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</si>
  <si>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</si>
  <si>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</si>
  <si>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</si>
  <si>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</si>
  <si>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</si>
  <si>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</si>
  <si>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</si>
  <si>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</si>
  <si>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</si>
  <si>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</si>
  <si>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</si>
  <si>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</si>
  <si>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</si>
  <si>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</si>
  <si>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</si>
  <si>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</si>
  <si>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</si>
  <si>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</si>
  <si>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</si>
  <si>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</si>
  <si>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</si>
  <si>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</si>
  <si>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</si>
  <si>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</si>
  <si>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</si>
  <si>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Left</t>
  </si>
  <si>
    <t>Right</t>
  </si>
  <si>
    <t>Middle</t>
  </si>
  <si>
    <t>Very long</t>
  </si>
  <si>
    <t>Very very long</t>
  </si>
  <si>
    <t>left</t>
  </si>
  <si>
    <t>middle</t>
  </si>
  <si>
    <t>right</t>
  </si>
  <si>
    <t>short</t>
  </si>
  <si>
    <t>a</t>
  </si>
  <si>
    <t>b</t>
  </si>
  <si>
    <t>c</t>
  </si>
  <si>
    <t>d</t>
  </si>
  <si>
    <t>e</t>
  </si>
  <si>
    <t>goal</t>
  </si>
  <si>
    <t>1D</t>
  </si>
  <si>
    <t>1E</t>
  </si>
  <si>
    <t>2D</t>
  </si>
  <si>
    <t>2E</t>
  </si>
  <si>
    <t>3D</t>
  </si>
  <si>
    <t>3E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</si>
  <si>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</si>
  <si>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</si>
  <si>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</si>
  <si>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</si>
  <si>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</si>
  <si>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</si>
  <si>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</si>
  <si>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</si>
  <si>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</si>
  <si>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</si>
  <si>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</si>
  <si>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</si>
  <si>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</si>
  <si>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70-100</t>
  </si>
  <si>
    <t>0-30</t>
  </si>
  <si>
    <t>30-70</t>
  </si>
  <si>
    <t>Attacks</t>
  </si>
  <si>
    <t>Effectiveness</t>
  </si>
  <si>
    <t>Scores from Play</t>
  </si>
  <si>
    <t>Scores from Frees</t>
  </si>
  <si>
    <t>Own</t>
  </si>
  <si>
    <t>Opp</t>
  </si>
  <si>
    <t>Possessions</t>
  </si>
  <si>
    <t>Own won</t>
  </si>
  <si>
    <t>Opp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</si>
  <si>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</si>
  <si>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</si>
  <si>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</si>
  <si>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</si>
  <si>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</si>
  <si>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</si>
  <si>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</si>
  <si>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</si>
  <si>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</si>
  <si>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0-16</t>
  </si>
  <si>
    <t>16-35</t>
  </si>
  <si>
    <t>35-65</t>
  </si>
  <si>
    <t>65-85</t>
  </si>
  <si>
    <t>85-100</t>
  </si>
  <si>
    <t>UPDATE IF DATA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</si>
</sst>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5" fillId="0" borderId="0" xfId="192"/>
    <xf numFmtId="0" fontId="6" fillId="0" borderId="0" xfId="192" applyFont="1"/>
    <xf numFmtId="0" fontId="5" fillId="0" borderId="1" xfId="192" applyBorder="1"/>
    <xf numFmtId="0" fontId="5" fillId="0" borderId="2" xfId="192" applyBorder="1"/>
    <xf numFmtId="0" fontId="5" fillId="0" borderId="3" xfId="192" applyBorder="1"/>
    <xf numFmtId="0" fontId="5" fillId="0" borderId="4" xfId="192" applyBorder="1"/>
    <xf numFmtId="0" fontId="5" fillId="0" borderId="0" xfId="192" applyBorder="1"/>
    <xf numFmtId="0" fontId="5" fillId="0" borderId="5" xfId="192" applyBorder="1"/>
    <xf numFmtId="0" fontId="5" fillId="0" borderId="6" xfId="192" applyBorder="1"/>
    <xf numFmtId="0" fontId="5" fillId="0" borderId="7" xfId="192" applyBorder="1"/>
    <xf numFmtId="0" fontId="5" fillId="0" borderId="8" xfId="192" applyBorder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F5968"/>
      <color rgb="FF006201"/>
      <color rgb="FFE70922"/>
      <color rgb="FFABDAF3"/>
      <color rgb="FF91B9CD"/>
      <color rgb="FF192329"/>
      <color rgb="FF19232A"/>
      <color rgb="FF1B242C"/>
      <color rgb="FF4C96FA"/>
      <color rgb="FF6400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8-CC42-B5EE-DC07C8EECF3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F8-CC42-B5EE-DC07C8EECF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0.52272727272727271</c:v>
                </c:pt>
                <c:pt idx="1">
                  <c:v>0.47727272727272729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8-CC42-B5EE-DC07C8EEC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1D-2E42-AA4D-6034869966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D-2E42-AA4D-603486996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MatchANALYSIS!$C$16:$C$17</c:f>
              <c:numCache>
                <c:formatCode>0%</c:formatCode>
                <c:ptCount val="2"/>
                <c:pt idx="0">
                  <c:v>0.76190476190476186</c:v>
                </c:pt>
                <c:pt idx="1">
                  <c:v>0.30434782608695654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D049-A0D2-FE76168F5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2A6-AA49-B6A3-B2445002FF2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AA49-B6A3-B2445002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MatchANALYSIS!$D$16:$D$17</c:f>
              <c:numCache>
                <c:formatCode>0%</c:formatCode>
                <c:ptCount val="2"/>
                <c:pt idx="0">
                  <c:v>0.69565217391304346</c:v>
                </c:pt>
                <c:pt idx="1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9F47-867A-68616EBB1F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9A-9D45-AB3D-34160CDC39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39A-9D45-AB3D-34160CDC3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9D45-AB3D-34160CDC3957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</c:v>
                </c:pt>
                <c:pt idx="1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9D45-AB3D-34160CDC3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134E-ADF2-CE8C637B205E}"/>
            </c:ext>
          </c:extLst>
        </c:ser>
        <c:ser>
          <c:idx val="1"/>
          <c:order val="1"/>
          <c:tx>
            <c:strRef>
              <c:f>TimeSectorANALYSIS!$G$3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TimeSectorANALYSIS!$G$5:$G$10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134E-ADF2-CE8C637B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TimeSectorANALYSIS!$C$13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TimeSectorANALYSIS!$E$15:$E$20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6-1D46-9A5B-B1DAD986D6D2}"/>
            </c:ext>
          </c:extLst>
        </c:ser>
        <c:ser>
          <c:idx val="1"/>
          <c:order val="1"/>
          <c:tx>
            <c:strRef>
              <c:f>TimeSectorANALYSIS!$F$13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TimeSectorANALYSIS!$F$15:$F$20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6-1D46-9A5B-B1DAD986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76203</xdr:colOff>
      <xdr:row>31</xdr:row>
      <xdr:rowOff>123372</xdr:rowOff>
    </xdr:from>
    <xdr:to>
      <xdr:col>29</xdr:col>
      <xdr:colOff>613232</xdr:colOff>
      <xdr:row>34</xdr:row>
      <xdr:rowOff>90715</xdr:rowOff>
    </xdr:to>
    <xdr:sp macro="" textlink="Location2ANALYSIS!L22">
      <xdr:nvSpPr>
        <xdr:cNvPr id="324" name="Rectangle 323">
          <a:extLst>
            <a:ext uri="{FF2B5EF4-FFF2-40B4-BE49-F238E27FC236}">
              <a16:creationId xmlns:a16="http://schemas.microsoft.com/office/drawing/2014/main" id="{E68A10CC-10B5-F348-9A7E-9B15E02D4753}"/>
            </a:ext>
          </a:extLst>
        </xdr:cNvPr>
        <xdr:cNvSpPr>
          <a:spLocks noChangeAspect="1"/>
        </xdr:cNvSpPr>
      </xdr:nvSpPr>
      <xdr:spPr>
        <a:xfrm>
          <a:off x="23444203" y="5185229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A943087-6141-334C-915B-F3D65C938B5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57%</a:t>
          </a:fld>
          <a:endParaRPr lang="en-US" sz="1000" i="0"/>
        </a:p>
      </xdr:txBody>
    </xdr:sp>
    <xdr:clientData/>
  </xdr:twoCellAnchor>
  <xdr:twoCellAnchor>
    <xdr:from>
      <xdr:col>28</xdr:col>
      <xdr:colOff>76203</xdr:colOff>
      <xdr:row>37</xdr:row>
      <xdr:rowOff>148772</xdr:rowOff>
    </xdr:from>
    <xdr:to>
      <xdr:col>29</xdr:col>
      <xdr:colOff>613232</xdr:colOff>
      <xdr:row>40</xdr:row>
      <xdr:rowOff>116114</xdr:rowOff>
    </xdr:to>
    <xdr:sp macro="" textlink="Location2ANALYSIS!L24">
      <xdr:nvSpPr>
        <xdr:cNvPr id="325" name="Rectangle 324">
          <a:extLst>
            <a:ext uri="{FF2B5EF4-FFF2-40B4-BE49-F238E27FC236}">
              <a16:creationId xmlns:a16="http://schemas.microsoft.com/office/drawing/2014/main" id="{1F8CBFF7-1BC7-7B46-9D97-BF52E96BD847}"/>
            </a:ext>
          </a:extLst>
        </xdr:cNvPr>
        <xdr:cNvSpPr>
          <a:spLocks noChangeAspect="1"/>
        </xdr:cNvSpPr>
      </xdr:nvSpPr>
      <xdr:spPr>
        <a:xfrm>
          <a:off x="23444203" y="6190343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A9EFF42-9BDF-5340-9E98-62F65F41CA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73%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28</xdr:col>
      <xdr:colOff>76203</xdr:colOff>
      <xdr:row>44</xdr:row>
      <xdr:rowOff>29029</xdr:rowOff>
    </xdr:from>
    <xdr:to>
      <xdr:col>29</xdr:col>
      <xdr:colOff>613232</xdr:colOff>
      <xdr:row>46</xdr:row>
      <xdr:rowOff>159657</xdr:rowOff>
    </xdr:to>
    <xdr:sp macro="" textlink="Location2ANALYSIS!L23">
      <xdr:nvSpPr>
        <xdr:cNvPr id="326" name="Rectangle 325">
          <a:extLst>
            <a:ext uri="{FF2B5EF4-FFF2-40B4-BE49-F238E27FC236}">
              <a16:creationId xmlns:a16="http://schemas.microsoft.com/office/drawing/2014/main" id="{B8455047-27C2-0142-B73E-A7C2E51560E1}"/>
            </a:ext>
          </a:extLst>
        </xdr:cNvPr>
        <xdr:cNvSpPr>
          <a:spLocks noChangeAspect="1"/>
        </xdr:cNvSpPr>
      </xdr:nvSpPr>
      <xdr:spPr>
        <a:xfrm>
          <a:off x="23444203" y="721360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06D2C05-5A6D-5F49-8937-C23F3C58E7E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25%</a:t>
          </a:fld>
          <a:endParaRPr lang="en-US" sz="1000" i="0"/>
        </a:p>
      </xdr:txBody>
    </xdr:sp>
    <xdr:clientData/>
  </xdr:twoCellAnchor>
  <xdr:twoCellAnchor>
    <xdr:from>
      <xdr:col>27</xdr:col>
      <xdr:colOff>830945</xdr:colOff>
      <xdr:row>7</xdr:row>
      <xdr:rowOff>134257</xdr:rowOff>
    </xdr:from>
    <xdr:to>
      <xdr:col>29</xdr:col>
      <xdr:colOff>533403</xdr:colOff>
      <xdr:row>10</xdr:row>
      <xdr:rowOff>101600</xdr:rowOff>
    </xdr:to>
    <xdr:sp macro="" textlink="Location1ANALYSIS!L22">
      <xdr:nvSpPr>
        <xdr:cNvPr id="321" name="Rectangle 320">
          <a:extLst>
            <a:ext uri="{FF2B5EF4-FFF2-40B4-BE49-F238E27FC236}">
              <a16:creationId xmlns:a16="http://schemas.microsoft.com/office/drawing/2014/main" id="{E32B5FB3-1D22-714C-B46D-DC435FB57A33}"/>
            </a:ext>
          </a:extLst>
        </xdr:cNvPr>
        <xdr:cNvSpPr>
          <a:spLocks noChangeAspect="1"/>
        </xdr:cNvSpPr>
      </xdr:nvSpPr>
      <xdr:spPr>
        <a:xfrm>
          <a:off x="23364374" y="1277257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27</xdr:col>
      <xdr:colOff>830945</xdr:colOff>
      <xdr:row>13</xdr:row>
      <xdr:rowOff>159657</xdr:rowOff>
    </xdr:from>
    <xdr:to>
      <xdr:col>29</xdr:col>
      <xdr:colOff>533403</xdr:colOff>
      <xdr:row>16</xdr:row>
      <xdr:rowOff>127000</xdr:rowOff>
    </xdr:to>
    <xdr:sp macro="" textlink="Location1ANALYSIS!L24">
      <xdr:nvSpPr>
        <xdr:cNvPr id="322" name="Rectangle 321">
          <a:extLst>
            <a:ext uri="{FF2B5EF4-FFF2-40B4-BE49-F238E27FC236}">
              <a16:creationId xmlns:a16="http://schemas.microsoft.com/office/drawing/2014/main" id="{9247293A-1A77-0E4A-AC11-1928E88CF388}"/>
            </a:ext>
          </a:extLst>
        </xdr:cNvPr>
        <xdr:cNvSpPr>
          <a:spLocks noChangeAspect="1"/>
        </xdr:cNvSpPr>
      </xdr:nvSpPr>
      <xdr:spPr>
        <a:xfrm>
          <a:off x="23364374" y="228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77%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830945</xdr:colOff>
      <xdr:row>20</xdr:row>
      <xdr:rowOff>39914</xdr:rowOff>
    </xdr:from>
    <xdr:to>
      <xdr:col>29</xdr:col>
      <xdr:colOff>533403</xdr:colOff>
      <xdr:row>23</xdr:row>
      <xdr:rowOff>7257</xdr:rowOff>
    </xdr:to>
    <xdr:sp macro="" textlink="Location1ANALYSIS!L23">
      <xdr:nvSpPr>
        <xdr:cNvPr id="323" name="Rectangle 322">
          <a:extLst>
            <a:ext uri="{FF2B5EF4-FFF2-40B4-BE49-F238E27FC236}">
              <a16:creationId xmlns:a16="http://schemas.microsoft.com/office/drawing/2014/main" id="{03D9FEBE-55EA-7940-A94B-BA91A31C68AC}"/>
            </a:ext>
          </a:extLst>
        </xdr:cNvPr>
        <xdr:cNvSpPr>
          <a:spLocks noChangeAspect="1"/>
        </xdr:cNvSpPr>
      </xdr:nvSpPr>
      <xdr:spPr>
        <a:xfrm>
          <a:off x="23364374" y="3305628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90%</a:t>
          </a:fld>
          <a:endParaRPr lang="en-US" sz="1000" i="0"/>
        </a:p>
      </xdr:txBody>
    </xdr:sp>
    <xdr:clientData/>
  </xdr:twoCellAnchor>
  <xdr:oneCellAnchor>
    <xdr:from>
      <xdr:col>1</xdr:col>
      <xdr:colOff>199570</xdr:colOff>
      <xdr:row>14</xdr:row>
      <xdr:rowOff>38702</xdr:rowOff>
    </xdr:from>
    <xdr:ext cx="1669143" cy="468013"/>
    <xdr:sp macro="" textlink="[1]Match!$B$1">
      <xdr:nvSpPr>
        <xdr:cNvPr id="2" name="TextBox 1">
          <a:extLst>
            <a:ext uri="{FF2B5EF4-FFF2-40B4-BE49-F238E27FC236}">
              <a16:creationId xmlns:a16="http://schemas.microsoft.com/office/drawing/2014/main" id="{8CDA18EF-224D-2C4D-9EDC-1AFBF460D54C}"/>
            </a:ext>
          </a:extLst>
        </xdr:cNvPr>
        <xdr:cNvSpPr txBox="1"/>
      </xdr:nvSpPr>
      <xdr:spPr>
        <a:xfrm>
          <a:off x="1034141" y="2324702"/>
          <a:ext cx="166914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24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24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20</xdr:row>
      <xdr:rowOff>78111</xdr:rowOff>
    </xdr:from>
    <xdr:to>
      <xdr:col>3</xdr:col>
      <xdr:colOff>798629</xdr:colOff>
      <xdr:row>26</xdr:row>
      <xdr:rowOff>10601</xdr:rowOff>
    </xdr:to>
    <xdr:sp macro="" textlink="MatchANALYSIS!D4">
      <xdr:nvSpPr>
        <xdr:cNvPr id="3" name="TextBox 2">
          <a:extLst>
            <a:ext uri="{FF2B5EF4-FFF2-40B4-BE49-F238E27FC236}">
              <a16:creationId xmlns:a16="http://schemas.microsoft.com/office/drawing/2014/main" id="{A6E3E86E-0204-B549-9A8E-0C5CAFB39217}"/>
            </a:ext>
          </a:extLst>
        </xdr:cNvPr>
        <xdr:cNvSpPr txBox="1"/>
      </xdr:nvSpPr>
      <xdr:spPr>
        <a:xfrm>
          <a:off x="2836627" y="3343825"/>
          <a:ext cx="465716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20</xdr:row>
      <xdr:rowOff>78111</xdr:rowOff>
    </xdr:from>
    <xdr:to>
      <xdr:col>4</xdr:col>
      <xdr:colOff>413110</xdr:colOff>
      <xdr:row>26</xdr:row>
      <xdr:rowOff>10601</xdr:rowOff>
    </xdr:to>
    <xdr:sp macro="" textlink="#REF!">
      <xdr:nvSpPr>
        <xdr:cNvPr id="4" name="TextBox 3">
          <a:extLst>
            <a:ext uri="{FF2B5EF4-FFF2-40B4-BE49-F238E27FC236}">
              <a16:creationId xmlns:a16="http://schemas.microsoft.com/office/drawing/2014/main" id="{808AEEDB-0051-A24F-9108-20DCE7C25771}"/>
            </a:ext>
          </a:extLst>
        </xdr:cNvPr>
        <xdr:cNvSpPr txBox="1"/>
      </xdr:nvSpPr>
      <xdr:spPr>
        <a:xfrm>
          <a:off x="3327729" y="3343825"/>
          <a:ext cx="423667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20</xdr:row>
      <xdr:rowOff>78111</xdr:rowOff>
    </xdr:from>
    <xdr:to>
      <xdr:col>5</xdr:col>
      <xdr:colOff>544284</xdr:colOff>
      <xdr:row>26</xdr:row>
      <xdr:rowOff>10601</xdr:rowOff>
    </xdr:to>
    <xdr:sp macro="" textlink="MatchANALYSIS!D5">
      <xdr:nvSpPr>
        <xdr:cNvPr id="5" name="TextBox 4">
          <a:extLst>
            <a:ext uri="{FF2B5EF4-FFF2-40B4-BE49-F238E27FC236}">
              <a16:creationId xmlns:a16="http://schemas.microsoft.com/office/drawing/2014/main" id="{EB9DE034-89F5-1349-A878-5DDBCB150D38}"/>
            </a:ext>
          </a:extLst>
        </xdr:cNvPr>
        <xdr:cNvSpPr txBox="1"/>
      </xdr:nvSpPr>
      <xdr:spPr>
        <a:xfrm>
          <a:off x="3837282" y="3343825"/>
          <a:ext cx="879859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14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29</xdr:row>
      <xdr:rowOff>151833</xdr:rowOff>
    </xdr:from>
    <xdr:to>
      <xdr:col>4</xdr:col>
      <xdr:colOff>8533</xdr:colOff>
      <xdr:row>35</xdr:row>
      <xdr:rowOff>94195</xdr:rowOff>
    </xdr:to>
    <xdr:sp macro="" textlink="MatchANALYSIS!C4">
      <xdr:nvSpPr>
        <xdr:cNvPr id="7" name="TextBox 6">
          <a:extLst>
            <a:ext uri="{FF2B5EF4-FFF2-40B4-BE49-F238E27FC236}">
              <a16:creationId xmlns:a16="http://schemas.microsoft.com/office/drawing/2014/main" id="{903561ED-C32A-184D-A6EA-3A69E14CF8F7}"/>
            </a:ext>
          </a:extLst>
        </xdr:cNvPr>
        <xdr:cNvSpPr txBox="1"/>
      </xdr:nvSpPr>
      <xdr:spPr>
        <a:xfrm>
          <a:off x="2836627" y="4887119"/>
          <a:ext cx="510192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29</xdr:row>
      <xdr:rowOff>151833</xdr:rowOff>
    </xdr:from>
    <xdr:to>
      <xdr:col>4</xdr:col>
      <xdr:colOff>439526</xdr:colOff>
      <xdr:row>35</xdr:row>
      <xdr:rowOff>94195</xdr:rowOff>
    </xdr:to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594AF406-8397-D34E-AAB5-810B2F5602D5}"/>
            </a:ext>
          </a:extLst>
        </xdr:cNvPr>
        <xdr:cNvSpPr txBox="1"/>
      </xdr:nvSpPr>
      <xdr:spPr>
        <a:xfrm>
          <a:off x="3371183" y="4887119"/>
          <a:ext cx="406629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29</xdr:row>
      <xdr:rowOff>151833</xdr:rowOff>
    </xdr:from>
    <xdr:to>
      <xdr:col>5</xdr:col>
      <xdr:colOff>503179</xdr:colOff>
      <xdr:row>35</xdr:row>
      <xdr:rowOff>94195</xdr:rowOff>
    </xdr:to>
    <xdr:sp macro="" textlink="MatchANALYSIS!C5">
      <xdr:nvSpPr>
        <xdr:cNvPr id="9" name="TextBox 8">
          <a:extLst>
            <a:ext uri="{FF2B5EF4-FFF2-40B4-BE49-F238E27FC236}">
              <a16:creationId xmlns:a16="http://schemas.microsoft.com/office/drawing/2014/main" id="{3D64DDA9-1C45-CD4E-8BF4-9467B6560003}"/>
            </a:ext>
          </a:extLst>
        </xdr:cNvPr>
        <xdr:cNvSpPr txBox="1"/>
      </xdr:nvSpPr>
      <xdr:spPr>
        <a:xfrm>
          <a:off x="3837282" y="4887119"/>
          <a:ext cx="838754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19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499438</xdr:colOff>
      <xdr:row>21</xdr:row>
      <xdr:rowOff>37428</xdr:rowOff>
    </xdr:from>
    <xdr:to>
      <xdr:col>3</xdr:col>
      <xdr:colOff>121206</xdr:colOff>
      <xdr:row>29</xdr:row>
      <xdr:rowOff>22053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F0ED97-36C1-454F-BF9A-6FAC882E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334009" y="3466428"/>
          <a:ext cx="1290911" cy="1290911"/>
        </a:xfrm>
        <a:prstGeom prst="rect">
          <a:avLst/>
        </a:prstGeom>
      </xdr:spPr>
    </xdr:pic>
    <xdr:clientData/>
  </xdr:twoCellAnchor>
  <xdr:twoCellAnchor editAs="oneCell">
    <xdr:from>
      <xdr:col>1</xdr:col>
      <xdr:colOff>754952</xdr:colOff>
      <xdr:row>29</xdr:row>
      <xdr:rowOff>139507</xdr:rowOff>
    </xdr:from>
    <xdr:to>
      <xdr:col>2</xdr:col>
      <xdr:colOff>623793</xdr:colOff>
      <xdr:row>35</xdr:row>
      <xdr:rowOff>76082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7B8DAA-6564-F747-8ACA-9E0CFF82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589523" y="4874793"/>
          <a:ext cx="703413" cy="916289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14</xdr:row>
      <xdr:rowOff>38702</xdr:rowOff>
    </xdr:from>
    <xdr:ext cx="1669143" cy="468013"/>
    <xdr:sp macro="" textlink="[1]Match!$C$1">
      <xdr:nvSpPr>
        <xdr:cNvPr id="12" name="TextBox 11">
          <a:extLst>
            <a:ext uri="{FF2B5EF4-FFF2-40B4-BE49-F238E27FC236}">
              <a16:creationId xmlns:a16="http://schemas.microsoft.com/office/drawing/2014/main" id="{072A251C-1426-7F43-947D-00666CA3F8CD}"/>
            </a:ext>
          </a:extLst>
        </xdr:cNvPr>
        <xdr:cNvSpPr txBox="1"/>
      </xdr:nvSpPr>
      <xdr:spPr>
        <a:xfrm>
          <a:off x="3545113" y="2324702"/>
          <a:ext cx="166914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24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24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14</xdr:row>
      <xdr:rowOff>38703</xdr:rowOff>
    </xdr:from>
    <xdr:ext cx="1669143" cy="468013"/>
    <xdr:sp macro="" textlink="[1]Match!$B1">
      <xdr:nvSpPr>
        <xdr:cNvPr id="13" name="TextBox 12">
          <a:extLst>
            <a:ext uri="{FF2B5EF4-FFF2-40B4-BE49-F238E27FC236}">
              <a16:creationId xmlns:a16="http://schemas.microsoft.com/office/drawing/2014/main" id="{2142890D-90F8-EE47-844D-A7DBE5DB3A4F}"/>
            </a:ext>
          </a:extLst>
        </xdr:cNvPr>
        <xdr:cNvSpPr txBox="1"/>
      </xdr:nvSpPr>
      <xdr:spPr>
        <a:xfrm>
          <a:off x="2293255" y="2324703"/>
          <a:ext cx="166914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24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1CDB4-C5C0-8A4A-889C-A60BE6A9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671248</xdr:colOff>
      <xdr:row>10</xdr:row>
      <xdr:rowOff>97979</xdr:rowOff>
    </xdr:from>
    <xdr:to>
      <xdr:col>13</xdr:col>
      <xdr:colOff>768610</xdr:colOff>
      <xdr:row>20</xdr:row>
      <xdr:rowOff>129186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47BA9D3B-DEBB-9346-B5E4-69226512870C}"/>
            </a:ext>
          </a:extLst>
        </xdr:cNvPr>
        <xdr:cNvGrpSpPr/>
      </xdr:nvGrpSpPr>
      <xdr:grpSpPr>
        <a:xfrm>
          <a:off x="9016962" y="1730836"/>
          <a:ext cx="2601077" cy="1664064"/>
          <a:chOff x="9016962" y="878115"/>
          <a:chExt cx="2601077" cy="1664064"/>
        </a:xfrm>
      </xdr:grpSpPr>
      <xdr:sp macro="" textlink="[1]Match!$C$1">
        <xdr:nvSpPr>
          <xdr:cNvPr id="17" name="Rectangle 16">
            <a:extLst>
              <a:ext uri="{FF2B5EF4-FFF2-40B4-BE49-F238E27FC236}">
                <a16:creationId xmlns:a16="http://schemas.microsoft.com/office/drawing/2014/main" id="{92B4DC7F-ACE3-734C-AEA8-35AACC060B74}"/>
              </a:ext>
            </a:extLst>
          </xdr:cNvPr>
          <xdr:cNvSpPr>
            <a:spLocks noChangeAspect="1"/>
          </xdr:cNvSpPr>
        </xdr:nvSpPr>
        <xdr:spPr>
          <a:xfrm>
            <a:off x="10795079" y="87811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807763B-6B89-334A-B011-532ED7AA0D69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Town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B$1">
        <xdr:nvSpPr>
          <xdr:cNvPr id="18" name="Rectangle 17">
            <a:extLst>
              <a:ext uri="{FF2B5EF4-FFF2-40B4-BE49-F238E27FC236}">
                <a16:creationId xmlns:a16="http://schemas.microsoft.com/office/drawing/2014/main" id="{6DBE6BE3-70CF-794D-834D-0A4C2496CB6D}"/>
              </a:ext>
            </a:extLst>
          </xdr:cNvPr>
          <xdr:cNvSpPr>
            <a:spLocks noChangeAspect="1"/>
          </xdr:cNvSpPr>
        </xdr:nvSpPr>
        <xdr:spPr>
          <a:xfrm>
            <a:off x="9898705" y="87811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6DB47FF-73F1-0140-9309-136979CF8EA0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Bally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2">
        <xdr:nvSpPr>
          <xdr:cNvPr id="20" name="Rectangle 19">
            <a:extLst>
              <a:ext uri="{FF2B5EF4-FFF2-40B4-BE49-F238E27FC236}">
                <a16:creationId xmlns:a16="http://schemas.microsoft.com/office/drawing/2014/main" id="{D7FD9BD0-95C6-4D44-A3F7-8FC95A8E294D}"/>
              </a:ext>
            </a:extLst>
          </xdr:cNvPr>
          <xdr:cNvSpPr>
            <a:spLocks noChangeAspect="1"/>
          </xdr:cNvSpPr>
        </xdr:nvSpPr>
        <xdr:spPr>
          <a:xfrm>
            <a:off x="10795079" y="1230086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82D03AB-C165-ED49-8D53-67568E8A10CA}" type="TxLink">
              <a:rPr lang="en-US" sz="11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23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2">
        <xdr:nvSpPr>
          <xdr:cNvPr id="21" name="Rectangle 20">
            <a:extLst>
              <a:ext uri="{FF2B5EF4-FFF2-40B4-BE49-F238E27FC236}">
                <a16:creationId xmlns:a16="http://schemas.microsoft.com/office/drawing/2014/main" id="{AD4BA122-064D-2C4B-9CF3-86A9751F1C0E}"/>
              </a:ext>
            </a:extLst>
          </xdr:cNvPr>
          <xdr:cNvSpPr>
            <a:spLocks noChangeAspect="1"/>
          </xdr:cNvSpPr>
        </xdr:nvSpPr>
        <xdr:spPr>
          <a:xfrm>
            <a:off x="9898705" y="1230086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72749C92-EBAC-DC40-A0C6-A593B4769C74}" type="TxLink">
              <a:rPr lang="en-US" sz="11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21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3">
        <xdr:nvSpPr>
          <xdr:cNvPr id="22" name="Rectangle 21">
            <a:extLst>
              <a:ext uri="{FF2B5EF4-FFF2-40B4-BE49-F238E27FC236}">
                <a16:creationId xmlns:a16="http://schemas.microsoft.com/office/drawing/2014/main" id="{4AF518D9-550D-DF4D-94ED-A08D3B094041}"/>
              </a:ext>
            </a:extLst>
          </xdr:cNvPr>
          <xdr:cNvSpPr>
            <a:spLocks noChangeAspect="1"/>
          </xdr:cNvSpPr>
        </xdr:nvSpPr>
        <xdr:spPr>
          <a:xfrm>
            <a:off x="10795079" y="1582058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C272561-ED72-B94E-AF0D-CFCCBF3BFEF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16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3">
        <xdr:nvSpPr>
          <xdr:cNvPr id="23" name="Rectangle 22">
            <a:extLst>
              <a:ext uri="{FF2B5EF4-FFF2-40B4-BE49-F238E27FC236}">
                <a16:creationId xmlns:a16="http://schemas.microsoft.com/office/drawing/2014/main" id="{B8EFF721-7024-0342-B0AE-1ECE1D2AF41B}"/>
              </a:ext>
            </a:extLst>
          </xdr:cNvPr>
          <xdr:cNvSpPr>
            <a:spLocks noChangeAspect="1"/>
          </xdr:cNvSpPr>
        </xdr:nvSpPr>
        <xdr:spPr>
          <a:xfrm>
            <a:off x="9898705" y="1582058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776D8DD-FA6E-654A-B47F-353C8CE9B356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16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4">
        <xdr:nvSpPr>
          <xdr:cNvPr id="24" name="Rectangle 23">
            <a:extLst>
              <a:ext uri="{FF2B5EF4-FFF2-40B4-BE49-F238E27FC236}">
                <a16:creationId xmlns:a16="http://schemas.microsoft.com/office/drawing/2014/main" id="{4FA6B2C8-0AA2-B34B-B60E-3650DBB43F75}"/>
              </a:ext>
            </a:extLst>
          </xdr:cNvPr>
          <xdr:cNvSpPr>
            <a:spLocks noChangeAspect="1"/>
          </xdr:cNvSpPr>
        </xdr:nvSpPr>
        <xdr:spPr>
          <a:xfrm>
            <a:off x="10795079" y="1923145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B963FC4-8DCC-C74A-9290-B58BD344B69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7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4">
        <xdr:nvSpPr>
          <xdr:cNvPr id="25" name="Rectangle 24">
            <a:extLst>
              <a:ext uri="{FF2B5EF4-FFF2-40B4-BE49-F238E27FC236}">
                <a16:creationId xmlns:a16="http://schemas.microsoft.com/office/drawing/2014/main" id="{22F0866D-4AFB-644E-A4A5-6C4519DA863F}"/>
              </a:ext>
            </a:extLst>
          </xdr:cNvPr>
          <xdr:cNvSpPr>
            <a:spLocks noChangeAspect="1"/>
          </xdr:cNvSpPr>
        </xdr:nvSpPr>
        <xdr:spPr>
          <a:xfrm>
            <a:off x="9898705" y="1923145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E1EFAE3-6DAA-AF4A-A4E6-701757040E7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5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5">
        <xdr:nvSpPr>
          <xdr:cNvPr id="26" name="Rectangle 25">
            <a:extLst>
              <a:ext uri="{FF2B5EF4-FFF2-40B4-BE49-F238E27FC236}">
                <a16:creationId xmlns:a16="http://schemas.microsoft.com/office/drawing/2014/main" id="{85DC46B7-9BC1-8B4C-A5FB-F406E3AF1517}"/>
              </a:ext>
            </a:extLst>
          </xdr:cNvPr>
          <xdr:cNvSpPr>
            <a:spLocks noChangeAspect="1"/>
          </xdr:cNvSpPr>
        </xdr:nvSpPr>
        <xdr:spPr>
          <a:xfrm>
            <a:off x="10795079" y="2267859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5AC453B-A317-A84B-95B6-824BCF71CF3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48%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5">
        <xdr:nvSpPr>
          <xdr:cNvPr id="27" name="Rectangle 26">
            <a:extLst>
              <a:ext uri="{FF2B5EF4-FFF2-40B4-BE49-F238E27FC236}">
                <a16:creationId xmlns:a16="http://schemas.microsoft.com/office/drawing/2014/main" id="{8B6E6245-D090-2243-B4AD-DC0FF500EB81}"/>
              </a:ext>
            </a:extLst>
          </xdr:cNvPr>
          <xdr:cNvSpPr>
            <a:spLocks noChangeAspect="1"/>
          </xdr:cNvSpPr>
        </xdr:nvSpPr>
        <xdr:spPr>
          <a:xfrm>
            <a:off x="9898705" y="2267859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35BBC1-747C-8B47-BB86-45ECC6CD61D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52%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2">
        <xdr:nvSpPr>
          <xdr:cNvPr id="28" name="Rectangle 27">
            <a:extLst>
              <a:ext uri="{FF2B5EF4-FFF2-40B4-BE49-F238E27FC236}">
                <a16:creationId xmlns:a16="http://schemas.microsoft.com/office/drawing/2014/main" id="{0E2F9DC1-2222-E345-90B6-B9B308FEC35D}"/>
              </a:ext>
            </a:extLst>
          </xdr:cNvPr>
          <xdr:cNvSpPr>
            <a:spLocks noChangeAspect="1"/>
          </xdr:cNvSpPr>
        </xdr:nvSpPr>
        <xdr:spPr>
          <a:xfrm>
            <a:off x="9016962" y="1230086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B940BC5-3DAE-6449-AEE5-18A0D7E8F052}" type="TxLink">
              <a:rPr lang="en-US" sz="11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Total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3">
        <xdr:nvSpPr>
          <xdr:cNvPr id="29" name="Rectangle 28">
            <a:extLst>
              <a:ext uri="{FF2B5EF4-FFF2-40B4-BE49-F238E27FC236}">
                <a16:creationId xmlns:a16="http://schemas.microsoft.com/office/drawing/2014/main" id="{D20B9DFD-90B6-5047-AAE7-8B0AAB32DFFE}"/>
              </a:ext>
            </a:extLst>
          </xdr:cNvPr>
          <xdr:cNvSpPr>
            <a:spLocks noChangeAspect="1"/>
          </xdr:cNvSpPr>
        </xdr:nvSpPr>
        <xdr:spPr>
          <a:xfrm>
            <a:off x="9016962" y="1582058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0868193-6F66-4C4A-BD10-CBC120A971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Won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4">
        <xdr:nvSpPr>
          <xdr:cNvPr id="30" name="Rectangle 29">
            <a:extLst>
              <a:ext uri="{FF2B5EF4-FFF2-40B4-BE49-F238E27FC236}">
                <a16:creationId xmlns:a16="http://schemas.microsoft.com/office/drawing/2014/main" id="{5E71DEB2-8D2E-2944-8AFB-3C59F1FFD22D}"/>
              </a:ext>
            </a:extLst>
          </xdr:cNvPr>
          <xdr:cNvSpPr>
            <a:spLocks noChangeAspect="1"/>
          </xdr:cNvSpPr>
        </xdr:nvSpPr>
        <xdr:spPr>
          <a:xfrm>
            <a:off x="9016962" y="192314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FE2C5C-BC35-9D40-B892-581D5904669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Lost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5">
        <xdr:nvSpPr>
          <xdr:cNvPr id="31" name="Rectangle 30">
            <a:extLst>
              <a:ext uri="{FF2B5EF4-FFF2-40B4-BE49-F238E27FC236}">
                <a16:creationId xmlns:a16="http://schemas.microsoft.com/office/drawing/2014/main" id="{0160CDD4-1498-EC4B-9900-D48340F5BA5C}"/>
              </a:ext>
            </a:extLst>
          </xdr:cNvPr>
          <xdr:cNvSpPr>
            <a:spLocks noChangeAspect="1"/>
          </xdr:cNvSpPr>
        </xdr:nvSpPr>
        <xdr:spPr>
          <a:xfrm>
            <a:off x="9016962" y="2267859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3D00A4D-3AE9-A04F-8D95-87D0E6681A6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7</xdr:col>
      <xdr:colOff>145144</xdr:colOff>
      <xdr:row>29</xdr:row>
      <xdr:rowOff>62421</xdr:rowOff>
    </xdr:from>
    <xdr:to>
      <xdr:col>10</xdr:col>
      <xdr:colOff>435430</xdr:colOff>
      <xdr:row>46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F7F687-F512-DB48-BFC0-6D52E4B3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471715</xdr:colOff>
      <xdr:row>29</xdr:row>
      <xdr:rowOff>62421</xdr:rowOff>
    </xdr:from>
    <xdr:to>
      <xdr:col>13</xdr:col>
      <xdr:colOff>725714</xdr:colOff>
      <xdr:row>46</xdr:row>
      <xdr:rowOff>29764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A840A39-A75B-944F-9ED1-0BA1D3CA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468086</xdr:colOff>
      <xdr:row>25</xdr:row>
      <xdr:rowOff>14512</xdr:rowOff>
    </xdr:from>
    <xdr:to>
      <xdr:col>15</xdr:col>
      <xdr:colOff>456475</xdr:colOff>
      <xdr:row>26</xdr:row>
      <xdr:rowOff>125546</xdr:rowOff>
    </xdr:to>
    <xdr:sp macro="" textlink="Location1ANALYSIS!F22">
      <xdr:nvSpPr>
        <xdr:cNvPr id="122" name="Rectangle 121">
          <a:extLst>
            <a:ext uri="{FF2B5EF4-FFF2-40B4-BE49-F238E27FC236}">
              <a16:creationId xmlns:a16="http://schemas.microsoft.com/office/drawing/2014/main" id="{D024B807-AE82-C841-B9A0-ED0A5E29B6C6}"/>
            </a:ext>
          </a:extLst>
        </xdr:cNvPr>
        <xdr:cNvSpPr>
          <a:spLocks noChangeAspect="1"/>
        </xdr:cNvSpPr>
      </xdr:nvSpPr>
      <xdr:spPr>
        <a:xfrm>
          <a:off x="12152086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3626E69-E22D-0341-95B3-E1A9F3D67FC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89%</a:t>
          </a:fld>
          <a:endParaRPr lang="en-US" sz="1000" i="0"/>
        </a:p>
      </xdr:txBody>
    </xdr:sp>
    <xdr:clientData/>
  </xdr:twoCellAnchor>
  <xdr:twoCellAnchor>
    <xdr:from>
      <xdr:col>15</xdr:col>
      <xdr:colOff>620488</xdr:colOff>
      <xdr:row>25</xdr:row>
      <xdr:rowOff>14512</xdr:rowOff>
    </xdr:from>
    <xdr:to>
      <xdr:col>16</xdr:col>
      <xdr:colOff>608876</xdr:colOff>
      <xdr:row>26</xdr:row>
      <xdr:rowOff>125546</xdr:rowOff>
    </xdr:to>
    <xdr:sp macro="" textlink="Location1ANALYSIS!F28">
      <xdr:nvSpPr>
        <xdr:cNvPr id="123" name="Rectangle 122">
          <a:extLst>
            <a:ext uri="{FF2B5EF4-FFF2-40B4-BE49-F238E27FC236}">
              <a16:creationId xmlns:a16="http://schemas.microsoft.com/office/drawing/2014/main" id="{B822244A-D45C-944C-8BB8-3684FF538751}"/>
            </a:ext>
          </a:extLst>
        </xdr:cNvPr>
        <xdr:cNvSpPr>
          <a:spLocks noChangeAspect="1"/>
        </xdr:cNvSpPr>
      </xdr:nvSpPr>
      <xdr:spPr>
        <a:xfrm>
          <a:off x="1313905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047C4EA-1D48-6F40-893B-09566ADCE57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156033</xdr:colOff>
      <xdr:row>25</xdr:row>
      <xdr:rowOff>14512</xdr:rowOff>
    </xdr:from>
    <xdr:to>
      <xdr:col>18</xdr:col>
      <xdr:colOff>131721</xdr:colOff>
      <xdr:row>26</xdr:row>
      <xdr:rowOff>125546</xdr:rowOff>
    </xdr:to>
    <xdr:sp macro="" textlink="Location1ANALYSIS!F29">
      <xdr:nvSpPr>
        <xdr:cNvPr id="124" name="Rectangle 123">
          <a:extLst>
            <a:ext uri="{FF2B5EF4-FFF2-40B4-BE49-F238E27FC236}">
              <a16:creationId xmlns:a16="http://schemas.microsoft.com/office/drawing/2014/main" id="{2A8CB4D7-920A-D749-AB7A-733B00BEDE7C}"/>
            </a:ext>
          </a:extLst>
        </xdr:cNvPr>
        <xdr:cNvSpPr>
          <a:spLocks noChangeAspect="1"/>
        </xdr:cNvSpPr>
      </xdr:nvSpPr>
      <xdr:spPr>
        <a:xfrm>
          <a:off x="14343747" y="4096655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4037E7-3A33-DC46-9C17-9985F7330DF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489863</xdr:colOff>
      <xdr:row>25</xdr:row>
      <xdr:rowOff>14512</xdr:rowOff>
    </xdr:from>
    <xdr:to>
      <xdr:col>19</xdr:col>
      <xdr:colOff>478252</xdr:colOff>
      <xdr:row>26</xdr:row>
      <xdr:rowOff>125546</xdr:rowOff>
    </xdr:to>
    <xdr:sp macro="" textlink="Location1ANALYSIS!F30">
      <xdr:nvSpPr>
        <xdr:cNvPr id="125" name="Rectangle 124">
          <a:extLst>
            <a:ext uri="{FF2B5EF4-FFF2-40B4-BE49-F238E27FC236}">
              <a16:creationId xmlns:a16="http://schemas.microsoft.com/office/drawing/2014/main" id="{188C3BD6-0A47-AC4F-AF6C-0E63C4E9FAE9}"/>
            </a:ext>
          </a:extLst>
        </xdr:cNvPr>
        <xdr:cNvSpPr>
          <a:spLocks noChangeAspect="1"/>
        </xdr:cNvSpPr>
      </xdr:nvSpPr>
      <xdr:spPr>
        <a:xfrm>
          <a:off x="1551214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388262</xdr:colOff>
      <xdr:row>25</xdr:row>
      <xdr:rowOff>14512</xdr:rowOff>
    </xdr:from>
    <xdr:to>
      <xdr:col>20</xdr:col>
      <xdr:colOff>376650</xdr:colOff>
      <xdr:row>26</xdr:row>
      <xdr:rowOff>125546</xdr:rowOff>
    </xdr:to>
    <xdr:sp macro="" textlink="Location1ANALYSIS!F31">
      <xdr:nvSpPr>
        <xdr:cNvPr id="126" name="Rectangle 125">
          <a:extLst>
            <a:ext uri="{FF2B5EF4-FFF2-40B4-BE49-F238E27FC236}">
              <a16:creationId xmlns:a16="http://schemas.microsoft.com/office/drawing/2014/main" id="{597D8227-D659-6F4A-A383-1A34619EDD99}"/>
            </a:ext>
          </a:extLst>
        </xdr:cNvPr>
        <xdr:cNvSpPr>
          <a:spLocks noChangeAspect="1"/>
        </xdr:cNvSpPr>
      </xdr:nvSpPr>
      <xdr:spPr>
        <a:xfrm>
          <a:off x="1624511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449943</xdr:colOff>
      <xdr:row>49</xdr:row>
      <xdr:rowOff>21773</xdr:rowOff>
    </xdr:from>
    <xdr:to>
      <xdr:col>15</xdr:col>
      <xdr:colOff>438332</xdr:colOff>
      <xdr:row>50</xdr:row>
      <xdr:rowOff>132807</xdr:rowOff>
    </xdr:to>
    <xdr:sp macro="" textlink="Location2ANALYSIS!F22">
      <xdr:nvSpPr>
        <xdr:cNvPr id="92" name="Rectangle 91">
          <a:extLst>
            <a:ext uri="{FF2B5EF4-FFF2-40B4-BE49-F238E27FC236}">
              <a16:creationId xmlns:a16="http://schemas.microsoft.com/office/drawing/2014/main" id="{D76BC544-1255-F346-A3CE-B0A638BD48CB}"/>
            </a:ext>
          </a:extLst>
        </xdr:cNvPr>
        <xdr:cNvSpPr>
          <a:spLocks noChangeAspect="1"/>
        </xdr:cNvSpPr>
      </xdr:nvSpPr>
      <xdr:spPr>
        <a:xfrm>
          <a:off x="12133943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BDADE8B-4152-C24B-91A6-11B340F4FDC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78%</a:t>
          </a:fld>
          <a:endParaRPr lang="en-US" sz="1000" i="0"/>
        </a:p>
      </xdr:txBody>
    </xdr:sp>
    <xdr:clientData/>
  </xdr:twoCellAnchor>
  <xdr:twoCellAnchor>
    <xdr:from>
      <xdr:col>15</xdr:col>
      <xdr:colOff>584202</xdr:colOff>
      <xdr:row>49</xdr:row>
      <xdr:rowOff>21773</xdr:rowOff>
    </xdr:from>
    <xdr:to>
      <xdr:col>16</xdr:col>
      <xdr:colOff>572590</xdr:colOff>
      <xdr:row>50</xdr:row>
      <xdr:rowOff>132807</xdr:rowOff>
    </xdr:to>
    <xdr:sp macro="" textlink="Location2ANALYSIS!F28">
      <xdr:nvSpPr>
        <xdr:cNvPr id="93" name="Rectangle 92">
          <a:extLst>
            <a:ext uri="{FF2B5EF4-FFF2-40B4-BE49-F238E27FC236}">
              <a16:creationId xmlns:a16="http://schemas.microsoft.com/office/drawing/2014/main" id="{812AF9BA-5D8B-7B4E-BAB2-F147C962C9BA}"/>
            </a:ext>
          </a:extLst>
        </xdr:cNvPr>
        <xdr:cNvSpPr>
          <a:spLocks noChangeAspect="1"/>
        </xdr:cNvSpPr>
      </xdr:nvSpPr>
      <xdr:spPr>
        <a:xfrm>
          <a:off x="13102773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3662102-D7DA-5A44-A706-E9F49364D56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101604</xdr:colOff>
      <xdr:row>49</xdr:row>
      <xdr:rowOff>21773</xdr:rowOff>
    </xdr:from>
    <xdr:to>
      <xdr:col>18</xdr:col>
      <xdr:colOff>77292</xdr:colOff>
      <xdr:row>50</xdr:row>
      <xdr:rowOff>132807</xdr:rowOff>
    </xdr:to>
    <xdr:sp macro="" textlink="Location2ANALYSIS!F29">
      <xdr:nvSpPr>
        <xdr:cNvPr id="94" name="Rectangle 93">
          <a:extLst>
            <a:ext uri="{FF2B5EF4-FFF2-40B4-BE49-F238E27FC236}">
              <a16:creationId xmlns:a16="http://schemas.microsoft.com/office/drawing/2014/main" id="{72FA2937-FC10-8640-88E4-C8F11C8031C8}"/>
            </a:ext>
          </a:extLst>
        </xdr:cNvPr>
        <xdr:cNvSpPr>
          <a:spLocks noChangeAspect="1"/>
        </xdr:cNvSpPr>
      </xdr:nvSpPr>
      <xdr:spPr>
        <a:xfrm>
          <a:off x="14289318" y="802277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F40B7B7-89C9-F343-BF88-16BCDE8AEEC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562442</xdr:colOff>
      <xdr:row>49</xdr:row>
      <xdr:rowOff>21773</xdr:rowOff>
    </xdr:from>
    <xdr:to>
      <xdr:col>20</xdr:col>
      <xdr:colOff>550830</xdr:colOff>
      <xdr:row>50</xdr:row>
      <xdr:rowOff>132807</xdr:rowOff>
    </xdr:to>
    <xdr:sp macro="" textlink="Location2ANALYSIS!F31">
      <xdr:nvSpPr>
        <xdr:cNvPr id="98" name="Rectangle 97">
          <a:extLst>
            <a:ext uri="{FF2B5EF4-FFF2-40B4-BE49-F238E27FC236}">
              <a16:creationId xmlns:a16="http://schemas.microsoft.com/office/drawing/2014/main" id="{5292FCC6-BCA3-1A48-A18F-C0AAA49D8C54}"/>
            </a:ext>
          </a:extLst>
        </xdr:cNvPr>
        <xdr:cNvSpPr>
          <a:spLocks noChangeAspect="1"/>
        </xdr:cNvSpPr>
      </xdr:nvSpPr>
      <xdr:spPr>
        <a:xfrm>
          <a:off x="16419299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666B43-0336-E74E-B59F-5282ED4620D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478974</xdr:colOff>
      <xdr:row>49</xdr:row>
      <xdr:rowOff>3630</xdr:rowOff>
    </xdr:from>
    <xdr:to>
      <xdr:col>19</xdr:col>
      <xdr:colOff>467363</xdr:colOff>
      <xdr:row>50</xdr:row>
      <xdr:rowOff>114664</xdr:rowOff>
    </xdr:to>
    <xdr:sp macro="" textlink="Location2ANALYSIS!F30">
      <xdr:nvSpPr>
        <xdr:cNvPr id="102" name="Rectangle 101">
          <a:extLst>
            <a:ext uri="{FF2B5EF4-FFF2-40B4-BE49-F238E27FC236}">
              <a16:creationId xmlns:a16="http://schemas.microsoft.com/office/drawing/2014/main" id="{B4CF671F-2DE3-2A41-BBF1-DECFF7B5A8D1}"/>
            </a:ext>
          </a:extLst>
        </xdr:cNvPr>
        <xdr:cNvSpPr>
          <a:spLocks noChangeAspect="1"/>
        </xdr:cNvSpPr>
      </xdr:nvSpPr>
      <xdr:spPr>
        <a:xfrm>
          <a:off x="15501260" y="8004630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26A31-71D0-3146-8DBD-D9C95108FCC0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61688</xdr:colOff>
      <xdr:row>7</xdr:row>
      <xdr:rowOff>18143</xdr:rowOff>
    </xdr:from>
    <xdr:to>
      <xdr:col>15</xdr:col>
      <xdr:colOff>598717</xdr:colOff>
      <xdr:row>9</xdr:row>
      <xdr:rowOff>148772</xdr:rowOff>
    </xdr:to>
    <xdr:sp macro="" textlink="Location1ANALYSIS!F23">
      <xdr:nvSpPr>
        <xdr:cNvPr id="163" name="Rectangle 162">
          <a:extLst>
            <a:ext uri="{FF2B5EF4-FFF2-40B4-BE49-F238E27FC236}">
              <a16:creationId xmlns:a16="http://schemas.microsoft.com/office/drawing/2014/main" id="{F537EC13-40B2-504F-AB92-893631A9318E}"/>
            </a:ext>
          </a:extLst>
        </xdr:cNvPr>
        <xdr:cNvSpPr>
          <a:spLocks noChangeAspect="1"/>
        </xdr:cNvSpPr>
      </xdr:nvSpPr>
      <xdr:spPr>
        <a:xfrm>
          <a:off x="11745688" y="1161143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60%</a:t>
          </a:fld>
          <a:endParaRPr lang="en-US" sz="1000" i="0"/>
        </a:p>
      </xdr:txBody>
    </xdr:sp>
    <xdr:clientData/>
  </xdr:twoCellAnchor>
  <xdr:twoCellAnchor>
    <xdr:from>
      <xdr:col>14</xdr:col>
      <xdr:colOff>61688</xdr:colOff>
      <xdr:row>13</xdr:row>
      <xdr:rowOff>43543</xdr:rowOff>
    </xdr:from>
    <xdr:to>
      <xdr:col>15</xdr:col>
      <xdr:colOff>598717</xdr:colOff>
      <xdr:row>16</xdr:row>
      <xdr:rowOff>10886</xdr:rowOff>
    </xdr:to>
    <xdr:sp macro="" textlink="Location1ANALYSIS!F24">
      <xdr:nvSpPr>
        <xdr:cNvPr id="164" name="Rectangle 163">
          <a:extLst>
            <a:ext uri="{FF2B5EF4-FFF2-40B4-BE49-F238E27FC236}">
              <a16:creationId xmlns:a16="http://schemas.microsoft.com/office/drawing/2014/main" id="{C3B4EAFC-DE62-1C4F-80AC-812C29870D97}"/>
            </a:ext>
          </a:extLst>
        </xdr:cNvPr>
        <xdr:cNvSpPr>
          <a:spLocks noChangeAspect="1"/>
        </xdr:cNvSpPr>
      </xdr:nvSpPr>
      <xdr:spPr>
        <a:xfrm>
          <a:off x="11745688" y="2166257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345D332-4976-5C4A-8316-6CB63E8DF99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100%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61688</xdr:colOff>
      <xdr:row>19</xdr:row>
      <xdr:rowOff>87085</xdr:rowOff>
    </xdr:from>
    <xdr:to>
      <xdr:col>15</xdr:col>
      <xdr:colOff>598717</xdr:colOff>
      <xdr:row>22</xdr:row>
      <xdr:rowOff>54428</xdr:rowOff>
    </xdr:to>
    <xdr:sp macro="" textlink="Location1ANALYSIS!F22">
      <xdr:nvSpPr>
        <xdr:cNvPr id="165" name="Rectangle 164">
          <a:extLst>
            <a:ext uri="{FF2B5EF4-FFF2-40B4-BE49-F238E27FC236}">
              <a16:creationId xmlns:a16="http://schemas.microsoft.com/office/drawing/2014/main" id="{0CDD86C2-76EC-3D4D-9A4C-3703778A2B94}"/>
            </a:ext>
          </a:extLst>
        </xdr:cNvPr>
        <xdr:cNvSpPr>
          <a:spLocks noChangeAspect="1"/>
        </xdr:cNvSpPr>
      </xdr:nvSpPr>
      <xdr:spPr>
        <a:xfrm>
          <a:off x="11745688" y="318951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A8548065-5F5A-FC44-B783-1D336C1B5BD8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89%</a:t>
          </a:fld>
          <a:endParaRPr lang="en-US" sz="1000" i="0"/>
        </a:p>
      </xdr:txBody>
    </xdr:sp>
    <xdr:clientData/>
  </xdr:twoCellAnchor>
  <xdr:twoCellAnchor>
    <xdr:from>
      <xdr:col>14</xdr:col>
      <xdr:colOff>14517</xdr:colOff>
      <xdr:row>30</xdr:row>
      <xdr:rowOff>134257</xdr:rowOff>
    </xdr:from>
    <xdr:to>
      <xdr:col>15</xdr:col>
      <xdr:colOff>551546</xdr:colOff>
      <xdr:row>33</xdr:row>
      <xdr:rowOff>101599</xdr:rowOff>
    </xdr:to>
    <xdr:sp macro="" textlink="Location2ANALYSIS!F23">
      <xdr:nvSpPr>
        <xdr:cNvPr id="166" name="Rectangle 165">
          <a:extLst>
            <a:ext uri="{FF2B5EF4-FFF2-40B4-BE49-F238E27FC236}">
              <a16:creationId xmlns:a16="http://schemas.microsoft.com/office/drawing/2014/main" id="{45336401-39BF-6049-9C11-8D1C09C8736E}"/>
            </a:ext>
          </a:extLst>
        </xdr:cNvPr>
        <xdr:cNvSpPr>
          <a:spLocks noChangeAspect="1"/>
        </xdr:cNvSpPr>
      </xdr:nvSpPr>
      <xdr:spPr>
        <a:xfrm>
          <a:off x="11698517" y="5032828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60%</a:t>
          </a:fld>
          <a:endParaRPr lang="en-US" sz="1000" i="0"/>
        </a:p>
      </xdr:txBody>
    </xdr:sp>
    <xdr:clientData/>
  </xdr:twoCellAnchor>
  <xdr:twoCellAnchor>
    <xdr:from>
      <xdr:col>13</xdr:col>
      <xdr:colOff>812802</xdr:colOff>
      <xdr:row>37</xdr:row>
      <xdr:rowOff>50800</xdr:rowOff>
    </xdr:from>
    <xdr:to>
      <xdr:col>15</xdr:col>
      <xdr:colOff>515260</xdr:colOff>
      <xdr:row>40</xdr:row>
      <xdr:rowOff>18142</xdr:rowOff>
    </xdr:to>
    <xdr:sp macro="" textlink="Location2ANALYSIS!F24">
      <xdr:nvSpPr>
        <xdr:cNvPr id="167" name="Rectangle 166">
          <a:extLst>
            <a:ext uri="{FF2B5EF4-FFF2-40B4-BE49-F238E27FC236}">
              <a16:creationId xmlns:a16="http://schemas.microsoft.com/office/drawing/2014/main" id="{00A80130-A772-F047-9842-4299AFE19638}"/>
            </a:ext>
          </a:extLst>
        </xdr:cNvPr>
        <xdr:cNvSpPr>
          <a:spLocks noChangeAspect="1"/>
        </xdr:cNvSpPr>
      </xdr:nvSpPr>
      <xdr:spPr>
        <a:xfrm>
          <a:off x="11662231" y="609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75%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830945</xdr:colOff>
      <xdr:row>43</xdr:row>
      <xdr:rowOff>148770</xdr:rowOff>
    </xdr:from>
    <xdr:to>
      <xdr:col>15</xdr:col>
      <xdr:colOff>533403</xdr:colOff>
      <xdr:row>46</xdr:row>
      <xdr:rowOff>116113</xdr:rowOff>
    </xdr:to>
    <xdr:sp macro="" textlink="Location2ANALYSIS!F22">
      <xdr:nvSpPr>
        <xdr:cNvPr id="168" name="Rectangle 167">
          <a:extLst>
            <a:ext uri="{FF2B5EF4-FFF2-40B4-BE49-F238E27FC236}">
              <a16:creationId xmlns:a16="http://schemas.microsoft.com/office/drawing/2014/main" id="{AB42CF42-3284-7545-8B30-A4B5B348755A}"/>
            </a:ext>
          </a:extLst>
        </xdr:cNvPr>
        <xdr:cNvSpPr>
          <a:spLocks noChangeAspect="1"/>
        </xdr:cNvSpPr>
      </xdr:nvSpPr>
      <xdr:spPr>
        <a:xfrm>
          <a:off x="11680374" y="717005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BFB9CDF-061B-CE47-8A8D-F2BEAB0C6FE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78%</a:t>
          </a:fld>
          <a:endParaRPr lang="en-US" sz="1000" i="0"/>
        </a:p>
      </xdr:txBody>
    </xdr:sp>
    <xdr:clientData/>
  </xdr:twoCellAnchor>
  <xdr:twoCellAnchor>
    <xdr:from>
      <xdr:col>14</xdr:col>
      <xdr:colOff>544287</xdr:colOff>
      <xdr:row>5</xdr:row>
      <xdr:rowOff>61696</xdr:rowOff>
    </xdr:from>
    <xdr:to>
      <xdr:col>20</xdr:col>
      <xdr:colOff>538539</xdr:colOff>
      <xdr:row>24</xdr:row>
      <xdr:rowOff>66761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1D7383A-BF0B-884C-81EA-73ED0D50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28287" y="878125"/>
          <a:ext cx="5001681" cy="3107493"/>
        </a:xfrm>
        <a:prstGeom prst="rect">
          <a:avLst/>
        </a:prstGeom>
      </xdr:spPr>
    </xdr:pic>
    <xdr:clientData/>
  </xdr:twoCellAnchor>
  <xdr:twoCellAnchor>
    <xdr:from>
      <xdr:col>14</xdr:col>
      <xdr:colOff>526144</xdr:colOff>
      <xdr:row>6</xdr:row>
      <xdr:rowOff>151677</xdr:rowOff>
    </xdr:from>
    <xdr:to>
      <xdr:col>14</xdr:col>
      <xdr:colOff>833719</xdr:colOff>
      <xdr:row>9</xdr:row>
      <xdr:rowOff>129833</xdr:rowOff>
    </xdr:to>
    <xdr:sp macro="" textlink="Location1ANALYSIS!D14">
      <xdr:nvSpPr>
        <xdr:cNvPr id="39" name="TextBox 38">
          <a:extLst>
            <a:ext uri="{FF2B5EF4-FFF2-40B4-BE49-F238E27FC236}">
              <a16:creationId xmlns:a16="http://schemas.microsoft.com/office/drawing/2014/main" id="{84ED2402-8EAE-C244-8B18-221FCDBB0BE7}"/>
            </a:ext>
          </a:extLst>
        </xdr:cNvPr>
        <xdr:cNvSpPr txBox="1"/>
      </xdr:nvSpPr>
      <xdr:spPr>
        <a:xfrm>
          <a:off x="12210144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0ABABB-505C-7D48-996F-479E4B5C058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116116</xdr:colOff>
      <xdr:row>6</xdr:row>
      <xdr:rowOff>151677</xdr:rowOff>
    </xdr:from>
    <xdr:to>
      <xdr:col>15</xdr:col>
      <xdr:colOff>423691</xdr:colOff>
      <xdr:row>9</xdr:row>
      <xdr:rowOff>129833</xdr:rowOff>
    </xdr:to>
    <xdr:sp macro="" textlink="Location1ANALYSIS!F14">
      <xdr:nvSpPr>
        <xdr:cNvPr id="40" name="TextBox 39">
          <a:extLst>
            <a:ext uri="{FF2B5EF4-FFF2-40B4-BE49-F238E27FC236}">
              <a16:creationId xmlns:a16="http://schemas.microsoft.com/office/drawing/2014/main" id="{528DAAB7-2D1D-B841-A5E6-9B55398AC648}"/>
            </a:ext>
          </a:extLst>
        </xdr:cNvPr>
        <xdr:cNvSpPr txBox="1"/>
      </xdr:nvSpPr>
      <xdr:spPr>
        <a:xfrm>
          <a:off x="12634687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07C795-D7A4-5642-B06B-CEFD5E2B970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762001</xdr:colOff>
      <xdr:row>6</xdr:row>
      <xdr:rowOff>151677</xdr:rowOff>
    </xdr:from>
    <xdr:to>
      <xdr:col>15</xdr:col>
      <xdr:colOff>235005</xdr:colOff>
      <xdr:row>9</xdr:row>
      <xdr:rowOff>125671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39A549A-910E-2E43-8B41-1B8296CE91B0}"/>
            </a:ext>
          </a:extLst>
        </xdr:cNvPr>
        <xdr:cNvSpPr txBox="1"/>
      </xdr:nvSpPr>
      <xdr:spPr>
        <a:xfrm>
          <a:off x="12446001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15</xdr:col>
      <xdr:colOff>678547</xdr:colOff>
      <xdr:row>6</xdr:row>
      <xdr:rowOff>151677</xdr:rowOff>
    </xdr:from>
    <xdr:to>
      <xdr:col>16</xdr:col>
      <xdr:colOff>151550</xdr:colOff>
      <xdr:row>9</xdr:row>
      <xdr:rowOff>129833</xdr:rowOff>
    </xdr:to>
    <xdr:sp macro="" textlink="Location1ANALYSIS!D15">
      <xdr:nvSpPr>
        <xdr:cNvPr id="43" name="TextBox 42">
          <a:extLst>
            <a:ext uri="{FF2B5EF4-FFF2-40B4-BE49-F238E27FC236}">
              <a16:creationId xmlns:a16="http://schemas.microsoft.com/office/drawing/2014/main" id="{3B30A745-2C59-C64D-AF11-7A8A1D0A7283}"/>
            </a:ext>
          </a:extLst>
        </xdr:cNvPr>
        <xdr:cNvSpPr txBox="1"/>
      </xdr:nvSpPr>
      <xdr:spPr>
        <a:xfrm>
          <a:off x="13197118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DEAF80-04CD-BE4A-B1B7-BA090D157CD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268518</xdr:colOff>
      <xdr:row>6</xdr:row>
      <xdr:rowOff>151677</xdr:rowOff>
    </xdr:from>
    <xdr:to>
      <xdr:col>16</xdr:col>
      <xdr:colOff>576093</xdr:colOff>
      <xdr:row>9</xdr:row>
      <xdr:rowOff>129833</xdr:rowOff>
    </xdr:to>
    <xdr:sp macro="" textlink="Location1ANALYSIS!F15">
      <xdr:nvSpPr>
        <xdr:cNvPr id="44" name="TextBox 43">
          <a:extLst>
            <a:ext uri="{FF2B5EF4-FFF2-40B4-BE49-F238E27FC236}">
              <a16:creationId xmlns:a16="http://schemas.microsoft.com/office/drawing/2014/main" id="{D05707F2-17B6-BD45-A282-D77988968045}"/>
            </a:ext>
          </a:extLst>
        </xdr:cNvPr>
        <xdr:cNvSpPr txBox="1"/>
      </xdr:nvSpPr>
      <xdr:spPr>
        <a:xfrm>
          <a:off x="13621661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DFB5722-C461-0B4D-96AE-4B623D06C3D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79832</xdr:colOff>
      <xdr:row>6</xdr:row>
      <xdr:rowOff>151677</xdr:rowOff>
    </xdr:from>
    <xdr:to>
      <xdr:col>16</xdr:col>
      <xdr:colOff>387407</xdr:colOff>
      <xdr:row>9</xdr:row>
      <xdr:rowOff>125671</xdr:rowOff>
    </xdr:to>
    <xdr:sp macro="" textlink="#REF!">
      <xdr:nvSpPr>
        <xdr:cNvPr id="45" name="TextBox 44">
          <a:extLst>
            <a:ext uri="{FF2B5EF4-FFF2-40B4-BE49-F238E27FC236}">
              <a16:creationId xmlns:a16="http://schemas.microsoft.com/office/drawing/2014/main" id="{716CF1D4-F085-5B42-99A8-1A57C41ECED3}"/>
            </a:ext>
          </a:extLst>
        </xdr:cNvPr>
        <xdr:cNvSpPr txBox="1"/>
      </xdr:nvSpPr>
      <xdr:spPr>
        <a:xfrm>
          <a:off x="13432975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159664</xdr:colOff>
      <xdr:row>6</xdr:row>
      <xdr:rowOff>151677</xdr:rowOff>
    </xdr:from>
    <xdr:to>
      <xdr:col>17</xdr:col>
      <xdr:colOff>467239</xdr:colOff>
      <xdr:row>9</xdr:row>
      <xdr:rowOff>129833</xdr:rowOff>
    </xdr:to>
    <xdr:sp macro="" textlink="Location1ANALYSIS!D16">
      <xdr:nvSpPr>
        <xdr:cNvPr id="47" name="TextBox 46">
          <a:extLst>
            <a:ext uri="{FF2B5EF4-FFF2-40B4-BE49-F238E27FC236}">
              <a16:creationId xmlns:a16="http://schemas.microsoft.com/office/drawing/2014/main" id="{5D9B9866-9FD4-864C-8BF5-C8D766A0CF6F}"/>
            </a:ext>
          </a:extLst>
        </xdr:cNvPr>
        <xdr:cNvSpPr txBox="1"/>
      </xdr:nvSpPr>
      <xdr:spPr>
        <a:xfrm>
          <a:off x="14347378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EE307EF-F0B3-5E4D-826D-7E3F7E5640A3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584207</xdr:colOff>
      <xdr:row>6</xdr:row>
      <xdr:rowOff>151677</xdr:rowOff>
    </xdr:from>
    <xdr:to>
      <xdr:col>18</xdr:col>
      <xdr:colOff>57210</xdr:colOff>
      <xdr:row>9</xdr:row>
      <xdr:rowOff>129833</xdr:rowOff>
    </xdr:to>
    <xdr:sp macro="" textlink="Location1ANALYSIS!F16">
      <xdr:nvSpPr>
        <xdr:cNvPr id="48" name="TextBox 47">
          <a:extLst>
            <a:ext uri="{FF2B5EF4-FFF2-40B4-BE49-F238E27FC236}">
              <a16:creationId xmlns:a16="http://schemas.microsoft.com/office/drawing/2014/main" id="{75A318DE-64FB-9740-B0F6-86471155BC62}"/>
            </a:ext>
          </a:extLst>
        </xdr:cNvPr>
        <xdr:cNvSpPr txBox="1"/>
      </xdr:nvSpPr>
      <xdr:spPr>
        <a:xfrm>
          <a:off x="14771921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3E37AC2-18DB-6E4B-A6EE-6BD37EFB9200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6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395521</xdr:colOff>
      <xdr:row>6</xdr:row>
      <xdr:rowOff>151677</xdr:rowOff>
    </xdr:from>
    <xdr:to>
      <xdr:col>17</xdr:col>
      <xdr:colOff>703096</xdr:colOff>
      <xdr:row>9</xdr:row>
      <xdr:rowOff>125671</xdr:rowOff>
    </xdr:to>
    <xdr:sp macro="" textlink="#REF!">
      <xdr:nvSpPr>
        <xdr:cNvPr id="49" name="TextBox 48">
          <a:extLst>
            <a:ext uri="{FF2B5EF4-FFF2-40B4-BE49-F238E27FC236}">
              <a16:creationId xmlns:a16="http://schemas.microsoft.com/office/drawing/2014/main" id="{A35BED95-7B81-BA43-BA5E-4BD6A3E8E094}"/>
            </a:ext>
          </a:extLst>
        </xdr:cNvPr>
        <xdr:cNvSpPr txBox="1"/>
      </xdr:nvSpPr>
      <xdr:spPr>
        <a:xfrm>
          <a:off x="14583235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529780</xdr:colOff>
      <xdr:row>6</xdr:row>
      <xdr:rowOff>151677</xdr:rowOff>
    </xdr:from>
    <xdr:to>
      <xdr:col>19</xdr:col>
      <xdr:colOff>2784</xdr:colOff>
      <xdr:row>9</xdr:row>
      <xdr:rowOff>129833</xdr:rowOff>
    </xdr:to>
    <xdr:sp macro="" textlink="Location1ANALYSIS!D17">
      <xdr:nvSpPr>
        <xdr:cNvPr id="51" name="TextBox 50">
          <a:extLst>
            <a:ext uri="{FF2B5EF4-FFF2-40B4-BE49-F238E27FC236}">
              <a16:creationId xmlns:a16="http://schemas.microsoft.com/office/drawing/2014/main" id="{C791335E-D320-854D-A143-833ABA16F83A}"/>
            </a:ext>
          </a:extLst>
        </xdr:cNvPr>
        <xdr:cNvSpPr txBox="1"/>
      </xdr:nvSpPr>
      <xdr:spPr>
        <a:xfrm>
          <a:off x="15552066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AE9FB-FBEC-394C-9548-5DAFD5BA35B2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119752</xdr:colOff>
      <xdr:row>6</xdr:row>
      <xdr:rowOff>151677</xdr:rowOff>
    </xdr:from>
    <xdr:to>
      <xdr:col>19</xdr:col>
      <xdr:colOff>427327</xdr:colOff>
      <xdr:row>9</xdr:row>
      <xdr:rowOff>129833</xdr:rowOff>
    </xdr:to>
    <xdr:sp macro="" textlink="Location1ANALYSIS!F17">
      <xdr:nvSpPr>
        <xdr:cNvPr id="52" name="TextBox 51">
          <a:extLst>
            <a:ext uri="{FF2B5EF4-FFF2-40B4-BE49-F238E27FC236}">
              <a16:creationId xmlns:a16="http://schemas.microsoft.com/office/drawing/2014/main" id="{4E6FF952-8AAD-8C40-8A00-094328FE34FF}"/>
            </a:ext>
          </a:extLst>
        </xdr:cNvPr>
        <xdr:cNvSpPr txBox="1"/>
      </xdr:nvSpPr>
      <xdr:spPr>
        <a:xfrm>
          <a:off x="15976609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EBE3BCA-C39F-5846-A76D-078334722438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765637</xdr:colOff>
      <xdr:row>6</xdr:row>
      <xdr:rowOff>151677</xdr:rowOff>
    </xdr:from>
    <xdr:to>
      <xdr:col>19</xdr:col>
      <xdr:colOff>238641</xdr:colOff>
      <xdr:row>9</xdr:row>
      <xdr:rowOff>125671</xdr:rowOff>
    </xdr:to>
    <xdr:sp macro="" textlink="#REF!">
      <xdr:nvSpPr>
        <xdr:cNvPr id="53" name="TextBox 52">
          <a:extLst>
            <a:ext uri="{FF2B5EF4-FFF2-40B4-BE49-F238E27FC236}">
              <a16:creationId xmlns:a16="http://schemas.microsoft.com/office/drawing/2014/main" id="{46CE2265-0BC1-164D-9515-DD43A1895EA6}"/>
            </a:ext>
          </a:extLst>
        </xdr:cNvPr>
        <xdr:cNvSpPr txBox="1"/>
      </xdr:nvSpPr>
      <xdr:spPr>
        <a:xfrm>
          <a:off x="15787923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609609</xdr:colOff>
      <xdr:row>6</xdr:row>
      <xdr:rowOff>151677</xdr:rowOff>
    </xdr:from>
    <xdr:to>
      <xdr:col>20</xdr:col>
      <xdr:colOff>82612</xdr:colOff>
      <xdr:row>9</xdr:row>
      <xdr:rowOff>129833</xdr:rowOff>
    </xdr:to>
    <xdr:sp macro="" textlink="Location1ANALYSIS!D18">
      <xdr:nvSpPr>
        <xdr:cNvPr id="55" name="TextBox 54">
          <a:extLst>
            <a:ext uri="{FF2B5EF4-FFF2-40B4-BE49-F238E27FC236}">
              <a16:creationId xmlns:a16="http://schemas.microsoft.com/office/drawing/2014/main" id="{B5F1D6FA-03ED-9449-8560-777D76537AF2}"/>
            </a:ext>
          </a:extLst>
        </xdr:cNvPr>
        <xdr:cNvSpPr txBox="1"/>
      </xdr:nvSpPr>
      <xdr:spPr>
        <a:xfrm>
          <a:off x="16466466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1424D8A-7FEC-9644-A63C-5E7EAB500710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199580</xdr:colOff>
      <xdr:row>6</xdr:row>
      <xdr:rowOff>151677</xdr:rowOff>
    </xdr:from>
    <xdr:to>
      <xdr:col>20</xdr:col>
      <xdr:colOff>494455</xdr:colOff>
      <xdr:row>9</xdr:row>
      <xdr:rowOff>129833</xdr:rowOff>
    </xdr:to>
    <xdr:sp macro="" textlink="Location1ANALYSIS!F18">
      <xdr:nvSpPr>
        <xdr:cNvPr id="56" name="TextBox 55">
          <a:extLst>
            <a:ext uri="{FF2B5EF4-FFF2-40B4-BE49-F238E27FC236}">
              <a16:creationId xmlns:a16="http://schemas.microsoft.com/office/drawing/2014/main" id="{7DC4DF93-1D7A-5749-8951-C345C3BE68FD}"/>
            </a:ext>
          </a:extLst>
        </xdr:cNvPr>
        <xdr:cNvSpPr txBox="1"/>
      </xdr:nvSpPr>
      <xdr:spPr>
        <a:xfrm>
          <a:off x="16891009" y="11313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0ECE268-7617-2C40-91C4-034A9AAC322D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47180</xdr:colOff>
      <xdr:row>6</xdr:row>
      <xdr:rowOff>151677</xdr:rowOff>
    </xdr:from>
    <xdr:to>
      <xdr:col>20</xdr:col>
      <xdr:colOff>354755</xdr:colOff>
      <xdr:row>9</xdr:row>
      <xdr:rowOff>125671</xdr:rowOff>
    </xdr:to>
    <xdr:sp macro="" textlink="#REF!">
      <xdr:nvSpPr>
        <xdr:cNvPr id="57" name="TextBox 56">
          <a:extLst>
            <a:ext uri="{FF2B5EF4-FFF2-40B4-BE49-F238E27FC236}">
              <a16:creationId xmlns:a16="http://schemas.microsoft.com/office/drawing/2014/main" id="{F06F709F-53E9-2B47-A984-AE501AC1D28F}"/>
            </a:ext>
          </a:extLst>
        </xdr:cNvPr>
        <xdr:cNvSpPr txBox="1"/>
      </xdr:nvSpPr>
      <xdr:spPr>
        <a:xfrm>
          <a:off x="16738609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515258</xdr:colOff>
      <xdr:row>13</xdr:row>
      <xdr:rowOff>50077</xdr:rowOff>
    </xdr:from>
    <xdr:to>
      <xdr:col>14</xdr:col>
      <xdr:colOff>822833</xdr:colOff>
      <xdr:row>16</xdr:row>
      <xdr:rowOff>28233</xdr:rowOff>
    </xdr:to>
    <xdr:sp macro="" textlink="Location1ANALYSIS!D9">
      <xdr:nvSpPr>
        <xdr:cNvPr id="71" name="TextBox 70">
          <a:extLst>
            <a:ext uri="{FF2B5EF4-FFF2-40B4-BE49-F238E27FC236}">
              <a16:creationId xmlns:a16="http://schemas.microsoft.com/office/drawing/2014/main" id="{1986954F-50EA-6D45-B7C5-F673C8C7CF23}"/>
            </a:ext>
          </a:extLst>
        </xdr:cNvPr>
        <xdr:cNvSpPr txBox="1"/>
      </xdr:nvSpPr>
      <xdr:spPr>
        <a:xfrm>
          <a:off x="12199258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3E62510-DBC0-B94D-91F7-26CA6CC2E97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105230</xdr:colOff>
      <xdr:row>13</xdr:row>
      <xdr:rowOff>50077</xdr:rowOff>
    </xdr:from>
    <xdr:to>
      <xdr:col>15</xdr:col>
      <xdr:colOff>412805</xdr:colOff>
      <xdr:row>16</xdr:row>
      <xdr:rowOff>28233</xdr:rowOff>
    </xdr:to>
    <xdr:sp macro="" textlink="Location1ANALYSIS!F9">
      <xdr:nvSpPr>
        <xdr:cNvPr id="72" name="TextBox 71">
          <a:extLst>
            <a:ext uri="{FF2B5EF4-FFF2-40B4-BE49-F238E27FC236}">
              <a16:creationId xmlns:a16="http://schemas.microsoft.com/office/drawing/2014/main" id="{F6AC6DBD-5F6C-6148-886B-B0580EF11A29}"/>
            </a:ext>
          </a:extLst>
        </xdr:cNvPr>
        <xdr:cNvSpPr txBox="1"/>
      </xdr:nvSpPr>
      <xdr:spPr>
        <a:xfrm>
          <a:off x="12623801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B5969E-0A13-7543-BCB4-8B95225C8751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751115</xdr:colOff>
      <xdr:row>13</xdr:row>
      <xdr:rowOff>50077</xdr:rowOff>
    </xdr:from>
    <xdr:to>
      <xdr:col>15</xdr:col>
      <xdr:colOff>224119</xdr:colOff>
      <xdr:row>16</xdr:row>
      <xdr:rowOff>24071</xdr:rowOff>
    </xdr:to>
    <xdr:sp macro="" textlink="#REF!">
      <xdr:nvSpPr>
        <xdr:cNvPr id="73" name="TextBox 72">
          <a:extLst>
            <a:ext uri="{FF2B5EF4-FFF2-40B4-BE49-F238E27FC236}">
              <a16:creationId xmlns:a16="http://schemas.microsoft.com/office/drawing/2014/main" id="{5AA118C9-F0D8-8444-945A-CFAB1FCFE966}"/>
            </a:ext>
          </a:extLst>
        </xdr:cNvPr>
        <xdr:cNvSpPr txBox="1"/>
      </xdr:nvSpPr>
      <xdr:spPr>
        <a:xfrm>
          <a:off x="12435115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667661</xdr:colOff>
      <xdr:row>13</xdr:row>
      <xdr:rowOff>50077</xdr:rowOff>
    </xdr:from>
    <xdr:to>
      <xdr:col>16</xdr:col>
      <xdr:colOff>140664</xdr:colOff>
      <xdr:row>16</xdr:row>
      <xdr:rowOff>28233</xdr:rowOff>
    </xdr:to>
    <xdr:sp macro="" textlink="Location1ANALYSIS!D10">
      <xdr:nvSpPr>
        <xdr:cNvPr id="75" name="TextBox 74">
          <a:extLst>
            <a:ext uri="{FF2B5EF4-FFF2-40B4-BE49-F238E27FC236}">
              <a16:creationId xmlns:a16="http://schemas.microsoft.com/office/drawing/2014/main" id="{D9D7DA36-984F-4840-8BA7-DBCEDF4E5EC8}"/>
            </a:ext>
          </a:extLst>
        </xdr:cNvPr>
        <xdr:cNvSpPr txBox="1"/>
      </xdr:nvSpPr>
      <xdr:spPr>
        <a:xfrm>
          <a:off x="13186232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751AF77-E22D-4B49-98F6-22A3A378FB23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257632</xdr:colOff>
      <xdr:row>13</xdr:row>
      <xdr:rowOff>50077</xdr:rowOff>
    </xdr:from>
    <xdr:to>
      <xdr:col>16</xdr:col>
      <xdr:colOff>565207</xdr:colOff>
      <xdr:row>16</xdr:row>
      <xdr:rowOff>28233</xdr:rowOff>
    </xdr:to>
    <xdr:sp macro="" textlink="Location1ANALYSIS!F10">
      <xdr:nvSpPr>
        <xdr:cNvPr id="76" name="TextBox 75">
          <a:extLst>
            <a:ext uri="{FF2B5EF4-FFF2-40B4-BE49-F238E27FC236}">
              <a16:creationId xmlns:a16="http://schemas.microsoft.com/office/drawing/2014/main" id="{2FAAD188-B5EE-234F-8C8C-29D337AF2ECE}"/>
            </a:ext>
          </a:extLst>
        </xdr:cNvPr>
        <xdr:cNvSpPr txBox="1"/>
      </xdr:nvSpPr>
      <xdr:spPr>
        <a:xfrm>
          <a:off x="13610775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5A53B31-C597-A54F-8781-B14A51FC135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68946</xdr:colOff>
      <xdr:row>13</xdr:row>
      <xdr:rowOff>50077</xdr:rowOff>
    </xdr:from>
    <xdr:to>
      <xdr:col>16</xdr:col>
      <xdr:colOff>376521</xdr:colOff>
      <xdr:row>16</xdr:row>
      <xdr:rowOff>24071</xdr:rowOff>
    </xdr:to>
    <xdr:sp macro="" textlink="#REF!">
      <xdr:nvSpPr>
        <xdr:cNvPr id="77" name="TextBox 76">
          <a:extLst>
            <a:ext uri="{FF2B5EF4-FFF2-40B4-BE49-F238E27FC236}">
              <a16:creationId xmlns:a16="http://schemas.microsoft.com/office/drawing/2014/main" id="{F2FB3501-B746-4049-996A-8B7294061144}"/>
            </a:ext>
          </a:extLst>
        </xdr:cNvPr>
        <xdr:cNvSpPr txBox="1"/>
      </xdr:nvSpPr>
      <xdr:spPr>
        <a:xfrm>
          <a:off x="13422089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148778</xdr:colOff>
      <xdr:row>13</xdr:row>
      <xdr:rowOff>50077</xdr:rowOff>
    </xdr:from>
    <xdr:to>
      <xdr:col>17</xdr:col>
      <xdr:colOff>456353</xdr:colOff>
      <xdr:row>16</xdr:row>
      <xdr:rowOff>28233</xdr:rowOff>
    </xdr:to>
    <xdr:sp macro="" textlink="Location1ANALYSIS!D11">
      <xdr:nvSpPr>
        <xdr:cNvPr id="79" name="TextBox 78">
          <a:extLst>
            <a:ext uri="{FF2B5EF4-FFF2-40B4-BE49-F238E27FC236}">
              <a16:creationId xmlns:a16="http://schemas.microsoft.com/office/drawing/2014/main" id="{9BF09D03-D057-0748-9D71-5B4B3760BB63}"/>
            </a:ext>
          </a:extLst>
        </xdr:cNvPr>
        <xdr:cNvSpPr txBox="1"/>
      </xdr:nvSpPr>
      <xdr:spPr>
        <a:xfrm>
          <a:off x="14336492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945C53-4CE4-3F43-BCF9-9F2B5ED80808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573321</xdr:colOff>
      <xdr:row>13</xdr:row>
      <xdr:rowOff>50077</xdr:rowOff>
    </xdr:from>
    <xdr:to>
      <xdr:col>18</xdr:col>
      <xdr:colOff>46324</xdr:colOff>
      <xdr:row>16</xdr:row>
      <xdr:rowOff>28233</xdr:rowOff>
    </xdr:to>
    <xdr:sp macro="" textlink="Location1ANALYSIS!F11">
      <xdr:nvSpPr>
        <xdr:cNvPr id="80" name="TextBox 79">
          <a:extLst>
            <a:ext uri="{FF2B5EF4-FFF2-40B4-BE49-F238E27FC236}">
              <a16:creationId xmlns:a16="http://schemas.microsoft.com/office/drawing/2014/main" id="{8E5A961C-3C94-F347-A181-A40FB428DB7C}"/>
            </a:ext>
          </a:extLst>
        </xdr:cNvPr>
        <xdr:cNvSpPr txBox="1"/>
      </xdr:nvSpPr>
      <xdr:spPr>
        <a:xfrm>
          <a:off x="14761035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DB41FD9-351D-8047-95FC-51F14A845181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384635</xdr:colOff>
      <xdr:row>13</xdr:row>
      <xdr:rowOff>50077</xdr:rowOff>
    </xdr:from>
    <xdr:to>
      <xdr:col>17</xdr:col>
      <xdr:colOff>692210</xdr:colOff>
      <xdr:row>16</xdr:row>
      <xdr:rowOff>24071</xdr:rowOff>
    </xdr:to>
    <xdr:sp macro="" textlink="#REF!">
      <xdr:nvSpPr>
        <xdr:cNvPr id="81" name="TextBox 80">
          <a:extLst>
            <a:ext uri="{FF2B5EF4-FFF2-40B4-BE49-F238E27FC236}">
              <a16:creationId xmlns:a16="http://schemas.microsoft.com/office/drawing/2014/main" id="{9F06B7AE-47E1-0940-9DDB-71EF2A45C13C}"/>
            </a:ext>
          </a:extLst>
        </xdr:cNvPr>
        <xdr:cNvSpPr txBox="1"/>
      </xdr:nvSpPr>
      <xdr:spPr>
        <a:xfrm>
          <a:off x="14572349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518894</xdr:colOff>
      <xdr:row>13</xdr:row>
      <xdr:rowOff>50077</xdr:rowOff>
    </xdr:from>
    <xdr:to>
      <xdr:col>18</xdr:col>
      <xdr:colOff>826469</xdr:colOff>
      <xdr:row>16</xdr:row>
      <xdr:rowOff>28233</xdr:rowOff>
    </xdr:to>
    <xdr:sp macro="" textlink="Location1ANALYSIS!D12">
      <xdr:nvSpPr>
        <xdr:cNvPr id="83" name="TextBox 82">
          <a:extLst>
            <a:ext uri="{FF2B5EF4-FFF2-40B4-BE49-F238E27FC236}">
              <a16:creationId xmlns:a16="http://schemas.microsoft.com/office/drawing/2014/main" id="{E39C6F4A-CAC9-F546-9A00-B803DB9FA95A}"/>
            </a:ext>
          </a:extLst>
        </xdr:cNvPr>
        <xdr:cNvSpPr txBox="1"/>
      </xdr:nvSpPr>
      <xdr:spPr>
        <a:xfrm>
          <a:off x="15541180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AB32939-C659-9248-A5DF-95D6C67B0C75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108866</xdr:colOff>
      <xdr:row>13</xdr:row>
      <xdr:rowOff>50077</xdr:rowOff>
    </xdr:from>
    <xdr:to>
      <xdr:col>19</xdr:col>
      <xdr:colOff>403741</xdr:colOff>
      <xdr:row>16</xdr:row>
      <xdr:rowOff>28233</xdr:rowOff>
    </xdr:to>
    <xdr:sp macro="" textlink="Location1ANALYSIS!F12">
      <xdr:nvSpPr>
        <xdr:cNvPr id="84" name="TextBox 83">
          <a:extLst>
            <a:ext uri="{FF2B5EF4-FFF2-40B4-BE49-F238E27FC236}">
              <a16:creationId xmlns:a16="http://schemas.microsoft.com/office/drawing/2014/main" id="{57306F90-9DBF-CF44-9C60-090001FAA551}"/>
            </a:ext>
          </a:extLst>
        </xdr:cNvPr>
        <xdr:cNvSpPr txBox="1"/>
      </xdr:nvSpPr>
      <xdr:spPr>
        <a:xfrm>
          <a:off x="15965723" y="21727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6BBE66D-C6DA-5742-A553-289CBCD1457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754751</xdr:colOff>
      <xdr:row>13</xdr:row>
      <xdr:rowOff>50077</xdr:rowOff>
    </xdr:from>
    <xdr:to>
      <xdr:col>19</xdr:col>
      <xdr:colOff>227755</xdr:colOff>
      <xdr:row>16</xdr:row>
      <xdr:rowOff>24071</xdr:rowOff>
    </xdr:to>
    <xdr:sp macro="" textlink="#REF!">
      <xdr:nvSpPr>
        <xdr:cNvPr id="85" name="TextBox 84">
          <a:extLst>
            <a:ext uri="{FF2B5EF4-FFF2-40B4-BE49-F238E27FC236}">
              <a16:creationId xmlns:a16="http://schemas.microsoft.com/office/drawing/2014/main" id="{42F2FF1D-842C-C043-ACA1-3F2982D88894}"/>
            </a:ext>
          </a:extLst>
        </xdr:cNvPr>
        <xdr:cNvSpPr txBox="1"/>
      </xdr:nvSpPr>
      <xdr:spPr>
        <a:xfrm>
          <a:off x="15777037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598723</xdr:colOff>
      <xdr:row>13</xdr:row>
      <xdr:rowOff>50077</xdr:rowOff>
    </xdr:from>
    <xdr:to>
      <xdr:col>20</xdr:col>
      <xdr:colOff>59026</xdr:colOff>
      <xdr:row>16</xdr:row>
      <xdr:rowOff>28233</xdr:rowOff>
    </xdr:to>
    <xdr:sp macro="" textlink="Location1ANALYSIS!D13">
      <xdr:nvSpPr>
        <xdr:cNvPr id="87" name="TextBox 86">
          <a:extLst>
            <a:ext uri="{FF2B5EF4-FFF2-40B4-BE49-F238E27FC236}">
              <a16:creationId xmlns:a16="http://schemas.microsoft.com/office/drawing/2014/main" id="{88C89233-AFDA-0141-9855-215B0D40C77C}"/>
            </a:ext>
          </a:extLst>
        </xdr:cNvPr>
        <xdr:cNvSpPr txBox="1"/>
      </xdr:nvSpPr>
      <xdr:spPr>
        <a:xfrm>
          <a:off x="16455580" y="21727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23507C8-BBF4-6B4D-A21B-C74433F2F4A5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188694</xdr:colOff>
      <xdr:row>13</xdr:row>
      <xdr:rowOff>50077</xdr:rowOff>
    </xdr:from>
    <xdr:to>
      <xdr:col>20</xdr:col>
      <xdr:colOff>496269</xdr:colOff>
      <xdr:row>16</xdr:row>
      <xdr:rowOff>28233</xdr:rowOff>
    </xdr:to>
    <xdr:sp macro="" textlink="Location1ANALYSIS!F13">
      <xdr:nvSpPr>
        <xdr:cNvPr id="88" name="TextBox 87">
          <a:extLst>
            <a:ext uri="{FF2B5EF4-FFF2-40B4-BE49-F238E27FC236}">
              <a16:creationId xmlns:a16="http://schemas.microsoft.com/office/drawing/2014/main" id="{8598A9D0-1D0E-BE4B-8980-2B58C41E0EBB}"/>
            </a:ext>
          </a:extLst>
        </xdr:cNvPr>
        <xdr:cNvSpPr txBox="1"/>
      </xdr:nvSpPr>
      <xdr:spPr>
        <a:xfrm>
          <a:off x="16880123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5718EC-9EBA-2C4C-A964-C507EE76C85F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36294</xdr:colOff>
      <xdr:row>13</xdr:row>
      <xdr:rowOff>50077</xdr:rowOff>
    </xdr:from>
    <xdr:to>
      <xdr:col>20</xdr:col>
      <xdr:colOff>331169</xdr:colOff>
      <xdr:row>16</xdr:row>
      <xdr:rowOff>24071</xdr:rowOff>
    </xdr:to>
    <xdr:sp macro="" textlink="#REF!">
      <xdr:nvSpPr>
        <xdr:cNvPr id="89" name="TextBox 88">
          <a:extLst>
            <a:ext uri="{FF2B5EF4-FFF2-40B4-BE49-F238E27FC236}">
              <a16:creationId xmlns:a16="http://schemas.microsoft.com/office/drawing/2014/main" id="{CE96A87F-66CE-4946-A73D-9FBD6F149A1F}"/>
            </a:ext>
          </a:extLst>
        </xdr:cNvPr>
        <xdr:cNvSpPr txBox="1"/>
      </xdr:nvSpPr>
      <xdr:spPr>
        <a:xfrm>
          <a:off x="16727723" y="2172791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522515</xdr:colOff>
      <xdr:row>19</xdr:row>
      <xdr:rowOff>129904</xdr:rowOff>
    </xdr:from>
    <xdr:to>
      <xdr:col>14</xdr:col>
      <xdr:colOff>830090</xdr:colOff>
      <xdr:row>22</xdr:row>
      <xdr:rowOff>108060</xdr:rowOff>
    </xdr:to>
    <xdr:sp macro="" textlink="Location1ANALYSIS!D4">
      <xdr:nvSpPr>
        <xdr:cNvPr id="95" name="TextBox 94">
          <a:extLst>
            <a:ext uri="{FF2B5EF4-FFF2-40B4-BE49-F238E27FC236}">
              <a16:creationId xmlns:a16="http://schemas.microsoft.com/office/drawing/2014/main" id="{5B2CBB9D-25B7-F44E-A2D5-573CDFED2A53}"/>
            </a:ext>
          </a:extLst>
        </xdr:cNvPr>
        <xdr:cNvSpPr txBox="1"/>
      </xdr:nvSpPr>
      <xdr:spPr>
        <a:xfrm>
          <a:off x="12206515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D7E2AED-CE48-A742-8F4D-C47F9F2DC28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112487</xdr:colOff>
      <xdr:row>19</xdr:row>
      <xdr:rowOff>129904</xdr:rowOff>
    </xdr:from>
    <xdr:to>
      <xdr:col>15</xdr:col>
      <xdr:colOff>420062</xdr:colOff>
      <xdr:row>22</xdr:row>
      <xdr:rowOff>108060</xdr:rowOff>
    </xdr:to>
    <xdr:sp macro="" textlink="Location1ANALYSIS!F4">
      <xdr:nvSpPr>
        <xdr:cNvPr id="96" name="TextBox 95">
          <a:extLst>
            <a:ext uri="{FF2B5EF4-FFF2-40B4-BE49-F238E27FC236}">
              <a16:creationId xmlns:a16="http://schemas.microsoft.com/office/drawing/2014/main" id="{83CF7060-0EB3-9543-84FC-62C13A993C5A}"/>
            </a:ext>
          </a:extLst>
        </xdr:cNvPr>
        <xdr:cNvSpPr txBox="1"/>
      </xdr:nvSpPr>
      <xdr:spPr>
        <a:xfrm>
          <a:off x="12631058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17F2003-412E-0342-B70C-1CE8DC776E71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758372</xdr:colOff>
      <xdr:row>19</xdr:row>
      <xdr:rowOff>129904</xdr:rowOff>
    </xdr:from>
    <xdr:to>
      <xdr:col>15</xdr:col>
      <xdr:colOff>231376</xdr:colOff>
      <xdr:row>22</xdr:row>
      <xdr:rowOff>103898</xdr:rowOff>
    </xdr:to>
    <xdr:sp macro="" textlink="#REF!">
      <xdr:nvSpPr>
        <xdr:cNvPr id="97" name="TextBox 96">
          <a:extLst>
            <a:ext uri="{FF2B5EF4-FFF2-40B4-BE49-F238E27FC236}">
              <a16:creationId xmlns:a16="http://schemas.microsoft.com/office/drawing/2014/main" id="{1B2F1988-C239-A143-B36A-E12824711A7D}"/>
            </a:ext>
          </a:extLst>
        </xdr:cNvPr>
        <xdr:cNvSpPr txBox="1"/>
      </xdr:nvSpPr>
      <xdr:spPr>
        <a:xfrm>
          <a:off x="12442372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674918</xdr:colOff>
      <xdr:row>19</xdr:row>
      <xdr:rowOff>129904</xdr:rowOff>
    </xdr:from>
    <xdr:to>
      <xdr:col>16</xdr:col>
      <xdr:colOff>147921</xdr:colOff>
      <xdr:row>22</xdr:row>
      <xdr:rowOff>108060</xdr:rowOff>
    </xdr:to>
    <xdr:sp macro="" textlink="Location1ANALYSIS!D5">
      <xdr:nvSpPr>
        <xdr:cNvPr id="99" name="TextBox 98">
          <a:extLst>
            <a:ext uri="{FF2B5EF4-FFF2-40B4-BE49-F238E27FC236}">
              <a16:creationId xmlns:a16="http://schemas.microsoft.com/office/drawing/2014/main" id="{8BA4F9A1-88A7-CF42-97FE-48918F9F6F11}"/>
            </a:ext>
          </a:extLst>
        </xdr:cNvPr>
        <xdr:cNvSpPr txBox="1"/>
      </xdr:nvSpPr>
      <xdr:spPr>
        <a:xfrm>
          <a:off x="13193489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5639D58-3F6C-F043-B396-A63BC8ADC6C7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264889</xdr:colOff>
      <xdr:row>19</xdr:row>
      <xdr:rowOff>129904</xdr:rowOff>
    </xdr:from>
    <xdr:to>
      <xdr:col>16</xdr:col>
      <xdr:colOff>572464</xdr:colOff>
      <xdr:row>22</xdr:row>
      <xdr:rowOff>108060</xdr:rowOff>
    </xdr:to>
    <xdr:sp macro="" textlink="Location1ANALYSIS!F5">
      <xdr:nvSpPr>
        <xdr:cNvPr id="100" name="TextBox 99">
          <a:extLst>
            <a:ext uri="{FF2B5EF4-FFF2-40B4-BE49-F238E27FC236}">
              <a16:creationId xmlns:a16="http://schemas.microsoft.com/office/drawing/2014/main" id="{F59FD6FD-3BF4-2245-8D8A-042CBDC0CA7C}"/>
            </a:ext>
          </a:extLst>
        </xdr:cNvPr>
        <xdr:cNvSpPr txBox="1"/>
      </xdr:nvSpPr>
      <xdr:spPr>
        <a:xfrm>
          <a:off x="13618032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42E89AB-C01F-614F-906E-507B090E1635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76203</xdr:colOff>
      <xdr:row>19</xdr:row>
      <xdr:rowOff>129904</xdr:rowOff>
    </xdr:from>
    <xdr:to>
      <xdr:col>16</xdr:col>
      <xdr:colOff>383778</xdr:colOff>
      <xdr:row>22</xdr:row>
      <xdr:rowOff>103898</xdr:rowOff>
    </xdr:to>
    <xdr:sp macro="" textlink="#REF!">
      <xdr:nvSpPr>
        <xdr:cNvPr id="101" name="TextBox 100">
          <a:extLst>
            <a:ext uri="{FF2B5EF4-FFF2-40B4-BE49-F238E27FC236}">
              <a16:creationId xmlns:a16="http://schemas.microsoft.com/office/drawing/2014/main" id="{38CACB7F-FAB3-6149-A4A2-65CFF07A50DC}"/>
            </a:ext>
          </a:extLst>
        </xdr:cNvPr>
        <xdr:cNvSpPr txBox="1"/>
      </xdr:nvSpPr>
      <xdr:spPr>
        <a:xfrm>
          <a:off x="13429346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156035</xdr:colOff>
      <xdr:row>19</xdr:row>
      <xdr:rowOff>129904</xdr:rowOff>
    </xdr:from>
    <xdr:to>
      <xdr:col>17</xdr:col>
      <xdr:colOff>463610</xdr:colOff>
      <xdr:row>22</xdr:row>
      <xdr:rowOff>108060</xdr:rowOff>
    </xdr:to>
    <xdr:sp macro="" textlink="Location1ANALYSIS!D6">
      <xdr:nvSpPr>
        <xdr:cNvPr id="103" name="TextBox 102">
          <a:extLst>
            <a:ext uri="{FF2B5EF4-FFF2-40B4-BE49-F238E27FC236}">
              <a16:creationId xmlns:a16="http://schemas.microsoft.com/office/drawing/2014/main" id="{C50235A9-35C9-594D-A99A-677443F20365}"/>
            </a:ext>
          </a:extLst>
        </xdr:cNvPr>
        <xdr:cNvSpPr txBox="1"/>
      </xdr:nvSpPr>
      <xdr:spPr>
        <a:xfrm>
          <a:off x="14343749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00D9CFC-7BB5-4F40-AA8E-C65379DF4306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580578</xdr:colOff>
      <xdr:row>19</xdr:row>
      <xdr:rowOff>129904</xdr:rowOff>
    </xdr:from>
    <xdr:to>
      <xdr:col>18</xdr:col>
      <xdr:colOff>40881</xdr:colOff>
      <xdr:row>22</xdr:row>
      <xdr:rowOff>108060</xdr:rowOff>
    </xdr:to>
    <xdr:sp macro="" textlink="Location1ANALYSIS!F6">
      <xdr:nvSpPr>
        <xdr:cNvPr id="104" name="TextBox 103">
          <a:extLst>
            <a:ext uri="{FF2B5EF4-FFF2-40B4-BE49-F238E27FC236}">
              <a16:creationId xmlns:a16="http://schemas.microsoft.com/office/drawing/2014/main" id="{FF8957A2-765E-934E-ACA5-AC0E98026B72}"/>
            </a:ext>
          </a:extLst>
        </xdr:cNvPr>
        <xdr:cNvSpPr txBox="1"/>
      </xdr:nvSpPr>
      <xdr:spPr>
        <a:xfrm>
          <a:off x="14768292" y="323233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6FFF130-C36A-7F4F-9FBD-A87D09ACB20A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6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391892</xdr:colOff>
      <xdr:row>19</xdr:row>
      <xdr:rowOff>129904</xdr:rowOff>
    </xdr:from>
    <xdr:to>
      <xdr:col>17</xdr:col>
      <xdr:colOff>699467</xdr:colOff>
      <xdr:row>22</xdr:row>
      <xdr:rowOff>103898</xdr:rowOff>
    </xdr:to>
    <xdr:sp macro="" textlink="#REF!">
      <xdr:nvSpPr>
        <xdr:cNvPr id="105" name="TextBox 104">
          <a:extLst>
            <a:ext uri="{FF2B5EF4-FFF2-40B4-BE49-F238E27FC236}">
              <a16:creationId xmlns:a16="http://schemas.microsoft.com/office/drawing/2014/main" id="{16F6E7E7-9BFA-4E47-91C1-F84117A8E392}"/>
            </a:ext>
          </a:extLst>
        </xdr:cNvPr>
        <xdr:cNvSpPr txBox="1"/>
      </xdr:nvSpPr>
      <xdr:spPr>
        <a:xfrm>
          <a:off x="14579606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526151</xdr:colOff>
      <xdr:row>19</xdr:row>
      <xdr:rowOff>129904</xdr:rowOff>
    </xdr:from>
    <xdr:to>
      <xdr:col>18</xdr:col>
      <xdr:colOff>821026</xdr:colOff>
      <xdr:row>22</xdr:row>
      <xdr:rowOff>108060</xdr:rowOff>
    </xdr:to>
    <xdr:sp macro="" textlink="Location1ANALYSIS!D7">
      <xdr:nvSpPr>
        <xdr:cNvPr id="107" name="TextBox 106">
          <a:extLst>
            <a:ext uri="{FF2B5EF4-FFF2-40B4-BE49-F238E27FC236}">
              <a16:creationId xmlns:a16="http://schemas.microsoft.com/office/drawing/2014/main" id="{82C17512-88CF-194E-8872-A53A225F387C}"/>
            </a:ext>
          </a:extLst>
        </xdr:cNvPr>
        <xdr:cNvSpPr txBox="1"/>
      </xdr:nvSpPr>
      <xdr:spPr>
        <a:xfrm>
          <a:off x="15548437" y="323233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4466FF2-E905-164C-9088-C4ACEA28A706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116123</xdr:colOff>
      <xdr:row>19</xdr:row>
      <xdr:rowOff>129904</xdr:rowOff>
    </xdr:from>
    <xdr:to>
      <xdr:col>19</xdr:col>
      <xdr:colOff>423698</xdr:colOff>
      <xdr:row>22</xdr:row>
      <xdr:rowOff>108060</xdr:rowOff>
    </xdr:to>
    <xdr:sp macro="" textlink="Location1ANALYSIS!F7">
      <xdr:nvSpPr>
        <xdr:cNvPr id="108" name="TextBox 107">
          <a:extLst>
            <a:ext uri="{FF2B5EF4-FFF2-40B4-BE49-F238E27FC236}">
              <a16:creationId xmlns:a16="http://schemas.microsoft.com/office/drawing/2014/main" id="{2CED95AC-1100-C84E-83FB-66467BD0223A}"/>
            </a:ext>
          </a:extLst>
        </xdr:cNvPr>
        <xdr:cNvSpPr txBox="1"/>
      </xdr:nvSpPr>
      <xdr:spPr>
        <a:xfrm>
          <a:off x="15972980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8919A9-C51C-0945-A2B2-338F8724CFDC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762008</xdr:colOff>
      <xdr:row>19</xdr:row>
      <xdr:rowOff>129904</xdr:rowOff>
    </xdr:from>
    <xdr:to>
      <xdr:col>19</xdr:col>
      <xdr:colOff>222312</xdr:colOff>
      <xdr:row>22</xdr:row>
      <xdr:rowOff>103898</xdr:rowOff>
    </xdr:to>
    <xdr:sp macro="" textlink="#REF!">
      <xdr:nvSpPr>
        <xdr:cNvPr id="109" name="TextBox 108">
          <a:extLst>
            <a:ext uri="{FF2B5EF4-FFF2-40B4-BE49-F238E27FC236}">
              <a16:creationId xmlns:a16="http://schemas.microsoft.com/office/drawing/2014/main" id="{308128A2-0C16-3948-BD93-58E479497E7B}"/>
            </a:ext>
          </a:extLst>
        </xdr:cNvPr>
        <xdr:cNvSpPr txBox="1"/>
      </xdr:nvSpPr>
      <xdr:spPr>
        <a:xfrm>
          <a:off x="15784294" y="323233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605980</xdr:colOff>
      <xdr:row>19</xdr:row>
      <xdr:rowOff>129904</xdr:rowOff>
    </xdr:from>
    <xdr:to>
      <xdr:col>20</xdr:col>
      <xdr:colOff>78983</xdr:colOff>
      <xdr:row>22</xdr:row>
      <xdr:rowOff>108060</xdr:rowOff>
    </xdr:to>
    <xdr:sp macro="" textlink="Location1ANALYSIS!D8">
      <xdr:nvSpPr>
        <xdr:cNvPr id="111" name="TextBox 110">
          <a:extLst>
            <a:ext uri="{FF2B5EF4-FFF2-40B4-BE49-F238E27FC236}">
              <a16:creationId xmlns:a16="http://schemas.microsoft.com/office/drawing/2014/main" id="{BB06ECA8-F23C-8440-ADAF-75E08809C1B1}"/>
            </a:ext>
          </a:extLst>
        </xdr:cNvPr>
        <xdr:cNvSpPr txBox="1"/>
      </xdr:nvSpPr>
      <xdr:spPr>
        <a:xfrm>
          <a:off x="16462837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73B7E7E-1AB4-1A49-91FA-2C2605682291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195951</xdr:colOff>
      <xdr:row>19</xdr:row>
      <xdr:rowOff>129904</xdr:rowOff>
    </xdr:from>
    <xdr:to>
      <xdr:col>20</xdr:col>
      <xdr:colOff>503526</xdr:colOff>
      <xdr:row>22</xdr:row>
      <xdr:rowOff>108060</xdr:rowOff>
    </xdr:to>
    <xdr:sp macro="" textlink="Location1ANALYSIS!F8">
      <xdr:nvSpPr>
        <xdr:cNvPr id="112" name="TextBox 111">
          <a:extLst>
            <a:ext uri="{FF2B5EF4-FFF2-40B4-BE49-F238E27FC236}">
              <a16:creationId xmlns:a16="http://schemas.microsoft.com/office/drawing/2014/main" id="{1928AAB7-B201-7940-BC2A-5D9C1E07D6FB}"/>
            </a:ext>
          </a:extLst>
        </xdr:cNvPr>
        <xdr:cNvSpPr txBox="1"/>
      </xdr:nvSpPr>
      <xdr:spPr>
        <a:xfrm>
          <a:off x="16887380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7B2F85-08A0-384D-98DE-642662E9F0C6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43551</xdr:colOff>
      <xdr:row>19</xdr:row>
      <xdr:rowOff>129904</xdr:rowOff>
    </xdr:from>
    <xdr:to>
      <xdr:col>20</xdr:col>
      <xdr:colOff>351126</xdr:colOff>
      <xdr:row>22</xdr:row>
      <xdr:rowOff>103898</xdr:rowOff>
    </xdr:to>
    <xdr:sp macro="" textlink="#REF!">
      <xdr:nvSpPr>
        <xdr:cNvPr id="113" name="TextBox 112">
          <a:extLst>
            <a:ext uri="{FF2B5EF4-FFF2-40B4-BE49-F238E27FC236}">
              <a16:creationId xmlns:a16="http://schemas.microsoft.com/office/drawing/2014/main" id="{1F734BC7-0469-A648-AC32-224F46535CA4}"/>
            </a:ext>
          </a:extLst>
        </xdr:cNvPr>
        <xdr:cNvSpPr txBox="1"/>
      </xdr:nvSpPr>
      <xdr:spPr>
        <a:xfrm>
          <a:off x="16734980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515259</xdr:colOff>
      <xdr:row>29</xdr:row>
      <xdr:rowOff>62421</xdr:rowOff>
    </xdr:from>
    <xdr:to>
      <xdr:col>20</xdr:col>
      <xdr:colOff>509511</xdr:colOff>
      <xdr:row>48</xdr:row>
      <xdr:rowOff>67486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61DA014-2B52-3A42-BF7F-F74BE0C7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9259" y="4797707"/>
          <a:ext cx="5001681" cy="3107493"/>
        </a:xfrm>
        <a:prstGeom prst="rect">
          <a:avLst/>
        </a:prstGeom>
      </xdr:spPr>
    </xdr:pic>
    <xdr:clientData/>
  </xdr:twoCellAnchor>
  <xdr:twoCellAnchor>
    <xdr:from>
      <xdr:col>14</xdr:col>
      <xdr:colOff>497116</xdr:colOff>
      <xdr:row>30</xdr:row>
      <xdr:rowOff>152402</xdr:rowOff>
    </xdr:from>
    <xdr:to>
      <xdr:col>14</xdr:col>
      <xdr:colOff>804691</xdr:colOff>
      <xdr:row>33</xdr:row>
      <xdr:rowOff>130557</xdr:rowOff>
    </xdr:to>
    <xdr:sp macro="" textlink="Location2ANALYSIS!D14">
      <xdr:nvSpPr>
        <xdr:cNvPr id="110" name="TextBox 109">
          <a:extLst>
            <a:ext uri="{FF2B5EF4-FFF2-40B4-BE49-F238E27FC236}">
              <a16:creationId xmlns:a16="http://schemas.microsoft.com/office/drawing/2014/main" id="{A6658916-1138-7D4E-8131-266C520C15D7}"/>
            </a:ext>
          </a:extLst>
        </xdr:cNvPr>
        <xdr:cNvSpPr txBox="1"/>
      </xdr:nvSpPr>
      <xdr:spPr>
        <a:xfrm>
          <a:off x="12181116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BF74552-ACC2-F546-8A75-EE60D71F53A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87088</xdr:colOff>
      <xdr:row>30</xdr:row>
      <xdr:rowOff>152402</xdr:rowOff>
    </xdr:from>
    <xdr:to>
      <xdr:col>15</xdr:col>
      <xdr:colOff>394663</xdr:colOff>
      <xdr:row>33</xdr:row>
      <xdr:rowOff>130557</xdr:rowOff>
    </xdr:to>
    <xdr:sp macro="" textlink="Location2ANALYSIS!F14">
      <xdr:nvSpPr>
        <xdr:cNvPr id="114" name="TextBox 113">
          <a:extLst>
            <a:ext uri="{FF2B5EF4-FFF2-40B4-BE49-F238E27FC236}">
              <a16:creationId xmlns:a16="http://schemas.microsoft.com/office/drawing/2014/main" id="{01426818-B80C-5E4E-80D5-A5950414754E}"/>
            </a:ext>
          </a:extLst>
        </xdr:cNvPr>
        <xdr:cNvSpPr txBox="1"/>
      </xdr:nvSpPr>
      <xdr:spPr>
        <a:xfrm>
          <a:off x="12605659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8AA811-94B8-D543-8D15-9F30F67109D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631376</xdr:colOff>
      <xdr:row>30</xdr:row>
      <xdr:rowOff>152402</xdr:rowOff>
    </xdr:from>
    <xdr:to>
      <xdr:col>16</xdr:col>
      <xdr:colOff>104379</xdr:colOff>
      <xdr:row>33</xdr:row>
      <xdr:rowOff>130557</xdr:rowOff>
    </xdr:to>
    <xdr:sp macro="" textlink="Location2ANALYSIS!D15">
      <xdr:nvSpPr>
        <xdr:cNvPr id="116" name="TextBox 115">
          <a:extLst>
            <a:ext uri="{FF2B5EF4-FFF2-40B4-BE49-F238E27FC236}">
              <a16:creationId xmlns:a16="http://schemas.microsoft.com/office/drawing/2014/main" id="{55F5497B-6E04-6340-A86B-EC944D87CDF5}"/>
            </a:ext>
          </a:extLst>
        </xdr:cNvPr>
        <xdr:cNvSpPr txBox="1"/>
      </xdr:nvSpPr>
      <xdr:spPr>
        <a:xfrm>
          <a:off x="13149947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E32A5B0-32A4-5743-84F9-D74587C3324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221347</xdr:colOff>
      <xdr:row>30</xdr:row>
      <xdr:rowOff>152402</xdr:rowOff>
    </xdr:from>
    <xdr:to>
      <xdr:col>16</xdr:col>
      <xdr:colOff>528922</xdr:colOff>
      <xdr:row>33</xdr:row>
      <xdr:rowOff>130557</xdr:rowOff>
    </xdr:to>
    <xdr:sp macro="" textlink="Location2ANALYSIS!F15">
      <xdr:nvSpPr>
        <xdr:cNvPr id="117" name="TextBox 116">
          <a:extLst>
            <a:ext uri="{FF2B5EF4-FFF2-40B4-BE49-F238E27FC236}">
              <a16:creationId xmlns:a16="http://schemas.microsoft.com/office/drawing/2014/main" id="{A8C78710-9856-0541-B450-8E26043C5DBC}"/>
            </a:ext>
          </a:extLst>
        </xdr:cNvPr>
        <xdr:cNvSpPr txBox="1"/>
      </xdr:nvSpPr>
      <xdr:spPr>
        <a:xfrm>
          <a:off x="13574490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904523-DA9F-094B-A64B-8DCA635E877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130636</xdr:colOff>
      <xdr:row>30</xdr:row>
      <xdr:rowOff>152402</xdr:rowOff>
    </xdr:from>
    <xdr:to>
      <xdr:col>17</xdr:col>
      <xdr:colOff>438211</xdr:colOff>
      <xdr:row>33</xdr:row>
      <xdr:rowOff>130557</xdr:rowOff>
    </xdr:to>
    <xdr:sp macro="" textlink="Location2ANALYSIS!D16">
      <xdr:nvSpPr>
        <xdr:cNvPr id="119" name="TextBox 118">
          <a:extLst>
            <a:ext uri="{FF2B5EF4-FFF2-40B4-BE49-F238E27FC236}">
              <a16:creationId xmlns:a16="http://schemas.microsoft.com/office/drawing/2014/main" id="{7EF5F7F2-1CDC-A24B-91D7-F3A80FBF1D9F}"/>
            </a:ext>
          </a:extLst>
        </xdr:cNvPr>
        <xdr:cNvSpPr txBox="1"/>
      </xdr:nvSpPr>
      <xdr:spPr>
        <a:xfrm>
          <a:off x="14318350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2CC6662-1FEB-8645-B715-C6EB72FB69D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555179</xdr:colOff>
      <xdr:row>30</xdr:row>
      <xdr:rowOff>152402</xdr:rowOff>
    </xdr:from>
    <xdr:to>
      <xdr:col>18</xdr:col>
      <xdr:colOff>28182</xdr:colOff>
      <xdr:row>33</xdr:row>
      <xdr:rowOff>130557</xdr:rowOff>
    </xdr:to>
    <xdr:sp macro="" textlink="Location2ANALYSIS!F16">
      <xdr:nvSpPr>
        <xdr:cNvPr id="120" name="TextBox 119">
          <a:extLst>
            <a:ext uri="{FF2B5EF4-FFF2-40B4-BE49-F238E27FC236}">
              <a16:creationId xmlns:a16="http://schemas.microsoft.com/office/drawing/2014/main" id="{8A63C561-A4E3-E143-A88B-30D81045564B}"/>
            </a:ext>
          </a:extLst>
        </xdr:cNvPr>
        <xdr:cNvSpPr txBox="1"/>
      </xdr:nvSpPr>
      <xdr:spPr>
        <a:xfrm>
          <a:off x="14742893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0CC4CB3-5BDD-3D47-A736-37BE7268744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8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500752</xdr:colOff>
      <xdr:row>30</xdr:row>
      <xdr:rowOff>152402</xdr:rowOff>
    </xdr:from>
    <xdr:to>
      <xdr:col>18</xdr:col>
      <xdr:colOff>808327</xdr:colOff>
      <xdr:row>33</xdr:row>
      <xdr:rowOff>130557</xdr:rowOff>
    </xdr:to>
    <xdr:sp macro="" textlink="Location2ANALYSIS!D17">
      <xdr:nvSpPr>
        <xdr:cNvPr id="127" name="TextBox 126">
          <a:extLst>
            <a:ext uri="{FF2B5EF4-FFF2-40B4-BE49-F238E27FC236}">
              <a16:creationId xmlns:a16="http://schemas.microsoft.com/office/drawing/2014/main" id="{69158A67-1384-394C-9C1B-BA962848DECA}"/>
            </a:ext>
          </a:extLst>
        </xdr:cNvPr>
        <xdr:cNvSpPr txBox="1"/>
      </xdr:nvSpPr>
      <xdr:spPr>
        <a:xfrm>
          <a:off x="15523038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D2A0F3B-0645-4942-A234-A63DFFF5DE6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90724</xdr:colOff>
      <xdr:row>30</xdr:row>
      <xdr:rowOff>152402</xdr:rowOff>
    </xdr:from>
    <xdr:to>
      <xdr:col>19</xdr:col>
      <xdr:colOff>385599</xdr:colOff>
      <xdr:row>33</xdr:row>
      <xdr:rowOff>130557</xdr:rowOff>
    </xdr:to>
    <xdr:sp macro="" textlink="Location2ANALYSIS!F17">
      <xdr:nvSpPr>
        <xdr:cNvPr id="128" name="TextBox 127">
          <a:extLst>
            <a:ext uri="{FF2B5EF4-FFF2-40B4-BE49-F238E27FC236}">
              <a16:creationId xmlns:a16="http://schemas.microsoft.com/office/drawing/2014/main" id="{5B234A32-D5C0-D841-804B-AC0DFA237DA2}"/>
            </a:ext>
          </a:extLst>
        </xdr:cNvPr>
        <xdr:cNvSpPr txBox="1"/>
      </xdr:nvSpPr>
      <xdr:spPr>
        <a:xfrm>
          <a:off x="15947581" y="50509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62EA35F-3C22-824A-92A0-12DC6A9FA8F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580581</xdr:colOff>
      <xdr:row>30</xdr:row>
      <xdr:rowOff>152402</xdr:rowOff>
    </xdr:from>
    <xdr:to>
      <xdr:col>20</xdr:col>
      <xdr:colOff>40884</xdr:colOff>
      <xdr:row>33</xdr:row>
      <xdr:rowOff>130557</xdr:rowOff>
    </xdr:to>
    <xdr:sp macro="" textlink="Location2ANALYSIS!D18">
      <xdr:nvSpPr>
        <xdr:cNvPr id="130" name="TextBox 129">
          <a:extLst>
            <a:ext uri="{FF2B5EF4-FFF2-40B4-BE49-F238E27FC236}">
              <a16:creationId xmlns:a16="http://schemas.microsoft.com/office/drawing/2014/main" id="{FD5FF782-BE4E-AD4E-B322-EDDC8D9A0EC6}"/>
            </a:ext>
          </a:extLst>
        </xdr:cNvPr>
        <xdr:cNvSpPr txBox="1"/>
      </xdr:nvSpPr>
      <xdr:spPr>
        <a:xfrm>
          <a:off x="16437438" y="50509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B04A8D5-95C1-644D-ABF7-D00DB0597A0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170552</xdr:colOff>
      <xdr:row>30</xdr:row>
      <xdr:rowOff>152402</xdr:rowOff>
    </xdr:from>
    <xdr:to>
      <xdr:col>20</xdr:col>
      <xdr:colOff>478127</xdr:colOff>
      <xdr:row>33</xdr:row>
      <xdr:rowOff>130557</xdr:rowOff>
    </xdr:to>
    <xdr:sp macro="" textlink="Location2ANALYSIS!F18">
      <xdr:nvSpPr>
        <xdr:cNvPr id="131" name="TextBox 130">
          <a:extLst>
            <a:ext uri="{FF2B5EF4-FFF2-40B4-BE49-F238E27FC236}">
              <a16:creationId xmlns:a16="http://schemas.microsoft.com/office/drawing/2014/main" id="{34DE6E36-405E-C142-A3CA-29DD80D2519B}"/>
            </a:ext>
          </a:extLst>
        </xdr:cNvPr>
        <xdr:cNvSpPr txBox="1"/>
      </xdr:nvSpPr>
      <xdr:spPr>
        <a:xfrm>
          <a:off x="16861981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058305-7E43-B543-BB04-1DFD1107AB3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486230</xdr:colOff>
      <xdr:row>37</xdr:row>
      <xdr:rowOff>50802</xdr:rowOff>
    </xdr:from>
    <xdr:to>
      <xdr:col>14</xdr:col>
      <xdr:colOff>793805</xdr:colOff>
      <xdr:row>40</xdr:row>
      <xdr:rowOff>28957</xdr:rowOff>
    </xdr:to>
    <xdr:sp macro="" textlink="Location2ANALYSIS!D9">
      <xdr:nvSpPr>
        <xdr:cNvPr id="133" name="TextBox 132">
          <a:extLst>
            <a:ext uri="{FF2B5EF4-FFF2-40B4-BE49-F238E27FC236}">
              <a16:creationId xmlns:a16="http://schemas.microsoft.com/office/drawing/2014/main" id="{C810E18C-E91A-DD43-85F5-B94D42BB9E24}"/>
            </a:ext>
          </a:extLst>
        </xdr:cNvPr>
        <xdr:cNvSpPr txBox="1"/>
      </xdr:nvSpPr>
      <xdr:spPr>
        <a:xfrm>
          <a:off x="12170230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DC60EAB-A781-F44D-8272-41C2A6A95DF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76202</xdr:colOff>
      <xdr:row>37</xdr:row>
      <xdr:rowOff>50802</xdr:rowOff>
    </xdr:from>
    <xdr:to>
      <xdr:col>15</xdr:col>
      <xdr:colOff>383777</xdr:colOff>
      <xdr:row>40</xdr:row>
      <xdr:rowOff>28957</xdr:rowOff>
    </xdr:to>
    <xdr:sp macro="" textlink="Location2ANALYSIS!F9">
      <xdr:nvSpPr>
        <xdr:cNvPr id="134" name="TextBox 133">
          <a:extLst>
            <a:ext uri="{FF2B5EF4-FFF2-40B4-BE49-F238E27FC236}">
              <a16:creationId xmlns:a16="http://schemas.microsoft.com/office/drawing/2014/main" id="{D80F8B0B-5DA1-B146-8AB1-C7564A15E46A}"/>
            </a:ext>
          </a:extLst>
        </xdr:cNvPr>
        <xdr:cNvSpPr txBox="1"/>
      </xdr:nvSpPr>
      <xdr:spPr>
        <a:xfrm>
          <a:off x="12594773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CB083C-7D12-A94C-AA35-D39EEC394A8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620490</xdr:colOff>
      <xdr:row>37</xdr:row>
      <xdr:rowOff>50802</xdr:rowOff>
    </xdr:from>
    <xdr:to>
      <xdr:col>16</xdr:col>
      <xdr:colOff>93493</xdr:colOff>
      <xdr:row>40</xdr:row>
      <xdr:rowOff>28957</xdr:rowOff>
    </xdr:to>
    <xdr:sp macro="" textlink="Location2ANALYSIS!D10">
      <xdr:nvSpPr>
        <xdr:cNvPr id="136" name="TextBox 135">
          <a:extLst>
            <a:ext uri="{FF2B5EF4-FFF2-40B4-BE49-F238E27FC236}">
              <a16:creationId xmlns:a16="http://schemas.microsoft.com/office/drawing/2014/main" id="{9A464038-B420-5A47-9C02-A8EC3DE56E0F}"/>
            </a:ext>
          </a:extLst>
        </xdr:cNvPr>
        <xdr:cNvSpPr txBox="1"/>
      </xdr:nvSpPr>
      <xdr:spPr>
        <a:xfrm>
          <a:off x="13139061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20740A-D7EB-4745-8BEB-CA0382A14B0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210461</xdr:colOff>
      <xdr:row>37</xdr:row>
      <xdr:rowOff>50802</xdr:rowOff>
    </xdr:from>
    <xdr:to>
      <xdr:col>16</xdr:col>
      <xdr:colOff>518036</xdr:colOff>
      <xdr:row>40</xdr:row>
      <xdr:rowOff>28957</xdr:rowOff>
    </xdr:to>
    <xdr:sp macro="" textlink="Location2ANALYSIS!F10">
      <xdr:nvSpPr>
        <xdr:cNvPr id="137" name="TextBox 136">
          <a:extLst>
            <a:ext uri="{FF2B5EF4-FFF2-40B4-BE49-F238E27FC236}">
              <a16:creationId xmlns:a16="http://schemas.microsoft.com/office/drawing/2014/main" id="{6FE1B5A8-9C29-E14A-B212-51C4A12CF478}"/>
            </a:ext>
          </a:extLst>
        </xdr:cNvPr>
        <xdr:cNvSpPr txBox="1"/>
      </xdr:nvSpPr>
      <xdr:spPr>
        <a:xfrm>
          <a:off x="13563604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0632752-3568-7C47-B79B-1D031727837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119750</xdr:colOff>
      <xdr:row>37</xdr:row>
      <xdr:rowOff>50802</xdr:rowOff>
    </xdr:from>
    <xdr:to>
      <xdr:col>17</xdr:col>
      <xdr:colOff>427325</xdr:colOff>
      <xdr:row>40</xdr:row>
      <xdr:rowOff>28957</xdr:rowOff>
    </xdr:to>
    <xdr:sp macro="" textlink="Location2ANALYSIS!D11">
      <xdr:nvSpPr>
        <xdr:cNvPr id="139" name="TextBox 138">
          <a:extLst>
            <a:ext uri="{FF2B5EF4-FFF2-40B4-BE49-F238E27FC236}">
              <a16:creationId xmlns:a16="http://schemas.microsoft.com/office/drawing/2014/main" id="{F15622A7-5782-2B47-9ACD-DA24BCAB87CE}"/>
            </a:ext>
          </a:extLst>
        </xdr:cNvPr>
        <xdr:cNvSpPr txBox="1"/>
      </xdr:nvSpPr>
      <xdr:spPr>
        <a:xfrm>
          <a:off x="14307464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C67B4B6-8082-9549-A15F-62F9D419FCD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544293</xdr:colOff>
      <xdr:row>37</xdr:row>
      <xdr:rowOff>50802</xdr:rowOff>
    </xdr:from>
    <xdr:to>
      <xdr:col>18</xdr:col>
      <xdr:colOff>4596</xdr:colOff>
      <xdr:row>40</xdr:row>
      <xdr:rowOff>28957</xdr:rowOff>
    </xdr:to>
    <xdr:sp macro="" textlink="Location2ANALYSIS!F11">
      <xdr:nvSpPr>
        <xdr:cNvPr id="140" name="TextBox 139">
          <a:extLst>
            <a:ext uri="{FF2B5EF4-FFF2-40B4-BE49-F238E27FC236}">
              <a16:creationId xmlns:a16="http://schemas.microsoft.com/office/drawing/2014/main" id="{03C476FD-3E5D-F846-9121-31C99109665E}"/>
            </a:ext>
          </a:extLst>
        </xdr:cNvPr>
        <xdr:cNvSpPr txBox="1"/>
      </xdr:nvSpPr>
      <xdr:spPr>
        <a:xfrm>
          <a:off x="14732007" y="60923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34F21EC-EB4B-0545-B4B9-2CF5B844144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489866</xdr:colOff>
      <xdr:row>37</xdr:row>
      <xdr:rowOff>50802</xdr:rowOff>
    </xdr:from>
    <xdr:to>
      <xdr:col>18</xdr:col>
      <xdr:colOff>797441</xdr:colOff>
      <xdr:row>40</xdr:row>
      <xdr:rowOff>28957</xdr:rowOff>
    </xdr:to>
    <xdr:sp macro="" textlink="Location2ANALYSIS!D12">
      <xdr:nvSpPr>
        <xdr:cNvPr id="142" name="TextBox 141">
          <a:extLst>
            <a:ext uri="{FF2B5EF4-FFF2-40B4-BE49-F238E27FC236}">
              <a16:creationId xmlns:a16="http://schemas.microsoft.com/office/drawing/2014/main" id="{3E5AB780-B903-674B-BC8C-B9F7B093C536}"/>
            </a:ext>
          </a:extLst>
        </xdr:cNvPr>
        <xdr:cNvSpPr txBox="1"/>
      </xdr:nvSpPr>
      <xdr:spPr>
        <a:xfrm>
          <a:off x="15512152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ED1E984-F33F-9449-8C9B-79A0374A431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79838</xdr:colOff>
      <xdr:row>37</xdr:row>
      <xdr:rowOff>50802</xdr:rowOff>
    </xdr:from>
    <xdr:to>
      <xdr:col>19</xdr:col>
      <xdr:colOff>387413</xdr:colOff>
      <xdr:row>40</xdr:row>
      <xdr:rowOff>28957</xdr:rowOff>
    </xdr:to>
    <xdr:sp macro="" textlink="Location2ANALYSIS!F12">
      <xdr:nvSpPr>
        <xdr:cNvPr id="143" name="TextBox 142">
          <a:extLst>
            <a:ext uri="{FF2B5EF4-FFF2-40B4-BE49-F238E27FC236}">
              <a16:creationId xmlns:a16="http://schemas.microsoft.com/office/drawing/2014/main" id="{2C26F3B1-F082-B94E-A8F3-7615B9B6EA99}"/>
            </a:ext>
          </a:extLst>
        </xdr:cNvPr>
        <xdr:cNvSpPr txBox="1"/>
      </xdr:nvSpPr>
      <xdr:spPr>
        <a:xfrm>
          <a:off x="15936695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D949E5C-AC7F-324B-9007-C22939E83C4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569695</xdr:colOff>
      <xdr:row>37</xdr:row>
      <xdr:rowOff>50802</xdr:rowOff>
    </xdr:from>
    <xdr:to>
      <xdr:col>20</xdr:col>
      <xdr:colOff>42698</xdr:colOff>
      <xdr:row>40</xdr:row>
      <xdr:rowOff>28957</xdr:rowOff>
    </xdr:to>
    <xdr:sp macro="" textlink="Location2ANALYSIS!D13">
      <xdr:nvSpPr>
        <xdr:cNvPr id="145" name="TextBox 144">
          <a:extLst>
            <a:ext uri="{FF2B5EF4-FFF2-40B4-BE49-F238E27FC236}">
              <a16:creationId xmlns:a16="http://schemas.microsoft.com/office/drawing/2014/main" id="{24B470D5-ED44-BD43-B6DA-92B8962CA46B}"/>
            </a:ext>
          </a:extLst>
        </xdr:cNvPr>
        <xdr:cNvSpPr txBox="1"/>
      </xdr:nvSpPr>
      <xdr:spPr>
        <a:xfrm>
          <a:off x="16426552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CD4753-9D98-8E49-B65C-CB045A857C3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159666</xdr:colOff>
      <xdr:row>37</xdr:row>
      <xdr:rowOff>50802</xdr:rowOff>
    </xdr:from>
    <xdr:to>
      <xdr:col>20</xdr:col>
      <xdr:colOff>467241</xdr:colOff>
      <xdr:row>40</xdr:row>
      <xdr:rowOff>28957</xdr:rowOff>
    </xdr:to>
    <xdr:sp macro="" textlink="Location2ANALYSIS!F13">
      <xdr:nvSpPr>
        <xdr:cNvPr id="146" name="TextBox 145">
          <a:extLst>
            <a:ext uri="{FF2B5EF4-FFF2-40B4-BE49-F238E27FC236}">
              <a16:creationId xmlns:a16="http://schemas.microsoft.com/office/drawing/2014/main" id="{4FC9B569-A079-5740-AC54-7649954A736A}"/>
            </a:ext>
          </a:extLst>
        </xdr:cNvPr>
        <xdr:cNvSpPr txBox="1"/>
      </xdr:nvSpPr>
      <xdr:spPr>
        <a:xfrm>
          <a:off x="16851095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226938C-06F3-5C45-B16E-B8C89774A46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493487</xdr:colOff>
      <xdr:row>43</xdr:row>
      <xdr:rowOff>130629</xdr:rowOff>
    </xdr:from>
    <xdr:to>
      <xdr:col>14</xdr:col>
      <xdr:colOff>801062</xdr:colOff>
      <xdr:row>46</xdr:row>
      <xdr:rowOff>108785</xdr:rowOff>
    </xdr:to>
    <xdr:sp macro="" textlink="Location2ANALYSIS!D4">
      <xdr:nvSpPr>
        <xdr:cNvPr id="148" name="TextBox 147">
          <a:extLst>
            <a:ext uri="{FF2B5EF4-FFF2-40B4-BE49-F238E27FC236}">
              <a16:creationId xmlns:a16="http://schemas.microsoft.com/office/drawing/2014/main" id="{A1085F43-706D-9B4C-AFE3-189E1BA4E51D}"/>
            </a:ext>
          </a:extLst>
        </xdr:cNvPr>
        <xdr:cNvSpPr txBox="1"/>
      </xdr:nvSpPr>
      <xdr:spPr>
        <a:xfrm>
          <a:off x="12177487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98A36E4-FCB9-0F41-963D-C0439DE576A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83459</xdr:colOff>
      <xdr:row>43</xdr:row>
      <xdr:rowOff>130629</xdr:rowOff>
    </xdr:from>
    <xdr:to>
      <xdr:col>15</xdr:col>
      <xdr:colOff>391034</xdr:colOff>
      <xdr:row>46</xdr:row>
      <xdr:rowOff>108785</xdr:rowOff>
    </xdr:to>
    <xdr:sp macro="" textlink="Location2ANALYSIS!F4">
      <xdr:nvSpPr>
        <xdr:cNvPr id="149" name="TextBox 148">
          <a:extLst>
            <a:ext uri="{FF2B5EF4-FFF2-40B4-BE49-F238E27FC236}">
              <a16:creationId xmlns:a16="http://schemas.microsoft.com/office/drawing/2014/main" id="{DEB30919-E1E6-4646-A9B5-28C77AE83449}"/>
            </a:ext>
          </a:extLst>
        </xdr:cNvPr>
        <xdr:cNvSpPr txBox="1"/>
      </xdr:nvSpPr>
      <xdr:spPr>
        <a:xfrm>
          <a:off x="12602030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E0AB6D9-C3EA-EA45-8A17-5911EFD5013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627747</xdr:colOff>
      <xdr:row>43</xdr:row>
      <xdr:rowOff>130629</xdr:rowOff>
    </xdr:from>
    <xdr:to>
      <xdr:col>16</xdr:col>
      <xdr:colOff>100750</xdr:colOff>
      <xdr:row>46</xdr:row>
      <xdr:rowOff>108785</xdr:rowOff>
    </xdr:to>
    <xdr:sp macro="" textlink="Location2ANALYSIS!D5">
      <xdr:nvSpPr>
        <xdr:cNvPr id="151" name="TextBox 150">
          <a:extLst>
            <a:ext uri="{FF2B5EF4-FFF2-40B4-BE49-F238E27FC236}">
              <a16:creationId xmlns:a16="http://schemas.microsoft.com/office/drawing/2014/main" id="{494A3A34-6EEA-AE4B-892A-768D09E7BC82}"/>
            </a:ext>
          </a:extLst>
        </xdr:cNvPr>
        <xdr:cNvSpPr txBox="1"/>
      </xdr:nvSpPr>
      <xdr:spPr>
        <a:xfrm>
          <a:off x="13146318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660FE9E-6CD3-CF4A-85B3-97EEDBEE4E2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217718</xdr:colOff>
      <xdr:row>43</xdr:row>
      <xdr:rowOff>130629</xdr:rowOff>
    </xdr:from>
    <xdr:to>
      <xdr:col>16</xdr:col>
      <xdr:colOff>525293</xdr:colOff>
      <xdr:row>46</xdr:row>
      <xdr:rowOff>108785</xdr:rowOff>
    </xdr:to>
    <xdr:sp macro="" textlink="Location2ANALYSIS!F5">
      <xdr:nvSpPr>
        <xdr:cNvPr id="152" name="TextBox 151">
          <a:extLst>
            <a:ext uri="{FF2B5EF4-FFF2-40B4-BE49-F238E27FC236}">
              <a16:creationId xmlns:a16="http://schemas.microsoft.com/office/drawing/2014/main" id="{CA1767E3-6436-9741-A2B3-F8E08547FDC6}"/>
            </a:ext>
          </a:extLst>
        </xdr:cNvPr>
        <xdr:cNvSpPr txBox="1"/>
      </xdr:nvSpPr>
      <xdr:spPr>
        <a:xfrm>
          <a:off x="13570861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CFE5AF2-BF5A-BF4F-AF84-26DFFCE15BC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127007</xdr:colOff>
      <xdr:row>43</xdr:row>
      <xdr:rowOff>130629</xdr:rowOff>
    </xdr:from>
    <xdr:to>
      <xdr:col>17</xdr:col>
      <xdr:colOff>421882</xdr:colOff>
      <xdr:row>46</xdr:row>
      <xdr:rowOff>108785</xdr:rowOff>
    </xdr:to>
    <xdr:sp macro="" textlink="Location2ANALYSIS!D6">
      <xdr:nvSpPr>
        <xdr:cNvPr id="154" name="TextBox 153">
          <a:extLst>
            <a:ext uri="{FF2B5EF4-FFF2-40B4-BE49-F238E27FC236}">
              <a16:creationId xmlns:a16="http://schemas.microsoft.com/office/drawing/2014/main" id="{51678DF6-5789-7340-B588-E7838D3B9271}"/>
            </a:ext>
          </a:extLst>
        </xdr:cNvPr>
        <xdr:cNvSpPr txBox="1"/>
      </xdr:nvSpPr>
      <xdr:spPr>
        <a:xfrm>
          <a:off x="14314721" y="71519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73FC2E4-C194-7444-807A-5DBE250D9F9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551550</xdr:colOff>
      <xdr:row>43</xdr:row>
      <xdr:rowOff>130629</xdr:rowOff>
    </xdr:from>
    <xdr:to>
      <xdr:col>18</xdr:col>
      <xdr:colOff>24553</xdr:colOff>
      <xdr:row>46</xdr:row>
      <xdr:rowOff>108785</xdr:rowOff>
    </xdr:to>
    <xdr:sp macro="" textlink="Location2ANALYSIS!F6">
      <xdr:nvSpPr>
        <xdr:cNvPr id="155" name="TextBox 154">
          <a:extLst>
            <a:ext uri="{FF2B5EF4-FFF2-40B4-BE49-F238E27FC236}">
              <a16:creationId xmlns:a16="http://schemas.microsoft.com/office/drawing/2014/main" id="{B55C6BC9-23C4-E547-A592-8CEF94B5C364}"/>
            </a:ext>
          </a:extLst>
        </xdr:cNvPr>
        <xdr:cNvSpPr txBox="1"/>
      </xdr:nvSpPr>
      <xdr:spPr>
        <a:xfrm>
          <a:off x="14739264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6438E9-8287-0046-B60D-C72716BB386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8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497123</xdr:colOff>
      <xdr:row>43</xdr:row>
      <xdr:rowOff>130629</xdr:rowOff>
    </xdr:from>
    <xdr:to>
      <xdr:col>18</xdr:col>
      <xdr:colOff>804698</xdr:colOff>
      <xdr:row>46</xdr:row>
      <xdr:rowOff>108785</xdr:rowOff>
    </xdr:to>
    <xdr:sp macro="" textlink="Location2ANALYSIS!D7">
      <xdr:nvSpPr>
        <xdr:cNvPr id="157" name="TextBox 156">
          <a:extLst>
            <a:ext uri="{FF2B5EF4-FFF2-40B4-BE49-F238E27FC236}">
              <a16:creationId xmlns:a16="http://schemas.microsoft.com/office/drawing/2014/main" id="{F71C4131-3784-D54A-ABF8-638438887524}"/>
            </a:ext>
          </a:extLst>
        </xdr:cNvPr>
        <xdr:cNvSpPr txBox="1"/>
      </xdr:nvSpPr>
      <xdr:spPr>
        <a:xfrm>
          <a:off x="15519409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C98BFCC-58E9-C049-9354-A170BCC93B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87095</xdr:colOff>
      <xdr:row>43</xdr:row>
      <xdr:rowOff>130629</xdr:rowOff>
    </xdr:from>
    <xdr:to>
      <xdr:col>19</xdr:col>
      <xdr:colOff>394670</xdr:colOff>
      <xdr:row>46</xdr:row>
      <xdr:rowOff>108785</xdr:rowOff>
    </xdr:to>
    <xdr:sp macro="" textlink="Location2ANALYSIS!F7">
      <xdr:nvSpPr>
        <xdr:cNvPr id="158" name="TextBox 157">
          <a:extLst>
            <a:ext uri="{FF2B5EF4-FFF2-40B4-BE49-F238E27FC236}">
              <a16:creationId xmlns:a16="http://schemas.microsoft.com/office/drawing/2014/main" id="{5FC803F2-A9C0-AE41-923E-3EF6C86E9F30}"/>
            </a:ext>
          </a:extLst>
        </xdr:cNvPr>
        <xdr:cNvSpPr txBox="1"/>
      </xdr:nvSpPr>
      <xdr:spPr>
        <a:xfrm>
          <a:off x="15943952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ABDFB1E-1E87-0B43-8A22-62F141F096A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576952</xdr:colOff>
      <xdr:row>43</xdr:row>
      <xdr:rowOff>130629</xdr:rowOff>
    </xdr:from>
    <xdr:to>
      <xdr:col>20</xdr:col>
      <xdr:colOff>49955</xdr:colOff>
      <xdr:row>46</xdr:row>
      <xdr:rowOff>108785</xdr:rowOff>
    </xdr:to>
    <xdr:sp macro="" textlink="Location2ANALYSIS!D8">
      <xdr:nvSpPr>
        <xdr:cNvPr id="160" name="TextBox 159">
          <a:extLst>
            <a:ext uri="{FF2B5EF4-FFF2-40B4-BE49-F238E27FC236}">
              <a16:creationId xmlns:a16="http://schemas.microsoft.com/office/drawing/2014/main" id="{791DE9CB-4420-274C-8466-24DB45053366}"/>
            </a:ext>
          </a:extLst>
        </xdr:cNvPr>
        <xdr:cNvSpPr txBox="1"/>
      </xdr:nvSpPr>
      <xdr:spPr>
        <a:xfrm>
          <a:off x="16433809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8793849-3496-774D-8315-CF1F24CD260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732973</xdr:colOff>
      <xdr:row>30</xdr:row>
      <xdr:rowOff>152402</xdr:rowOff>
    </xdr:from>
    <xdr:to>
      <xdr:col>15</xdr:col>
      <xdr:colOff>205977</xdr:colOff>
      <xdr:row>33</xdr:row>
      <xdr:rowOff>126395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94F50A28-78C4-E742-AACE-25D7051A6788}"/>
            </a:ext>
          </a:extLst>
        </xdr:cNvPr>
        <xdr:cNvSpPr txBox="1"/>
      </xdr:nvSpPr>
      <xdr:spPr>
        <a:xfrm>
          <a:off x="12416973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16</xdr:col>
      <xdr:colOff>32661</xdr:colOff>
      <xdr:row>30</xdr:row>
      <xdr:rowOff>152402</xdr:rowOff>
    </xdr:from>
    <xdr:to>
      <xdr:col>16</xdr:col>
      <xdr:colOff>340236</xdr:colOff>
      <xdr:row>33</xdr:row>
      <xdr:rowOff>126395</xdr:rowOff>
    </xdr:to>
    <xdr:sp macro="" textlink="#REF!">
      <xdr:nvSpPr>
        <xdr:cNvPr id="118" name="TextBox 117">
          <a:extLst>
            <a:ext uri="{FF2B5EF4-FFF2-40B4-BE49-F238E27FC236}">
              <a16:creationId xmlns:a16="http://schemas.microsoft.com/office/drawing/2014/main" id="{529537FF-8437-9842-A75C-C47C596EE022}"/>
            </a:ext>
          </a:extLst>
        </xdr:cNvPr>
        <xdr:cNvSpPr txBox="1"/>
      </xdr:nvSpPr>
      <xdr:spPr>
        <a:xfrm>
          <a:off x="13385804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366493</xdr:colOff>
      <xdr:row>30</xdr:row>
      <xdr:rowOff>152402</xdr:rowOff>
    </xdr:from>
    <xdr:to>
      <xdr:col>17</xdr:col>
      <xdr:colOff>674068</xdr:colOff>
      <xdr:row>33</xdr:row>
      <xdr:rowOff>126395</xdr:rowOff>
    </xdr:to>
    <xdr:sp macro="" textlink="#REF!">
      <xdr:nvSpPr>
        <xdr:cNvPr id="121" name="TextBox 120">
          <a:extLst>
            <a:ext uri="{FF2B5EF4-FFF2-40B4-BE49-F238E27FC236}">
              <a16:creationId xmlns:a16="http://schemas.microsoft.com/office/drawing/2014/main" id="{675D22FB-623A-3648-9347-DD68B37F9896}"/>
            </a:ext>
          </a:extLst>
        </xdr:cNvPr>
        <xdr:cNvSpPr txBox="1"/>
      </xdr:nvSpPr>
      <xdr:spPr>
        <a:xfrm>
          <a:off x="14554207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736609</xdr:colOff>
      <xdr:row>30</xdr:row>
      <xdr:rowOff>152402</xdr:rowOff>
    </xdr:from>
    <xdr:to>
      <xdr:col>19</xdr:col>
      <xdr:colOff>209613</xdr:colOff>
      <xdr:row>33</xdr:row>
      <xdr:rowOff>126395</xdr:rowOff>
    </xdr:to>
    <xdr:sp macro="" textlink="#REF!">
      <xdr:nvSpPr>
        <xdr:cNvPr id="129" name="TextBox 128">
          <a:extLst>
            <a:ext uri="{FF2B5EF4-FFF2-40B4-BE49-F238E27FC236}">
              <a16:creationId xmlns:a16="http://schemas.microsoft.com/office/drawing/2014/main" id="{EDEBD5CE-13AB-A844-8032-E52621D758BC}"/>
            </a:ext>
          </a:extLst>
        </xdr:cNvPr>
        <xdr:cNvSpPr txBox="1"/>
      </xdr:nvSpPr>
      <xdr:spPr>
        <a:xfrm>
          <a:off x="15758895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816438</xdr:colOff>
      <xdr:row>30</xdr:row>
      <xdr:rowOff>152402</xdr:rowOff>
    </xdr:from>
    <xdr:to>
      <xdr:col>20</xdr:col>
      <xdr:colOff>276741</xdr:colOff>
      <xdr:row>33</xdr:row>
      <xdr:rowOff>126395</xdr:rowOff>
    </xdr:to>
    <xdr:sp macro="" textlink="#REF!">
      <xdr:nvSpPr>
        <xdr:cNvPr id="132" name="TextBox 131">
          <a:extLst>
            <a:ext uri="{FF2B5EF4-FFF2-40B4-BE49-F238E27FC236}">
              <a16:creationId xmlns:a16="http://schemas.microsoft.com/office/drawing/2014/main" id="{2EEDEFC8-CF73-9B4E-9651-139A4F0689EA}"/>
            </a:ext>
          </a:extLst>
        </xdr:cNvPr>
        <xdr:cNvSpPr txBox="1"/>
      </xdr:nvSpPr>
      <xdr:spPr>
        <a:xfrm>
          <a:off x="16673295" y="505097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722087</xdr:colOff>
      <xdr:row>37</xdr:row>
      <xdr:rowOff>50802</xdr:rowOff>
    </xdr:from>
    <xdr:to>
      <xdr:col>15</xdr:col>
      <xdr:colOff>195091</xdr:colOff>
      <xdr:row>40</xdr:row>
      <xdr:rowOff>24795</xdr:rowOff>
    </xdr:to>
    <xdr:sp macro="" textlink="#REF!">
      <xdr:nvSpPr>
        <xdr:cNvPr id="135" name="TextBox 134">
          <a:extLst>
            <a:ext uri="{FF2B5EF4-FFF2-40B4-BE49-F238E27FC236}">
              <a16:creationId xmlns:a16="http://schemas.microsoft.com/office/drawing/2014/main" id="{3E9895B3-7630-4C47-90AD-801F4906404D}"/>
            </a:ext>
          </a:extLst>
        </xdr:cNvPr>
        <xdr:cNvSpPr txBox="1"/>
      </xdr:nvSpPr>
      <xdr:spPr>
        <a:xfrm>
          <a:off x="12406087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21775</xdr:colOff>
      <xdr:row>37</xdr:row>
      <xdr:rowOff>50802</xdr:rowOff>
    </xdr:from>
    <xdr:to>
      <xdr:col>16</xdr:col>
      <xdr:colOff>329350</xdr:colOff>
      <xdr:row>40</xdr:row>
      <xdr:rowOff>24795</xdr:rowOff>
    </xdr:to>
    <xdr:sp macro="" textlink="#REF!">
      <xdr:nvSpPr>
        <xdr:cNvPr id="138" name="TextBox 137">
          <a:extLst>
            <a:ext uri="{FF2B5EF4-FFF2-40B4-BE49-F238E27FC236}">
              <a16:creationId xmlns:a16="http://schemas.microsoft.com/office/drawing/2014/main" id="{4E710C8A-854E-1847-8F1F-15DD6D4F032F}"/>
            </a:ext>
          </a:extLst>
        </xdr:cNvPr>
        <xdr:cNvSpPr txBox="1"/>
      </xdr:nvSpPr>
      <xdr:spPr>
        <a:xfrm>
          <a:off x="13374918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355607</xdr:colOff>
      <xdr:row>37</xdr:row>
      <xdr:rowOff>50802</xdr:rowOff>
    </xdr:from>
    <xdr:to>
      <xdr:col>17</xdr:col>
      <xdr:colOff>663182</xdr:colOff>
      <xdr:row>40</xdr:row>
      <xdr:rowOff>24795</xdr:rowOff>
    </xdr:to>
    <xdr:sp macro="" textlink="#REF!">
      <xdr:nvSpPr>
        <xdr:cNvPr id="141" name="TextBox 140">
          <a:extLst>
            <a:ext uri="{FF2B5EF4-FFF2-40B4-BE49-F238E27FC236}">
              <a16:creationId xmlns:a16="http://schemas.microsoft.com/office/drawing/2014/main" id="{EB6CD242-6061-5747-A436-A89F1DC3A210}"/>
            </a:ext>
          </a:extLst>
        </xdr:cNvPr>
        <xdr:cNvSpPr txBox="1"/>
      </xdr:nvSpPr>
      <xdr:spPr>
        <a:xfrm>
          <a:off x="14543321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725723</xdr:colOff>
      <xdr:row>37</xdr:row>
      <xdr:rowOff>50802</xdr:rowOff>
    </xdr:from>
    <xdr:to>
      <xdr:col>19</xdr:col>
      <xdr:colOff>186027</xdr:colOff>
      <xdr:row>40</xdr:row>
      <xdr:rowOff>24795</xdr:rowOff>
    </xdr:to>
    <xdr:sp macro="" textlink="#REF!">
      <xdr:nvSpPr>
        <xdr:cNvPr id="144" name="TextBox 143">
          <a:extLst>
            <a:ext uri="{FF2B5EF4-FFF2-40B4-BE49-F238E27FC236}">
              <a16:creationId xmlns:a16="http://schemas.microsoft.com/office/drawing/2014/main" id="{DF52467B-8E87-D841-BCBD-B046DF387E43}"/>
            </a:ext>
          </a:extLst>
        </xdr:cNvPr>
        <xdr:cNvSpPr txBox="1"/>
      </xdr:nvSpPr>
      <xdr:spPr>
        <a:xfrm>
          <a:off x="15748009" y="609237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805552</xdr:colOff>
      <xdr:row>37</xdr:row>
      <xdr:rowOff>50802</xdr:rowOff>
    </xdr:from>
    <xdr:to>
      <xdr:col>20</xdr:col>
      <xdr:colOff>278555</xdr:colOff>
      <xdr:row>40</xdr:row>
      <xdr:rowOff>24795</xdr:rowOff>
    </xdr:to>
    <xdr:sp macro="" textlink="#REF!">
      <xdr:nvSpPr>
        <xdr:cNvPr id="147" name="TextBox 146">
          <a:extLst>
            <a:ext uri="{FF2B5EF4-FFF2-40B4-BE49-F238E27FC236}">
              <a16:creationId xmlns:a16="http://schemas.microsoft.com/office/drawing/2014/main" id="{ED75044C-D28B-1C4B-B433-4426D3FF433F}"/>
            </a:ext>
          </a:extLst>
        </xdr:cNvPr>
        <xdr:cNvSpPr txBox="1"/>
      </xdr:nvSpPr>
      <xdr:spPr>
        <a:xfrm>
          <a:off x="16662409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729344</xdr:colOff>
      <xdr:row>43</xdr:row>
      <xdr:rowOff>130629</xdr:rowOff>
    </xdr:from>
    <xdr:to>
      <xdr:col>15</xdr:col>
      <xdr:colOff>202348</xdr:colOff>
      <xdr:row>46</xdr:row>
      <xdr:rowOff>104623</xdr:rowOff>
    </xdr:to>
    <xdr:sp macro="" textlink="#REF!">
      <xdr:nvSpPr>
        <xdr:cNvPr id="150" name="TextBox 149">
          <a:extLst>
            <a:ext uri="{FF2B5EF4-FFF2-40B4-BE49-F238E27FC236}">
              <a16:creationId xmlns:a16="http://schemas.microsoft.com/office/drawing/2014/main" id="{42980B25-BF93-DE49-9180-946EB085868D}"/>
            </a:ext>
          </a:extLst>
        </xdr:cNvPr>
        <xdr:cNvSpPr txBox="1"/>
      </xdr:nvSpPr>
      <xdr:spPr>
        <a:xfrm>
          <a:off x="12413344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29032</xdr:colOff>
      <xdr:row>43</xdr:row>
      <xdr:rowOff>130629</xdr:rowOff>
    </xdr:from>
    <xdr:to>
      <xdr:col>16</xdr:col>
      <xdr:colOff>336607</xdr:colOff>
      <xdr:row>46</xdr:row>
      <xdr:rowOff>104623</xdr:rowOff>
    </xdr:to>
    <xdr:sp macro="" textlink="#REF!">
      <xdr:nvSpPr>
        <xdr:cNvPr id="153" name="TextBox 152">
          <a:extLst>
            <a:ext uri="{FF2B5EF4-FFF2-40B4-BE49-F238E27FC236}">
              <a16:creationId xmlns:a16="http://schemas.microsoft.com/office/drawing/2014/main" id="{66C93239-CD36-D94B-8BD3-56FD5ADB31DC}"/>
            </a:ext>
          </a:extLst>
        </xdr:cNvPr>
        <xdr:cNvSpPr txBox="1"/>
      </xdr:nvSpPr>
      <xdr:spPr>
        <a:xfrm>
          <a:off x="13382175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362864</xdr:colOff>
      <xdr:row>43</xdr:row>
      <xdr:rowOff>130629</xdr:rowOff>
    </xdr:from>
    <xdr:to>
      <xdr:col>17</xdr:col>
      <xdr:colOff>670439</xdr:colOff>
      <xdr:row>46</xdr:row>
      <xdr:rowOff>104623</xdr:rowOff>
    </xdr:to>
    <xdr:sp macro="" textlink="#REF!">
      <xdr:nvSpPr>
        <xdr:cNvPr id="156" name="TextBox 155">
          <a:extLst>
            <a:ext uri="{FF2B5EF4-FFF2-40B4-BE49-F238E27FC236}">
              <a16:creationId xmlns:a16="http://schemas.microsoft.com/office/drawing/2014/main" id="{206BD49B-A744-3C46-AA46-89BCD5993ADC}"/>
            </a:ext>
          </a:extLst>
        </xdr:cNvPr>
        <xdr:cNvSpPr txBox="1"/>
      </xdr:nvSpPr>
      <xdr:spPr>
        <a:xfrm>
          <a:off x="14550578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732980</xdr:colOff>
      <xdr:row>43</xdr:row>
      <xdr:rowOff>130629</xdr:rowOff>
    </xdr:from>
    <xdr:to>
      <xdr:col>19</xdr:col>
      <xdr:colOff>205984</xdr:colOff>
      <xdr:row>46</xdr:row>
      <xdr:rowOff>104623</xdr:rowOff>
    </xdr:to>
    <xdr:sp macro="" textlink="#REF!">
      <xdr:nvSpPr>
        <xdr:cNvPr id="159" name="TextBox 158">
          <a:extLst>
            <a:ext uri="{FF2B5EF4-FFF2-40B4-BE49-F238E27FC236}">
              <a16:creationId xmlns:a16="http://schemas.microsoft.com/office/drawing/2014/main" id="{7FE6569F-DCCA-6B43-BC8A-E62591F163E3}"/>
            </a:ext>
          </a:extLst>
        </xdr:cNvPr>
        <xdr:cNvSpPr txBox="1"/>
      </xdr:nvSpPr>
      <xdr:spPr>
        <a:xfrm>
          <a:off x="15755266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166923</xdr:colOff>
      <xdr:row>43</xdr:row>
      <xdr:rowOff>130629</xdr:rowOff>
    </xdr:from>
    <xdr:to>
      <xdr:col>20</xdr:col>
      <xdr:colOff>474498</xdr:colOff>
      <xdr:row>46</xdr:row>
      <xdr:rowOff>108785</xdr:rowOff>
    </xdr:to>
    <xdr:sp macro="" textlink="Location2ANALYSIS!F8">
      <xdr:nvSpPr>
        <xdr:cNvPr id="161" name="TextBox 160">
          <a:extLst>
            <a:ext uri="{FF2B5EF4-FFF2-40B4-BE49-F238E27FC236}">
              <a16:creationId xmlns:a16="http://schemas.microsoft.com/office/drawing/2014/main" id="{35BA148D-7ECB-6843-AEE1-DC400EDFADBC}"/>
            </a:ext>
          </a:extLst>
        </xdr:cNvPr>
        <xdr:cNvSpPr txBox="1"/>
      </xdr:nvSpPr>
      <xdr:spPr>
        <a:xfrm>
          <a:off x="16858352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43B13E5-F7EA-8F4B-B127-1BA5BD20D7A8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812809</xdr:colOff>
      <xdr:row>43</xdr:row>
      <xdr:rowOff>130629</xdr:rowOff>
    </xdr:from>
    <xdr:to>
      <xdr:col>20</xdr:col>
      <xdr:colOff>285812</xdr:colOff>
      <xdr:row>46</xdr:row>
      <xdr:rowOff>104623</xdr:rowOff>
    </xdr:to>
    <xdr:sp macro="" textlink="#REF!">
      <xdr:nvSpPr>
        <xdr:cNvPr id="162" name="TextBox 161">
          <a:extLst>
            <a:ext uri="{FF2B5EF4-FFF2-40B4-BE49-F238E27FC236}">
              <a16:creationId xmlns:a16="http://schemas.microsoft.com/office/drawing/2014/main" id="{B0BCD2FA-3FCA-854C-AF15-B98D1B2BF03A}"/>
            </a:ext>
          </a:extLst>
        </xdr:cNvPr>
        <xdr:cNvSpPr txBox="1"/>
      </xdr:nvSpPr>
      <xdr:spPr>
        <a:xfrm>
          <a:off x="16669666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21340</xdr:colOff>
      <xdr:row>5</xdr:row>
      <xdr:rowOff>6</xdr:rowOff>
    </xdr:from>
    <xdr:to>
      <xdr:col>27</xdr:col>
      <xdr:colOff>743818</xdr:colOff>
      <xdr:row>19</xdr:row>
      <xdr:rowOff>67951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75B80799-1BF1-7040-8FEC-3BEA78D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36952</xdr:colOff>
      <xdr:row>11</xdr:row>
      <xdr:rowOff>119169</xdr:rowOff>
    </xdr:from>
    <xdr:to>
      <xdr:col>23</xdr:col>
      <xdr:colOff>580691</xdr:colOff>
      <xdr:row>13</xdr:row>
      <xdr:rowOff>54208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8A78215-999C-1C46-826A-5E09B11A9992}"/>
            </a:ext>
          </a:extLst>
        </xdr:cNvPr>
        <xdr:cNvSpPr txBox="1"/>
      </xdr:nvSpPr>
      <xdr:spPr>
        <a:xfrm>
          <a:off x="19232095" y="1915312"/>
          <a:ext cx="5437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824623</xdr:colOff>
      <xdr:row>15</xdr:row>
      <xdr:rowOff>59344</xdr:rowOff>
    </xdr:from>
    <xdr:to>
      <xdr:col>23</xdr:col>
      <xdr:colOff>665199</xdr:colOff>
      <xdr:row>16</xdr:row>
      <xdr:rowOff>150616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1708BD2-407E-3E4C-ABD9-15EA83CFEB3A}"/>
            </a:ext>
          </a:extLst>
        </xdr:cNvPr>
        <xdr:cNvSpPr txBox="1"/>
      </xdr:nvSpPr>
      <xdr:spPr>
        <a:xfrm>
          <a:off x="19185194" y="2508630"/>
          <a:ext cx="67514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23</xdr:col>
      <xdr:colOff>25025</xdr:colOff>
      <xdr:row>8</xdr:row>
      <xdr:rowOff>12378</xdr:rowOff>
    </xdr:from>
    <xdr:to>
      <xdr:col>23</xdr:col>
      <xdr:colOff>685038</xdr:colOff>
      <xdr:row>9</xdr:row>
      <xdr:rowOff>110703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96B18DF-A7C6-9E4A-AC93-042088200A9E}"/>
            </a:ext>
          </a:extLst>
        </xdr:cNvPr>
        <xdr:cNvSpPr txBox="1"/>
      </xdr:nvSpPr>
      <xdr:spPr>
        <a:xfrm>
          <a:off x="19220168" y="1318664"/>
          <a:ext cx="66001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733095</xdr:colOff>
      <xdr:row>26</xdr:row>
      <xdr:rowOff>36285</xdr:rowOff>
    </xdr:from>
    <xdr:to>
      <xdr:col>26</xdr:col>
      <xdr:colOff>721484</xdr:colOff>
      <xdr:row>27</xdr:row>
      <xdr:rowOff>147320</xdr:rowOff>
    </xdr:to>
    <xdr:sp macro="" textlink="MatchANALYSIS!H16">
      <xdr:nvSpPr>
        <xdr:cNvPr id="179" name="Rectangle 178">
          <a:extLst>
            <a:ext uri="{FF2B5EF4-FFF2-40B4-BE49-F238E27FC236}">
              <a16:creationId xmlns:a16="http://schemas.microsoft.com/office/drawing/2014/main" id="{62ECADDD-A3EC-7E4B-8D25-9D8B496C2111}"/>
            </a:ext>
          </a:extLst>
        </xdr:cNvPr>
        <xdr:cNvSpPr>
          <a:spLocks noChangeAspect="1"/>
        </xdr:cNvSpPr>
      </xdr:nvSpPr>
      <xdr:spPr>
        <a:xfrm>
          <a:off x="21597381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90F563D-F11B-D843-9567-8ED16686022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26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26</xdr:row>
      <xdr:rowOff>36285</xdr:rowOff>
    </xdr:from>
    <xdr:to>
      <xdr:col>23</xdr:col>
      <xdr:colOff>670559</xdr:colOff>
      <xdr:row>27</xdr:row>
      <xdr:rowOff>147320</xdr:rowOff>
    </xdr:to>
    <xdr:sp macro="" textlink="MatchANALYSIS!G16">
      <xdr:nvSpPr>
        <xdr:cNvPr id="180" name="Rectangle 179">
          <a:extLst>
            <a:ext uri="{FF2B5EF4-FFF2-40B4-BE49-F238E27FC236}">
              <a16:creationId xmlns:a16="http://schemas.microsoft.com/office/drawing/2014/main" id="{776E1DE5-CF76-AE4D-B971-B6404780FDD5}"/>
            </a:ext>
          </a:extLst>
        </xdr:cNvPr>
        <xdr:cNvSpPr>
          <a:spLocks noChangeAspect="1"/>
        </xdr:cNvSpPr>
      </xdr:nvSpPr>
      <xdr:spPr>
        <a:xfrm>
          <a:off x="19042742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0B73A08-D86F-4A4B-8FFF-1CDAC71BA1E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25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26</xdr:row>
      <xdr:rowOff>36285</xdr:rowOff>
    </xdr:from>
    <xdr:to>
      <xdr:col>25</xdr:col>
      <xdr:colOff>629194</xdr:colOff>
      <xdr:row>27</xdr:row>
      <xdr:rowOff>147320</xdr:rowOff>
    </xdr:to>
    <xdr:sp macro="" textlink="MatchANALYSIS!$F16">
      <xdr:nvSpPr>
        <xdr:cNvPr id="181" name="Rectangle 180">
          <a:extLst>
            <a:ext uri="{FF2B5EF4-FFF2-40B4-BE49-F238E27FC236}">
              <a16:creationId xmlns:a16="http://schemas.microsoft.com/office/drawing/2014/main" id="{29FA1B0C-6395-FA4B-BF25-F55C181E279E}"/>
            </a:ext>
          </a:extLst>
        </xdr:cNvPr>
        <xdr:cNvSpPr>
          <a:spLocks/>
        </xdr:cNvSpPr>
      </xdr:nvSpPr>
      <xdr:spPr>
        <a:xfrm>
          <a:off x="19939000" y="428171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24</xdr:row>
      <xdr:rowOff>1</xdr:rowOff>
    </xdr:from>
    <xdr:to>
      <xdr:col>26</xdr:col>
      <xdr:colOff>721484</xdr:colOff>
      <xdr:row>25</xdr:row>
      <xdr:rowOff>111035</xdr:rowOff>
    </xdr:to>
    <xdr:sp macro="" textlink="[1]Match!$C$1">
      <xdr:nvSpPr>
        <xdr:cNvPr id="182" name="Rectangle 181">
          <a:extLst>
            <a:ext uri="{FF2B5EF4-FFF2-40B4-BE49-F238E27FC236}">
              <a16:creationId xmlns:a16="http://schemas.microsoft.com/office/drawing/2014/main" id="{267D5C81-D2D4-2F4D-B6C3-3D5DA6F7D607}"/>
            </a:ext>
          </a:extLst>
        </xdr:cNvPr>
        <xdr:cNvSpPr>
          <a:spLocks noChangeAspect="1"/>
        </xdr:cNvSpPr>
      </xdr:nvSpPr>
      <xdr:spPr>
        <a:xfrm>
          <a:off x="21597381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09626DC-D717-D74C-886F-5DC9658247A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24</xdr:row>
      <xdr:rowOff>1</xdr:rowOff>
    </xdr:from>
    <xdr:to>
      <xdr:col>23</xdr:col>
      <xdr:colOff>670559</xdr:colOff>
      <xdr:row>25</xdr:row>
      <xdr:rowOff>111035</xdr:rowOff>
    </xdr:to>
    <xdr:sp macro="" textlink="[1]Match!$B$1">
      <xdr:nvSpPr>
        <xdr:cNvPr id="183" name="Rectangle 182">
          <a:extLst>
            <a:ext uri="{FF2B5EF4-FFF2-40B4-BE49-F238E27FC236}">
              <a16:creationId xmlns:a16="http://schemas.microsoft.com/office/drawing/2014/main" id="{BEE44D06-DDEC-3A42-814C-EB57939741CE}"/>
            </a:ext>
          </a:extLst>
        </xdr:cNvPr>
        <xdr:cNvSpPr>
          <a:spLocks noChangeAspect="1"/>
        </xdr:cNvSpPr>
      </xdr:nvSpPr>
      <xdr:spPr>
        <a:xfrm>
          <a:off x="19042742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CFDC804-ADEB-8244-9743-49B2787D5376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28</xdr:row>
      <xdr:rowOff>61686</xdr:rowOff>
    </xdr:from>
    <xdr:to>
      <xdr:col>26</xdr:col>
      <xdr:colOff>721484</xdr:colOff>
      <xdr:row>30</xdr:row>
      <xdr:rowOff>9435</xdr:rowOff>
    </xdr:to>
    <xdr:sp macro="" textlink="MatchANALYSIS!H18">
      <xdr:nvSpPr>
        <xdr:cNvPr id="184" name="Rectangle 183">
          <a:extLst>
            <a:ext uri="{FF2B5EF4-FFF2-40B4-BE49-F238E27FC236}">
              <a16:creationId xmlns:a16="http://schemas.microsoft.com/office/drawing/2014/main" id="{2B0C92A6-18DF-B140-BBB6-AD56A065A552}"/>
            </a:ext>
          </a:extLst>
        </xdr:cNvPr>
        <xdr:cNvSpPr>
          <a:spLocks noChangeAspect="1"/>
        </xdr:cNvSpPr>
      </xdr:nvSpPr>
      <xdr:spPr>
        <a:xfrm>
          <a:off x="21597381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D551061-9D9C-7B41-A053-B584BFD753E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28</xdr:row>
      <xdr:rowOff>61686</xdr:rowOff>
    </xdr:from>
    <xdr:to>
      <xdr:col>23</xdr:col>
      <xdr:colOff>670559</xdr:colOff>
      <xdr:row>30</xdr:row>
      <xdr:rowOff>9435</xdr:rowOff>
    </xdr:to>
    <xdr:sp macro="" textlink="MatchANALYSIS!G18">
      <xdr:nvSpPr>
        <xdr:cNvPr id="185" name="Rectangle 184">
          <a:extLst>
            <a:ext uri="{FF2B5EF4-FFF2-40B4-BE49-F238E27FC236}">
              <a16:creationId xmlns:a16="http://schemas.microsoft.com/office/drawing/2014/main" id="{FF854B68-239D-CE42-90B9-362FE8DE2788}"/>
            </a:ext>
          </a:extLst>
        </xdr:cNvPr>
        <xdr:cNvSpPr>
          <a:spLocks noChangeAspect="1"/>
        </xdr:cNvSpPr>
      </xdr:nvSpPr>
      <xdr:spPr>
        <a:xfrm>
          <a:off x="19042742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87EA374-5185-334E-87F0-982EE3A95E6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12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28</xdr:row>
      <xdr:rowOff>61686</xdr:rowOff>
    </xdr:from>
    <xdr:to>
      <xdr:col>25</xdr:col>
      <xdr:colOff>629194</xdr:colOff>
      <xdr:row>30</xdr:row>
      <xdr:rowOff>9435</xdr:rowOff>
    </xdr:to>
    <xdr:sp macro="" textlink="MatchANALYSIS!F18">
      <xdr:nvSpPr>
        <xdr:cNvPr id="186" name="Rectangle 185">
          <a:extLst>
            <a:ext uri="{FF2B5EF4-FFF2-40B4-BE49-F238E27FC236}">
              <a16:creationId xmlns:a16="http://schemas.microsoft.com/office/drawing/2014/main" id="{0E6EF72B-20F5-1F43-AE09-0DC4C6A09BE4}"/>
            </a:ext>
          </a:extLst>
        </xdr:cNvPr>
        <xdr:cNvSpPr>
          <a:spLocks/>
        </xdr:cNvSpPr>
      </xdr:nvSpPr>
      <xdr:spPr>
        <a:xfrm>
          <a:off x="19939000" y="463368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30</xdr:row>
      <xdr:rowOff>87086</xdr:rowOff>
    </xdr:from>
    <xdr:to>
      <xdr:col>26</xdr:col>
      <xdr:colOff>721484</xdr:colOff>
      <xdr:row>32</xdr:row>
      <xdr:rowOff>34834</xdr:rowOff>
    </xdr:to>
    <xdr:sp macro="" textlink="MatchANALYSIS!H19">
      <xdr:nvSpPr>
        <xdr:cNvPr id="187" name="Rectangle 186">
          <a:extLst>
            <a:ext uri="{FF2B5EF4-FFF2-40B4-BE49-F238E27FC236}">
              <a16:creationId xmlns:a16="http://schemas.microsoft.com/office/drawing/2014/main" id="{84664C65-0B23-DE4E-ABEA-592FE3A0AD73}"/>
            </a:ext>
          </a:extLst>
        </xdr:cNvPr>
        <xdr:cNvSpPr>
          <a:spLocks noChangeAspect="1"/>
        </xdr:cNvSpPr>
      </xdr:nvSpPr>
      <xdr:spPr>
        <a:xfrm>
          <a:off x="21597381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645D74F-6FBE-3C41-99B3-B4720FB1B32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30</xdr:row>
      <xdr:rowOff>87086</xdr:rowOff>
    </xdr:from>
    <xdr:to>
      <xdr:col>23</xdr:col>
      <xdr:colOff>670559</xdr:colOff>
      <xdr:row>32</xdr:row>
      <xdr:rowOff>34834</xdr:rowOff>
    </xdr:to>
    <xdr:sp macro="" textlink="MatchANALYSIS!G19">
      <xdr:nvSpPr>
        <xdr:cNvPr id="188" name="Rectangle 187">
          <a:extLst>
            <a:ext uri="{FF2B5EF4-FFF2-40B4-BE49-F238E27FC236}">
              <a16:creationId xmlns:a16="http://schemas.microsoft.com/office/drawing/2014/main" id="{D54ED311-5425-144D-B2C2-41D688ED94D0}"/>
            </a:ext>
          </a:extLst>
        </xdr:cNvPr>
        <xdr:cNvSpPr>
          <a:spLocks noChangeAspect="1"/>
        </xdr:cNvSpPr>
      </xdr:nvSpPr>
      <xdr:spPr>
        <a:xfrm>
          <a:off x="19042742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E46A0CA-CB8A-094C-8660-F56EF211DC9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8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30</xdr:row>
      <xdr:rowOff>87086</xdr:rowOff>
    </xdr:from>
    <xdr:to>
      <xdr:col>25</xdr:col>
      <xdr:colOff>629194</xdr:colOff>
      <xdr:row>32</xdr:row>
      <xdr:rowOff>34834</xdr:rowOff>
    </xdr:to>
    <xdr:sp macro="" textlink="MatchANALYSIS!F19">
      <xdr:nvSpPr>
        <xdr:cNvPr id="189" name="Rectangle 188">
          <a:extLst>
            <a:ext uri="{FF2B5EF4-FFF2-40B4-BE49-F238E27FC236}">
              <a16:creationId xmlns:a16="http://schemas.microsoft.com/office/drawing/2014/main" id="{66EA1E3B-DBC6-F846-8729-CF49FD14448C}"/>
            </a:ext>
          </a:extLst>
        </xdr:cNvPr>
        <xdr:cNvSpPr>
          <a:spLocks/>
        </xdr:cNvSpPr>
      </xdr:nvSpPr>
      <xdr:spPr>
        <a:xfrm>
          <a:off x="19939000" y="498565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32</xdr:row>
      <xdr:rowOff>112486</xdr:rowOff>
    </xdr:from>
    <xdr:to>
      <xdr:col>26</xdr:col>
      <xdr:colOff>721484</xdr:colOff>
      <xdr:row>34</xdr:row>
      <xdr:rowOff>60235</xdr:rowOff>
    </xdr:to>
    <xdr:sp macro="" textlink="MatchANALYSIS!H13">
      <xdr:nvSpPr>
        <xdr:cNvPr id="190" name="Rectangle 189">
          <a:extLst>
            <a:ext uri="{FF2B5EF4-FFF2-40B4-BE49-F238E27FC236}">
              <a16:creationId xmlns:a16="http://schemas.microsoft.com/office/drawing/2014/main" id="{6E018F8A-5264-DC4A-AAE4-F28145460D36}"/>
            </a:ext>
          </a:extLst>
        </xdr:cNvPr>
        <xdr:cNvSpPr>
          <a:spLocks noChangeAspect="1"/>
        </xdr:cNvSpPr>
      </xdr:nvSpPr>
      <xdr:spPr>
        <a:xfrm>
          <a:off x="21597381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6FC7C11-2AFE-E741-B943-7CB0AD688E3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32</xdr:row>
      <xdr:rowOff>112486</xdr:rowOff>
    </xdr:from>
    <xdr:to>
      <xdr:col>23</xdr:col>
      <xdr:colOff>670559</xdr:colOff>
      <xdr:row>34</xdr:row>
      <xdr:rowOff>60235</xdr:rowOff>
    </xdr:to>
    <xdr:sp macro="" textlink="MatchANALYSIS!G13">
      <xdr:nvSpPr>
        <xdr:cNvPr id="191" name="Rectangle 190">
          <a:extLst>
            <a:ext uri="{FF2B5EF4-FFF2-40B4-BE49-F238E27FC236}">
              <a16:creationId xmlns:a16="http://schemas.microsoft.com/office/drawing/2014/main" id="{6806085E-6DBA-2640-83EE-4689855302DA}"/>
            </a:ext>
          </a:extLst>
        </xdr:cNvPr>
        <xdr:cNvSpPr>
          <a:spLocks noChangeAspect="1"/>
        </xdr:cNvSpPr>
      </xdr:nvSpPr>
      <xdr:spPr>
        <a:xfrm>
          <a:off x="19042742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5C18ECE-94A8-844E-B832-EBF6BF0309B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11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32</xdr:row>
      <xdr:rowOff>112486</xdr:rowOff>
    </xdr:from>
    <xdr:to>
      <xdr:col>25</xdr:col>
      <xdr:colOff>629194</xdr:colOff>
      <xdr:row>34</xdr:row>
      <xdr:rowOff>60235</xdr:rowOff>
    </xdr:to>
    <xdr:sp macro="" textlink="MatchANALYSIS!F13">
      <xdr:nvSpPr>
        <xdr:cNvPr id="192" name="Rectangle 191">
          <a:extLst>
            <a:ext uri="{FF2B5EF4-FFF2-40B4-BE49-F238E27FC236}">
              <a16:creationId xmlns:a16="http://schemas.microsoft.com/office/drawing/2014/main" id="{63AB557C-EDE3-7341-B665-642C673C5427}"/>
            </a:ext>
          </a:extLst>
        </xdr:cNvPr>
        <xdr:cNvSpPr>
          <a:spLocks/>
        </xdr:cNvSpPr>
      </xdr:nvSpPr>
      <xdr:spPr>
        <a:xfrm>
          <a:off x="19939000" y="5337629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34</xdr:row>
      <xdr:rowOff>119744</xdr:rowOff>
    </xdr:from>
    <xdr:to>
      <xdr:col>26</xdr:col>
      <xdr:colOff>721484</xdr:colOff>
      <xdr:row>36</xdr:row>
      <xdr:rowOff>67492</xdr:rowOff>
    </xdr:to>
    <xdr:sp macro="" textlink="MatchANALYSIS!H14">
      <xdr:nvSpPr>
        <xdr:cNvPr id="193" name="Rectangle 192">
          <a:extLst>
            <a:ext uri="{FF2B5EF4-FFF2-40B4-BE49-F238E27FC236}">
              <a16:creationId xmlns:a16="http://schemas.microsoft.com/office/drawing/2014/main" id="{71E75F21-08C5-CE43-8032-52BEB2AA9853}"/>
            </a:ext>
          </a:extLst>
        </xdr:cNvPr>
        <xdr:cNvSpPr>
          <a:spLocks noChangeAspect="1"/>
        </xdr:cNvSpPr>
      </xdr:nvSpPr>
      <xdr:spPr>
        <a:xfrm>
          <a:off x="21610081" y="5671458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66B78A2-4E76-814A-BFAF-4964E43EA9F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34</xdr:row>
      <xdr:rowOff>119744</xdr:rowOff>
    </xdr:from>
    <xdr:to>
      <xdr:col>23</xdr:col>
      <xdr:colOff>670559</xdr:colOff>
      <xdr:row>36</xdr:row>
      <xdr:rowOff>67492</xdr:rowOff>
    </xdr:to>
    <xdr:sp macro="" textlink="MatchANALYSIS!G14">
      <xdr:nvSpPr>
        <xdr:cNvPr id="194" name="Rectangle 193">
          <a:extLst>
            <a:ext uri="{FF2B5EF4-FFF2-40B4-BE49-F238E27FC236}">
              <a16:creationId xmlns:a16="http://schemas.microsoft.com/office/drawing/2014/main" id="{4EBA5B97-A7F6-3744-A4B1-865B0940C195}"/>
            </a:ext>
          </a:extLst>
        </xdr:cNvPr>
        <xdr:cNvSpPr>
          <a:spLocks noChangeAspect="1"/>
        </xdr:cNvSpPr>
      </xdr:nvSpPr>
      <xdr:spPr>
        <a:xfrm>
          <a:off x="19042742" y="56714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C0321AF-7F51-5844-871C-41895D2AF95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8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34</xdr:row>
      <xdr:rowOff>119744</xdr:rowOff>
    </xdr:from>
    <xdr:to>
      <xdr:col>25</xdr:col>
      <xdr:colOff>629194</xdr:colOff>
      <xdr:row>36</xdr:row>
      <xdr:rowOff>67492</xdr:rowOff>
    </xdr:to>
    <xdr:sp macro="" textlink="MatchANALYSIS!F14">
      <xdr:nvSpPr>
        <xdr:cNvPr id="195" name="Rectangle 194">
          <a:extLst>
            <a:ext uri="{FF2B5EF4-FFF2-40B4-BE49-F238E27FC236}">
              <a16:creationId xmlns:a16="http://schemas.microsoft.com/office/drawing/2014/main" id="{B3C0EDEE-67A9-1840-9C03-E1A65E1C6CE3}"/>
            </a:ext>
          </a:extLst>
        </xdr:cNvPr>
        <xdr:cNvSpPr>
          <a:spLocks/>
        </xdr:cNvSpPr>
      </xdr:nvSpPr>
      <xdr:spPr>
        <a:xfrm>
          <a:off x="19939000" y="5671458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37</xdr:row>
      <xdr:rowOff>2</xdr:rowOff>
    </xdr:from>
    <xdr:to>
      <xdr:col>26</xdr:col>
      <xdr:colOff>721484</xdr:colOff>
      <xdr:row>38</xdr:row>
      <xdr:rowOff>111036</xdr:rowOff>
    </xdr:to>
    <xdr:sp macro="" textlink="MatchANALYSIS!H9">
      <xdr:nvSpPr>
        <xdr:cNvPr id="196" name="Rectangle 195">
          <a:extLst>
            <a:ext uri="{FF2B5EF4-FFF2-40B4-BE49-F238E27FC236}">
              <a16:creationId xmlns:a16="http://schemas.microsoft.com/office/drawing/2014/main" id="{2D230FDA-B5B1-4C4B-A80E-FAF7A168C381}"/>
            </a:ext>
          </a:extLst>
        </xdr:cNvPr>
        <xdr:cNvSpPr>
          <a:spLocks noChangeAspect="1"/>
        </xdr:cNvSpPr>
      </xdr:nvSpPr>
      <xdr:spPr>
        <a:xfrm>
          <a:off x="21597381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019CB8-CE98-4D4A-AC18-CC9EBD01546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37</xdr:row>
      <xdr:rowOff>2</xdr:rowOff>
    </xdr:from>
    <xdr:to>
      <xdr:col>23</xdr:col>
      <xdr:colOff>670559</xdr:colOff>
      <xdr:row>38</xdr:row>
      <xdr:rowOff>111036</xdr:rowOff>
    </xdr:to>
    <xdr:sp macro="" textlink="MatchANALYSIS!G9">
      <xdr:nvSpPr>
        <xdr:cNvPr id="197" name="Rectangle 196">
          <a:extLst>
            <a:ext uri="{FF2B5EF4-FFF2-40B4-BE49-F238E27FC236}">
              <a16:creationId xmlns:a16="http://schemas.microsoft.com/office/drawing/2014/main" id="{DB34CA33-05E1-164B-8A0C-B8C8DDE7E122}"/>
            </a:ext>
          </a:extLst>
        </xdr:cNvPr>
        <xdr:cNvSpPr>
          <a:spLocks noChangeAspect="1"/>
        </xdr:cNvSpPr>
      </xdr:nvSpPr>
      <xdr:spPr>
        <a:xfrm>
          <a:off x="19042742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EC57837-B5E8-4047-8593-E1B7D96788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37</xdr:row>
      <xdr:rowOff>2</xdr:rowOff>
    </xdr:from>
    <xdr:to>
      <xdr:col>25</xdr:col>
      <xdr:colOff>629194</xdr:colOff>
      <xdr:row>38</xdr:row>
      <xdr:rowOff>111036</xdr:rowOff>
    </xdr:to>
    <xdr:sp macro="" textlink="MatchANALYSIS!F9">
      <xdr:nvSpPr>
        <xdr:cNvPr id="198" name="Rectangle 197">
          <a:extLst>
            <a:ext uri="{FF2B5EF4-FFF2-40B4-BE49-F238E27FC236}">
              <a16:creationId xmlns:a16="http://schemas.microsoft.com/office/drawing/2014/main" id="{C34199C7-8DE4-C144-8F8E-AA9F92420A7A}"/>
            </a:ext>
          </a:extLst>
        </xdr:cNvPr>
        <xdr:cNvSpPr>
          <a:spLocks/>
        </xdr:cNvSpPr>
      </xdr:nvSpPr>
      <xdr:spPr>
        <a:xfrm>
          <a:off x="19939000" y="604157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39</xdr:row>
      <xdr:rowOff>25402</xdr:rowOff>
    </xdr:from>
    <xdr:to>
      <xdr:col>26</xdr:col>
      <xdr:colOff>721484</xdr:colOff>
      <xdr:row>40</xdr:row>
      <xdr:rowOff>136436</xdr:rowOff>
    </xdr:to>
    <xdr:sp macro="" textlink="MatchANALYSIS!H4">
      <xdr:nvSpPr>
        <xdr:cNvPr id="199" name="Rectangle 198">
          <a:extLst>
            <a:ext uri="{FF2B5EF4-FFF2-40B4-BE49-F238E27FC236}">
              <a16:creationId xmlns:a16="http://schemas.microsoft.com/office/drawing/2014/main" id="{E7E2CC4E-3E3A-974B-9365-EDF153D0956D}"/>
            </a:ext>
          </a:extLst>
        </xdr:cNvPr>
        <xdr:cNvSpPr>
          <a:spLocks noChangeAspect="1"/>
        </xdr:cNvSpPr>
      </xdr:nvSpPr>
      <xdr:spPr>
        <a:xfrm>
          <a:off x="21597381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860D54E-1373-7C4F-9ED8-2762B27AADB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39</xdr:row>
      <xdr:rowOff>25402</xdr:rowOff>
    </xdr:from>
    <xdr:to>
      <xdr:col>23</xdr:col>
      <xdr:colOff>670559</xdr:colOff>
      <xdr:row>40</xdr:row>
      <xdr:rowOff>136436</xdr:rowOff>
    </xdr:to>
    <xdr:sp macro="" textlink="MatchANALYSIS!G4">
      <xdr:nvSpPr>
        <xdr:cNvPr id="200" name="Rectangle 199">
          <a:extLst>
            <a:ext uri="{FF2B5EF4-FFF2-40B4-BE49-F238E27FC236}">
              <a16:creationId xmlns:a16="http://schemas.microsoft.com/office/drawing/2014/main" id="{41E1909C-90CF-FA45-8587-36CBB7F2DF41}"/>
            </a:ext>
          </a:extLst>
        </xdr:cNvPr>
        <xdr:cNvSpPr>
          <a:spLocks noChangeAspect="1"/>
        </xdr:cNvSpPr>
      </xdr:nvSpPr>
      <xdr:spPr>
        <a:xfrm>
          <a:off x="19042742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13E0EB-34EB-7143-AA9A-97792726DA0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39</xdr:row>
      <xdr:rowOff>25402</xdr:rowOff>
    </xdr:from>
    <xdr:to>
      <xdr:col>25</xdr:col>
      <xdr:colOff>629194</xdr:colOff>
      <xdr:row>40</xdr:row>
      <xdr:rowOff>136436</xdr:rowOff>
    </xdr:to>
    <xdr:sp macro="" textlink="MatchANALYSIS!F4">
      <xdr:nvSpPr>
        <xdr:cNvPr id="201" name="Rectangle 200">
          <a:extLst>
            <a:ext uri="{FF2B5EF4-FFF2-40B4-BE49-F238E27FC236}">
              <a16:creationId xmlns:a16="http://schemas.microsoft.com/office/drawing/2014/main" id="{41DE11DE-E2B0-2D45-8784-91952B31E7FF}"/>
            </a:ext>
          </a:extLst>
        </xdr:cNvPr>
        <xdr:cNvSpPr>
          <a:spLocks/>
        </xdr:cNvSpPr>
      </xdr:nvSpPr>
      <xdr:spPr>
        <a:xfrm>
          <a:off x="19939000" y="639354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41</xdr:row>
      <xdr:rowOff>50802</xdr:rowOff>
    </xdr:from>
    <xdr:to>
      <xdr:col>26</xdr:col>
      <xdr:colOff>721484</xdr:colOff>
      <xdr:row>42</xdr:row>
      <xdr:rowOff>161836</xdr:rowOff>
    </xdr:to>
    <xdr:sp macro="" textlink="MatchANALYSIS!H5">
      <xdr:nvSpPr>
        <xdr:cNvPr id="202" name="Rectangle 201">
          <a:extLst>
            <a:ext uri="{FF2B5EF4-FFF2-40B4-BE49-F238E27FC236}">
              <a16:creationId xmlns:a16="http://schemas.microsoft.com/office/drawing/2014/main" id="{F6528624-AF0E-2C46-8B00-49ECCA8B469B}"/>
            </a:ext>
          </a:extLst>
        </xdr:cNvPr>
        <xdr:cNvSpPr>
          <a:spLocks noChangeAspect="1"/>
        </xdr:cNvSpPr>
      </xdr:nvSpPr>
      <xdr:spPr>
        <a:xfrm>
          <a:off x="21597381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B6AF725-88E6-724C-9818-A24BD002862E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41</xdr:row>
      <xdr:rowOff>50802</xdr:rowOff>
    </xdr:from>
    <xdr:to>
      <xdr:col>23</xdr:col>
      <xdr:colOff>670559</xdr:colOff>
      <xdr:row>42</xdr:row>
      <xdr:rowOff>161836</xdr:rowOff>
    </xdr:to>
    <xdr:sp macro="" textlink="MatchANALYSIS!G5">
      <xdr:nvSpPr>
        <xdr:cNvPr id="203" name="Rectangle 202">
          <a:extLst>
            <a:ext uri="{FF2B5EF4-FFF2-40B4-BE49-F238E27FC236}">
              <a16:creationId xmlns:a16="http://schemas.microsoft.com/office/drawing/2014/main" id="{60C5F4D0-0F14-D046-B602-2480C9416D9F}"/>
            </a:ext>
          </a:extLst>
        </xdr:cNvPr>
        <xdr:cNvSpPr>
          <a:spLocks noChangeAspect="1"/>
        </xdr:cNvSpPr>
      </xdr:nvSpPr>
      <xdr:spPr>
        <a:xfrm>
          <a:off x="19042742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E4C0DA-5BAC-7A49-AF2F-83E39F489D6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41</xdr:row>
      <xdr:rowOff>50802</xdr:rowOff>
    </xdr:from>
    <xdr:to>
      <xdr:col>25</xdr:col>
      <xdr:colOff>629194</xdr:colOff>
      <xdr:row>42</xdr:row>
      <xdr:rowOff>161836</xdr:rowOff>
    </xdr:to>
    <xdr:sp macro="" textlink="MatchANALYSIS!F5">
      <xdr:nvSpPr>
        <xdr:cNvPr id="204" name="Rectangle 203">
          <a:extLst>
            <a:ext uri="{FF2B5EF4-FFF2-40B4-BE49-F238E27FC236}">
              <a16:creationId xmlns:a16="http://schemas.microsoft.com/office/drawing/2014/main" id="{F43C256E-5F56-9242-A5B8-9B6FCBE1FC99}"/>
            </a:ext>
          </a:extLst>
        </xdr:cNvPr>
        <xdr:cNvSpPr>
          <a:spLocks/>
        </xdr:cNvSpPr>
      </xdr:nvSpPr>
      <xdr:spPr>
        <a:xfrm>
          <a:off x="19939000" y="674551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43</xdr:row>
      <xdr:rowOff>76201</xdr:rowOff>
    </xdr:from>
    <xdr:to>
      <xdr:col>26</xdr:col>
      <xdr:colOff>721484</xdr:colOff>
      <xdr:row>45</xdr:row>
      <xdr:rowOff>23950</xdr:rowOff>
    </xdr:to>
    <xdr:sp macro="" textlink="MatchANALYSIS!H6">
      <xdr:nvSpPr>
        <xdr:cNvPr id="205" name="Rectangle 204">
          <a:extLst>
            <a:ext uri="{FF2B5EF4-FFF2-40B4-BE49-F238E27FC236}">
              <a16:creationId xmlns:a16="http://schemas.microsoft.com/office/drawing/2014/main" id="{29963FEC-EE07-1C43-9F13-7B5AB7D2189A}"/>
            </a:ext>
          </a:extLst>
        </xdr:cNvPr>
        <xdr:cNvSpPr>
          <a:spLocks noChangeAspect="1"/>
        </xdr:cNvSpPr>
      </xdr:nvSpPr>
      <xdr:spPr>
        <a:xfrm>
          <a:off x="21597381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94575E4-3711-2F4B-BCAD-EC969B5DE80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43</xdr:row>
      <xdr:rowOff>76201</xdr:rowOff>
    </xdr:from>
    <xdr:to>
      <xdr:col>23</xdr:col>
      <xdr:colOff>670559</xdr:colOff>
      <xdr:row>45</xdr:row>
      <xdr:rowOff>23950</xdr:rowOff>
    </xdr:to>
    <xdr:sp macro="" textlink="MatchANALYSIS!G6">
      <xdr:nvSpPr>
        <xdr:cNvPr id="206" name="Rectangle 205">
          <a:extLst>
            <a:ext uri="{FF2B5EF4-FFF2-40B4-BE49-F238E27FC236}">
              <a16:creationId xmlns:a16="http://schemas.microsoft.com/office/drawing/2014/main" id="{45BFFD34-121D-2345-9C4F-D7AA194B5346}"/>
            </a:ext>
          </a:extLst>
        </xdr:cNvPr>
        <xdr:cNvSpPr>
          <a:spLocks noChangeAspect="1"/>
        </xdr:cNvSpPr>
      </xdr:nvSpPr>
      <xdr:spPr>
        <a:xfrm>
          <a:off x="19042742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848A025-D70A-0547-97FA-83CABAEB3D3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43</xdr:row>
      <xdr:rowOff>76201</xdr:rowOff>
    </xdr:from>
    <xdr:to>
      <xdr:col>25</xdr:col>
      <xdr:colOff>629194</xdr:colOff>
      <xdr:row>45</xdr:row>
      <xdr:rowOff>23950</xdr:rowOff>
    </xdr:to>
    <xdr:sp macro="" textlink="MatchANALYSIS!F6">
      <xdr:nvSpPr>
        <xdr:cNvPr id="207" name="Rectangle 206">
          <a:extLst>
            <a:ext uri="{FF2B5EF4-FFF2-40B4-BE49-F238E27FC236}">
              <a16:creationId xmlns:a16="http://schemas.microsoft.com/office/drawing/2014/main" id="{41E9E578-2209-2A4E-80F5-431DE5FB1BA0}"/>
            </a:ext>
          </a:extLst>
        </xdr:cNvPr>
        <xdr:cNvSpPr>
          <a:spLocks/>
        </xdr:cNvSpPr>
      </xdr:nvSpPr>
      <xdr:spPr>
        <a:xfrm>
          <a:off x="19939000" y="70974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FD01BEE-F1FD-7343-8FAA-24365AD77CB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Off-post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45</xdr:row>
      <xdr:rowOff>83458</xdr:rowOff>
    </xdr:from>
    <xdr:to>
      <xdr:col>26</xdr:col>
      <xdr:colOff>721484</xdr:colOff>
      <xdr:row>47</xdr:row>
      <xdr:rowOff>31206</xdr:rowOff>
    </xdr:to>
    <xdr:sp macro="" textlink="MatchANALYSIS!H7">
      <xdr:nvSpPr>
        <xdr:cNvPr id="208" name="Rectangle 207">
          <a:extLst>
            <a:ext uri="{FF2B5EF4-FFF2-40B4-BE49-F238E27FC236}">
              <a16:creationId xmlns:a16="http://schemas.microsoft.com/office/drawing/2014/main" id="{8FEA6E46-5DDE-E14B-9FF7-BF3A3F4019E9}"/>
            </a:ext>
          </a:extLst>
        </xdr:cNvPr>
        <xdr:cNvSpPr>
          <a:spLocks noChangeAspect="1"/>
        </xdr:cNvSpPr>
      </xdr:nvSpPr>
      <xdr:spPr>
        <a:xfrm>
          <a:off x="21610081" y="7431315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A0C8B36-54C6-9C49-8A1F-1B0C9F321F3C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2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45</xdr:row>
      <xdr:rowOff>83458</xdr:rowOff>
    </xdr:from>
    <xdr:to>
      <xdr:col>23</xdr:col>
      <xdr:colOff>670559</xdr:colOff>
      <xdr:row>47</xdr:row>
      <xdr:rowOff>31206</xdr:rowOff>
    </xdr:to>
    <xdr:sp macro="" textlink="MatchANALYSIS!G7">
      <xdr:nvSpPr>
        <xdr:cNvPr id="209" name="Rectangle 208">
          <a:extLst>
            <a:ext uri="{FF2B5EF4-FFF2-40B4-BE49-F238E27FC236}">
              <a16:creationId xmlns:a16="http://schemas.microsoft.com/office/drawing/2014/main" id="{0B0816CD-B21A-1F44-9CE7-B093FB67A3AB}"/>
            </a:ext>
          </a:extLst>
        </xdr:cNvPr>
        <xdr:cNvSpPr>
          <a:spLocks noChangeAspect="1"/>
        </xdr:cNvSpPr>
      </xdr:nvSpPr>
      <xdr:spPr>
        <a:xfrm>
          <a:off x="19042742" y="743131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461CCB0-9B67-AB41-A549-82D69D28A6D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45</xdr:row>
      <xdr:rowOff>83458</xdr:rowOff>
    </xdr:from>
    <xdr:to>
      <xdr:col>25</xdr:col>
      <xdr:colOff>629194</xdr:colOff>
      <xdr:row>47</xdr:row>
      <xdr:rowOff>31206</xdr:rowOff>
    </xdr:to>
    <xdr:sp macro="" textlink="MatchANALYSIS!F7">
      <xdr:nvSpPr>
        <xdr:cNvPr id="210" name="Rectangle 209">
          <a:extLst>
            <a:ext uri="{FF2B5EF4-FFF2-40B4-BE49-F238E27FC236}">
              <a16:creationId xmlns:a16="http://schemas.microsoft.com/office/drawing/2014/main" id="{E1D8164C-04E6-F84A-B279-531DBFC6E257}"/>
            </a:ext>
          </a:extLst>
        </xdr:cNvPr>
        <xdr:cNvSpPr>
          <a:spLocks/>
        </xdr:cNvSpPr>
      </xdr:nvSpPr>
      <xdr:spPr>
        <a:xfrm>
          <a:off x="19939000" y="743131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47</xdr:row>
      <xdr:rowOff>108858</xdr:rowOff>
    </xdr:from>
    <xdr:to>
      <xdr:col>26</xdr:col>
      <xdr:colOff>721484</xdr:colOff>
      <xdr:row>49</xdr:row>
      <xdr:rowOff>56607</xdr:rowOff>
    </xdr:to>
    <xdr:sp macro="" textlink="MatchANALYSIS!H8">
      <xdr:nvSpPr>
        <xdr:cNvPr id="211" name="Rectangle 210">
          <a:extLst>
            <a:ext uri="{FF2B5EF4-FFF2-40B4-BE49-F238E27FC236}">
              <a16:creationId xmlns:a16="http://schemas.microsoft.com/office/drawing/2014/main" id="{A81258E1-8712-9240-8456-151633BE7617}"/>
            </a:ext>
          </a:extLst>
        </xdr:cNvPr>
        <xdr:cNvSpPr>
          <a:spLocks noChangeAspect="1"/>
        </xdr:cNvSpPr>
      </xdr:nvSpPr>
      <xdr:spPr>
        <a:xfrm>
          <a:off x="21597381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CA802ED-A452-244C-89E6-8ADAC515DE7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47</xdr:row>
      <xdr:rowOff>108858</xdr:rowOff>
    </xdr:from>
    <xdr:to>
      <xdr:col>23</xdr:col>
      <xdr:colOff>670559</xdr:colOff>
      <xdr:row>49</xdr:row>
      <xdr:rowOff>56607</xdr:rowOff>
    </xdr:to>
    <xdr:sp macro="" textlink="MatchANALYSIS!G8">
      <xdr:nvSpPr>
        <xdr:cNvPr id="212" name="Rectangle 211">
          <a:extLst>
            <a:ext uri="{FF2B5EF4-FFF2-40B4-BE49-F238E27FC236}">
              <a16:creationId xmlns:a16="http://schemas.microsoft.com/office/drawing/2014/main" id="{019AC37D-4696-834F-9C9E-FF1876D4D77D}"/>
            </a:ext>
          </a:extLst>
        </xdr:cNvPr>
        <xdr:cNvSpPr>
          <a:spLocks noChangeAspect="1"/>
        </xdr:cNvSpPr>
      </xdr:nvSpPr>
      <xdr:spPr>
        <a:xfrm>
          <a:off x="19042742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1D83EC1-F54C-4248-891F-3C766977399E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47</xdr:row>
      <xdr:rowOff>108858</xdr:rowOff>
    </xdr:from>
    <xdr:to>
      <xdr:col>25</xdr:col>
      <xdr:colOff>629194</xdr:colOff>
      <xdr:row>49</xdr:row>
      <xdr:rowOff>56607</xdr:rowOff>
    </xdr:to>
    <xdr:sp macro="" textlink="MatchANALYSIS!F8">
      <xdr:nvSpPr>
        <xdr:cNvPr id="213" name="Rectangle 212">
          <a:extLst>
            <a:ext uri="{FF2B5EF4-FFF2-40B4-BE49-F238E27FC236}">
              <a16:creationId xmlns:a16="http://schemas.microsoft.com/office/drawing/2014/main" id="{53F074EA-588C-9040-9CB3-9140E1240B07}"/>
            </a:ext>
          </a:extLst>
        </xdr:cNvPr>
        <xdr:cNvSpPr>
          <a:spLocks/>
        </xdr:cNvSpPr>
      </xdr:nvSpPr>
      <xdr:spPr>
        <a:xfrm>
          <a:off x="19939000" y="77832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704066</xdr:colOff>
      <xdr:row>27</xdr:row>
      <xdr:rowOff>90718</xdr:rowOff>
    </xdr:from>
    <xdr:to>
      <xdr:col>12</xdr:col>
      <xdr:colOff>692455</xdr:colOff>
      <xdr:row>29</xdr:row>
      <xdr:rowOff>38466</xdr:rowOff>
    </xdr:to>
    <xdr:sp macro="" textlink="[1]Match!$C$1">
      <xdr:nvSpPr>
        <xdr:cNvPr id="220" name="Rectangle 219">
          <a:extLst>
            <a:ext uri="{FF2B5EF4-FFF2-40B4-BE49-F238E27FC236}">
              <a16:creationId xmlns:a16="http://schemas.microsoft.com/office/drawing/2014/main" id="{EDA47628-974A-C442-968B-E2E5BA26942C}"/>
            </a:ext>
          </a:extLst>
        </xdr:cNvPr>
        <xdr:cNvSpPr>
          <a:spLocks noChangeAspect="1"/>
        </xdr:cNvSpPr>
      </xdr:nvSpPr>
      <xdr:spPr>
        <a:xfrm>
          <a:off x="9884352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8EBFDEE-C607-B445-85FE-6FBEADA0E88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8</xdr:col>
      <xdr:colOff>381000</xdr:colOff>
      <xdr:row>27</xdr:row>
      <xdr:rowOff>90718</xdr:rowOff>
    </xdr:from>
    <xdr:to>
      <xdr:col>9</xdr:col>
      <xdr:colOff>369388</xdr:colOff>
      <xdr:row>29</xdr:row>
      <xdr:rowOff>38466</xdr:rowOff>
    </xdr:to>
    <xdr:sp macro="" textlink="[1]Match!$B$1">
      <xdr:nvSpPr>
        <xdr:cNvPr id="221" name="Rectangle 220">
          <a:extLst>
            <a:ext uri="{FF2B5EF4-FFF2-40B4-BE49-F238E27FC236}">
              <a16:creationId xmlns:a16="http://schemas.microsoft.com/office/drawing/2014/main" id="{BE085597-73E0-6B44-BAF3-A4ADE245202B}"/>
            </a:ext>
          </a:extLst>
        </xdr:cNvPr>
        <xdr:cNvSpPr>
          <a:spLocks noChangeAspect="1"/>
        </xdr:cNvSpPr>
      </xdr:nvSpPr>
      <xdr:spPr>
        <a:xfrm>
          <a:off x="7057571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2937E62-F93B-3649-8354-8F76DEF76135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449943</xdr:colOff>
      <xdr:row>5</xdr:row>
      <xdr:rowOff>55160</xdr:rowOff>
    </xdr:from>
    <xdr:to>
      <xdr:col>34</xdr:col>
      <xdr:colOff>444195</xdr:colOff>
      <xdr:row>24</xdr:row>
      <xdr:rowOff>60225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F7EC8F8-A340-E24F-A6C5-43506AF07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7943" y="871589"/>
          <a:ext cx="5001681" cy="3107493"/>
        </a:xfrm>
        <a:prstGeom prst="rect">
          <a:avLst/>
        </a:prstGeom>
      </xdr:spPr>
    </xdr:pic>
    <xdr:clientData/>
  </xdr:twoCellAnchor>
  <xdr:twoCellAnchor>
    <xdr:from>
      <xdr:col>33</xdr:col>
      <xdr:colOff>540657</xdr:colOff>
      <xdr:row>20</xdr:row>
      <xdr:rowOff>97989</xdr:rowOff>
    </xdr:from>
    <xdr:to>
      <xdr:col>34</xdr:col>
      <xdr:colOff>13660</xdr:colOff>
      <xdr:row>23</xdr:row>
      <xdr:rowOff>76145</xdr:rowOff>
    </xdr:to>
    <xdr:sp macro="" textlink="Location1ANALYSIS!J4">
      <xdr:nvSpPr>
        <xdr:cNvPr id="224" name="TextBox 223">
          <a:extLst>
            <a:ext uri="{FF2B5EF4-FFF2-40B4-BE49-F238E27FC236}">
              <a16:creationId xmlns:a16="http://schemas.microsoft.com/office/drawing/2014/main" id="{8DE9B3A0-2588-4441-B3CC-8133AD0D9B8C}"/>
            </a:ext>
          </a:extLst>
        </xdr:cNvPr>
        <xdr:cNvSpPr txBox="1"/>
      </xdr:nvSpPr>
      <xdr:spPr>
        <a:xfrm>
          <a:off x="28081514" y="33637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D2D3680-2DE4-4145-A686-48523359C01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130628</xdr:colOff>
      <xdr:row>20</xdr:row>
      <xdr:rowOff>97989</xdr:rowOff>
    </xdr:from>
    <xdr:to>
      <xdr:col>34</xdr:col>
      <xdr:colOff>438203</xdr:colOff>
      <xdr:row>23</xdr:row>
      <xdr:rowOff>76145</xdr:rowOff>
    </xdr:to>
    <xdr:sp macro="" textlink="Location1ANALYSIS!K4">
      <xdr:nvSpPr>
        <xdr:cNvPr id="225" name="TextBox 224">
          <a:extLst>
            <a:ext uri="{FF2B5EF4-FFF2-40B4-BE49-F238E27FC236}">
              <a16:creationId xmlns:a16="http://schemas.microsoft.com/office/drawing/2014/main" id="{5EFD4B5C-0CAB-C148-AB0F-991BFBD0231D}"/>
            </a:ext>
          </a:extLst>
        </xdr:cNvPr>
        <xdr:cNvSpPr txBox="1"/>
      </xdr:nvSpPr>
      <xdr:spPr>
        <a:xfrm>
          <a:off x="28506057" y="33637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AE114C5-A152-E24F-85D7-39877A0986F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5DA4F685-82F0-7741-9205-833BB2E8E724}"/>
            </a:ext>
          </a:extLst>
        </xdr:cNvPr>
        <xdr:cNvSpPr txBox="1"/>
      </xdr:nvSpPr>
      <xdr:spPr>
        <a:xfrm>
          <a:off x="24035657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32</xdr:col>
      <xdr:colOff>402773</xdr:colOff>
      <xdr:row>20</xdr:row>
      <xdr:rowOff>97990</xdr:rowOff>
    </xdr:from>
    <xdr:to>
      <xdr:col>32</xdr:col>
      <xdr:colOff>710348</xdr:colOff>
      <xdr:row>23</xdr:row>
      <xdr:rowOff>76146</xdr:rowOff>
    </xdr:to>
    <xdr:sp macro="" textlink="Location1ANALYSIS!J5">
      <xdr:nvSpPr>
        <xdr:cNvPr id="227" name="TextBox 226">
          <a:extLst>
            <a:ext uri="{FF2B5EF4-FFF2-40B4-BE49-F238E27FC236}">
              <a16:creationId xmlns:a16="http://schemas.microsoft.com/office/drawing/2014/main" id="{D86FF4DE-6CC8-7E46-AF0B-46C9A6BE4354}"/>
            </a:ext>
          </a:extLst>
        </xdr:cNvPr>
        <xdr:cNvSpPr txBox="1"/>
      </xdr:nvSpPr>
      <xdr:spPr>
        <a:xfrm>
          <a:off x="27109059" y="336370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7135652-0B6F-C346-8DD1-3B907017035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827316</xdr:colOff>
      <xdr:row>20</xdr:row>
      <xdr:rowOff>97990</xdr:rowOff>
    </xdr:from>
    <xdr:to>
      <xdr:col>33</xdr:col>
      <xdr:colOff>300320</xdr:colOff>
      <xdr:row>23</xdr:row>
      <xdr:rowOff>76146</xdr:rowOff>
    </xdr:to>
    <xdr:sp macro="" textlink="Location1ANALYSIS!K5">
      <xdr:nvSpPr>
        <xdr:cNvPr id="228" name="TextBox 227">
          <a:extLst>
            <a:ext uri="{FF2B5EF4-FFF2-40B4-BE49-F238E27FC236}">
              <a16:creationId xmlns:a16="http://schemas.microsoft.com/office/drawing/2014/main" id="{EF611D09-5E7A-B946-93CC-8E5BC87ADCE4}"/>
            </a:ext>
          </a:extLst>
        </xdr:cNvPr>
        <xdr:cNvSpPr txBox="1"/>
      </xdr:nvSpPr>
      <xdr:spPr>
        <a:xfrm>
          <a:off x="27533602" y="336370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4577C5A-6073-D24C-BBF4-F7D403D2A8A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801917</xdr:colOff>
      <xdr:row>7</xdr:row>
      <xdr:rowOff>134255</xdr:rowOff>
    </xdr:from>
    <xdr:to>
      <xdr:col>30</xdr:col>
      <xdr:colOff>274920</xdr:colOff>
      <xdr:row>10</xdr:row>
      <xdr:rowOff>108249</xdr:rowOff>
    </xdr:to>
    <xdr:sp macro="" textlink="#REF!">
      <xdr:nvSpPr>
        <xdr:cNvPr id="229" name="TextBox 228">
          <a:extLst>
            <a:ext uri="{FF2B5EF4-FFF2-40B4-BE49-F238E27FC236}">
              <a16:creationId xmlns:a16="http://schemas.microsoft.com/office/drawing/2014/main" id="{D30ADE64-1DE7-7A49-A8B0-0A651831C920}"/>
            </a:ext>
          </a:extLst>
        </xdr:cNvPr>
        <xdr:cNvSpPr txBox="1"/>
      </xdr:nvSpPr>
      <xdr:spPr>
        <a:xfrm>
          <a:off x="25004488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83463</xdr:colOff>
      <xdr:row>20</xdr:row>
      <xdr:rowOff>61700</xdr:rowOff>
    </xdr:from>
    <xdr:to>
      <xdr:col>31</xdr:col>
      <xdr:colOff>391038</xdr:colOff>
      <xdr:row>23</xdr:row>
      <xdr:rowOff>39856</xdr:rowOff>
    </xdr:to>
    <xdr:sp macro="" textlink="Location1ANALYSIS!#REF!">
      <xdr:nvSpPr>
        <xdr:cNvPr id="230" name="TextBox 229">
          <a:extLst>
            <a:ext uri="{FF2B5EF4-FFF2-40B4-BE49-F238E27FC236}">
              <a16:creationId xmlns:a16="http://schemas.microsoft.com/office/drawing/2014/main" id="{7896CAA1-FB88-5F4D-B6AA-E1805467653F}"/>
            </a:ext>
          </a:extLst>
        </xdr:cNvPr>
        <xdr:cNvSpPr txBox="1"/>
      </xdr:nvSpPr>
      <xdr:spPr>
        <a:xfrm>
          <a:off x="25955177" y="332741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A1BD3F-46C9-CA46-8DAC-1BE96D1D14A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508006</xdr:colOff>
      <xdr:row>20</xdr:row>
      <xdr:rowOff>61700</xdr:rowOff>
    </xdr:from>
    <xdr:to>
      <xdr:col>31</xdr:col>
      <xdr:colOff>815581</xdr:colOff>
      <xdr:row>23</xdr:row>
      <xdr:rowOff>39856</xdr:rowOff>
    </xdr:to>
    <xdr:sp macro="" textlink="Location1ANALYSIS!#REF!">
      <xdr:nvSpPr>
        <xdr:cNvPr id="231" name="TextBox 230">
          <a:extLst>
            <a:ext uri="{FF2B5EF4-FFF2-40B4-BE49-F238E27FC236}">
              <a16:creationId xmlns:a16="http://schemas.microsoft.com/office/drawing/2014/main" id="{A9C62B00-A2E0-2842-80F6-1E8550FB8B5D}"/>
            </a:ext>
          </a:extLst>
        </xdr:cNvPr>
        <xdr:cNvSpPr txBox="1"/>
      </xdr:nvSpPr>
      <xdr:spPr>
        <a:xfrm>
          <a:off x="26379720" y="332741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AB34EE5-1548-FE49-9AAB-59260979909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319320</xdr:colOff>
      <xdr:row>7</xdr:row>
      <xdr:rowOff>134255</xdr:rowOff>
    </xdr:from>
    <xdr:to>
      <xdr:col>31</xdr:col>
      <xdr:colOff>626895</xdr:colOff>
      <xdr:row>10</xdr:row>
      <xdr:rowOff>108249</xdr:rowOff>
    </xdr:to>
    <xdr:sp macro="" textlink="#REF!">
      <xdr:nvSpPr>
        <xdr:cNvPr id="232" name="TextBox 231">
          <a:extLst>
            <a:ext uri="{FF2B5EF4-FFF2-40B4-BE49-F238E27FC236}">
              <a16:creationId xmlns:a16="http://schemas.microsoft.com/office/drawing/2014/main" id="{711122F1-EE78-8E4D-BC84-6D715EA61261}"/>
            </a:ext>
          </a:extLst>
        </xdr:cNvPr>
        <xdr:cNvSpPr txBox="1"/>
      </xdr:nvSpPr>
      <xdr:spPr>
        <a:xfrm>
          <a:off x="26191034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598722</xdr:colOff>
      <xdr:row>20</xdr:row>
      <xdr:rowOff>97986</xdr:rowOff>
    </xdr:from>
    <xdr:to>
      <xdr:col>30</xdr:col>
      <xdr:colOff>59025</xdr:colOff>
      <xdr:row>23</xdr:row>
      <xdr:rowOff>76142</xdr:rowOff>
    </xdr:to>
    <xdr:sp macro="" textlink="Location1ANALYSIS!$J$7">
      <xdr:nvSpPr>
        <xdr:cNvPr id="233" name="TextBox 232">
          <a:extLst>
            <a:ext uri="{FF2B5EF4-FFF2-40B4-BE49-F238E27FC236}">
              <a16:creationId xmlns:a16="http://schemas.microsoft.com/office/drawing/2014/main" id="{CBCB3E0C-1893-AF46-BBBB-9FE8341148EC}"/>
            </a:ext>
          </a:extLst>
        </xdr:cNvPr>
        <xdr:cNvSpPr txBox="1"/>
      </xdr:nvSpPr>
      <xdr:spPr>
        <a:xfrm>
          <a:off x="24801293" y="3363700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E9CBB08-01B7-564D-BE07-686A929625F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188693</xdr:colOff>
      <xdr:row>20</xdr:row>
      <xdr:rowOff>97986</xdr:rowOff>
    </xdr:from>
    <xdr:to>
      <xdr:col>30</xdr:col>
      <xdr:colOff>496268</xdr:colOff>
      <xdr:row>23</xdr:row>
      <xdr:rowOff>76142</xdr:rowOff>
    </xdr:to>
    <xdr:sp macro="" textlink="Location1ANALYSIS!$K$7">
      <xdr:nvSpPr>
        <xdr:cNvPr id="234" name="TextBox 233">
          <a:extLst>
            <a:ext uri="{FF2B5EF4-FFF2-40B4-BE49-F238E27FC236}">
              <a16:creationId xmlns:a16="http://schemas.microsoft.com/office/drawing/2014/main" id="{8B88283E-AF59-1F4B-BC82-F63DB039A983}"/>
            </a:ext>
          </a:extLst>
        </xdr:cNvPr>
        <xdr:cNvSpPr txBox="1"/>
      </xdr:nvSpPr>
      <xdr:spPr>
        <a:xfrm>
          <a:off x="25225836" y="336370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D453E1B-290E-554D-AACF-4E90E4B5553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671293</xdr:colOff>
      <xdr:row>7</xdr:row>
      <xdr:rowOff>134255</xdr:rowOff>
    </xdr:from>
    <xdr:to>
      <xdr:col>33</xdr:col>
      <xdr:colOff>131597</xdr:colOff>
      <xdr:row>10</xdr:row>
      <xdr:rowOff>108249</xdr:rowOff>
    </xdr:to>
    <xdr:sp macro="" textlink="#REF!">
      <xdr:nvSpPr>
        <xdr:cNvPr id="235" name="TextBox 234">
          <a:extLst>
            <a:ext uri="{FF2B5EF4-FFF2-40B4-BE49-F238E27FC236}">
              <a16:creationId xmlns:a16="http://schemas.microsoft.com/office/drawing/2014/main" id="{44CD7415-59D4-3D4C-AF69-49B8E42033A1}"/>
            </a:ext>
          </a:extLst>
        </xdr:cNvPr>
        <xdr:cNvSpPr txBox="1"/>
      </xdr:nvSpPr>
      <xdr:spPr>
        <a:xfrm>
          <a:off x="27377579" y="1277255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442694</xdr:colOff>
      <xdr:row>20</xdr:row>
      <xdr:rowOff>79843</xdr:rowOff>
    </xdr:from>
    <xdr:to>
      <xdr:col>28</xdr:col>
      <xdr:colOff>750269</xdr:colOff>
      <xdr:row>23</xdr:row>
      <xdr:rowOff>57999</xdr:rowOff>
    </xdr:to>
    <xdr:sp macro="" textlink="Location1ANALYSIS!J8">
      <xdr:nvSpPr>
        <xdr:cNvPr id="236" name="TextBox 235">
          <a:extLst>
            <a:ext uri="{FF2B5EF4-FFF2-40B4-BE49-F238E27FC236}">
              <a16:creationId xmlns:a16="http://schemas.microsoft.com/office/drawing/2014/main" id="{0B4C49F5-6F98-EA42-8803-3961584CEA4A}"/>
            </a:ext>
          </a:extLst>
        </xdr:cNvPr>
        <xdr:cNvSpPr txBox="1"/>
      </xdr:nvSpPr>
      <xdr:spPr>
        <a:xfrm>
          <a:off x="23810694" y="334555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FCB2D3A-B36F-DE46-A351-5C5C443C658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32666</xdr:colOff>
      <xdr:row>20</xdr:row>
      <xdr:rowOff>79843</xdr:rowOff>
    </xdr:from>
    <xdr:to>
      <xdr:col>29</xdr:col>
      <xdr:colOff>340241</xdr:colOff>
      <xdr:row>23</xdr:row>
      <xdr:rowOff>57999</xdr:rowOff>
    </xdr:to>
    <xdr:sp macro="" textlink="Location1ANALYSIS!K8">
      <xdr:nvSpPr>
        <xdr:cNvPr id="237" name="TextBox 236">
          <a:extLst>
            <a:ext uri="{FF2B5EF4-FFF2-40B4-BE49-F238E27FC236}">
              <a16:creationId xmlns:a16="http://schemas.microsoft.com/office/drawing/2014/main" id="{5F9CE1BB-F535-C645-9990-16C954A29F45}"/>
            </a:ext>
          </a:extLst>
        </xdr:cNvPr>
        <xdr:cNvSpPr txBox="1"/>
      </xdr:nvSpPr>
      <xdr:spPr>
        <a:xfrm>
          <a:off x="24235237" y="334555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869A09F-A228-DE4D-BE93-230C2AB0939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769265</xdr:colOff>
      <xdr:row>7</xdr:row>
      <xdr:rowOff>134255</xdr:rowOff>
    </xdr:from>
    <xdr:to>
      <xdr:col>34</xdr:col>
      <xdr:colOff>242268</xdr:colOff>
      <xdr:row>10</xdr:row>
      <xdr:rowOff>108249</xdr:rowOff>
    </xdr:to>
    <xdr:sp macro="" textlink="#REF!">
      <xdr:nvSpPr>
        <xdr:cNvPr id="238" name="TextBox 237">
          <a:extLst>
            <a:ext uri="{FF2B5EF4-FFF2-40B4-BE49-F238E27FC236}">
              <a16:creationId xmlns:a16="http://schemas.microsoft.com/office/drawing/2014/main" id="{B650A6C1-B5E1-7C40-ABC9-AB641E7072B5}"/>
            </a:ext>
          </a:extLst>
        </xdr:cNvPr>
        <xdr:cNvSpPr txBox="1"/>
      </xdr:nvSpPr>
      <xdr:spPr>
        <a:xfrm>
          <a:off x="28310122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529771</xdr:colOff>
      <xdr:row>14</xdr:row>
      <xdr:rowOff>68944</xdr:rowOff>
    </xdr:from>
    <xdr:to>
      <xdr:col>34</xdr:col>
      <xdr:colOff>2774</xdr:colOff>
      <xdr:row>17</xdr:row>
      <xdr:rowOff>47100</xdr:rowOff>
    </xdr:to>
    <xdr:sp macro="" textlink="Location1ANALYSIS!J9">
      <xdr:nvSpPr>
        <xdr:cNvPr id="239" name="TextBox 238">
          <a:extLst>
            <a:ext uri="{FF2B5EF4-FFF2-40B4-BE49-F238E27FC236}">
              <a16:creationId xmlns:a16="http://schemas.microsoft.com/office/drawing/2014/main" id="{79C3728A-6CC2-1149-A041-F6C8471D62A9}"/>
            </a:ext>
          </a:extLst>
        </xdr:cNvPr>
        <xdr:cNvSpPr txBox="1"/>
      </xdr:nvSpPr>
      <xdr:spPr>
        <a:xfrm>
          <a:off x="28070628" y="235494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283D33-911D-CD4C-9283-62A7BDA21D5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119742</xdr:colOff>
      <xdr:row>14</xdr:row>
      <xdr:rowOff>68944</xdr:rowOff>
    </xdr:from>
    <xdr:to>
      <xdr:col>34</xdr:col>
      <xdr:colOff>427317</xdr:colOff>
      <xdr:row>17</xdr:row>
      <xdr:rowOff>47100</xdr:rowOff>
    </xdr:to>
    <xdr:sp macro="" textlink="Location1ANALYSIS!K9">
      <xdr:nvSpPr>
        <xdr:cNvPr id="240" name="TextBox 239">
          <a:extLst>
            <a:ext uri="{FF2B5EF4-FFF2-40B4-BE49-F238E27FC236}">
              <a16:creationId xmlns:a16="http://schemas.microsoft.com/office/drawing/2014/main" id="{876C4566-CC93-FE40-A85A-46685D977633}"/>
            </a:ext>
          </a:extLst>
        </xdr:cNvPr>
        <xdr:cNvSpPr txBox="1"/>
      </xdr:nvSpPr>
      <xdr:spPr>
        <a:xfrm>
          <a:off x="28495171" y="235494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92119C6-9F6F-9F45-8255-E82193C313B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656771</xdr:colOff>
      <xdr:row>14</xdr:row>
      <xdr:rowOff>32655</xdr:rowOff>
    </xdr:from>
    <xdr:to>
      <xdr:col>29</xdr:col>
      <xdr:colOff>129775</xdr:colOff>
      <xdr:row>17</xdr:row>
      <xdr:rowOff>6649</xdr:rowOff>
    </xdr:to>
    <xdr:sp macro="" textlink="#REF!">
      <xdr:nvSpPr>
        <xdr:cNvPr id="241" name="TextBox 240">
          <a:extLst>
            <a:ext uri="{FF2B5EF4-FFF2-40B4-BE49-F238E27FC236}">
              <a16:creationId xmlns:a16="http://schemas.microsoft.com/office/drawing/2014/main" id="{348FA54F-3167-6042-AF04-9D1441DBDD25}"/>
            </a:ext>
          </a:extLst>
        </xdr:cNvPr>
        <xdr:cNvSpPr txBox="1"/>
      </xdr:nvSpPr>
      <xdr:spPr>
        <a:xfrm>
          <a:off x="24024771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391887</xdr:colOff>
      <xdr:row>14</xdr:row>
      <xdr:rowOff>68945</xdr:rowOff>
    </xdr:from>
    <xdr:to>
      <xdr:col>32</xdr:col>
      <xdr:colOff>699462</xdr:colOff>
      <xdr:row>17</xdr:row>
      <xdr:rowOff>47101</xdr:rowOff>
    </xdr:to>
    <xdr:sp macro="" textlink="Location1ANALYSIS!J10">
      <xdr:nvSpPr>
        <xdr:cNvPr id="242" name="TextBox 241">
          <a:extLst>
            <a:ext uri="{FF2B5EF4-FFF2-40B4-BE49-F238E27FC236}">
              <a16:creationId xmlns:a16="http://schemas.microsoft.com/office/drawing/2014/main" id="{2D219D48-653D-764D-A9E8-BD0B388366BC}"/>
            </a:ext>
          </a:extLst>
        </xdr:cNvPr>
        <xdr:cNvSpPr txBox="1"/>
      </xdr:nvSpPr>
      <xdr:spPr>
        <a:xfrm>
          <a:off x="27098173" y="235494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F7BC5A3-3CC3-1B4A-B459-1455A2B3E52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816430</xdr:colOff>
      <xdr:row>14</xdr:row>
      <xdr:rowOff>68945</xdr:rowOff>
    </xdr:from>
    <xdr:to>
      <xdr:col>33</xdr:col>
      <xdr:colOff>289434</xdr:colOff>
      <xdr:row>17</xdr:row>
      <xdr:rowOff>47101</xdr:rowOff>
    </xdr:to>
    <xdr:sp macro="" textlink="Location1ANALYSIS!K10">
      <xdr:nvSpPr>
        <xdr:cNvPr id="243" name="TextBox 242">
          <a:extLst>
            <a:ext uri="{FF2B5EF4-FFF2-40B4-BE49-F238E27FC236}">
              <a16:creationId xmlns:a16="http://schemas.microsoft.com/office/drawing/2014/main" id="{B03931BB-C1BB-7442-B0DA-297B07172E53}"/>
            </a:ext>
          </a:extLst>
        </xdr:cNvPr>
        <xdr:cNvSpPr txBox="1"/>
      </xdr:nvSpPr>
      <xdr:spPr>
        <a:xfrm>
          <a:off x="27522716" y="235494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33205F-CFD3-1648-9936-D2908A0A93E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791031</xdr:colOff>
      <xdr:row>14</xdr:row>
      <xdr:rowOff>32655</xdr:rowOff>
    </xdr:from>
    <xdr:to>
      <xdr:col>30</xdr:col>
      <xdr:colOff>264034</xdr:colOff>
      <xdr:row>17</xdr:row>
      <xdr:rowOff>6649</xdr:rowOff>
    </xdr:to>
    <xdr:sp macro="" textlink="#REF!">
      <xdr:nvSpPr>
        <xdr:cNvPr id="244" name="TextBox 243">
          <a:extLst>
            <a:ext uri="{FF2B5EF4-FFF2-40B4-BE49-F238E27FC236}">
              <a16:creationId xmlns:a16="http://schemas.microsoft.com/office/drawing/2014/main" id="{013A87BD-31A0-2240-A1FC-18DA132897DC}"/>
            </a:ext>
          </a:extLst>
        </xdr:cNvPr>
        <xdr:cNvSpPr txBox="1"/>
      </xdr:nvSpPr>
      <xdr:spPr>
        <a:xfrm>
          <a:off x="24993602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72577</xdr:colOff>
      <xdr:row>14</xdr:row>
      <xdr:rowOff>32655</xdr:rowOff>
    </xdr:from>
    <xdr:to>
      <xdr:col>31</xdr:col>
      <xdr:colOff>367452</xdr:colOff>
      <xdr:row>17</xdr:row>
      <xdr:rowOff>10811</xdr:rowOff>
    </xdr:to>
    <xdr:sp macro="" textlink="Location1ANALYSIS!J11">
      <xdr:nvSpPr>
        <xdr:cNvPr id="245" name="TextBox 244">
          <a:extLst>
            <a:ext uri="{FF2B5EF4-FFF2-40B4-BE49-F238E27FC236}">
              <a16:creationId xmlns:a16="http://schemas.microsoft.com/office/drawing/2014/main" id="{D7CBFBD0-EF45-4943-A235-E9BA6E8FECC9}"/>
            </a:ext>
          </a:extLst>
        </xdr:cNvPr>
        <xdr:cNvSpPr txBox="1"/>
      </xdr:nvSpPr>
      <xdr:spPr>
        <a:xfrm>
          <a:off x="25944291" y="231865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53E913-4122-DD42-ACA5-138ABE6F3C1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497120</xdr:colOff>
      <xdr:row>14</xdr:row>
      <xdr:rowOff>32655</xdr:rowOff>
    </xdr:from>
    <xdr:to>
      <xdr:col>31</xdr:col>
      <xdr:colOff>804695</xdr:colOff>
      <xdr:row>17</xdr:row>
      <xdr:rowOff>10811</xdr:rowOff>
    </xdr:to>
    <xdr:sp macro="" textlink="Location1ANALYSIS!K11">
      <xdr:nvSpPr>
        <xdr:cNvPr id="246" name="TextBox 245">
          <a:extLst>
            <a:ext uri="{FF2B5EF4-FFF2-40B4-BE49-F238E27FC236}">
              <a16:creationId xmlns:a16="http://schemas.microsoft.com/office/drawing/2014/main" id="{3FCC4BDF-2C42-4541-A534-24B5A6C5C465}"/>
            </a:ext>
          </a:extLst>
        </xdr:cNvPr>
        <xdr:cNvSpPr txBox="1"/>
      </xdr:nvSpPr>
      <xdr:spPr>
        <a:xfrm>
          <a:off x="26368834" y="2318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8710A9B-E967-7440-A875-0327A454937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308434</xdr:colOff>
      <xdr:row>14</xdr:row>
      <xdr:rowOff>32655</xdr:rowOff>
    </xdr:from>
    <xdr:to>
      <xdr:col>31</xdr:col>
      <xdr:colOff>616009</xdr:colOff>
      <xdr:row>17</xdr:row>
      <xdr:rowOff>6649</xdr:rowOff>
    </xdr:to>
    <xdr:sp macro="" textlink="#REF!">
      <xdr:nvSpPr>
        <xdr:cNvPr id="247" name="TextBox 246">
          <a:extLst>
            <a:ext uri="{FF2B5EF4-FFF2-40B4-BE49-F238E27FC236}">
              <a16:creationId xmlns:a16="http://schemas.microsoft.com/office/drawing/2014/main" id="{0F627F2C-44A5-EB4C-BD69-33DAE1E9B16D}"/>
            </a:ext>
          </a:extLst>
        </xdr:cNvPr>
        <xdr:cNvSpPr txBox="1"/>
      </xdr:nvSpPr>
      <xdr:spPr>
        <a:xfrm>
          <a:off x="26180148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587836</xdr:colOff>
      <xdr:row>14</xdr:row>
      <xdr:rowOff>68941</xdr:rowOff>
    </xdr:from>
    <xdr:to>
      <xdr:col>30</xdr:col>
      <xdr:colOff>60839</xdr:colOff>
      <xdr:row>17</xdr:row>
      <xdr:rowOff>47097</xdr:rowOff>
    </xdr:to>
    <xdr:sp macro="" textlink="Location1ANALYSIS!J12">
      <xdr:nvSpPr>
        <xdr:cNvPr id="248" name="TextBox 247">
          <a:extLst>
            <a:ext uri="{FF2B5EF4-FFF2-40B4-BE49-F238E27FC236}">
              <a16:creationId xmlns:a16="http://schemas.microsoft.com/office/drawing/2014/main" id="{152C0F62-0926-7543-8598-D95F398BB388}"/>
            </a:ext>
          </a:extLst>
        </xdr:cNvPr>
        <xdr:cNvSpPr txBox="1"/>
      </xdr:nvSpPr>
      <xdr:spPr>
        <a:xfrm>
          <a:off x="24790407" y="235494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AE48CA-939C-BA4C-8D92-3EC7518DB7D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177807</xdr:colOff>
      <xdr:row>14</xdr:row>
      <xdr:rowOff>68941</xdr:rowOff>
    </xdr:from>
    <xdr:to>
      <xdr:col>30</xdr:col>
      <xdr:colOff>485382</xdr:colOff>
      <xdr:row>17</xdr:row>
      <xdr:rowOff>47097</xdr:rowOff>
    </xdr:to>
    <xdr:sp macro="" textlink="Location1ANALYSIS!K12">
      <xdr:nvSpPr>
        <xdr:cNvPr id="249" name="TextBox 248">
          <a:extLst>
            <a:ext uri="{FF2B5EF4-FFF2-40B4-BE49-F238E27FC236}">
              <a16:creationId xmlns:a16="http://schemas.microsoft.com/office/drawing/2014/main" id="{DED3A6AF-E61C-F746-AC67-067B349E5841}"/>
            </a:ext>
          </a:extLst>
        </xdr:cNvPr>
        <xdr:cNvSpPr txBox="1"/>
      </xdr:nvSpPr>
      <xdr:spPr>
        <a:xfrm>
          <a:off x="25214950" y="235494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5366FAC-6E84-EE42-93F9-0FEF2455B38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660407</xdr:colOff>
      <xdr:row>14</xdr:row>
      <xdr:rowOff>32655</xdr:rowOff>
    </xdr:from>
    <xdr:to>
      <xdr:col>33</xdr:col>
      <xdr:colOff>133411</xdr:colOff>
      <xdr:row>17</xdr:row>
      <xdr:rowOff>6649</xdr:rowOff>
    </xdr:to>
    <xdr:sp macro="" textlink="#REF!">
      <xdr:nvSpPr>
        <xdr:cNvPr id="250" name="TextBox 249">
          <a:extLst>
            <a:ext uri="{FF2B5EF4-FFF2-40B4-BE49-F238E27FC236}">
              <a16:creationId xmlns:a16="http://schemas.microsoft.com/office/drawing/2014/main" id="{97F7654C-C133-9841-8935-7FCBA971A47F}"/>
            </a:ext>
          </a:extLst>
        </xdr:cNvPr>
        <xdr:cNvSpPr txBox="1"/>
      </xdr:nvSpPr>
      <xdr:spPr>
        <a:xfrm>
          <a:off x="27366693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431808</xdr:colOff>
      <xdr:row>14</xdr:row>
      <xdr:rowOff>50798</xdr:rowOff>
    </xdr:from>
    <xdr:to>
      <xdr:col>28</xdr:col>
      <xdr:colOff>739383</xdr:colOff>
      <xdr:row>17</xdr:row>
      <xdr:rowOff>28954</xdr:rowOff>
    </xdr:to>
    <xdr:sp macro="" textlink="Location1ANALYSIS!J13">
      <xdr:nvSpPr>
        <xdr:cNvPr id="251" name="TextBox 250">
          <a:extLst>
            <a:ext uri="{FF2B5EF4-FFF2-40B4-BE49-F238E27FC236}">
              <a16:creationId xmlns:a16="http://schemas.microsoft.com/office/drawing/2014/main" id="{9C23A38D-70F1-9740-9862-668DAF0F99FC}"/>
            </a:ext>
          </a:extLst>
        </xdr:cNvPr>
        <xdr:cNvSpPr txBox="1"/>
      </xdr:nvSpPr>
      <xdr:spPr>
        <a:xfrm>
          <a:off x="23799808" y="233679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27428A6-F64E-2442-8A66-5CF9954FF3E5}" type="TxLink">
            <a:rPr lang="en-US" sz="2400" b="0" i="0" u="none" strike="noStrike">
              <a:solidFill>
                <a:srgbClr val="000000"/>
              </a:solidFill>
              <a:latin typeface="Calibri"/>
              <a:ea typeface="Verdana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21780</xdr:colOff>
      <xdr:row>14</xdr:row>
      <xdr:rowOff>50798</xdr:rowOff>
    </xdr:from>
    <xdr:to>
      <xdr:col>29</xdr:col>
      <xdr:colOff>329355</xdr:colOff>
      <xdr:row>17</xdr:row>
      <xdr:rowOff>28954</xdr:rowOff>
    </xdr:to>
    <xdr:sp macro="" textlink="Location1ANALYSIS!K13">
      <xdr:nvSpPr>
        <xdr:cNvPr id="252" name="TextBox 251">
          <a:extLst>
            <a:ext uri="{FF2B5EF4-FFF2-40B4-BE49-F238E27FC236}">
              <a16:creationId xmlns:a16="http://schemas.microsoft.com/office/drawing/2014/main" id="{C727DA9D-358C-F64D-8A23-4FD1B9E7D45C}"/>
            </a:ext>
          </a:extLst>
        </xdr:cNvPr>
        <xdr:cNvSpPr txBox="1"/>
      </xdr:nvSpPr>
      <xdr:spPr>
        <a:xfrm>
          <a:off x="24224351" y="233679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D6816A4-0C07-A44E-A762-75721EB1826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758379</xdr:colOff>
      <xdr:row>14</xdr:row>
      <xdr:rowOff>32655</xdr:rowOff>
    </xdr:from>
    <xdr:to>
      <xdr:col>34</xdr:col>
      <xdr:colOff>231382</xdr:colOff>
      <xdr:row>17</xdr:row>
      <xdr:rowOff>6649</xdr:rowOff>
    </xdr:to>
    <xdr:sp macro="" textlink="#REF!">
      <xdr:nvSpPr>
        <xdr:cNvPr id="253" name="TextBox 252">
          <a:extLst>
            <a:ext uri="{FF2B5EF4-FFF2-40B4-BE49-F238E27FC236}">
              <a16:creationId xmlns:a16="http://schemas.microsoft.com/office/drawing/2014/main" id="{24E05597-6074-0D49-A28F-4FF1974BB182}"/>
            </a:ext>
          </a:extLst>
        </xdr:cNvPr>
        <xdr:cNvSpPr txBox="1"/>
      </xdr:nvSpPr>
      <xdr:spPr>
        <a:xfrm>
          <a:off x="28299236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537028</xdr:colOff>
      <xdr:row>7</xdr:row>
      <xdr:rowOff>130612</xdr:rowOff>
    </xdr:from>
    <xdr:to>
      <xdr:col>34</xdr:col>
      <xdr:colOff>10031</xdr:colOff>
      <xdr:row>10</xdr:row>
      <xdr:rowOff>108768</xdr:rowOff>
    </xdr:to>
    <xdr:sp macro="" textlink="Location1ANALYSIS!J14">
      <xdr:nvSpPr>
        <xdr:cNvPr id="254" name="TextBox 253">
          <a:extLst>
            <a:ext uri="{FF2B5EF4-FFF2-40B4-BE49-F238E27FC236}">
              <a16:creationId xmlns:a16="http://schemas.microsoft.com/office/drawing/2014/main" id="{2390BCAE-653B-ED46-9245-29E7F88EB8A1}"/>
            </a:ext>
          </a:extLst>
        </xdr:cNvPr>
        <xdr:cNvSpPr txBox="1"/>
      </xdr:nvSpPr>
      <xdr:spPr>
        <a:xfrm>
          <a:off x="28077885" y="127361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EC7B6F-A52E-9844-9824-CA723FDF8C9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126999</xdr:colOff>
      <xdr:row>7</xdr:row>
      <xdr:rowOff>130612</xdr:rowOff>
    </xdr:from>
    <xdr:to>
      <xdr:col>34</xdr:col>
      <xdr:colOff>434574</xdr:colOff>
      <xdr:row>10</xdr:row>
      <xdr:rowOff>108768</xdr:rowOff>
    </xdr:to>
    <xdr:sp macro="" textlink="Location1ANALYSIS!K14">
      <xdr:nvSpPr>
        <xdr:cNvPr id="255" name="TextBox 254">
          <a:extLst>
            <a:ext uri="{FF2B5EF4-FFF2-40B4-BE49-F238E27FC236}">
              <a16:creationId xmlns:a16="http://schemas.microsoft.com/office/drawing/2014/main" id="{1094C682-28E6-F441-9872-6B52E04C540D}"/>
            </a:ext>
          </a:extLst>
        </xdr:cNvPr>
        <xdr:cNvSpPr txBox="1"/>
      </xdr:nvSpPr>
      <xdr:spPr>
        <a:xfrm>
          <a:off x="28502428" y="127361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682171</xdr:colOff>
      <xdr:row>20</xdr:row>
      <xdr:rowOff>112470</xdr:rowOff>
    </xdr:from>
    <xdr:to>
      <xdr:col>29</xdr:col>
      <xdr:colOff>155175</xdr:colOff>
      <xdr:row>23</xdr:row>
      <xdr:rowOff>86464</xdr:rowOff>
    </xdr:to>
    <xdr:sp macro="" textlink="#REF!">
      <xdr:nvSpPr>
        <xdr:cNvPr id="256" name="TextBox 255">
          <a:extLst>
            <a:ext uri="{FF2B5EF4-FFF2-40B4-BE49-F238E27FC236}">
              <a16:creationId xmlns:a16="http://schemas.microsoft.com/office/drawing/2014/main" id="{679399FE-DD58-A647-BA80-0C200EBF64EC}"/>
            </a:ext>
          </a:extLst>
        </xdr:cNvPr>
        <xdr:cNvSpPr txBox="1"/>
      </xdr:nvSpPr>
      <xdr:spPr>
        <a:xfrm>
          <a:off x="24050171" y="3378184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399144</xdr:colOff>
      <xdr:row>7</xdr:row>
      <xdr:rowOff>148756</xdr:rowOff>
    </xdr:from>
    <xdr:to>
      <xdr:col>32</xdr:col>
      <xdr:colOff>694019</xdr:colOff>
      <xdr:row>10</xdr:row>
      <xdr:rowOff>126912</xdr:rowOff>
    </xdr:to>
    <xdr:sp macro="" textlink="Location1ANALYSIS!J15">
      <xdr:nvSpPr>
        <xdr:cNvPr id="257" name="TextBox 256">
          <a:extLst>
            <a:ext uri="{FF2B5EF4-FFF2-40B4-BE49-F238E27FC236}">
              <a16:creationId xmlns:a16="http://schemas.microsoft.com/office/drawing/2014/main" id="{EBA8C75F-15CC-5C47-BD5C-701417A202B2}"/>
            </a:ext>
          </a:extLst>
        </xdr:cNvPr>
        <xdr:cNvSpPr txBox="1"/>
      </xdr:nvSpPr>
      <xdr:spPr>
        <a:xfrm>
          <a:off x="27105430" y="1291756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1E3432-5C5D-8A4E-B69C-7808EC01358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823687</xdr:colOff>
      <xdr:row>7</xdr:row>
      <xdr:rowOff>130613</xdr:rowOff>
    </xdr:from>
    <xdr:to>
      <xdr:col>33</xdr:col>
      <xdr:colOff>296691</xdr:colOff>
      <xdr:row>10</xdr:row>
      <xdr:rowOff>108769</xdr:rowOff>
    </xdr:to>
    <xdr:sp macro="" textlink="Location1ANALYSIS!K15">
      <xdr:nvSpPr>
        <xdr:cNvPr id="258" name="TextBox 257">
          <a:extLst>
            <a:ext uri="{FF2B5EF4-FFF2-40B4-BE49-F238E27FC236}">
              <a16:creationId xmlns:a16="http://schemas.microsoft.com/office/drawing/2014/main" id="{1B7B12D5-CBE5-1441-B306-BDE12777DE10}"/>
            </a:ext>
          </a:extLst>
        </xdr:cNvPr>
        <xdr:cNvSpPr txBox="1"/>
      </xdr:nvSpPr>
      <xdr:spPr>
        <a:xfrm>
          <a:off x="27529973" y="127361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818879F-D36D-4D45-9C8F-F18486FB1A3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798288</xdr:colOff>
      <xdr:row>20</xdr:row>
      <xdr:rowOff>112483</xdr:rowOff>
    </xdr:from>
    <xdr:to>
      <xdr:col>30</xdr:col>
      <xdr:colOff>271291</xdr:colOff>
      <xdr:row>23</xdr:row>
      <xdr:rowOff>86477</xdr:rowOff>
    </xdr:to>
    <xdr:sp macro="" textlink="#REF!">
      <xdr:nvSpPr>
        <xdr:cNvPr id="259" name="TextBox 258">
          <a:extLst>
            <a:ext uri="{FF2B5EF4-FFF2-40B4-BE49-F238E27FC236}">
              <a16:creationId xmlns:a16="http://schemas.microsoft.com/office/drawing/2014/main" id="{59D2E21E-CFEE-FB43-9BB3-55012FDBE315}"/>
            </a:ext>
          </a:extLst>
        </xdr:cNvPr>
        <xdr:cNvSpPr txBox="1"/>
      </xdr:nvSpPr>
      <xdr:spPr>
        <a:xfrm>
          <a:off x="25000859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79834</xdr:colOff>
      <xdr:row>7</xdr:row>
      <xdr:rowOff>94323</xdr:rowOff>
    </xdr:from>
    <xdr:to>
      <xdr:col>31</xdr:col>
      <xdr:colOff>387409</xdr:colOff>
      <xdr:row>10</xdr:row>
      <xdr:rowOff>72479</xdr:rowOff>
    </xdr:to>
    <xdr:sp macro="" textlink="Location1ANALYSIS!J16">
      <xdr:nvSpPr>
        <xdr:cNvPr id="260" name="TextBox 259">
          <a:extLst>
            <a:ext uri="{FF2B5EF4-FFF2-40B4-BE49-F238E27FC236}">
              <a16:creationId xmlns:a16="http://schemas.microsoft.com/office/drawing/2014/main" id="{90D84400-C270-C547-847B-5822A6D24AF4}"/>
            </a:ext>
          </a:extLst>
        </xdr:cNvPr>
        <xdr:cNvSpPr txBox="1"/>
      </xdr:nvSpPr>
      <xdr:spPr>
        <a:xfrm>
          <a:off x="25951548" y="123732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A2A7EED-65B3-8E43-BFEE-692B4489A7D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504377</xdr:colOff>
      <xdr:row>7</xdr:row>
      <xdr:rowOff>94323</xdr:rowOff>
    </xdr:from>
    <xdr:to>
      <xdr:col>31</xdr:col>
      <xdr:colOff>811952</xdr:colOff>
      <xdr:row>10</xdr:row>
      <xdr:rowOff>72479</xdr:rowOff>
    </xdr:to>
    <xdr:sp macro="" textlink="Location1ANALYSIS!K16">
      <xdr:nvSpPr>
        <xdr:cNvPr id="261" name="TextBox 260">
          <a:extLst>
            <a:ext uri="{FF2B5EF4-FFF2-40B4-BE49-F238E27FC236}">
              <a16:creationId xmlns:a16="http://schemas.microsoft.com/office/drawing/2014/main" id="{FF38CD1F-A4B3-E345-ACF7-6945A01301A0}"/>
            </a:ext>
          </a:extLst>
        </xdr:cNvPr>
        <xdr:cNvSpPr txBox="1"/>
      </xdr:nvSpPr>
      <xdr:spPr>
        <a:xfrm>
          <a:off x="26376091" y="123732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7DB14D-D7EF-3A48-B044-F06D7EE93F5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315691</xdr:colOff>
      <xdr:row>20</xdr:row>
      <xdr:rowOff>112483</xdr:rowOff>
    </xdr:from>
    <xdr:to>
      <xdr:col>31</xdr:col>
      <xdr:colOff>623266</xdr:colOff>
      <xdr:row>23</xdr:row>
      <xdr:rowOff>86477</xdr:rowOff>
    </xdr:to>
    <xdr:sp macro="" textlink="#REF!">
      <xdr:nvSpPr>
        <xdr:cNvPr id="262" name="TextBox 261">
          <a:extLst>
            <a:ext uri="{FF2B5EF4-FFF2-40B4-BE49-F238E27FC236}">
              <a16:creationId xmlns:a16="http://schemas.microsoft.com/office/drawing/2014/main" id="{5172622E-1DE8-3443-B5AD-4B74B68A346A}"/>
            </a:ext>
          </a:extLst>
        </xdr:cNvPr>
        <xdr:cNvSpPr txBox="1"/>
      </xdr:nvSpPr>
      <xdr:spPr>
        <a:xfrm>
          <a:off x="26187405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595093</xdr:colOff>
      <xdr:row>7</xdr:row>
      <xdr:rowOff>130609</xdr:rowOff>
    </xdr:from>
    <xdr:to>
      <xdr:col>30</xdr:col>
      <xdr:colOff>68096</xdr:colOff>
      <xdr:row>10</xdr:row>
      <xdr:rowOff>108765</xdr:rowOff>
    </xdr:to>
    <xdr:sp macro="" textlink="Location1ANALYSIS!J17">
      <xdr:nvSpPr>
        <xdr:cNvPr id="263" name="TextBox 262">
          <a:extLst>
            <a:ext uri="{FF2B5EF4-FFF2-40B4-BE49-F238E27FC236}">
              <a16:creationId xmlns:a16="http://schemas.microsoft.com/office/drawing/2014/main" id="{F0E5E0F7-FA18-7149-8A0A-AD24C16A6B31}"/>
            </a:ext>
          </a:extLst>
        </xdr:cNvPr>
        <xdr:cNvSpPr txBox="1"/>
      </xdr:nvSpPr>
      <xdr:spPr>
        <a:xfrm>
          <a:off x="24797664" y="127360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C360C78-6844-9741-AD8A-22BD5986E0D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185064</xdr:colOff>
      <xdr:row>7</xdr:row>
      <xdr:rowOff>130609</xdr:rowOff>
    </xdr:from>
    <xdr:to>
      <xdr:col>30</xdr:col>
      <xdr:colOff>492639</xdr:colOff>
      <xdr:row>10</xdr:row>
      <xdr:rowOff>108765</xdr:rowOff>
    </xdr:to>
    <xdr:sp macro="" textlink="Location1ANALYSIS!K17">
      <xdr:nvSpPr>
        <xdr:cNvPr id="264" name="TextBox 263">
          <a:extLst>
            <a:ext uri="{FF2B5EF4-FFF2-40B4-BE49-F238E27FC236}">
              <a16:creationId xmlns:a16="http://schemas.microsoft.com/office/drawing/2014/main" id="{2D7A60FB-5D98-4A44-B146-03DFFFC47FAA}"/>
            </a:ext>
          </a:extLst>
        </xdr:cNvPr>
        <xdr:cNvSpPr txBox="1"/>
      </xdr:nvSpPr>
      <xdr:spPr>
        <a:xfrm>
          <a:off x="25222207" y="127360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A87AB0-B28B-F744-BA4F-4237D467377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667664</xdr:colOff>
      <xdr:row>20</xdr:row>
      <xdr:rowOff>112483</xdr:rowOff>
    </xdr:from>
    <xdr:to>
      <xdr:col>33</xdr:col>
      <xdr:colOff>140668</xdr:colOff>
      <xdr:row>23</xdr:row>
      <xdr:rowOff>86477</xdr:rowOff>
    </xdr:to>
    <xdr:sp macro="" textlink="#REF!">
      <xdr:nvSpPr>
        <xdr:cNvPr id="265" name="TextBox 264">
          <a:extLst>
            <a:ext uri="{FF2B5EF4-FFF2-40B4-BE49-F238E27FC236}">
              <a16:creationId xmlns:a16="http://schemas.microsoft.com/office/drawing/2014/main" id="{23015A49-4C29-E849-AE7E-D0DB83D497FD}"/>
            </a:ext>
          </a:extLst>
        </xdr:cNvPr>
        <xdr:cNvSpPr txBox="1"/>
      </xdr:nvSpPr>
      <xdr:spPr>
        <a:xfrm>
          <a:off x="27373950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439065</xdr:colOff>
      <xdr:row>7</xdr:row>
      <xdr:rowOff>112466</xdr:rowOff>
    </xdr:from>
    <xdr:to>
      <xdr:col>28</xdr:col>
      <xdr:colOff>746640</xdr:colOff>
      <xdr:row>10</xdr:row>
      <xdr:rowOff>90622</xdr:rowOff>
    </xdr:to>
    <xdr:sp macro="" textlink="Location1ANALYSIS!J18">
      <xdr:nvSpPr>
        <xdr:cNvPr id="266" name="TextBox 265">
          <a:extLst>
            <a:ext uri="{FF2B5EF4-FFF2-40B4-BE49-F238E27FC236}">
              <a16:creationId xmlns:a16="http://schemas.microsoft.com/office/drawing/2014/main" id="{84E9D992-C719-6745-AB9F-141C8CEF946C}"/>
            </a:ext>
          </a:extLst>
        </xdr:cNvPr>
        <xdr:cNvSpPr txBox="1"/>
      </xdr:nvSpPr>
      <xdr:spPr>
        <a:xfrm>
          <a:off x="23807065" y="125546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ED0DE6-9E5C-3F4C-BD20-278E55C9077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29037</xdr:colOff>
      <xdr:row>7</xdr:row>
      <xdr:rowOff>112466</xdr:rowOff>
    </xdr:from>
    <xdr:to>
      <xdr:col>29</xdr:col>
      <xdr:colOff>336612</xdr:colOff>
      <xdr:row>10</xdr:row>
      <xdr:rowOff>90622</xdr:rowOff>
    </xdr:to>
    <xdr:sp macro="" textlink="Location1ANALYSIS!K18">
      <xdr:nvSpPr>
        <xdr:cNvPr id="267" name="TextBox 266">
          <a:extLst>
            <a:ext uri="{FF2B5EF4-FFF2-40B4-BE49-F238E27FC236}">
              <a16:creationId xmlns:a16="http://schemas.microsoft.com/office/drawing/2014/main" id="{A6ABD100-5A88-6C41-BB21-EA3CB14A8F9F}"/>
            </a:ext>
          </a:extLst>
        </xdr:cNvPr>
        <xdr:cNvSpPr txBox="1"/>
      </xdr:nvSpPr>
      <xdr:spPr>
        <a:xfrm>
          <a:off x="24231608" y="125546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4A64FC-23AB-1447-ABDD-3135B88DB7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765636</xdr:colOff>
      <xdr:row>20</xdr:row>
      <xdr:rowOff>112483</xdr:rowOff>
    </xdr:from>
    <xdr:to>
      <xdr:col>34</xdr:col>
      <xdr:colOff>238639</xdr:colOff>
      <xdr:row>23</xdr:row>
      <xdr:rowOff>86477</xdr:rowOff>
    </xdr:to>
    <xdr:sp macro="" textlink="#REF!">
      <xdr:nvSpPr>
        <xdr:cNvPr id="268" name="TextBox 267">
          <a:extLst>
            <a:ext uri="{FF2B5EF4-FFF2-40B4-BE49-F238E27FC236}">
              <a16:creationId xmlns:a16="http://schemas.microsoft.com/office/drawing/2014/main" id="{4817FF6A-591E-694C-8DF7-9A521DAF1646}"/>
            </a:ext>
          </a:extLst>
        </xdr:cNvPr>
        <xdr:cNvSpPr txBox="1"/>
      </xdr:nvSpPr>
      <xdr:spPr>
        <a:xfrm>
          <a:off x="28306493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449943</xdr:colOff>
      <xdr:row>29</xdr:row>
      <xdr:rowOff>62421</xdr:rowOff>
    </xdr:from>
    <xdr:to>
      <xdr:col>34</xdr:col>
      <xdr:colOff>444195</xdr:colOff>
      <xdr:row>48</xdr:row>
      <xdr:rowOff>67486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EA593EFC-4179-3746-9F7E-701F3E47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7943" y="4797707"/>
          <a:ext cx="5001681" cy="3107493"/>
        </a:xfrm>
        <a:prstGeom prst="rect">
          <a:avLst/>
        </a:prstGeom>
      </xdr:spPr>
    </xdr:pic>
    <xdr:clientData/>
  </xdr:twoCellAnchor>
  <xdr:twoCellAnchor>
    <xdr:from>
      <xdr:col>28</xdr:col>
      <xdr:colOff>493519</xdr:colOff>
      <xdr:row>32</xdr:row>
      <xdr:rowOff>14512</xdr:rowOff>
    </xdr:from>
    <xdr:to>
      <xdr:col>28</xdr:col>
      <xdr:colOff>801094</xdr:colOff>
      <xdr:row>34</xdr:row>
      <xdr:rowOff>155954</xdr:rowOff>
    </xdr:to>
    <xdr:sp macro="" textlink="Location2ANALYSIS!J14">
      <xdr:nvSpPr>
        <xdr:cNvPr id="271" name="TextBox 270">
          <a:extLst>
            <a:ext uri="{FF2B5EF4-FFF2-40B4-BE49-F238E27FC236}">
              <a16:creationId xmlns:a16="http://schemas.microsoft.com/office/drawing/2014/main" id="{F29C8102-64EE-8049-8143-FB843F31380B}"/>
            </a:ext>
          </a:extLst>
        </xdr:cNvPr>
        <xdr:cNvSpPr txBox="1"/>
      </xdr:nvSpPr>
      <xdr:spPr>
        <a:xfrm>
          <a:off x="23861519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40F8077-0BD9-634C-8514-5DDABFD9967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29029</xdr:colOff>
      <xdr:row>32</xdr:row>
      <xdr:rowOff>14512</xdr:rowOff>
    </xdr:from>
    <xdr:to>
      <xdr:col>29</xdr:col>
      <xdr:colOff>336604</xdr:colOff>
      <xdr:row>34</xdr:row>
      <xdr:rowOff>155954</xdr:rowOff>
    </xdr:to>
    <xdr:sp macro="" textlink="Location2ANALYSIS!L14">
      <xdr:nvSpPr>
        <xdr:cNvPr id="272" name="TextBox 271">
          <a:extLst>
            <a:ext uri="{FF2B5EF4-FFF2-40B4-BE49-F238E27FC236}">
              <a16:creationId xmlns:a16="http://schemas.microsoft.com/office/drawing/2014/main" id="{19F070C2-9194-7847-9867-F6C6FC7E40A5}"/>
            </a:ext>
          </a:extLst>
        </xdr:cNvPr>
        <xdr:cNvSpPr txBox="1"/>
      </xdr:nvSpPr>
      <xdr:spPr>
        <a:xfrm>
          <a:off x="24231600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00955-6D13-A443-86D4-76FDB3129AA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674914</xdr:colOff>
      <xdr:row>32</xdr:row>
      <xdr:rowOff>14512</xdr:rowOff>
    </xdr:from>
    <xdr:to>
      <xdr:col>29</xdr:col>
      <xdr:colOff>147918</xdr:colOff>
      <xdr:row>34</xdr:row>
      <xdr:rowOff>151792</xdr:rowOff>
    </xdr:to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1DCA745-CF26-E049-9E76-C745470F90F0}"/>
            </a:ext>
          </a:extLst>
        </xdr:cNvPr>
        <xdr:cNvSpPr txBox="1"/>
      </xdr:nvSpPr>
      <xdr:spPr>
        <a:xfrm>
          <a:off x="24042914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29</xdr:col>
      <xdr:colOff>537031</xdr:colOff>
      <xdr:row>32</xdr:row>
      <xdr:rowOff>14512</xdr:rowOff>
    </xdr:from>
    <xdr:to>
      <xdr:col>30</xdr:col>
      <xdr:colOff>10034</xdr:colOff>
      <xdr:row>34</xdr:row>
      <xdr:rowOff>155954</xdr:rowOff>
    </xdr:to>
    <xdr:sp macro="" textlink="Location2ANALYSIS!J15">
      <xdr:nvSpPr>
        <xdr:cNvPr id="274" name="TextBox 273">
          <a:extLst>
            <a:ext uri="{FF2B5EF4-FFF2-40B4-BE49-F238E27FC236}">
              <a16:creationId xmlns:a16="http://schemas.microsoft.com/office/drawing/2014/main" id="{CA8F0F1B-0EE7-9940-A9D9-FF1892408CBA}"/>
            </a:ext>
          </a:extLst>
        </xdr:cNvPr>
        <xdr:cNvSpPr txBox="1"/>
      </xdr:nvSpPr>
      <xdr:spPr>
        <a:xfrm>
          <a:off x="24739602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3D26E6F-7A09-8546-BE2F-88D4A6CAACB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780144</xdr:colOff>
      <xdr:row>32</xdr:row>
      <xdr:rowOff>14512</xdr:rowOff>
    </xdr:from>
    <xdr:to>
      <xdr:col>30</xdr:col>
      <xdr:colOff>253147</xdr:colOff>
      <xdr:row>34</xdr:row>
      <xdr:rowOff>155954</xdr:rowOff>
    </xdr:to>
    <xdr:sp macro="" textlink="Location2ANALYSIS!L15">
      <xdr:nvSpPr>
        <xdr:cNvPr id="275" name="TextBox 274">
          <a:extLst>
            <a:ext uri="{FF2B5EF4-FFF2-40B4-BE49-F238E27FC236}">
              <a16:creationId xmlns:a16="http://schemas.microsoft.com/office/drawing/2014/main" id="{CF27BA82-78A5-C44D-A72A-E7995BAAD89D}"/>
            </a:ext>
          </a:extLst>
        </xdr:cNvPr>
        <xdr:cNvSpPr txBox="1"/>
      </xdr:nvSpPr>
      <xdr:spPr>
        <a:xfrm>
          <a:off x="24982715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8D67744-FE36-B74E-91F5-5F494FD82E0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772888</xdr:colOff>
      <xdr:row>32</xdr:row>
      <xdr:rowOff>14512</xdr:rowOff>
    </xdr:from>
    <xdr:to>
      <xdr:col>30</xdr:col>
      <xdr:colOff>245891</xdr:colOff>
      <xdr:row>34</xdr:row>
      <xdr:rowOff>151792</xdr:rowOff>
    </xdr:to>
    <xdr:sp macro="" textlink="#REF!">
      <xdr:nvSpPr>
        <xdr:cNvPr id="276" name="TextBox 275">
          <a:extLst>
            <a:ext uri="{FF2B5EF4-FFF2-40B4-BE49-F238E27FC236}">
              <a16:creationId xmlns:a16="http://schemas.microsoft.com/office/drawing/2014/main" id="{97EAE0C8-33C5-3742-B0B3-8982E0F04373}"/>
            </a:ext>
          </a:extLst>
        </xdr:cNvPr>
        <xdr:cNvSpPr txBox="1"/>
      </xdr:nvSpPr>
      <xdr:spPr>
        <a:xfrm>
          <a:off x="24975459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72577</xdr:colOff>
      <xdr:row>32</xdr:row>
      <xdr:rowOff>14512</xdr:rowOff>
    </xdr:from>
    <xdr:to>
      <xdr:col>31</xdr:col>
      <xdr:colOff>367452</xdr:colOff>
      <xdr:row>34</xdr:row>
      <xdr:rowOff>155954</xdr:rowOff>
    </xdr:to>
    <xdr:sp macro="" textlink="Location2ANALYSIS!J16">
      <xdr:nvSpPr>
        <xdr:cNvPr id="277" name="TextBox 276">
          <a:extLst>
            <a:ext uri="{FF2B5EF4-FFF2-40B4-BE49-F238E27FC236}">
              <a16:creationId xmlns:a16="http://schemas.microsoft.com/office/drawing/2014/main" id="{2B7D7411-92D8-7C49-AC7F-BB0FACEF3196}"/>
            </a:ext>
          </a:extLst>
        </xdr:cNvPr>
        <xdr:cNvSpPr txBox="1"/>
      </xdr:nvSpPr>
      <xdr:spPr>
        <a:xfrm>
          <a:off x="25944291" y="523965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62A01C1-B4D3-A14F-8F40-34CFE84384B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308434</xdr:colOff>
      <xdr:row>32</xdr:row>
      <xdr:rowOff>14512</xdr:rowOff>
    </xdr:from>
    <xdr:to>
      <xdr:col>31</xdr:col>
      <xdr:colOff>616009</xdr:colOff>
      <xdr:row>34</xdr:row>
      <xdr:rowOff>151792</xdr:rowOff>
    </xdr:to>
    <xdr:sp macro="" textlink="#REF!">
      <xdr:nvSpPr>
        <xdr:cNvPr id="279" name="TextBox 278">
          <a:extLst>
            <a:ext uri="{FF2B5EF4-FFF2-40B4-BE49-F238E27FC236}">
              <a16:creationId xmlns:a16="http://schemas.microsoft.com/office/drawing/2014/main" id="{D3F0A302-FCA6-7D4F-BCBE-5B1CAF72669E}"/>
            </a:ext>
          </a:extLst>
        </xdr:cNvPr>
        <xdr:cNvSpPr txBox="1"/>
      </xdr:nvSpPr>
      <xdr:spPr>
        <a:xfrm>
          <a:off x="26180148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424550</xdr:colOff>
      <xdr:row>32</xdr:row>
      <xdr:rowOff>14512</xdr:rowOff>
    </xdr:from>
    <xdr:to>
      <xdr:col>32</xdr:col>
      <xdr:colOff>732125</xdr:colOff>
      <xdr:row>34</xdr:row>
      <xdr:rowOff>155954</xdr:rowOff>
    </xdr:to>
    <xdr:sp macro="" textlink="Location2ANALYSIS!J17">
      <xdr:nvSpPr>
        <xdr:cNvPr id="280" name="TextBox 279">
          <a:extLst>
            <a:ext uri="{FF2B5EF4-FFF2-40B4-BE49-F238E27FC236}">
              <a16:creationId xmlns:a16="http://schemas.microsoft.com/office/drawing/2014/main" id="{F9E12FA1-E94F-5A4F-BCCD-475EE7909048}"/>
            </a:ext>
          </a:extLst>
        </xdr:cNvPr>
        <xdr:cNvSpPr txBox="1"/>
      </xdr:nvSpPr>
      <xdr:spPr>
        <a:xfrm>
          <a:off x="27130836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9211E6-A3F4-A449-90AA-2754860E528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105230</xdr:colOff>
      <xdr:row>32</xdr:row>
      <xdr:rowOff>14512</xdr:rowOff>
    </xdr:from>
    <xdr:to>
      <xdr:col>32</xdr:col>
      <xdr:colOff>412805</xdr:colOff>
      <xdr:row>34</xdr:row>
      <xdr:rowOff>155954</xdr:rowOff>
    </xdr:to>
    <xdr:sp macro="" textlink="Location2ANALYSIS!L17">
      <xdr:nvSpPr>
        <xdr:cNvPr id="281" name="TextBox 280">
          <a:extLst>
            <a:ext uri="{FF2B5EF4-FFF2-40B4-BE49-F238E27FC236}">
              <a16:creationId xmlns:a16="http://schemas.microsoft.com/office/drawing/2014/main" id="{49D74557-B782-6E40-8243-8542CCFC827A}"/>
            </a:ext>
          </a:extLst>
        </xdr:cNvPr>
        <xdr:cNvSpPr txBox="1"/>
      </xdr:nvSpPr>
      <xdr:spPr>
        <a:xfrm>
          <a:off x="26811516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7E16266-A6DD-634E-BF3C-43EC7D8D20D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660407</xdr:colOff>
      <xdr:row>32</xdr:row>
      <xdr:rowOff>14512</xdr:rowOff>
    </xdr:from>
    <xdr:to>
      <xdr:col>33</xdr:col>
      <xdr:colOff>133411</xdr:colOff>
      <xdr:row>34</xdr:row>
      <xdr:rowOff>151792</xdr:rowOff>
    </xdr:to>
    <xdr:sp macro="" textlink="#REF!">
      <xdr:nvSpPr>
        <xdr:cNvPr id="282" name="TextBox 281">
          <a:extLst>
            <a:ext uri="{FF2B5EF4-FFF2-40B4-BE49-F238E27FC236}">
              <a16:creationId xmlns:a16="http://schemas.microsoft.com/office/drawing/2014/main" id="{425D7BD8-B843-5A46-BC6B-3138E0442BE7}"/>
            </a:ext>
          </a:extLst>
        </xdr:cNvPr>
        <xdr:cNvSpPr txBox="1"/>
      </xdr:nvSpPr>
      <xdr:spPr>
        <a:xfrm>
          <a:off x="27366693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540665</xdr:colOff>
      <xdr:row>32</xdr:row>
      <xdr:rowOff>14512</xdr:rowOff>
    </xdr:from>
    <xdr:to>
      <xdr:col>34</xdr:col>
      <xdr:colOff>13668</xdr:colOff>
      <xdr:row>34</xdr:row>
      <xdr:rowOff>155954</xdr:rowOff>
    </xdr:to>
    <xdr:sp macro="" textlink="Location2ANALYSIS!J18">
      <xdr:nvSpPr>
        <xdr:cNvPr id="283" name="TextBox 282">
          <a:extLst>
            <a:ext uri="{FF2B5EF4-FFF2-40B4-BE49-F238E27FC236}">
              <a16:creationId xmlns:a16="http://schemas.microsoft.com/office/drawing/2014/main" id="{CCC00266-877F-2B41-AD8A-ACEBE037EDFE}"/>
            </a:ext>
          </a:extLst>
        </xdr:cNvPr>
        <xdr:cNvSpPr txBox="1"/>
      </xdr:nvSpPr>
      <xdr:spPr>
        <a:xfrm>
          <a:off x="28081522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FB1C1E9-38E0-5042-9E3B-C32A9430A5F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166916</xdr:colOff>
      <xdr:row>32</xdr:row>
      <xdr:rowOff>14512</xdr:rowOff>
    </xdr:from>
    <xdr:to>
      <xdr:col>33</xdr:col>
      <xdr:colOff>474491</xdr:colOff>
      <xdr:row>34</xdr:row>
      <xdr:rowOff>155954</xdr:rowOff>
    </xdr:to>
    <xdr:sp macro="" textlink="Location2ANALYSIS!L18">
      <xdr:nvSpPr>
        <xdr:cNvPr id="284" name="TextBox 283">
          <a:extLst>
            <a:ext uri="{FF2B5EF4-FFF2-40B4-BE49-F238E27FC236}">
              <a16:creationId xmlns:a16="http://schemas.microsoft.com/office/drawing/2014/main" id="{7E27C3B7-86E1-2D48-91AF-DF43D7D75776}"/>
            </a:ext>
          </a:extLst>
        </xdr:cNvPr>
        <xdr:cNvSpPr txBox="1"/>
      </xdr:nvSpPr>
      <xdr:spPr>
        <a:xfrm>
          <a:off x="27707773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31BB294-1C96-7945-9495-D51AA880E64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776522</xdr:colOff>
      <xdr:row>32</xdr:row>
      <xdr:rowOff>14512</xdr:rowOff>
    </xdr:from>
    <xdr:to>
      <xdr:col>34</xdr:col>
      <xdr:colOff>249525</xdr:colOff>
      <xdr:row>34</xdr:row>
      <xdr:rowOff>151792</xdr:rowOff>
    </xdr:to>
    <xdr:sp macro="" textlink="#REF!">
      <xdr:nvSpPr>
        <xdr:cNvPr id="285" name="TextBox 284">
          <a:extLst>
            <a:ext uri="{FF2B5EF4-FFF2-40B4-BE49-F238E27FC236}">
              <a16:creationId xmlns:a16="http://schemas.microsoft.com/office/drawing/2014/main" id="{7B0EF3E8-1490-444A-81A5-9C8D55E583C0}"/>
            </a:ext>
          </a:extLst>
        </xdr:cNvPr>
        <xdr:cNvSpPr txBox="1"/>
      </xdr:nvSpPr>
      <xdr:spPr>
        <a:xfrm>
          <a:off x="28317379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482633</xdr:colOff>
      <xdr:row>38</xdr:row>
      <xdr:rowOff>76198</xdr:rowOff>
    </xdr:from>
    <xdr:to>
      <xdr:col>28</xdr:col>
      <xdr:colOff>790208</xdr:colOff>
      <xdr:row>41</xdr:row>
      <xdr:rowOff>54354</xdr:rowOff>
    </xdr:to>
    <xdr:sp macro="" textlink="Location2ANALYSIS!J9">
      <xdr:nvSpPr>
        <xdr:cNvPr id="286" name="TextBox 285">
          <a:extLst>
            <a:ext uri="{FF2B5EF4-FFF2-40B4-BE49-F238E27FC236}">
              <a16:creationId xmlns:a16="http://schemas.microsoft.com/office/drawing/2014/main" id="{1216AEB5-695A-4E41-98D8-DD0063DE7B94}"/>
            </a:ext>
          </a:extLst>
        </xdr:cNvPr>
        <xdr:cNvSpPr txBox="1"/>
      </xdr:nvSpPr>
      <xdr:spPr>
        <a:xfrm>
          <a:off x="23850633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1BCC6-93AD-224B-85B8-970A260AADD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18143</xdr:colOff>
      <xdr:row>38</xdr:row>
      <xdr:rowOff>76198</xdr:rowOff>
    </xdr:from>
    <xdr:to>
      <xdr:col>29</xdr:col>
      <xdr:colOff>325718</xdr:colOff>
      <xdr:row>41</xdr:row>
      <xdr:rowOff>54354</xdr:rowOff>
    </xdr:to>
    <xdr:sp macro="" textlink="Location2ANALYSIS!L9">
      <xdr:nvSpPr>
        <xdr:cNvPr id="287" name="TextBox 286">
          <a:extLst>
            <a:ext uri="{FF2B5EF4-FFF2-40B4-BE49-F238E27FC236}">
              <a16:creationId xmlns:a16="http://schemas.microsoft.com/office/drawing/2014/main" id="{3895990A-C0C0-C047-A32A-6DA1BDA55E1D}"/>
            </a:ext>
          </a:extLst>
        </xdr:cNvPr>
        <xdr:cNvSpPr txBox="1"/>
      </xdr:nvSpPr>
      <xdr:spPr>
        <a:xfrm>
          <a:off x="24220714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5242CDC-70B0-3540-9922-50CE455DA44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664028</xdr:colOff>
      <xdr:row>38</xdr:row>
      <xdr:rowOff>76198</xdr:rowOff>
    </xdr:from>
    <xdr:to>
      <xdr:col>29</xdr:col>
      <xdr:colOff>137032</xdr:colOff>
      <xdr:row>41</xdr:row>
      <xdr:rowOff>50192</xdr:rowOff>
    </xdr:to>
    <xdr:sp macro="" textlink="#REF!">
      <xdr:nvSpPr>
        <xdr:cNvPr id="288" name="TextBox 287">
          <a:extLst>
            <a:ext uri="{FF2B5EF4-FFF2-40B4-BE49-F238E27FC236}">
              <a16:creationId xmlns:a16="http://schemas.microsoft.com/office/drawing/2014/main" id="{B41911BA-2868-EA40-8F99-F6F948293855}"/>
            </a:ext>
          </a:extLst>
        </xdr:cNvPr>
        <xdr:cNvSpPr txBox="1"/>
      </xdr:nvSpPr>
      <xdr:spPr>
        <a:xfrm>
          <a:off x="24032028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526145</xdr:colOff>
      <xdr:row>38</xdr:row>
      <xdr:rowOff>76198</xdr:rowOff>
    </xdr:from>
    <xdr:to>
      <xdr:col>29</xdr:col>
      <xdr:colOff>833720</xdr:colOff>
      <xdr:row>41</xdr:row>
      <xdr:rowOff>54354</xdr:rowOff>
    </xdr:to>
    <xdr:sp macro="" textlink="Location2ANALYSIS!J10">
      <xdr:nvSpPr>
        <xdr:cNvPr id="289" name="TextBox 288">
          <a:extLst>
            <a:ext uri="{FF2B5EF4-FFF2-40B4-BE49-F238E27FC236}">
              <a16:creationId xmlns:a16="http://schemas.microsoft.com/office/drawing/2014/main" id="{78D61AB6-B560-0347-B6CD-D8738E4DCFEC}"/>
            </a:ext>
          </a:extLst>
        </xdr:cNvPr>
        <xdr:cNvSpPr txBox="1"/>
      </xdr:nvSpPr>
      <xdr:spPr>
        <a:xfrm>
          <a:off x="24728716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0A8AD7C-E914-A143-A10E-A6FC4B81828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769258</xdr:colOff>
      <xdr:row>38</xdr:row>
      <xdr:rowOff>76198</xdr:rowOff>
    </xdr:from>
    <xdr:to>
      <xdr:col>30</xdr:col>
      <xdr:colOff>242261</xdr:colOff>
      <xdr:row>41</xdr:row>
      <xdr:rowOff>54354</xdr:rowOff>
    </xdr:to>
    <xdr:sp macro="" textlink="Location2ANALYSIS!L10">
      <xdr:nvSpPr>
        <xdr:cNvPr id="290" name="TextBox 289">
          <a:extLst>
            <a:ext uri="{FF2B5EF4-FFF2-40B4-BE49-F238E27FC236}">
              <a16:creationId xmlns:a16="http://schemas.microsoft.com/office/drawing/2014/main" id="{1519352A-2F8F-5849-BBE3-C99D18DCEC28}"/>
            </a:ext>
          </a:extLst>
        </xdr:cNvPr>
        <xdr:cNvSpPr txBox="1"/>
      </xdr:nvSpPr>
      <xdr:spPr>
        <a:xfrm>
          <a:off x="24971829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7BF618-6AB7-F44C-A0D0-3E70A767825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762002</xdr:colOff>
      <xdr:row>38</xdr:row>
      <xdr:rowOff>76198</xdr:rowOff>
    </xdr:from>
    <xdr:to>
      <xdr:col>30</xdr:col>
      <xdr:colOff>235005</xdr:colOff>
      <xdr:row>41</xdr:row>
      <xdr:rowOff>50192</xdr:rowOff>
    </xdr:to>
    <xdr:sp macro="" textlink="#REF!">
      <xdr:nvSpPr>
        <xdr:cNvPr id="291" name="TextBox 290">
          <a:extLst>
            <a:ext uri="{FF2B5EF4-FFF2-40B4-BE49-F238E27FC236}">
              <a16:creationId xmlns:a16="http://schemas.microsoft.com/office/drawing/2014/main" id="{9AB080F8-CAD9-F64D-962D-9734A2B776D3}"/>
            </a:ext>
          </a:extLst>
        </xdr:cNvPr>
        <xdr:cNvSpPr txBox="1"/>
      </xdr:nvSpPr>
      <xdr:spPr>
        <a:xfrm>
          <a:off x="24964573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61691</xdr:colOff>
      <xdr:row>38</xdr:row>
      <xdr:rowOff>76198</xdr:rowOff>
    </xdr:from>
    <xdr:to>
      <xdr:col>31</xdr:col>
      <xdr:colOff>369266</xdr:colOff>
      <xdr:row>41</xdr:row>
      <xdr:rowOff>54354</xdr:rowOff>
    </xdr:to>
    <xdr:sp macro="" textlink="Location2ANALYSIS!J11">
      <xdr:nvSpPr>
        <xdr:cNvPr id="292" name="TextBox 291">
          <a:extLst>
            <a:ext uri="{FF2B5EF4-FFF2-40B4-BE49-F238E27FC236}">
              <a16:creationId xmlns:a16="http://schemas.microsoft.com/office/drawing/2014/main" id="{388072F6-1A4A-554A-A960-AA0B1D3CE6C7}"/>
            </a:ext>
          </a:extLst>
        </xdr:cNvPr>
        <xdr:cNvSpPr txBox="1"/>
      </xdr:nvSpPr>
      <xdr:spPr>
        <a:xfrm>
          <a:off x="25933405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56EDD30-FF5F-9D4A-AEB5-E1EAFECC4A8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297548</xdr:colOff>
      <xdr:row>38</xdr:row>
      <xdr:rowOff>76198</xdr:rowOff>
    </xdr:from>
    <xdr:to>
      <xdr:col>31</xdr:col>
      <xdr:colOff>605123</xdr:colOff>
      <xdr:row>41</xdr:row>
      <xdr:rowOff>50192</xdr:rowOff>
    </xdr:to>
    <xdr:sp macro="" textlink="#REF!">
      <xdr:nvSpPr>
        <xdr:cNvPr id="294" name="TextBox 293">
          <a:extLst>
            <a:ext uri="{FF2B5EF4-FFF2-40B4-BE49-F238E27FC236}">
              <a16:creationId xmlns:a16="http://schemas.microsoft.com/office/drawing/2014/main" id="{9EEB0AE3-9668-0A49-B372-DCFE333FFDAF}"/>
            </a:ext>
          </a:extLst>
        </xdr:cNvPr>
        <xdr:cNvSpPr txBox="1"/>
      </xdr:nvSpPr>
      <xdr:spPr>
        <a:xfrm>
          <a:off x="26169262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413664</xdr:colOff>
      <xdr:row>38</xdr:row>
      <xdr:rowOff>76198</xdr:rowOff>
    </xdr:from>
    <xdr:to>
      <xdr:col>32</xdr:col>
      <xdr:colOff>721239</xdr:colOff>
      <xdr:row>41</xdr:row>
      <xdr:rowOff>54354</xdr:rowOff>
    </xdr:to>
    <xdr:sp macro="" textlink="Location2ANALYSIS!J12">
      <xdr:nvSpPr>
        <xdr:cNvPr id="295" name="TextBox 294">
          <a:extLst>
            <a:ext uri="{FF2B5EF4-FFF2-40B4-BE49-F238E27FC236}">
              <a16:creationId xmlns:a16="http://schemas.microsoft.com/office/drawing/2014/main" id="{DC2AA207-210D-E247-8D0A-8D2BB1A7E83C}"/>
            </a:ext>
          </a:extLst>
        </xdr:cNvPr>
        <xdr:cNvSpPr txBox="1"/>
      </xdr:nvSpPr>
      <xdr:spPr>
        <a:xfrm>
          <a:off x="27119950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0BBA6BA-5625-1E4E-A825-0EB52740B41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94344</xdr:colOff>
      <xdr:row>38</xdr:row>
      <xdr:rowOff>76198</xdr:rowOff>
    </xdr:from>
    <xdr:to>
      <xdr:col>32</xdr:col>
      <xdr:colOff>401919</xdr:colOff>
      <xdr:row>41</xdr:row>
      <xdr:rowOff>54354</xdr:rowOff>
    </xdr:to>
    <xdr:sp macro="" textlink="Location2ANALYSIS!L12">
      <xdr:nvSpPr>
        <xdr:cNvPr id="296" name="TextBox 295">
          <a:extLst>
            <a:ext uri="{FF2B5EF4-FFF2-40B4-BE49-F238E27FC236}">
              <a16:creationId xmlns:a16="http://schemas.microsoft.com/office/drawing/2014/main" id="{B669560B-DE8B-3F4C-B103-A8DCD9158BB7}"/>
            </a:ext>
          </a:extLst>
        </xdr:cNvPr>
        <xdr:cNvSpPr txBox="1"/>
      </xdr:nvSpPr>
      <xdr:spPr>
        <a:xfrm>
          <a:off x="26800630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BDD5C5-DB97-FC44-8643-9A5ECF7057B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649521</xdr:colOff>
      <xdr:row>38</xdr:row>
      <xdr:rowOff>76198</xdr:rowOff>
    </xdr:from>
    <xdr:to>
      <xdr:col>33</xdr:col>
      <xdr:colOff>122525</xdr:colOff>
      <xdr:row>41</xdr:row>
      <xdr:rowOff>50192</xdr:rowOff>
    </xdr:to>
    <xdr:sp macro="" textlink="#REF!">
      <xdr:nvSpPr>
        <xdr:cNvPr id="297" name="TextBox 296">
          <a:extLst>
            <a:ext uri="{FF2B5EF4-FFF2-40B4-BE49-F238E27FC236}">
              <a16:creationId xmlns:a16="http://schemas.microsoft.com/office/drawing/2014/main" id="{E1482536-6EC9-6649-816B-B9AAB41728FD}"/>
            </a:ext>
          </a:extLst>
        </xdr:cNvPr>
        <xdr:cNvSpPr txBox="1"/>
      </xdr:nvSpPr>
      <xdr:spPr>
        <a:xfrm>
          <a:off x="27355807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529779</xdr:colOff>
      <xdr:row>38</xdr:row>
      <xdr:rowOff>76198</xdr:rowOff>
    </xdr:from>
    <xdr:to>
      <xdr:col>34</xdr:col>
      <xdr:colOff>2782</xdr:colOff>
      <xdr:row>41</xdr:row>
      <xdr:rowOff>54354</xdr:rowOff>
    </xdr:to>
    <xdr:sp macro="" textlink="Location2ANALYSIS!J13">
      <xdr:nvSpPr>
        <xdr:cNvPr id="298" name="TextBox 297">
          <a:extLst>
            <a:ext uri="{FF2B5EF4-FFF2-40B4-BE49-F238E27FC236}">
              <a16:creationId xmlns:a16="http://schemas.microsoft.com/office/drawing/2014/main" id="{FA47B64B-7BC0-674D-AFAF-955E75345C11}"/>
            </a:ext>
          </a:extLst>
        </xdr:cNvPr>
        <xdr:cNvSpPr txBox="1"/>
      </xdr:nvSpPr>
      <xdr:spPr>
        <a:xfrm>
          <a:off x="28070636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69B685-DE2D-8049-BC53-ECFCCF4BFE9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156030</xdr:colOff>
      <xdr:row>38</xdr:row>
      <xdr:rowOff>76198</xdr:rowOff>
    </xdr:from>
    <xdr:to>
      <xdr:col>33</xdr:col>
      <xdr:colOff>463605</xdr:colOff>
      <xdr:row>41</xdr:row>
      <xdr:rowOff>54354</xdr:rowOff>
    </xdr:to>
    <xdr:sp macro="" textlink="Location2ANALYSIS!L13">
      <xdr:nvSpPr>
        <xdr:cNvPr id="299" name="TextBox 298">
          <a:extLst>
            <a:ext uri="{FF2B5EF4-FFF2-40B4-BE49-F238E27FC236}">
              <a16:creationId xmlns:a16="http://schemas.microsoft.com/office/drawing/2014/main" id="{C27DF544-63A9-3F44-B482-348408E8D9CE}"/>
            </a:ext>
          </a:extLst>
        </xdr:cNvPr>
        <xdr:cNvSpPr txBox="1"/>
      </xdr:nvSpPr>
      <xdr:spPr>
        <a:xfrm>
          <a:off x="27696887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DCADD17-E7E9-5047-9B0D-E8C73F16E93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765636</xdr:colOff>
      <xdr:row>38</xdr:row>
      <xdr:rowOff>76198</xdr:rowOff>
    </xdr:from>
    <xdr:to>
      <xdr:col>34</xdr:col>
      <xdr:colOff>238639</xdr:colOff>
      <xdr:row>41</xdr:row>
      <xdr:rowOff>50192</xdr:rowOff>
    </xdr:to>
    <xdr:sp macro="" textlink="#REF!">
      <xdr:nvSpPr>
        <xdr:cNvPr id="300" name="TextBox 299">
          <a:extLst>
            <a:ext uri="{FF2B5EF4-FFF2-40B4-BE49-F238E27FC236}">
              <a16:creationId xmlns:a16="http://schemas.microsoft.com/office/drawing/2014/main" id="{9FFFF917-7C52-7245-BF69-F6C712889F05}"/>
            </a:ext>
          </a:extLst>
        </xdr:cNvPr>
        <xdr:cNvSpPr txBox="1"/>
      </xdr:nvSpPr>
      <xdr:spPr>
        <a:xfrm>
          <a:off x="28306493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489890</xdr:colOff>
      <xdr:row>44</xdr:row>
      <xdr:rowOff>156026</xdr:rowOff>
    </xdr:from>
    <xdr:to>
      <xdr:col>28</xdr:col>
      <xdr:colOff>784765</xdr:colOff>
      <xdr:row>47</xdr:row>
      <xdr:rowOff>134181</xdr:rowOff>
    </xdr:to>
    <xdr:sp macro="" textlink="Location2ANALYSIS!J14">
      <xdr:nvSpPr>
        <xdr:cNvPr id="301" name="TextBox 300">
          <a:extLst>
            <a:ext uri="{FF2B5EF4-FFF2-40B4-BE49-F238E27FC236}">
              <a16:creationId xmlns:a16="http://schemas.microsoft.com/office/drawing/2014/main" id="{34CE0CFB-EA74-1546-B5D0-FE2D5398ADFF}"/>
            </a:ext>
          </a:extLst>
        </xdr:cNvPr>
        <xdr:cNvSpPr txBox="1"/>
      </xdr:nvSpPr>
      <xdr:spPr>
        <a:xfrm>
          <a:off x="23857890" y="7340597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CDEAFB7-D193-5944-8711-1D472854C29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25400</xdr:colOff>
      <xdr:row>44</xdr:row>
      <xdr:rowOff>156026</xdr:rowOff>
    </xdr:from>
    <xdr:to>
      <xdr:col>29</xdr:col>
      <xdr:colOff>332975</xdr:colOff>
      <xdr:row>47</xdr:row>
      <xdr:rowOff>134181</xdr:rowOff>
    </xdr:to>
    <xdr:sp macro="" textlink="Location2ANALYSIS!L4">
      <xdr:nvSpPr>
        <xdr:cNvPr id="302" name="TextBox 301">
          <a:extLst>
            <a:ext uri="{FF2B5EF4-FFF2-40B4-BE49-F238E27FC236}">
              <a16:creationId xmlns:a16="http://schemas.microsoft.com/office/drawing/2014/main" id="{1CE09A6D-A623-6745-BBFE-30A3720D018C}"/>
            </a:ext>
          </a:extLst>
        </xdr:cNvPr>
        <xdr:cNvSpPr txBox="1"/>
      </xdr:nvSpPr>
      <xdr:spPr>
        <a:xfrm>
          <a:off x="24227971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CE1CA3-64BB-1B42-8CBF-1AD4FC8DB61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671285</xdr:colOff>
      <xdr:row>44</xdr:row>
      <xdr:rowOff>156026</xdr:rowOff>
    </xdr:from>
    <xdr:to>
      <xdr:col>29</xdr:col>
      <xdr:colOff>144289</xdr:colOff>
      <xdr:row>47</xdr:row>
      <xdr:rowOff>130019</xdr:rowOff>
    </xdr:to>
    <xdr:sp macro="" textlink="#REF!">
      <xdr:nvSpPr>
        <xdr:cNvPr id="303" name="TextBox 302">
          <a:extLst>
            <a:ext uri="{FF2B5EF4-FFF2-40B4-BE49-F238E27FC236}">
              <a16:creationId xmlns:a16="http://schemas.microsoft.com/office/drawing/2014/main" id="{08365DEA-0FD8-AD4E-B87B-CA090ECCA154}"/>
            </a:ext>
          </a:extLst>
        </xdr:cNvPr>
        <xdr:cNvSpPr txBox="1"/>
      </xdr:nvSpPr>
      <xdr:spPr>
        <a:xfrm>
          <a:off x="24039285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533402</xdr:colOff>
      <xdr:row>44</xdr:row>
      <xdr:rowOff>156026</xdr:rowOff>
    </xdr:from>
    <xdr:to>
      <xdr:col>30</xdr:col>
      <xdr:colOff>6405</xdr:colOff>
      <xdr:row>47</xdr:row>
      <xdr:rowOff>134181</xdr:rowOff>
    </xdr:to>
    <xdr:sp macro="" textlink="Location2ANALYSIS!J15">
      <xdr:nvSpPr>
        <xdr:cNvPr id="304" name="TextBox 303">
          <a:extLst>
            <a:ext uri="{FF2B5EF4-FFF2-40B4-BE49-F238E27FC236}">
              <a16:creationId xmlns:a16="http://schemas.microsoft.com/office/drawing/2014/main" id="{3F83B5CD-5FBC-8944-9C04-F8A56D62F380}"/>
            </a:ext>
          </a:extLst>
        </xdr:cNvPr>
        <xdr:cNvSpPr txBox="1"/>
      </xdr:nvSpPr>
      <xdr:spPr>
        <a:xfrm>
          <a:off x="24735973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0DDD1E2-759F-F84B-9AD6-89A5F52077C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776515</xdr:colOff>
      <xdr:row>44</xdr:row>
      <xdr:rowOff>156026</xdr:rowOff>
    </xdr:from>
    <xdr:to>
      <xdr:col>30</xdr:col>
      <xdr:colOff>249518</xdr:colOff>
      <xdr:row>47</xdr:row>
      <xdr:rowOff>134181</xdr:rowOff>
    </xdr:to>
    <xdr:sp macro="" textlink="Location2ANALYSIS!L5">
      <xdr:nvSpPr>
        <xdr:cNvPr id="305" name="TextBox 304">
          <a:extLst>
            <a:ext uri="{FF2B5EF4-FFF2-40B4-BE49-F238E27FC236}">
              <a16:creationId xmlns:a16="http://schemas.microsoft.com/office/drawing/2014/main" id="{90843CD3-AC3E-E145-92CD-A0D1D65E4D8C}"/>
            </a:ext>
          </a:extLst>
        </xdr:cNvPr>
        <xdr:cNvSpPr txBox="1"/>
      </xdr:nvSpPr>
      <xdr:spPr>
        <a:xfrm>
          <a:off x="24979086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C54B79E-3A77-7B4B-8ACA-BA1C9B5931B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769259</xdr:colOff>
      <xdr:row>44</xdr:row>
      <xdr:rowOff>156026</xdr:rowOff>
    </xdr:from>
    <xdr:to>
      <xdr:col>30</xdr:col>
      <xdr:colOff>242262</xdr:colOff>
      <xdr:row>47</xdr:row>
      <xdr:rowOff>130019</xdr:rowOff>
    </xdr:to>
    <xdr:sp macro="" textlink="#REF!">
      <xdr:nvSpPr>
        <xdr:cNvPr id="306" name="TextBox 305">
          <a:extLst>
            <a:ext uri="{FF2B5EF4-FFF2-40B4-BE49-F238E27FC236}">
              <a16:creationId xmlns:a16="http://schemas.microsoft.com/office/drawing/2014/main" id="{6EF2FA48-8009-324A-BD3F-D893435076D4}"/>
            </a:ext>
          </a:extLst>
        </xdr:cNvPr>
        <xdr:cNvSpPr txBox="1"/>
      </xdr:nvSpPr>
      <xdr:spPr>
        <a:xfrm>
          <a:off x="24971830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68948</xdr:colOff>
      <xdr:row>44</xdr:row>
      <xdr:rowOff>156026</xdr:rowOff>
    </xdr:from>
    <xdr:to>
      <xdr:col>31</xdr:col>
      <xdr:colOff>376523</xdr:colOff>
      <xdr:row>47</xdr:row>
      <xdr:rowOff>134181</xdr:rowOff>
    </xdr:to>
    <xdr:sp macro="" textlink="Location2ANALYSIS!J6">
      <xdr:nvSpPr>
        <xdr:cNvPr id="307" name="TextBox 306">
          <a:extLst>
            <a:ext uri="{FF2B5EF4-FFF2-40B4-BE49-F238E27FC236}">
              <a16:creationId xmlns:a16="http://schemas.microsoft.com/office/drawing/2014/main" id="{DF858168-C2F9-2249-B4F1-26F1751F20CF}"/>
            </a:ext>
          </a:extLst>
        </xdr:cNvPr>
        <xdr:cNvSpPr txBox="1"/>
      </xdr:nvSpPr>
      <xdr:spPr>
        <a:xfrm>
          <a:off x="25940662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C9AE186-D5CE-264C-87BE-12BBBA898EA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3630</xdr:colOff>
      <xdr:row>44</xdr:row>
      <xdr:rowOff>156026</xdr:rowOff>
    </xdr:from>
    <xdr:to>
      <xdr:col>31</xdr:col>
      <xdr:colOff>311205</xdr:colOff>
      <xdr:row>47</xdr:row>
      <xdr:rowOff>134181</xdr:rowOff>
    </xdr:to>
    <xdr:sp macro="" textlink="Location2ANALYSIS!L16">
      <xdr:nvSpPr>
        <xdr:cNvPr id="308" name="TextBox 307">
          <a:extLst>
            <a:ext uri="{FF2B5EF4-FFF2-40B4-BE49-F238E27FC236}">
              <a16:creationId xmlns:a16="http://schemas.microsoft.com/office/drawing/2014/main" id="{1B706642-9113-5F4F-97D2-B94729A1F7BB}"/>
            </a:ext>
          </a:extLst>
        </xdr:cNvPr>
        <xdr:cNvSpPr txBox="1"/>
      </xdr:nvSpPr>
      <xdr:spPr>
        <a:xfrm>
          <a:off x="25875344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B82DCF1-8DFE-634C-85F1-EF9386709DD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304805</xdr:colOff>
      <xdr:row>44</xdr:row>
      <xdr:rowOff>156026</xdr:rowOff>
    </xdr:from>
    <xdr:to>
      <xdr:col>31</xdr:col>
      <xdr:colOff>612380</xdr:colOff>
      <xdr:row>47</xdr:row>
      <xdr:rowOff>130019</xdr:rowOff>
    </xdr:to>
    <xdr:sp macro="" textlink="#REF!">
      <xdr:nvSpPr>
        <xdr:cNvPr id="309" name="TextBox 308">
          <a:extLst>
            <a:ext uri="{FF2B5EF4-FFF2-40B4-BE49-F238E27FC236}">
              <a16:creationId xmlns:a16="http://schemas.microsoft.com/office/drawing/2014/main" id="{43498A5A-3ED6-6241-AF76-FB93E1B401E4}"/>
            </a:ext>
          </a:extLst>
        </xdr:cNvPr>
        <xdr:cNvSpPr txBox="1"/>
      </xdr:nvSpPr>
      <xdr:spPr>
        <a:xfrm>
          <a:off x="26176519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420921</xdr:colOff>
      <xdr:row>44</xdr:row>
      <xdr:rowOff>156026</xdr:rowOff>
    </xdr:from>
    <xdr:to>
      <xdr:col>32</xdr:col>
      <xdr:colOff>728496</xdr:colOff>
      <xdr:row>47</xdr:row>
      <xdr:rowOff>134181</xdr:rowOff>
    </xdr:to>
    <xdr:sp macro="" textlink="Location2ANALYSIS!J17">
      <xdr:nvSpPr>
        <xdr:cNvPr id="310" name="TextBox 309">
          <a:extLst>
            <a:ext uri="{FF2B5EF4-FFF2-40B4-BE49-F238E27FC236}">
              <a16:creationId xmlns:a16="http://schemas.microsoft.com/office/drawing/2014/main" id="{32FD0F3B-7DC5-7040-A80E-53C40C8A716E}"/>
            </a:ext>
          </a:extLst>
        </xdr:cNvPr>
        <xdr:cNvSpPr txBox="1"/>
      </xdr:nvSpPr>
      <xdr:spPr>
        <a:xfrm>
          <a:off x="27127207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951D2EB-127A-E542-B63D-2DE090D5742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101601</xdr:colOff>
      <xdr:row>44</xdr:row>
      <xdr:rowOff>156026</xdr:rowOff>
    </xdr:from>
    <xdr:to>
      <xdr:col>32</xdr:col>
      <xdr:colOff>409176</xdr:colOff>
      <xdr:row>47</xdr:row>
      <xdr:rowOff>134181</xdr:rowOff>
    </xdr:to>
    <xdr:sp macro="" textlink="Location2ANALYSIS!L7">
      <xdr:nvSpPr>
        <xdr:cNvPr id="311" name="TextBox 310">
          <a:extLst>
            <a:ext uri="{FF2B5EF4-FFF2-40B4-BE49-F238E27FC236}">
              <a16:creationId xmlns:a16="http://schemas.microsoft.com/office/drawing/2014/main" id="{720C68B2-5144-0744-ABAE-26D6E8813436}"/>
            </a:ext>
          </a:extLst>
        </xdr:cNvPr>
        <xdr:cNvSpPr txBox="1"/>
      </xdr:nvSpPr>
      <xdr:spPr>
        <a:xfrm>
          <a:off x="26807887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BBEA346-42A2-4E48-A843-327D3217195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656778</xdr:colOff>
      <xdr:row>44</xdr:row>
      <xdr:rowOff>156026</xdr:rowOff>
    </xdr:from>
    <xdr:to>
      <xdr:col>33</xdr:col>
      <xdr:colOff>129782</xdr:colOff>
      <xdr:row>47</xdr:row>
      <xdr:rowOff>130019</xdr:rowOff>
    </xdr:to>
    <xdr:sp macro="" textlink="#REF!">
      <xdr:nvSpPr>
        <xdr:cNvPr id="312" name="TextBox 311">
          <a:extLst>
            <a:ext uri="{FF2B5EF4-FFF2-40B4-BE49-F238E27FC236}">
              <a16:creationId xmlns:a16="http://schemas.microsoft.com/office/drawing/2014/main" id="{A89EA0E5-D972-074C-A71E-6ACCA1B0E47E}"/>
            </a:ext>
          </a:extLst>
        </xdr:cNvPr>
        <xdr:cNvSpPr txBox="1"/>
      </xdr:nvSpPr>
      <xdr:spPr>
        <a:xfrm>
          <a:off x="27363064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537036</xdr:colOff>
      <xdr:row>44</xdr:row>
      <xdr:rowOff>156026</xdr:rowOff>
    </xdr:from>
    <xdr:to>
      <xdr:col>34</xdr:col>
      <xdr:colOff>10039</xdr:colOff>
      <xdr:row>47</xdr:row>
      <xdr:rowOff>134181</xdr:rowOff>
    </xdr:to>
    <xdr:sp macro="" textlink="Location2ANALYSIS!J18">
      <xdr:nvSpPr>
        <xdr:cNvPr id="313" name="TextBox 312">
          <a:extLst>
            <a:ext uri="{FF2B5EF4-FFF2-40B4-BE49-F238E27FC236}">
              <a16:creationId xmlns:a16="http://schemas.microsoft.com/office/drawing/2014/main" id="{FA3E02AA-9C23-874C-954A-01C806267BDF}"/>
            </a:ext>
          </a:extLst>
        </xdr:cNvPr>
        <xdr:cNvSpPr txBox="1"/>
      </xdr:nvSpPr>
      <xdr:spPr>
        <a:xfrm>
          <a:off x="28077893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B820509-CC39-F847-8BF1-9DE0EF0A48E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163287</xdr:colOff>
      <xdr:row>44</xdr:row>
      <xdr:rowOff>156026</xdr:rowOff>
    </xdr:from>
    <xdr:to>
      <xdr:col>33</xdr:col>
      <xdr:colOff>470862</xdr:colOff>
      <xdr:row>47</xdr:row>
      <xdr:rowOff>134181</xdr:rowOff>
    </xdr:to>
    <xdr:sp macro="" textlink="Location2ANALYSIS!L8">
      <xdr:nvSpPr>
        <xdr:cNvPr id="314" name="TextBox 313">
          <a:extLst>
            <a:ext uri="{FF2B5EF4-FFF2-40B4-BE49-F238E27FC236}">
              <a16:creationId xmlns:a16="http://schemas.microsoft.com/office/drawing/2014/main" id="{BCBFD0A7-70E0-704D-9F7A-2A24699F3029}"/>
            </a:ext>
          </a:extLst>
        </xdr:cNvPr>
        <xdr:cNvSpPr txBox="1"/>
      </xdr:nvSpPr>
      <xdr:spPr>
        <a:xfrm>
          <a:off x="27704144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C6E0148-BEAB-744A-AE32-00A18F009C1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772893</xdr:colOff>
      <xdr:row>44</xdr:row>
      <xdr:rowOff>156026</xdr:rowOff>
    </xdr:from>
    <xdr:to>
      <xdr:col>34</xdr:col>
      <xdr:colOff>245896</xdr:colOff>
      <xdr:row>47</xdr:row>
      <xdr:rowOff>130019</xdr:rowOff>
    </xdr:to>
    <xdr:sp macro="" textlink="#REF!">
      <xdr:nvSpPr>
        <xdr:cNvPr id="315" name="TextBox 314">
          <a:extLst>
            <a:ext uri="{FF2B5EF4-FFF2-40B4-BE49-F238E27FC236}">
              <a16:creationId xmlns:a16="http://schemas.microsoft.com/office/drawing/2014/main" id="{FFD24BDF-246C-2A4E-9DEC-7587197E5CD0}"/>
            </a:ext>
          </a:extLst>
        </xdr:cNvPr>
        <xdr:cNvSpPr txBox="1"/>
      </xdr:nvSpPr>
      <xdr:spPr>
        <a:xfrm>
          <a:off x="28313750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18147</xdr:colOff>
      <xdr:row>25</xdr:row>
      <xdr:rowOff>21768</xdr:rowOff>
    </xdr:from>
    <xdr:to>
      <xdr:col>32</xdr:col>
      <xdr:colOff>6535</xdr:colOff>
      <xdr:row>26</xdr:row>
      <xdr:rowOff>132802</xdr:rowOff>
    </xdr:to>
    <xdr:sp macro="" textlink="Location1ANALYSIS!L29">
      <xdr:nvSpPr>
        <xdr:cNvPr id="318" name="Rectangle 317">
          <a:extLst>
            <a:ext uri="{FF2B5EF4-FFF2-40B4-BE49-F238E27FC236}">
              <a16:creationId xmlns:a16="http://schemas.microsoft.com/office/drawing/2014/main" id="{2E587A74-AFA4-A44C-A4EC-5181A6329A6F}"/>
            </a:ext>
          </a:extLst>
        </xdr:cNvPr>
        <xdr:cNvSpPr>
          <a:spLocks noChangeAspect="1"/>
        </xdr:cNvSpPr>
      </xdr:nvSpPr>
      <xdr:spPr>
        <a:xfrm>
          <a:off x="25889861" y="410391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370121</xdr:colOff>
      <xdr:row>25</xdr:row>
      <xdr:rowOff>3625</xdr:rowOff>
    </xdr:from>
    <xdr:to>
      <xdr:col>29</xdr:col>
      <xdr:colOff>358510</xdr:colOff>
      <xdr:row>26</xdr:row>
      <xdr:rowOff>114659</xdr:rowOff>
    </xdr:to>
    <xdr:sp macro="" textlink="Location1ANALYSIS!L30">
      <xdr:nvSpPr>
        <xdr:cNvPr id="319" name="Rectangle 318">
          <a:extLst>
            <a:ext uri="{FF2B5EF4-FFF2-40B4-BE49-F238E27FC236}">
              <a16:creationId xmlns:a16="http://schemas.microsoft.com/office/drawing/2014/main" id="{76DF6255-49D9-E94E-85C6-96DAB3CCA907}"/>
            </a:ext>
          </a:extLst>
        </xdr:cNvPr>
        <xdr:cNvSpPr>
          <a:spLocks noChangeAspect="1"/>
        </xdr:cNvSpPr>
      </xdr:nvSpPr>
      <xdr:spPr>
        <a:xfrm>
          <a:off x="23738121" y="4085768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92%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522522</xdr:colOff>
      <xdr:row>25</xdr:row>
      <xdr:rowOff>3625</xdr:rowOff>
    </xdr:from>
    <xdr:to>
      <xdr:col>30</xdr:col>
      <xdr:colOff>510910</xdr:colOff>
      <xdr:row>26</xdr:row>
      <xdr:rowOff>114659</xdr:rowOff>
    </xdr:to>
    <xdr:sp macro="" textlink="Location1ANALYSIS!L31">
      <xdr:nvSpPr>
        <xdr:cNvPr id="320" name="Rectangle 319">
          <a:extLst>
            <a:ext uri="{FF2B5EF4-FFF2-40B4-BE49-F238E27FC236}">
              <a16:creationId xmlns:a16="http://schemas.microsoft.com/office/drawing/2014/main" id="{43ABA3F6-1B24-B545-8CC1-D5D4213344DA}"/>
            </a:ext>
          </a:extLst>
        </xdr:cNvPr>
        <xdr:cNvSpPr>
          <a:spLocks noChangeAspect="1"/>
        </xdr:cNvSpPr>
      </xdr:nvSpPr>
      <xdr:spPr>
        <a:xfrm>
          <a:off x="24725093" y="4085768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410029</xdr:colOff>
      <xdr:row>49</xdr:row>
      <xdr:rowOff>119741</xdr:rowOff>
    </xdr:from>
    <xdr:to>
      <xdr:col>29</xdr:col>
      <xdr:colOff>398418</xdr:colOff>
      <xdr:row>51</xdr:row>
      <xdr:rowOff>67490</xdr:rowOff>
    </xdr:to>
    <xdr:sp macro="" textlink="Location2ANALYSIS!L27">
      <xdr:nvSpPr>
        <xdr:cNvPr id="327" name="Rectangle 326">
          <a:extLst>
            <a:ext uri="{FF2B5EF4-FFF2-40B4-BE49-F238E27FC236}">
              <a16:creationId xmlns:a16="http://schemas.microsoft.com/office/drawing/2014/main" id="{83AB2E79-B9AE-694C-A8F0-FCFED5222E49}"/>
            </a:ext>
          </a:extLst>
        </xdr:cNvPr>
        <xdr:cNvSpPr>
          <a:spLocks noChangeAspect="1"/>
        </xdr:cNvSpPr>
      </xdr:nvSpPr>
      <xdr:spPr>
        <a:xfrm>
          <a:off x="23778029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213CA0D-6D1C-0A48-AC87-74A30E4FFF8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25%</a:t>
          </a:fld>
          <a:endParaRPr lang="en-US" sz="1000" i="0"/>
        </a:p>
      </xdr:txBody>
    </xdr:sp>
    <xdr:clientData/>
  </xdr:twoCellAnchor>
  <xdr:twoCellAnchor>
    <xdr:from>
      <xdr:col>29</xdr:col>
      <xdr:colOff>544288</xdr:colOff>
      <xdr:row>49</xdr:row>
      <xdr:rowOff>119741</xdr:rowOff>
    </xdr:from>
    <xdr:to>
      <xdr:col>30</xdr:col>
      <xdr:colOff>532676</xdr:colOff>
      <xdr:row>51</xdr:row>
      <xdr:rowOff>67490</xdr:rowOff>
    </xdr:to>
    <xdr:sp macro="" textlink="Location2ANALYSIS!L28">
      <xdr:nvSpPr>
        <xdr:cNvPr id="328" name="Rectangle 327">
          <a:extLst>
            <a:ext uri="{FF2B5EF4-FFF2-40B4-BE49-F238E27FC236}">
              <a16:creationId xmlns:a16="http://schemas.microsoft.com/office/drawing/2014/main" id="{4CA69471-D72C-6F42-AD13-84AE43420D97}"/>
            </a:ext>
          </a:extLst>
        </xdr:cNvPr>
        <xdr:cNvSpPr>
          <a:spLocks noChangeAspect="1"/>
        </xdr:cNvSpPr>
      </xdr:nvSpPr>
      <xdr:spPr>
        <a:xfrm>
          <a:off x="24746859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847D94-E55D-4C41-84B9-BE87FD6282B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97976</xdr:colOff>
      <xdr:row>49</xdr:row>
      <xdr:rowOff>119741</xdr:rowOff>
    </xdr:from>
    <xdr:to>
      <xdr:col>32</xdr:col>
      <xdr:colOff>86364</xdr:colOff>
      <xdr:row>51</xdr:row>
      <xdr:rowOff>67490</xdr:rowOff>
    </xdr:to>
    <xdr:sp macro="" textlink="Location2ANALYSIS!L29">
      <xdr:nvSpPr>
        <xdr:cNvPr id="329" name="Rectangle 328">
          <a:extLst>
            <a:ext uri="{FF2B5EF4-FFF2-40B4-BE49-F238E27FC236}">
              <a16:creationId xmlns:a16="http://schemas.microsoft.com/office/drawing/2014/main" id="{4E29FD6F-1A88-0841-AFAA-C2D9ECA06333}"/>
            </a:ext>
          </a:extLst>
        </xdr:cNvPr>
        <xdr:cNvSpPr>
          <a:spLocks noChangeAspect="1"/>
        </xdr:cNvSpPr>
      </xdr:nvSpPr>
      <xdr:spPr>
        <a:xfrm>
          <a:off x="25969690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FA750B1-05D0-9C44-B9EF-B9B433792C08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449949</xdr:colOff>
      <xdr:row>49</xdr:row>
      <xdr:rowOff>119741</xdr:rowOff>
    </xdr:from>
    <xdr:to>
      <xdr:col>33</xdr:col>
      <xdr:colOff>438338</xdr:colOff>
      <xdr:row>51</xdr:row>
      <xdr:rowOff>67490</xdr:rowOff>
    </xdr:to>
    <xdr:sp macro="" textlink="Location2ANALYSIS!L30">
      <xdr:nvSpPr>
        <xdr:cNvPr id="330" name="Rectangle 329">
          <a:extLst>
            <a:ext uri="{FF2B5EF4-FFF2-40B4-BE49-F238E27FC236}">
              <a16:creationId xmlns:a16="http://schemas.microsoft.com/office/drawing/2014/main" id="{04B4AC12-BDE4-AD48-B636-B05764D3771A}"/>
            </a:ext>
          </a:extLst>
        </xdr:cNvPr>
        <xdr:cNvSpPr>
          <a:spLocks noChangeAspect="1"/>
        </xdr:cNvSpPr>
      </xdr:nvSpPr>
      <xdr:spPr>
        <a:xfrm>
          <a:off x="27156235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D61B72-8375-7541-9AFF-95E21415E17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602350</xdr:colOff>
      <xdr:row>49</xdr:row>
      <xdr:rowOff>119741</xdr:rowOff>
    </xdr:from>
    <xdr:to>
      <xdr:col>34</xdr:col>
      <xdr:colOff>590738</xdr:colOff>
      <xdr:row>51</xdr:row>
      <xdr:rowOff>67490</xdr:rowOff>
    </xdr:to>
    <xdr:sp macro="" textlink="Location2ANALYSIS!L31">
      <xdr:nvSpPr>
        <xdr:cNvPr id="331" name="Rectangle 330">
          <a:extLst>
            <a:ext uri="{FF2B5EF4-FFF2-40B4-BE49-F238E27FC236}">
              <a16:creationId xmlns:a16="http://schemas.microsoft.com/office/drawing/2014/main" id="{DD7DB60D-00AE-7C44-8D41-2E8E278795E2}"/>
            </a:ext>
          </a:extLst>
        </xdr:cNvPr>
        <xdr:cNvSpPr>
          <a:spLocks noChangeAspect="1"/>
        </xdr:cNvSpPr>
      </xdr:nvSpPr>
      <xdr:spPr>
        <a:xfrm>
          <a:off x="28143207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BB478C-F917-E743-A4D3-BCCC79AF77E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9</xdr:col>
      <xdr:colOff>254000</xdr:colOff>
      <xdr:row>0</xdr:row>
      <xdr:rowOff>18144</xdr:rowOff>
    </xdr:from>
    <xdr:ext cx="2651760" cy="40301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3DE30BB-D92A-CF4A-BCE1-73010A5B7AA7}"/>
            </a:ext>
          </a:extLst>
        </xdr:cNvPr>
        <xdr:cNvSpPr txBox="1"/>
      </xdr:nvSpPr>
      <xdr:spPr>
        <a:xfrm>
          <a:off x="7765143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</a:t>
          </a:r>
        </a:p>
      </xdr:txBody>
    </xdr:sp>
    <xdr:clientData/>
  </xdr:oneCellAnchor>
  <xdr:oneCellAnchor>
    <xdr:from>
      <xdr:col>15</xdr:col>
      <xdr:colOff>224966</xdr:colOff>
      <xdr:row>0</xdr:row>
      <xdr:rowOff>18144</xdr:rowOff>
    </xdr:from>
    <xdr:ext cx="4114800" cy="40301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EE74CC6-8A38-724F-8273-C2FA8339D337}"/>
            </a:ext>
          </a:extLst>
        </xdr:cNvPr>
        <xdr:cNvSpPr txBox="1"/>
      </xdr:nvSpPr>
      <xdr:spPr>
        <a:xfrm>
          <a:off x="1274353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 - Distribution</a:t>
          </a:r>
        </a:p>
      </xdr:txBody>
    </xdr:sp>
    <xdr:clientData/>
  </xdr:oneCellAnchor>
  <xdr:oneCellAnchor>
    <xdr:from>
      <xdr:col>23</xdr:col>
      <xdr:colOff>388257</xdr:colOff>
      <xdr:row>0</xdr:row>
      <xdr:rowOff>18144</xdr:rowOff>
    </xdr:from>
    <xdr:ext cx="2651760" cy="40301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96A917B-070B-B84D-B9F5-73575414A85E}"/>
            </a:ext>
          </a:extLst>
        </xdr:cNvPr>
        <xdr:cNvSpPr txBox="1"/>
      </xdr:nvSpPr>
      <xdr:spPr>
        <a:xfrm>
          <a:off x="19583400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oneCellAnchor>
  <xdr:oneCellAnchor>
    <xdr:from>
      <xdr:col>29</xdr:col>
      <xdr:colOff>290286</xdr:colOff>
      <xdr:row>0</xdr:row>
      <xdr:rowOff>18144</xdr:rowOff>
    </xdr:from>
    <xdr:ext cx="4114800" cy="40301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C9C6B5E-82A7-724B-A6B9-1C8F544CCA65}"/>
            </a:ext>
          </a:extLst>
        </xdr:cNvPr>
        <xdr:cNvSpPr txBox="1"/>
      </xdr:nvSpPr>
      <xdr:spPr>
        <a:xfrm>
          <a:off x="2449285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</a:t>
          </a:r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- Distribution</a:t>
          </a:r>
        </a:p>
      </xdr:txBody>
    </xdr:sp>
    <xdr:clientData/>
  </xdr:oneCellAnchor>
  <xdr:twoCellAnchor>
    <xdr:from>
      <xdr:col>17</xdr:col>
      <xdr:colOff>97972</xdr:colOff>
      <xdr:row>3</xdr:row>
      <xdr:rowOff>43543</xdr:rowOff>
    </xdr:from>
    <xdr:to>
      <xdr:col>18</xdr:col>
      <xdr:colOff>86360</xdr:colOff>
      <xdr:row>4</xdr:row>
      <xdr:rowOff>154577</xdr:rowOff>
    </xdr:to>
    <xdr:sp macro="" textlink="Location1ANALYSIS!C2">
      <xdr:nvSpPr>
        <xdr:cNvPr id="336" name="Rectangle 335">
          <a:extLst>
            <a:ext uri="{FF2B5EF4-FFF2-40B4-BE49-F238E27FC236}">
              <a16:creationId xmlns:a16="http://schemas.microsoft.com/office/drawing/2014/main" id="{231B60D6-2C9D-9A4D-8411-6B3F6598B117}"/>
            </a:ext>
          </a:extLst>
        </xdr:cNvPr>
        <xdr:cNvSpPr>
          <a:spLocks noChangeAspect="1"/>
        </xdr:cNvSpPr>
      </xdr:nvSpPr>
      <xdr:spPr>
        <a:xfrm>
          <a:off x="14285686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40038</xdr:colOff>
      <xdr:row>27</xdr:row>
      <xdr:rowOff>61686</xdr:rowOff>
    </xdr:from>
    <xdr:to>
      <xdr:col>18</xdr:col>
      <xdr:colOff>28426</xdr:colOff>
      <xdr:row>29</xdr:row>
      <xdr:rowOff>9434</xdr:rowOff>
    </xdr:to>
    <xdr:sp macro="" textlink="Location2ANALYSIS!C2">
      <xdr:nvSpPr>
        <xdr:cNvPr id="337" name="Rectangle 336">
          <a:extLst>
            <a:ext uri="{FF2B5EF4-FFF2-40B4-BE49-F238E27FC236}">
              <a16:creationId xmlns:a16="http://schemas.microsoft.com/office/drawing/2014/main" id="{927EBCDB-0CA6-A34F-A851-766465F5E721}"/>
            </a:ext>
          </a:extLst>
        </xdr:cNvPr>
        <xdr:cNvSpPr>
          <a:spLocks noChangeAspect="1"/>
        </xdr:cNvSpPr>
      </xdr:nvSpPr>
      <xdr:spPr>
        <a:xfrm>
          <a:off x="14227752" y="4470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101996</xdr:colOff>
      <xdr:row>10</xdr:row>
      <xdr:rowOff>85159</xdr:rowOff>
    </xdr:from>
    <xdr:to>
      <xdr:col>22</xdr:col>
      <xdr:colOff>818746</xdr:colOff>
      <xdr:row>14</xdr:row>
      <xdr:rowOff>111896</xdr:rowOff>
    </xdr:to>
    <xdr:sp macro="" textlink="MatchANALYSIS!$G$16">
      <xdr:nvSpPr>
        <xdr:cNvPr id="174" name="TextBox 173">
          <a:extLst>
            <a:ext uri="{FF2B5EF4-FFF2-40B4-BE49-F238E27FC236}">
              <a16:creationId xmlns:a16="http://schemas.microsoft.com/office/drawing/2014/main" id="{714C8A1C-8E68-B848-853E-D29A1A6A8552}"/>
            </a:ext>
          </a:extLst>
        </xdr:cNvPr>
        <xdr:cNvSpPr txBox="1"/>
      </xdr:nvSpPr>
      <xdr:spPr>
        <a:xfrm>
          <a:off x="18462567" y="1718016"/>
          <a:ext cx="716750" cy="679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FE301759-AE92-3045-AC57-766CC286A99B}" type="TxLink">
            <a:rPr lang="en-US" sz="4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25</a:t>
          </a:fld>
          <a:endParaRPr lang="en-US" sz="4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132180</xdr:colOff>
      <xdr:row>14</xdr:row>
      <xdr:rowOff>75303</xdr:rowOff>
    </xdr:from>
    <xdr:to>
      <xdr:col>22</xdr:col>
      <xdr:colOff>692406</xdr:colOff>
      <xdr:row>18</xdr:row>
      <xdr:rowOff>1098</xdr:rowOff>
    </xdr:to>
    <xdr:sp macro="" textlink="MatchANALYSIS!$G$17">
      <xdr:nvSpPr>
        <xdr:cNvPr id="175" name="TextBox 174">
          <a:extLst>
            <a:ext uri="{FF2B5EF4-FFF2-40B4-BE49-F238E27FC236}">
              <a16:creationId xmlns:a16="http://schemas.microsoft.com/office/drawing/2014/main" id="{F97FADA9-B540-084A-A73A-69CD2A80F739}"/>
            </a:ext>
          </a:extLst>
        </xdr:cNvPr>
        <xdr:cNvSpPr txBox="1"/>
      </xdr:nvSpPr>
      <xdr:spPr>
        <a:xfrm>
          <a:off x="18492751" y="2361303"/>
          <a:ext cx="560226" cy="578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C00D0C7-4B0C-4344-A170-47712C9B5CA6}" type="TxLink"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20</a:t>
          </a:fld>
          <a:endParaRPr lang="en-US" sz="32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24760</xdr:colOff>
      <xdr:row>5</xdr:row>
      <xdr:rowOff>90717</xdr:rowOff>
    </xdr:from>
    <xdr:to>
      <xdr:col>23</xdr:col>
      <xdr:colOff>199641</xdr:colOff>
      <xdr:row>11</xdr:row>
      <xdr:rowOff>13679</xdr:rowOff>
    </xdr:to>
    <xdr:sp macro="" textlink="MatchANALYSIS!$G$15">
      <xdr:nvSpPr>
        <xdr:cNvPr id="178" name="TextBox 177">
          <a:extLst>
            <a:ext uri="{FF2B5EF4-FFF2-40B4-BE49-F238E27FC236}">
              <a16:creationId xmlns:a16="http://schemas.microsoft.com/office/drawing/2014/main" id="{92A203FD-0E7A-414D-A19D-853D9DD7195E}"/>
            </a:ext>
          </a:extLst>
        </xdr:cNvPr>
        <xdr:cNvSpPr txBox="1"/>
      </xdr:nvSpPr>
      <xdr:spPr>
        <a:xfrm>
          <a:off x="18385331" y="907146"/>
          <a:ext cx="1009453" cy="902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fld id="{B06D8704-7AD1-574A-A798-267C045A43B7}" type="TxLink">
            <a:rPr lang="en-US" sz="5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68932</xdr:colOff>
      <xdr:row>3</xdr:row>
      <xdr:rowOff>43543</xdr:rowOff>
    </xdr:from>
    <xdr:to>
      <xdr:col>23</xdr:col>
      <xdr:colOff>57320</xdr:colOff>
      <xdr:row>4</xdr:row>
      <xdr:rowOff>154577</xdr:rowOff>
    </xdr:to>
    <xdr:sp macro="" textlink="[1]Match!$B$1">
      <xdr:nvSpPr>
        <xdr:cNvPr id="338" name="Rectangle 337">
          <a:extLst>
            <a:ext uri="{FF2B5EF4-FFF2-40B4-BE49-F238E27FC236}">
              <a16:creationId xmlns:a16="http://schemas.microsoft.com/office/drawing/2014/main" id="{B05804B3-FA11-E049-B90F-843B53A379BE}"/>
            </a:ext>
          </a:extLst>
        </xdr:cNvPr>
        <xdr:cNvSpPr>
          <a:spLocks noChangeAspect="1"/>
        </xdr:cNvSpPr>
      </xdr:nvSpPr>
      <xdr:spPr>
        <a:xfrm>
          <a:off x="18429503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21CF7EF-ADD2-A344-9E4A-770C06F2DA07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671285</xdr:colOff>
      <xdr:row>3</xdr:row>
      <xdr:rowOff>43542</xdr:rowOff>
    </xdr:from>
    <xdr:to>
      <xdr:col>24</xdr:col>
      <xdr:colOff>688827</xdr:colOff>
      <xdr:row>18</xdr:row>
      <xdr:rowOff>10399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DB3067-CCE3-6643-8F7C-CD4A77960B33}"/>
            </a:ext>
          </a:extLst>
        </xdr:cNvPr>
        <xdr:cNvGrpSpPr/>
      </xdr:nvGrpSpPr>
      <xdr:grpSpPr>
        <a:xfrm>
          <a:off x="19866428" y="533399"/>
          <a:ext cx="852113" cy="2416143"/>
          <a:chOff x="18360571" y="533400"/>
          <a:chExt cx="852113" cy="2416143"/>
        </a:xfrm>
      </xdr:grpSpPr>
      <xdr:sp macro="" textlink="MatchANALYSIS!$H$16">
        <xdr:nvSpPr>
          <xdr:cNvPr id="172" name="TextBox 171">
            <a:extLst>
              <a:ext uri="{FF2B5EF4-FFF2-40B4-BE49-F238E27FC236}">
                <a16:creationId xmlns:a16="http://schemas.microsoft.com/office/drawing/2014/main" id="{7E9592D8-4683-BC4E-BF0E-B3DD5735E45A}"/>
              </a:ext>
            </a:extLst>
          </xdr:cNvPr>
          <xdr:cNvSpPr txBox="1"/>
        </xdr:nvSpPr>
        <xdr:spPr>
          <a:xfrm>
            <a:off x="18415001" y="1732469"/>
            <a:ext cx="626252" cy="67354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7B7B8DB3-DF41-8F4B-82B2-6E9F96C1C01E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26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7">
        <xdr:nvSpPr>
          <xdr:cNvPr id="173" name="TextBox 172">
            <a:extLst>
              <a:ext uri="{FF2B5EF4-FFF2-40B4-BE49-F238E27FC236}">
                <a16:creationId xmlns:a16="http://schemas.microsoft.com/office/drawing/2014/main" id="{995F6585-D75C-B84B-A8F1-A1CD9CC88322}"/>
              </a:ext>
            </a:extLst>
          </xdr:cNvPr>
          <xdr:cNvSpPr txBox="1"/>
        </xdr:nvSpPr>
        <xdr:spPr>
          <a:xfrm>
            <a:off x="18502157" y="2370715"/>
            <a:ext cx="524513" cy="5788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E781A9D-C49E-8B4C-962C-354D03C054C1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14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5">
        <xdr:nvSpPr>
          <xdr:cNvPr id="177" name="TextBox 176">
            <a:extLst>
              <a:ext uri="{FF2B5EF4-FFF2-40B4-BE49-F238E27FC236}">
                <a16:creationId xmlns:a16="http://schemas.microsoft.com/office/drawing/2014/main" id="{7BDBE7A4-881C-244D-B328-847ECBABD2C1}"/>
              </a:ext>
            </a:extLst>
          </xdr:cNvPr>
          <xdr:cNvSpPr txBox="1"/>
        </xdr:nvSpPr>
        <xdr:spPr>
          <a:xfrm>
            <a:off x="18360571" y="908104"/>
            <a:ext cx="827531" cy="91478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B0C6836-6562-C146-B026-943D22882075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339" name="Rectangle 338">
            <a:extLst>
              <a:ext uri="{FF2B5EF4-FFF2-40B4-BE49-F238E27FC236}">
                <a16:creationId xmlns:a16="http://schemas.microsoft.com/office/drawing/2014/main" id="{BA788021-5037-4F4D-BA68-8E58E1518E82}"/>
              </a:ext>
            </a:extLst>
          </xdr:cNvPr>
          <xdr:cNvSpPr>
            <a:spLocks noChangeAspect="1"/>
          </xdr:cNvSpPr>
        </xdr:nvSpPr>
        <xdr:spPr>
          <a:xfrm>
            <a:off x="18389724" y="533400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3BAD1B-8F72-3449-B935-EF441FD86782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Town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21771</xdr:colOff>
      <xdr:row>3</xdr:row>
      <xdr:rowOff>43543</xdr:rowOff>
    </xdr:from>
    <xdr:to>
      <xdr:col>32</xdr:col>
      <xdr:colOff>10159</xdr:colOff>
      <xdr:row>4</xdr:row>
      <xdr:rowOff>154577</xdr:rowOff>
    </xdr:to>
    <xdr:sp macro="" textlink="Location1ANALYSIS!C2">
      <xdr:nvSpPr>
        <xdr:cNvPr id="340" name="Rectangle 339">
          <a:extLst>
            <a:ext uri="{FF2B5EF4-FFF2-40B4-BE49-F238E27FC236}">
              <a16:creationId xmlns:a16="http://schemas.microsoft.com/office/drawing/2014/main" id="{F288A320-85AE-2742-9A0F-BFE53C80D81B}"/>
            </a:ext>
          </a:extLst>
        </xdr:cNvPr>
        <xdr:cNvSpPr>
          <a:spLocks noChangeAspect="1"/>
        </xdr:cNvSpPr>
      </xdr:nvSpPr>
      <xdr:spPr>
        <a:xfrm>
          <a:off x="25893485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18267</xdr:colOff>
      <xdr:row>27</xdr:row>
      <xdr:rowOff>61686</xdr:rowOff>
    </xdr:from>
    <xdr:to>
      <xdr:col>32</xdr:col>
      <xdr:colOff>6655</xdr:colOff>
      <xdr:row>29</xdr:row>
      <xdr:rowOff>9434</xdr:rowOff>
    </xdr:to>
    <xdr:sp macro="" textlink="Location2ANALYSIS!C2">
      <xdr:nvSpPr>
        <xdr:cNvPr id="341" name="Rectangle 340">
          <a:extLst>
            <a:ext uri="{FF2B5EF4-FFF2-40B4-BE49-F238E27FC236}">
              <a16:creationId xmlns:a16="http://schemas.microsoft.com/office/drawing/2014/main" id="{91D05D16-842F-8D49-A5B6-476B1BC1127A}"/>
            </a:ext>
          </a:extLst>
        </xdr:cNvPr>
        <xdr:cNvSpPr>
          <a:spLocks noChangeAspect="1"/>
        </xdr:cNvSpPr>
      </xdr:nvSpPr>
      <xdr:spPr>
        <a:xfrm>
          <a:off x="25889981" y="4470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36</xdr:col>
      <xdr:colOff>127000</xdr:colOff>
      <xdr:row>6</xdr:row>
      <xdr:rowOff>44275</xdr:rowOff>
    </xdr:from>
    <xdr:to>
      <xdr:col>41</xdr:col>
      <xdr:colOff>526142</xdr:colOff>
      <xdr:row>23</xdr:row>
      <xdr:rowOff>11618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14E07C-777D-9D4E-8B4F-490EEC8A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127000</xdr:colOff>
      <xdr:row>29</xdr:row>
      <xdr:rowOff>62421</xdr:rowOff>
    </xdr:from>
    <xdr:to>
      <xdr:col>41</xdr:col>
      <xdr:colOff>526142</xdr:colOff>
      <xdr:row>46</xdr:row>
      <xdr:rowOff>29764</xdr:rowOff>
    </xdr:to>
    <xdr:graphicFrame macro="">
      <xdr:nvGraphicFramePr>
        <xdr:cNvPr id="342" name="Chart 341">
          <a:extLst>
            <a:ext uri="{FF2B5EF4-FFF2-40B4-BE49-F238E27FC236}">
              <a16:creationId xmlns:a16="http://schemas.microsoft.com/office/drawing/2014/main" id="{EC892FB9-F104-9A4C-9D71-B84F42E3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36</xdr:col>
      <xdr:colOff>333829</xdr:colOff>
      <xdr:row>0</xdr:row>
      <xdr:rowOff>18144</xdr:rowOff>
    </xdr:from>
    <xdr:ext cx="4114800" cy="40301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96AE5164-083A-9447-8CFA-786B98BD8652}"/>
            </a:ext>
          </a:extLst>
        </xdr:cNvPr>
        <xdr:cNvSpPr txBox="1"/>
      </xdr:nvSpPr>
      <xdr:spPr>
        <a:xfrm>
          <a:off x="30378400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Game Progression</a:t>
          </a:r>
        </a:p>
      </xdr:txBody>
    </xdr:sp>
    <xdr:clientData/>
  </xdr:oneCellAnchor>
  <xdr:twoCellAnchor>
    <xdr:from>
      <xdr:col>38</xdr:col>
      <xdr:colOff>210457</xdr:colOff>
      <xdr:row>3</xdr:row>
      <xdr:rowOff>43543</xdr:rowOff>
    </xdr:from>
    <xdr:to>
      <xdr:col>39</xdr:col>
      <xdr:colOff>198845</xdr:colOff>
      <xdr:row>4</xdr:row>
      <xdr:rowOff>154577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407DF22D-56DD-B343-B0FD-1EB3CD7C9A2E}"/>
            </a:ext>
          </a:extLst>
        </xdr:cNvPr>
        <xdr:cNvSpPr>
          <a:spLocks noChangeAspect="1"/>
        </xdr:cNvSpPr>
      </xdr:nvSpPr>
      <xdr:spPr>
        <a:xfrm>
          <a:off x="31924171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twoCellAnchor>
    <xdr:from>
      <xdr:col>38</xdr:col>
      <xdr:colOff>217714</xdr:colOff>
      <xdr:row>28</xdr:row>
      <xdr:rowOff>94343</xdr:rowOff>
    </xdr:from>
    <xdr:to>
      <xdr:col>39</xdr:col>
      <xdr:colOff>206102</xdr:colOff>
      <xdr:row>30</xdr:row>
      <xdr:rowOff>42092</xdr:rowOff>
    </xdr:to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0AA2057D-EC7A-D244-B937-049C9FFECCAB}"/>
            </a:ext>
          </a:extLst>
        </xdr:cNvPr>
        <xdr:cNvSpPr>
          <a:spLocks noChangeAspect="1"/>
        </xdr:cNvSpPr>
      </xdr:nvSpPr>
      <xdr:spPr>
        <a:xfrm>
          <a:off x="31931428" y="466634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Puckouts</a:t>
          </a:r>
        </a:p>
      </xdr:txBody>
    </xdr:sp>
    <xdr:clientData/>
  </xdr:twoCellAnchor>
  <xdr:twoCellAnchor>
    <xdr:from>
      <xdr:col>46</xdr:col>
      <xdr:colOff>831067</xdr:colOff>
      <xdr:row>5</xdr:row>
      <xdr:rowOff>72563</xdr:rowOff>
    </xdr:from>
    <xdr:to>
      <xdr:col>47</xdr:col>
      <xdr:colOff>819456</xdr:colOff>
      <xdr:row>7</xdr:row>
      <xdr:rowOff>20312</xdr:rowOff>
    </xdr:to>
    <xdr:sp macro="" textlink="MatchANALYSIS!H28">
      <xdr:nvSpPr>
        <xdr:cNvPr id="348" name="Rectangle 347">
          <a:extLst>
            <a:ext uri="{FF2B5EF4-FFF2-40B4-BE49-F238E27FC236}">
              <a16:creationId xmlns:a16="http://schemas.microsoft.com/office/drawing/2014/main" id="{C8D9E3EF-CA4F-BC4D-ACCD-409B3ED11CDE}"/>
            </a:ext>
          </a:extLst>
        </xdr:cNvPr>
        <xdr:cNvSpPr>
          <a:spLocks noChangeAspect="1"/>
        </xdr:cNvSpPr>
      </xdr:nvSpPr>
      <xdr:spPr>
        <a:xfrm>
          <a:off x="39221353" y="88899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2198C5-FE79-C543-893E-DBA7DE2D3B3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5</xdr:row>
      <xdr:rowOff>72563</xdr:rowOff>
    </xdr:from>
    <xdr:to>
      <xdr:col>44</xdr:col>
      <xdr:colOff>768531</xdr:colOff>
      <xdr:row>7</xdr:row>
      <xdr:rowOff>20312</xdr:rowOff>
    </xdr:to>
    <xdr:sp macro="" textlink="MatchANALYSIS!G28">
      <xdr:nvSpPr>
        <xdr:cNvPr id="349" name="Rectangle 348">
          <a:extLst>
            <a:ext uri="{FF2B5EF4-FFF2-40B4-BE49-F238E27FC236}">
              <a16:creationId xmlns:a16="http://schemas.microsoft.com/office/drawing/2014/main" id="{31DBD17F-E983-D745-8C6E-02E860BB8038}"/>
            </a:ext>
          </a:extLst>
        </xdr:cNvPr>
        <xdr:cNvSpPr>
          <a:spLocks noChangeAspect="1"/>
        </xdr:cNvSpPr>
      </xdr:nvSpPr>
      <xdr:spPr>
        <a:xfrm>
          <a:off x="36666714" y="88899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7E6F15-383D-A846-A7E1-642AB7D1159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13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5</xdr:row>
      <xdr:rowOff>72563</xdr:rowOff>
    </xdr:from>
    <xdr:to>
      <xdr:col>46</xdr:col>
      <xdr:colOff>727166</xdr:colOff>
      <xdr:row>7</xdr:row>
      <xdr:rowOff>20312</xdr:rowOff>
    </xdr:to>
    <xdr:sp macro="" textlink="MatchANALYSIS!F28">
      <xdr:nvSpPr>
        <xdr:cNvPr id="350" name="Rectangle 349">
          <a:extLst>
            <a:ext uri="{FF2B5EF4-FFF2-40B4-BE49-F238E27FC236}">
              <a16:creationId xmlns:a16="http://schemas.microsoft.com/office/drawing/2014/main" id="{EA7161C4-CA07-A346-81CB-D5C3BE1B1635}"/>
            </a:ext>
          </a:extLst>
        </xdr:cNvPr>
        <xdr:cNvSpPr>
          <a:spLocks/>
        </xdr:cNvSpPr>
      </xdr:nvSpPr>
      <xdr:spPr>
        <a:xfrm>
          <a:off x="37562972" y="8889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3</xdr:row>
      <xdr:rowOff>43543</xdr:rowOff>
    </xdr:from>
    <xdr:to>
      <xdr:col>47</xdr:col>
      <xdr:colOff>819456</xdr:colOff>
      <xdr:row>4</xdr:row>
      <xdr:rowOff>154577</xdr:rowOff>
    </xdr:to>
    <xdr:sp macro="" textlink="[1]Match!$C$1">
      <xdr:nvSpPr>
        <xdr:cNvPr id="351" name="Rectangle 350">
          <a:extLst>
            <a:ext uri="{FF2B5EF4-FFF2-40B4-BE49-F238E27FC236}">
              <a16:creationId xmlns:a16="http://schemas.microsoft.com/office/drawing/2014/main" id="{D0FE503D-3F62-0E4C-B6F6-5B4B7305A449}"/>
            </a:ext>
          </a:extLst>
        </xdr:cNvPr>
        <xdr:cNvSpPr>
          <a:spLocks noChangeAspect="1"/>
        </xdr:cNvSpPr>
      </xdr:nvSpPr>
      <xdr:spPr>
        <a:xfrm>
          <a:off x="39221353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3</xdr:row>
      <xdr:rowOff>43543</xdr:rowOff>
    </xdr:from>
    <xdr:to>
      <xdr:col>44</xdr:col>
      <xdr:colOff>768531</xdr:colOff>
      <xdr:row>4</xdr:row>
      <xdr:rowOff>154577</xdr:rowOff>
    </xdr:to>
    <xdr:sp macro="" textlink="[1]Match!$B$1">
      <xdr:nvSpPr>
        <xdr:cNvPr id="352" name="Rectangle 351">
          <a:extLst>
            <a:ext uri="{FF2B5EF4-FFF2-40B4-BE49-F238E27FC236}">
              <a16:creationId xmlns:a16="http://schemas.microsoft.com/office/drawing/2014/main" id="{ABBDAB62-0ACC-FA4D-9D1A-6364CF191333}"/>
            </a:ext>
          </a:extLst>
        </xdr:cNvPr>
        <xdr:cNvSpPr>
          <a:spLocks noChangeAspect="1"/>
        </xdr:cNvSpPr>
      </xdr:nvSpPr>
      <xdr:spPr>
        <a:xfrm>
          <a:off x="36666714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0E281C8-F1DF-A54C-B970-C4CDC433194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7</xdr:row>
      <xdr:rowOff>97964</xdr:rowOff>
    </xdr:from>
    <xdr:to>
      <xdr:col>47</xdr:col>
      <xdr:colOff>819456</xdr:colOff>
      <xdr:row>9</xdr:row>
      <xdr:rowOff>45713</xdr:rowOff>
    </xdr:to>
    <xdr:sp macro="" textlink="MatchANALYSIS!H27">
      <xdr:nvSpPr>
        <xdr:cNvPr id="353" name="Rectangle 352">
          <a:extLst>
            <a:ext uri="{FF2B5EF4-FFF2-40B4-BE49-F238E27FC236}">
              <a16:creationId xmlns:a16="http://schemas.microsoft.com/office/drawing/2014/main" id="{6019C077-457F-B24C-ACA1-A67C9ACE28F0}"/>
            </a:ext>
          </a:extLst>
        </xdr:cNvPr>
        <xdr:cNvSpPr>
          <a:spLocks noChangeAspect="1"/>
        </xdr:cNvSpPr>
      </xdr:nvSpPr>
      <xdr:spPr>
        <a:xfrm>
          <a:off x="39221353" y="124096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CA79D7-D787-814B-ADB1-3ABB6EF1825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7</xdr:row>
      <xdr:rowOff>97964</xdr:rowOff>
    </xdr:from>
    <xdr:to>
      <xdr:col>44</xdr:col>
      <xdr:colOff>768531</xdr:colOff>
      <xdr:row>9</xdr:row>
      <xdr:rowOff>45713</xdr:rowOff>
    </xdr:to>
    <xdr:sp macro="" textlink="MatchANALYSIS!G27">
      <xdr:nvSpPr>
        <xdr:cNvPr id="354" name="Rectangle 353">
          <a:extLst>
            <a:ext uri="{FF2B5EF4-FFF2-40B4-BE49-F238E27FC236}">
              <a16:creationId xmlns:a16="http://schemas.microsoft.com/office/drawing/2014/main" id="{747158CA-E66B-3542-9359-E6F7DE4AD74E}"/>
            </a:ext>
          </a:extLst>
        </xdr:cNvPr>
        <xdr:cNvSpPr>
          <a:spLocks noChangeAspect="1"/>
        </xdr:cNvSpPr>
      </xdr:nvSpPr>
      <xdr:spPr>
        <a:xfrm>
          <a:off x="36666714" y="124096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516343B-769E-0047-9E8A-616A25033B5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7</xdr:row>
      <xdr:rowOff>97964</xdr:rowOff>
    </xdr:from>
    <xdr:to>
      <xdr:col>46</xdr:col>
      <xdr:colOff>727166</xdr:colOff>
      <xdr:row>9</xdr:row>
      <xdr:rowOff>45713</xdr:rowOff>
    </xdr:to>
    <xdr:sp macro="" textlink="MatchANALYSIS!F27">
      <xdr:nvSpPr>
        <xdr:cNvPr id="355" name="Rectangle 354">
          <a:extLst>
            <a:ext uri="{FF2B5EF4-FFF2-40B4-BE49-F238E27FC236}">
              <a16:creationId xmlns:a16="http://schemas.microsoft.com/office/drawing/2014/main" id="{E5EF500C-946F-4C43-8CB3-B6A2A3C87B79}"/>
            </a:ext>
          </a:extLst>
        </xdr:cNvPr>
        <xdr:cNvSpPr>
          <a:spLocks/>
        </xdr:cNvSpPr>
      </xdr:nvSpPr>
      <xdr:spPr>
        <a:xfrm>
          <a:off x="37562972" y="124096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9</xdr:row>
      <xdr:rowOff>123364</xdr:rowOff>
    </xdr:from>
    <xdr:to>
      <xdr:col>47</xdr:col>
      <xdr:colOff>819456</xdr:colOff>
      <xdr:row>11</xdr:row>
      <xdr:rowOff>71112</xdr:rowOff>
    </xdr:to>
    <xdr:sp macro="" textlink="MatchANALYSIS!H25">
      <xdr:nvSpPr>
        <xdr:cNvPr id="356" name="Rectangle 355">
          <a:extLst>
            <a:ext uri="{FF2B5EF4-FFF2-40B4-BE49-F238E27FC236}">
              <a16:creationId xmlns:a16="http://schemas.microsoft.com/office/drawing/2014/main" id="{3CFA006D-8760-DC42-9A66-06AFA360E178}"/>
            </a:ext>
          </a:extLst>
        </xdr:cNvPr>
        <xdr:cNvSpPr>
          <a:spLocks noChangeAspect="1"/>
        </xdr:cNvSpPr>
      </xdr:nvSpPr>
      <xdr:spPr>
        <a:xfrm>
          <a:off x="39221353" y="159293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23E2F04-43E1-974B-A459-264D01309FF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9</xdr:row>
      <xdr:rowOff>123364</xdr:rowOff>
    </xdr:from>
    <xdr:to>
      <xdr:col>44</xdr:col>
      <xdr:colOff>768531</xdr:colOff>
      <xdr:row>11</xdr:row>
      <xdr:rowOff>71112</xdr:rowOff>
    </xdr:to>
    <xdr:sp macro="" textlink="MatchANALYSIS!G25">
      <xdr:nvSpPr>
        <xdr:cNvPr id="357" name="Rectangle 356">
          <a:extLst>
            <a:ext uri="{FF2B5EF4-FFF2-40B4-BE49-F238E27FC236}">
              <a16:creationId xmlns:a16="http://schemas.microsoft.com/office/drawing/2014/main" id="{37BA7D0F-BB02-7A4C-9C08-A562E2DDC687}"/>
            </a:ext>
          </a:extLst>
        </xdr:cNvPr>
        <xdr:cNvSpPr>
          <a:spLocks noChangeAspect="1"/>
        </xdr:cNvSpPr>
      </xdr:nvSpPr>
      <xdr:spPr>
        <a:xfrm>
          <a:off x="36666714" y="159293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234BE88-12EB-B24E-98E1-02253C6BD69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9</xdr:row>
      <xdr:rowOff>123364</xdr:rowOff>
    </xdr:from>
    <xdr:to>
      <xdr:col>46</xdr:col>
      <xdr:colOff>727166</xdr:colOff>
      <xdr:row>11</xdr:row>
      <xdr:rowOff>71112</xdr:rowOff>
    </xdr:to>
    <xdr:sp macro="" textlink="MatchANALYSIS!F25">
      <xdr:nvSpPr>
        <xdr:cNvPr id="358" name="Rectangle 357">
          <a:extLst>
            <a:ext uri="{FF2B5EF4-FFF2-40B4-BE49-F238E27FC236}">
              <a16:creationId xmlns:a16="http://schemas.microsoft.com/office/drawing/2014/main" id="{E7B6CE56-8562-3A40-915E-79BB4CC8EB5C}"/>
            </a:ext>
          </a:extLst>
        </xdr:cNvPr>
        <xdr:cNvSpPr>
          <a:spLocks/>
        </xdr:cNvSpPr>
      </xdr:nvSpPr>
      <xdr:spPr>
        <a:xfrm>
          <a:off x="37562972" y="15929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11</xdr:row>
      <xdr:rowOff>148764</xdr:rowOff>
    </xdr:from>
    <xdr:to>
      <xdr:col>47</xdr:col>
      <xdr:colOff>819456</xdr:colOff>
      <xdr:row>13</xdr:row>
      <xdr:rowOff>96513</xdr:rowOff>
    </xdr:to>
    <xdr:sp macro="" textlink="MatchANALYSIS!H26">
      <xdr:nvSpPr>
        <xdr:cNvPr id="359" name="Rectangle 358">
          <a:extLst>
            <a:ext uri="{FF2B5EF4-FFF2-40B4-BE49-F238E27FC236}">
              <a16:creationId xmlns:a16="http://schemas.microsoft.com/office/drawing/2014/main" id="{CE4404C5-C946-154C-AFF0-F04ED733FA52}"/>
            </a:ext>
          </a:extLst>
        </xdr:cNvPr>
        <xdr:cNvSpPr>
          <a:spLocks noChangeAspect="1"/>
        </xdr:cNvSpPr>
      </xdr:nvSpPr>
      <xdr:spPr>
        <a:xfrm>
          <a:off x="39221353" y="19449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5D1B2A9-EF0A-5B46-A758-FDFF9179BDA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11</xdr:row>
      <xdr:rowOff>148764</xdr:rowOff>
    </xdr:from>
    <xdr:to>
      <xdr:col>44</xdr:col>
      <xdr:colOff>768531</xdr:colOff>
      <xdr:row>13</xdr:row>
      <xdr:rowOff>96513</xdr:rowOff>
    </xdr:to>
    <xdr:sp macro="" textlink="MatchANALYSIS!G26">
      <xdr:nvSpPr>
        <xdr:cNvPr id="360" name="Rectangle 359">
          <a:extLst>
            <a:ext uri="{FF2B5EF4-FFF2-40B4-BE49-F238E27FC236}">
              <a16:creationId xmlns:a16="http://schemas.microsoft.com/office/drawing/2014/main" id="{E5633D09-2EA8-0A4A-92CA-534F01A15E07}"/>
            </a:ext>
          </a:extLst>
        </xdr:cNvPr>
        <xdr:cNvSpPr>
          <a:spLocks noChangeAspect="1"/>
        </xdr:cNvSpPr>
      </xdr:nvSpPr>
      <xdr:spPr>
        <a:xfrm>
          <a:off x="36666714" y="19449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3E8B2C-BA43-3A45-A03D-1AD054ACDE0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11</xdr:row>
      <xdr:rowOff>148764</xdr:rowOff>
    </xdr:from>
    <xdr:to>
      <xdr:col>46</xdr:col>
      <xdr:colOff>727166</xdr:colOff>
      <xdr:row>13</xdr:row>
      <xdr:rowOff>96513</xdr:rowOff>
    </xdr:to>
    <xdr:sp macro="" textlink="MatchANALYSIS!F26">
      <xdr:nvSpPr>
        <xdr:cNvPr id="361" name="Rectangle 360">
          <a:extLst>
            <a:ext uri="{FF2B5EF4-FFF2-40B4-BE49-F238E27FC236}">
              <a16:creationId xmlns:a16="http://schemas.microsoft.com/office/drawing/2014/main" id="{7AA3C6A1-8293-6449-A897-F55AEF3F378A}"/>
            </a:ext>
          </a:extLst>
        </xdr:cNvPr>
        <xdr:cNvSpPr>
          <a:spLocks/>
        </xdr:cNvSpPr>
      </xdr:nvSpPr>
      <xdr:spPr>
        <a:xfrm>
          <a:off x="37562972" y="194490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43</xdr:col>
      <xdr:colOff>413657</xdr:colOff>
      <xdr:row>0</xdr:row>
      <xdr:rowOff>18144</xdr:rowOff>
    </xdr:from>
    <xdr:ext cx="4114800" cy="40301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15CC1A8-B983-9447-8E8F-914B35F9DFAF}"/>
            </a:ext>
          </a:extLst>
        </xdr:cNvPr>
        <xdr:cNvSpPr txBox="1"/>
      </xdr:nvSpPr>
      <xdr:spPr>
        <a:xfrm>
          <a:off x="36300228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one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4A151685-34C3-4C4F-B175-51C460342D5A}"/>
            </a:ext>
          </a:extLst>
        </xdr:cNvPr>
        <xdr:cNvSpPr txBox="1"/>
      </xdr:nvSpPr>
      <xdr:spPr>
        <a:xfrm>
          <a:off x="749299" y="471714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235865</xdr:colOff>
      <xdr:row>16</xdr:row>
      <xdr:rowOff>115383</xdr:rowOff>
    </xdr:from>
    <xdr:to>
      <xdr:col>44</xdr:col>
      <xdr:colOff>772893</xdr:colOff>
      <xdr:row>19</xdr:row>
      <xdr:rowOff>82725</xdr:rowOff>
    </xdr:to>
    <xdr:sp macro="" textlink="Location1ANALYSIS!L22">
      <xdr:nvSpPr>
        <xdr:cNvPr id="345" name="Rectangle 344">
          <a:extLst>
            <a:ext uri="{FF2B5EF4-FFF2-40B4-BE49-F238E27FC236}">
              <a16:creationId xmlns:a16="http://schemas.microsoft.com/office/drawing/2014/main" id="{E5B0AE99-1B82-D640-8A98-AF3E4428B660}"/>
            </a:ext>
          </a:extLst>
        </xdr:cNvPr>
        <xdr:cNvSpPr>
          <a:spLocks noChangeAspect="1"/>
        </xdr:cNvSpPr>
      </xdr:nvSpPr>
      <xdr:spPr>
        <a:xfrm>
          <a:off x="36122436" y="272795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43</xdr:col>
      <xdr:colOff>254008</xdr:colOff>
      <xdr:row>21</xdr:row>
      <xdr:rowOff>13780</xdr:rowOff>
    </xdr:from>
    <xdr:to>
      <xdr:col>44</xdr:col>
      <xdr:colOff>791036</xdr:colOff>
      <xdr:row>23</xdr:row>
      <xdr:rowOff>144409</xdr:rowOff>
    </xdr:to>
    <xdr:sp macro="" textlink="Location1ANALYSIS!L24">
      <xdr:nvSpPr>
        <xdr:cNvPr id="347" name="Rectangle 346">
          <a:extLst>
            <a:ext uri="{FF2B5EF4-FFF2-40B4-BE49-F238E27FC236}">
              <a16:creationId xmlns:a16="http://schemas.microsoft.com/office/drawing/2014/main" id="{1720AEA4-93E3-0B47-9615-4D24E9D61EB5}"/>
            </a:ext>
          </a:extLst>
        </xdr:cNvPr>
        <xdr:cNvSpPr>
          <a:spLocks noChangeAspect="1"/>
        </xdr:cNvSpPr>
      </xdr:nvSpPr>
      <xdr:spPr>
        <a:xfrm>
          <a:off x="36140579" y="344278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77%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235865</xdr:colOff>
      <xdr:row>25</xdr:row>
      <xdr:rowOff>111749</xdr:rowOff>
    </xdr:from>
    <xdr:to>
      <xdr:col>44</xdr:col>
      <xdr:colOff>772893</xdr:colOff>
      <xdr:row>28</xdr:row>
      <xdr:rowOff>79092</xdr:rowOff>
    </xdr:to>
    <xdr:sp macro="" textlink="Location1ANALYSIS!L23">
      <xdr:nvSpPr>
        <xdr:cNvPr id="362" name="Rectangle 361">
          <a:extLst>
            <a:ext uri="{FF2B5EF4-FFF2-40B4-BE49-F238E27FC236}">
              <a16:creationId xmlns:a16="http://schemas.microsoft.com/office/drawing/2014/main" id="{2DD0035F-8B55-1E40-A317-8171AFAF0474}"/>
            </a:ext>
          </a:extLst>
        </xdr:cNvPr>
        <xdr:cNvSpPr>
          <a:spLocks noChangeAspect="1"/>
        </xdr:cNvSpPr>
      </xdr:nvSpPr>
      <xdr:spPr>
        <a:xfrm>
          <a:off x="36122436" y="419389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90%</a:t>
          </a:fld>
          <a:endParaRPr lang="en-US" sz="1000" i="0"/>
        </a:p>
      </xdr:txBody>
    </xdr:sp>
    <xdr:clientData/>
  </xdr:twoCellAnchor>
  <xdr:twoCellAnchor>
    <xdr:from>
      <xdr:col>43</xdr:col>
      <xdr:colOff>780140</xdr:colOff>
      <xdr:row>16</xdr:row>
      <xdr:rowOff>18145</xdr:rowOff>
    </xdr:from>
    <xdr:to>
      <xdr:col>47</xdr:col>
      <xdr:colOff>826940</xdr:colOff>
      <xdr:row>28</xdr:row>
      <xdr:rowOff>161834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EFCA0DB-5FD5-5243-ACA7-E7232F3D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66711" y="2630716"/>
          <a:ext cx="3385086" cy="2103118"/>
        </a:xfrm>
        <a:prstGeom prst="rect">
          <a:avLst/>
        </a:prstGeom>
      </xdr:spPr>
    </xdr:pic>
    <xdr:clientData/>
  </xdr:twoCellAnchor>
  <xdr:twoCellAnchor>
    <xdr:from>
      <xdr:col>43</xdr:col>
      <xdr:colOff>642260</xdr:colOff>
      <xdr:row>29</xdr:row>
      <xdr:rowOff>93609</xdr:rowOff>
    </xdr:from>
    <xdr:to>
      <xdr:col>44</xdr:col>
      <xdr:colOff>630648</xdr:colOff>
      <xdr:row>31</xdr:row>
      <xdr:rowOff>41358</xdr:rowOff>
    </xdr:to>
    <xdr:sp macro="" textlink="Location1ANALYSIS!L27">
      <xdr:nvSpPr>
        <xdr:cNvPr id="364" name="Rectangle 363">
          <a:extLst>
            <a:ext uri="{FF2B5EF4-FFF2-40B4-BE49-F238E27FC236}">
              <a16:creationId xmlns:a16="http://schemas.microsoft.com/office/drawing/2014/main" id="{923CF113-5072-E74E-B9D2-AC7BC08D840B}"/>
            </a:ext>
          </a:extLst>
        </xdr:cNvPr>
        <xdr:cNvSpPr>
          <a:spLocks noChangeAspect="1"/>
        </xdr:cNvSpPr>
      </xdr:nvSpPr>
      <xdr:spPr>
        <a:xfrm>
          <a:off x="36528831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341086</xdr:colOff>
      <xdr:row>29</xdr:row>
      <xdr:rowOff>93609</xdr:rowOff>
    </xdr:from>
    <xdr:to>
      <xdr:col>45</xdr:col>
      <xdr:colOff>329475</xdr:colOff>
      <xdr:row>31</xdr:row>
      <xdr:rowOff>41358</xdr:rowOff>
    </xdr:to>
    <xdr:sp macro="" textlink="Location1ANALYSIS!L28">
      <xdr:nvSpPr>
        <xdr:cNvPr id="365" name="Rectangle 364">
          <a:extLst>
            <a:ext uri="{FF2B5EF4-FFF2-40B4-BE49-F238E27FC236}">
              <a16:creationId xmlns:a16="http://schemas.microsoft.com/office/drawing/2014/main" id="{7661DC4E-00DB-CA42-97FA-9206CE74890C}"/>
            </a:ext>
          </a:extLst>
        </xdr:cNvPr>
        <xdr:cNvSpPr>
          <a:spLocks noChangeAspect="1"/>
        </xdr:cNvSpPr>
      </xdr:nvSpPr>
      <xdr:spPr>
        <a:xfrm>
          <a:off x="37062229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729346</xdr:colOff>
      <xdr:row>29</xdr:row>
      <xdr:rowOff>93609</xdr:rowOff>
    </xdr:from>
    <xdr:to>
      <xdr:col>46</xdr:col>
      <xdr:colOff>717734</xdr:colOff>
      <xdr:row>31</xdr:row>
      <xdr:rowOff>41358</xdr:rowOff>
    </xdr:to>
    <xdr:sp macro="" textlink="Location1ANALYSIS!L29">
      <xdr:nvSpPr>
        <xdr:cNvPr id="366" name="Rectangle 365">
          <a:extLst>
            <a:ext uri="{FF2B5EF4-FFF2-40B4-BE49-F238E27FC236}">
              <a16:creationId xmlns:a16="http://schemas.microsoft.com/office/drawing/2014/main" id="{D284F28A-6EDF-9B41-A656-7C1DDCA649DA}"/>
            </a:ext>
          </a:extLst>
        </xdr:cNvPr>
        <xdr:cNvSpPr>
          <a:spLocks noChangeAspect="1"/>
        </xdr:cNvSpPr>
      </xdr:nvSpPr>
      <xdr:spPr>
        <a:xfrm>
          <a:off x="38285060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482600</xdr:colOff>
      <xdr:row>29</xdr:row>
      <xdr:rowOff>93609</xdr:rowOff>
    </xdr:from>
    <xdr:to>
      <xdr:col>47</xdr:col>
      <xdr:colOff>470989</xdr:colOff>
      <xdr:row>31</xdr:row>
      <xdr:rowOff>41358</xdr:rowOff>
    </xdr:to>
    <xdr:sp macro="" textlink="Location1ANALYSIS!L30">
      <xdr:nvSpPr>
        <xdr:cNvPr id="367" name="Rectangle 366">
          <a:extLst>
            <a:ext uri="{FF2B5EF4-FFF2-40B4-BE49-F238E27FC236}">
              <a16:creationId xmlns:a16="http://schemas.microsoft.com/office/drawing/2014/main" id="{99F24F18-06FB-FD4A-97FB-E7DEC17E5083}"/>
            </a:ext>
          </a:extLst>
        </xdr:cNvPr>
        <xdr:cNvSpPr>
          <a:spLocks noChangeAspect="1"/>
        </xdr:cNvSpPr>
      </xdr:nvSpPr>
      <xdr:spPr>
        <a:xfrm>
          <a:off x="38872886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92%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235855</xdr:colOff>
      <xdr:row>29</xdr:row>
      <xdr:rowOff>93609</xdr:rowOff>
    </xdr:from>
    <xdr:to>
      <xdr:col>48</xdr:col>
      <xdr:colOff>224243</xdr:colOff>
      <xdr:row>31</xdr:row>
      <xdr:rowOff>41358</xdr:rowOff>
    </xdr:to>
    <xdr:sp macro="" textlink="Location1ANALYSIS!L31">
      <xdr:nvSpPr>
        <xdr:cNvPr id="368" name="Rectangle 367">
          <a:extLst>
            <a:ext uri="{FF2B5EF4-FFF2-40B4-BE49-F238E27FC236}">
              <a16:creationId xmlns:a16="http://schemas.microsoft.com/office/drawing/2014/main" id="{59EF09B0-1C59-3143-9BFC-B0622CDD4E53}"/>
            </a:ext>
          </a:extLst>
        </xdr:cNvPr>
        <xdr:cNvSpPr>
          <a:spLocks noChangeAspect="1"/>
        </xdr:cNvSpPr>
      </xdr:nvSpPr>
      <xdr:spPr>
        <a:xfrm>
          <a:off x="39460712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15</xdr:row>
      <xdr:rowOff>145143</xdr:rowOff>
    </xdr:from>
    <xdr:to>
      <xdr:col>44</xdr:col>
      <xdr:colOff>253143</xdr:colOff>
      <xdr:row>18</xdr:row>
      <xdr:rowOff>123299</xdr:rowOff>
    </xdr:to>
    <xdr:sp macro="" textlink="Location1ANALYSIS!$O$4">
      <xdr:nvSpPr>
        <xdr:cNvPr id="369" name="TextBox 368">
          <a:extLst>
            <a:ext uri="{FF2B5EF4-FFF2-40B4-BE49-F238E27FC236}">
              <a16:creationId xmlns:a16="http://schemas.microsoft.com/office/drawing/2014/main" id="{C13E279F-235B-DA47-AA0F-7D7AE8CB399F}"/>
            </a:ext>
          </a:extLst>
        </xdr:cNvPr>
        <xdr:cNvSpPr txBox="1"/>
      </xdr:nvSpPr>
      <xdr:spPr>
        <a:xfrm>
          <a:off x="36666711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83454</xdr:colOff>
      <xdr:row>29</xdr:row>
      <xdr:rowOff>100865</xdr:rowOff>
    </xdr:from>
    <xdr:to>
      <xdr:col>46</xdr:col>
      <xdr:colOff>59142</xdr:colOff>
      <xdr:row>31</xdr:row>
      <xdr:rowOff>48614</xdr:rowOff>
    </xdr:to>
    <xdr:sp macro="" textlink="Location1ANALYSIS!L29">
      <xdr:nvSpPr>
        <xdr:cNvPr id="370" name="Rectangle 369">
          <a:extLst>
            <a:ext uri="{FF2B5EF4-FFF2-40B4-BE49-F238E27FC236}">
              <a16:creationId xmlns:a16="http://schemas.microsoft.com/office/drawing/2014/main" id="{B16E3F31-3961-5B45-9F96-A03952A4A52D}"/>
            </a:ext>
          </a:extLst>
        </xdr:cNvPr>
        <xdr:cNvSpPr>
          <a:spLocks noChangeAspect="1"/>
        </xdr:cNvSpPr>
      </xdr:nvSpPr>
      <xdr:spPr>
        <a:xfrm>
          <a:off x="37639168" y="4836151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15</xdr:row>
      <xdr:rowOff>145143</xdr:rowOff>
    </xdr:from>
    <xdr:to>
      <xdr:col>45</xdr:col>
      <xdr:colOff>151545</xdr:colOff>
      <xdr:row>18</xdr:row>
      <xdr:rowOff>123299</xdr:rowOff>
    </xdr:to>
    <xdr:sp macro="" textlink="Location1ANALYSIS!$O$5">
      <xdr:nvSpPr>
        <xdr:cNvPr id="371" name="TextBox 370">
          <a:extLst>
            <a:ext uri="{FF2B5EF4-FFF2-40B4-BE49-F238E27FC236}">
              <a16:creationId xmlns:a16="http://schemas.microsoft.com/office/drawing/2014/main" id="{85BED3C6-7185-4A41-89B0-6E67BECDF73D}"/>
            </a:ext>
          </a:extLst>
        </xdr:cNvPr>
        <xdr:cNvSpPr txBox="1"/>
      </xdr:nvSpPr>
      <xdr:spPr>
        <a:xfrm>
          <a:off x="37399684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15</xdr:row>
      <xdr:rowOff>145143</xdr:rowOff>
    </xdr:from>
    <xdr:to>
      <xdr:col>46</xdr:col>
      <xdr:colOff>176947</xdr:colOff>
      <xdr:row>18</xdr:row>
      <xdr:rowOff>123299</xdr:rowOff>
    </xdr:to>
    <xdr:sp macro="" textlink="Location1ANALYSIS!$O$6">
      <xdr:nvSpPr>
        <xdr:cNvPr id="372" name="TextBox 371">
          <a:extLst>
            <a:ext uri="{FF2B5EF4-FFF2-40B4-BE49-F238E27FC236}">
              <a16:creationId xmlns:a16="http://schemas.microsoft.com/office/drawing/2014/main" id="{60F6D1CC-1830-3E45-8D13-5CD592BE1680}"/>
            </a:ext>
          </a:extLst>
        </xdr:cNvPr>
        <xdr:cNvSpPr txBox="1"/>
      </xdr:nvSpPr>
      <xdr:spPr>
        <a:xfrm>
          <a:off x="38259658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15</xdr:row>
      <xdr:rowOff>145143</xdr:rowOff>
    </xdr:from>
    <xdr:to>
      <xdr:col>47</xdr:col>
      <xdr:colOff>75348</xdr:colOff>
      <xdr:row>18</xdr:row>
      <xdr:rowOff>123299</xdr:rowOff>
    </xdr:to>
    <xdr:sp macro="" textlink="Location1ANALYSIS!$O$7">
      <xdr:nvSpPr>
        <xdr:cNvPr id="373" name="TextBox 372">
          <a:extLst>
            <a:ext uri="{FF2B5EF4-FFF2-40B4-BE49-F238E27FC236}">
              <a16:creationId xmlns:a16="http://schemas.microsoft.com/office/drawing/2014/main" id="{CC85F6CB-01DB-D148-87A6-7CBF16C8A019}"/>
            </a:ext>
          </a:extLst>
        </xdr:cNvPr>
        <xdr:cNvSpPr txBox="1"/>
      </xdr:nvSpPr>
      <xdr:spPr>
        <a:xfrm>
          <a:off x="38992630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301172</xdr:colOff>
      <xdr:row>15</xdr:row>
      <xdr:rowOff>145143</xdr:rowOff>
    </xdr:from>
    <xdr:to>
      <xdr:col>47</xdr:col>
      <xdr:colOff>608747</xdr:colOff>
      <xdr:row>18</xdr:row>
      <xdr:rowOff>123299</xdr:rowOff>
    </xdr:to>
    <xdr:sp macro="" textlink="Location1ANALYSIS!$O$8">
      <xdr:nvSpPr>
        <xdr:cNvPr id="374" name="TextBox 373">
          <a:extLst>
            <a:ext uri="{FF2B5EF4-FFF2-40B4-BE49-F238E27FC236}">
              <a16:creationId xmlns:a16="http://schemas.microsoft.com/office/drawing/2014/main" id="{372789FF-1E37-8441-AE72-F31A70722005}"/>
            </a:ext>
          </a:extLst>
        </xdr:cNvPr>
        <xdr:cNvSpPr txBox="1"/>
      </xdr:nvSpPr>
      <xdr:spPr>
        <a:xfrm>
          <a:off x="39526029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787396</xdr:colOff>
      <xdr:row>25</xdr:row>
      <xdr:rowOff>7268</xdr:rowOff>
    </xdr:from>
    <xdr:to>
      <xdr:col>44</xdr:col>
      <xdr:colOff>260399</xdr:colOff>
      <xdr:row>27</xdr:row>
      <xdr:rowOff>148710</xdr:rowOff>
    </xdr:to>
    <xdr:sp macro="" textlink="Location1ANALYSIS!$O$14">
      <xdr:nvSpPr>
        <xdr:cNvPr id="376" name="TextBox 375">
          <a:extLst>
            <a:ext uri="{FF2B5EF4-FFF2-40B4-BE49-F238E27FC236}">
              <a16:creationId xmlns:a16="http://schemas.microsoft.com/office/drawing/2014/main" id="{7DC03A5C-96A0-9042-B176-F220D17C1C70}"/>
            </a:ext>
          </a:extLst>
        </xdr:cNvPr>
        <xdr:cNvSpPr txBox="1"/>
      </xdr:nvSpPr>
      <xdr:spPr>
        <a:xfrm>
          <a:off x="36673967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25</xdr:row>
      <xdr:rowOff>7268</xdr:rowOff>
    </xdr:from>
    <xdr:to>
      <xdr:col>45</xdr:col>
      <xdr:colOff>158801</xdr:colOff>
      <xdr:row>27</xdr:row>
      <xdr:rowOff>148710</xdr:rowOff>
    </xdr:to>
    <xdr:sp macro="" textlink="Location1ANALYSIS!$O$15">
      <xdr:nvSpPr>
        <xdr:cNvPr id="377" name="TextBox 376">
          <a:extLst>
            <a:ext uri="{FF2B5EF4-FFF2-40B4-BE49-F238E27FC236}">
              <a16:creationId xmlns:a16="http://schemas.microsoft.com/office/drawing/2014/main" id="{2B7B04BE-760E-D547-AB89-1C2BA219CA94}"/>
            </a:ext>
          </a:extLst>
        </xdr:cNvPr>
        <xdr:cNvSpPr txBox="1"/>
      </xdr:nvSpPr>
      <xdr:spPr>
        <a:xfrm>
          <a:off x="37406940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711200</xdr:colOff>
      <xdr:row>25</xdr:row>
      <xdr:rowOff>7268</xdr:rowOff>
    </xdr:from>
    <xdr:to>
      <xdr:col>46</xdr:col>
      <xdr:colOff>184203</xdr:colOff>
      <xdr:row>27</xdr:row>
      <xdr:rowOff>148710</xdr:rowOff>
    </xdr:to>
    <xdr:sp macro="" textlink="Location1ANALYSIS!$O$16">
      <xdr:nvSpPr>
        <xdr:cNvPr id="378" name="TextBox 377">
          <a:extLst>
            <a:ext uri="{FF2B5EF4-FFF2-40B4-BE49-F238E27FC236}">
              <a16:creationId xmlns:a16="http://schemas.microsoft.com/office/drawing/2014/main" id="{0A0DE8C5-F46F-F849-AAEC-E60049E9906A}"/>
            </a:ext>
          </a:extLst>
        </xdr:cNvPr>
        <xdr:cNvSpPr txBox="1"/>
      </xdr:nvSpPr>
      <xdr:spPr>
        <a:xfrm>
          <a:off x="38266914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627743</xdr:colOff>
      <xdr:row>25</xdr:row>
      <xdr:rowOff>7268</xdr:rowOff>
    </xdr:from>
    <xdr:to>
      <xdr:col>47</xdr:col>
      <xdr:colOff>100747</xdr:colOff>
      <xdr:row>27</xdr:row>
      <xdr:rowOff>148710</xdr:rowOff>
    </xdr:to>
    <xdr:sp macro="" textlink="Location1ANALYSIS!$O$17">
      <xdr:nvSpPr>
        <xdr:cNvPr id="379" name="TextBox 378">
          <a:extLst>
            <a:ext uri="{FF2B5EF4-FFF2-40B4-BE49-F238E27FC236}">
              <a16:creationId xmlns:a16="http://schemas.microsoft.com/office/drawing/2014/main" id="{B3E73376-4E26-7248-B0CE-C42861B4DFA8}"/>
            </a:ext>
          </a:extLst>
        </xdr:cNvPr>
        <xdr:cNvSpPr txBox="1"/>
      </xdr:nvSpPr>
      <xdr:spPr>
        <a:xfrm>
          <a:off x="39018029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295728</xdr:colOff>
      <xdr:row>25</xdr:row>
      <xdr:rowOff>7268</xdr:rowOff>
    </xdr:from>
    <xdr:to>
      <xdr:col>47</xdr:col>
      <xdr:colOff>616003</xdr:colOff>
      <xdr:row>27</xdr:row>
      <xdr:rowOff>148710</xdr:rowOff>
    </xdr:to>
    <xdr:sp macro="" textlink="Location1ANALYSIS!$O$18">
      <xdr:nvSpPr>
        <xdr:cNvPr id="380" name="TextBox 379">
          <a:extLst>
            <a:ext uri="{FF2B5EF4-FFF2-40B4-BE49-F238E27FC236}">
              <a16:creationId xmlns:a16="http://schemas.microsoft.com/office/drawing/2014/main" id="{B0836AE2-3EFC-DD4E-8E39-D9B34D82D515}"/>
            </a:ext>
          </a:extLst>
        </xdr:cNvPr>
        <xdr:cNvSpPr txBox="1"/>
      </xdr:nvSpPr>
      <xdr:spPr>
        <a:xfrm>
          <a:off x="39520585" y="4089411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21</xdr:row>
      <xdr:rowOff>18150</xdr:rowOff>
    </xdr:from>
    <xdr:to>
      <xdr:col>44</xdr:col>
      <xdr:colOff>253143</xdr:colOff>
      <xdr:row>23</xdr:row>
      <xdr:rowOff>159592</xdr:rowOff>
    </xdr:to>
    <xdr:sp macro="" textlink="Location1ANALYSIS!$O$9">
      <xdr:nvSpPr>
        <xdr:cNvPr id="390" name="TextBox 389">
          <a:extLst>
            <a:ext uri="{FF2B5EF4-FFF2-40B4-BE49-F238E27FC236}">
              <a16:creationId xmlns:a16="http://schemas.microsoft.com/office/drawing/2014/main" id="{510C4122-3E5C-C243-84E3-C4603838CBF8}"/>
            </a:ext>
          </a:extLst>
        </xdr:cNvPr>
        <xdr:cNvSpPr txBox="1"/>
      </xdr:nvSpPr>
      <xdr:spPr>
        <a:xfrm>
          <a:off x="36666711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21</xdr:row>
      <xdr:rowOff>18150</xdr:rowOff>
    </xdr:from>
    <xdr:to>
      <xdr:col>45</xdr:col>
      <xdr:colOff>151545</xdr:colOff>
      <xdr:row>23</xdr:row>
      <xdr:rowOff>159592</xdr:rowOff>
    </xdr:to>
    <xdr:sp macro="" textlink="Location1ANALYSIS!$O$10">
      <xdr:nvSpPr>
        <xdr:cNvPr id="391" name="TextBox 390">
          <a:extLst>
            <a:ext uri="{FF2B5EF4-FFF2-40B4-BE49-F238E27FC236}">
              <a16:creationId xmlns:a16="http://schemas.microsoft.com/office/drawing/2014/main" id="{2F67004C-853B-D243-AC53-222C4D3F1704}"/>
            </a:ext>
          </a:extLst>
        </xdr:cNvPr>
        <xdr:cNvSpPr txBox="1"/>
      </xdr:nvSpPr>
      <xdr:spPr>
        <a:xfrm>
          <a:off x="37399684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21</xdr:row>
      <xdr:rowOff>18150</xdr:rowOff>
    </xdr:from>
    <xdr:to>
      <xdr:col>46</xdr:col>
      <xdr:colOff>176947</xdr:colOff>
      <xdr:row>23</xdr:row>
      <xdr:rowOff>159592</xdr:rowOff>
    </xdr:to>
    <xdr:sp macro="" textlink="Location1ANALYSIS!$O$11">
      <xdr:nvSpPr>
        <xdr:cNvPr id="392" name="TextBox 391">
          <a:extLst>
            <a:ext uri="{FF2B5EF4-FFF2-40B4-BE49-F238E27FC236}">
              <a16:creationId xmlns:a16="http://schemas.microsoft.com/office/drawing/2014/main" id="{C7D2F0A2-6A33-1549-A1A2-E350AC903CF7}"/>
            </a:ext>
          </a:extLst>
        </xdr:cNvPr>
        <xdr:cNvSpPr txBox="1"/>
      </xdr:nvSpPr>
      <xdr:spPr>
        <a:xfrm>
          <a:off x="38259658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21</xdr:row>
      <xdr:rowOff>18150</xdr:rowOff>
    </xdr:from>
    <xdr:to>
      <xdr:col>47</xdr:col>
      <xdr:colOff>75348</xdr:colOff>
      <xdr:row>23</xdr:row>
      <xdr:rowOff>159592</xdr:rowOff>
    </xdr:to>
    <xdr:sp macro="" textlink="Location1ANALYSIS!$O$12">
      <xdr:nvSpPr>
        <xdr:cNvPr id="393" name="TextBox 392">
          <a:extLst>
            <a:ext uri="{FF2B5EF4-FFF2-40B4-BE49-F238E27FC236}">
              <a16:creationId xmlns:a16="http://schemas.microsoft.com/office/drawing/2014/main" id="{A4D952C5-7671-6A4C-9D2A-18A8222990FA}"/>
            </a:ext>
          </a:extLst>
        </xdr:cNvPr>
        <xdr:cNvSpPr txBox="1"/>
      </xdr:nvSpPr>
      <xdr:spPr>
        <a:xfrm>
          <a:off x="38992630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275772</xdr:colOff>
      <xdr:row>21</xdr:row>
      <xdr:rowOff>18150</xdr:rowOff>
    </xdr:from>
    <xdr:to>
      <xdr:col>47</xdr:col>
      <xdr:colOff>608747</xdr:colOff>
      <xdr:row>23</xdr:row>
      <xdr:rowOff>159592</xdr:rowOff>
    </xdr:to>
    <xdr:sp macro="" textlink="Location1ANALYSIS!$O$13">
      <xdr:nvSpPr>
        <xdr:cNvPr id="394" name="TextBox 393">
          <a:extLst>
            <a:ext uri="{FF2B5EF4-FFF2-40B4-BE49-F238E27FC236}">
              <a16:creationId xmlns:a16="http://schemas.microsoft.com/office/drawing/2014/main" id="{FF2E0890-CE82-6A44-9DD9-E856B77BC6A8}"/>
            </a:ext>
          </a:extLst>
        </xdr:cNvPr>
        <xdr:cNvSpPr txBox="1"/>
      </xdr:nvSpPr>
      <xdr:spPr>
        <a:xfrm>
          <a:off x="39500629" y="3447150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224979</xdr:colOff>
      <xdr:row>35</xdr:row>
      <xdr:rowOff>140786</xdr:rowOff>
    </xdr:from>
    <xdr:to>
      <xdr:col>44</xdr:col>
      <xdr:colOff>762007</xdr:colOff>
      <xdr:row>38</xdr:row>
      <xdr:rowOff>108129</xdr:rowOff>
    </xdr:to>
    <xdr:sp macro="" textlink="Location1ANALYSIS!L22">
      <xdr:nvSpPr>
        <xdr:cNvPr id="396" name="Rectangle 395">
          <a:extLst>
            <a:ext uri="{FF2B5EF4-FFF2-40B4-BE49-F238E27FC236}">
              <a16:creationId xmlns:a16="http://schemas.microsoft.com/office/drawing/2014/main" id="{8B00F913-83EA-5842-B7F5-C99EE60180DA}"/>
            </a:ext>
          </a:extLst>
        </xdr:cNvPr>
        <xdr:cNvSpPr>
          <a:spLocks noChangeAspect="1"/>
        </xdr:cNvSpPr>
      </xdr:nvSpPr>
      <xdr:spPr>
        <a:xfrm>
          <a:off x="36111550" y="585578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43</xdr:col>
      <xdr:colOff>243122</xdr:colOff>
      <xdr:row>40</xdr:row>
      <xdr:rowOff>39183</xdr:rowOff>
    </xdr:from>
    <xdr:to>
      <xdr:col>44</xdr:col>
      <xdr:colOff>780150</xdr:colOff>
      <xdr:row>43</xdr:row>
      <xdr:rowOff>6526</xdr:rowOff>
    </xdr:to>
    <xdr:sp macro="" textlink="Location1ANALYSIS!L24">
      <xdr:nvSpPr>
        <xdr:cNvPr id="397" name="Rectangle 396">
          <a:extLst>
            <a:ext uri="{FF2B5EF4-FFF2-40B4-BE49-F238E27FC236}">
              <a16:creationId xmlns:a16="http://schemas.microsoft.com/office/drawing/2014/main" id="{4AD195B8-4B01-E646-8BCF-F9B69801AC7F}"/>
            </a:ext>
          </a:extLst>
        </xdr:cNvPr>
        <xdr:cNvSpPr>
          <a:spLocks noChangeAspect="1"/>
        </xdr:cNvSpPr>
      </xdr:nvSpPr>
      <xdr:spPr>
        <a:xfrm>
          <a:off x="36129693" y="657061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77%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224979</xdr:colOff>
      <xdr:row>44</xdr:row>
      <xdr:rowOff>137153</xdr:rowOff>
    </xdr:from>
    <xdr:to>
      <xdr:col>44</xdr:col>
      <xdr:colOff>762007</xdr:colOff>
      <xdr:row>47</xdr:row>
      <xdr:rowOff>104495</xdr:rowOff>
    </xdr:to>
    <xdr:sp macro="" textlink="Location1ANALYSIS!L23">
      <xdr:nvSpPr>
        <xdr:cNvPr id="398" name="Rectangle 397">
          <a:extLst>
            <a:ext uri="{FF2B5EF4-FFF2-40B4-BE49-F238E27FC236}">
              <a16:creationId xmlns:a16="http://schemas.microsoft.com/office/drawing/2014/main" id="{2BD2DB27-76C6-2B4E-AB42-4D2227B23D4B}"/>
            </a:ext>
          </a:extLst>
        </xdr:cNvPr>
        <xdr:cNvSpPr>
          <a:spLocks noChangeAspect="1"/>
        </xdr:cNvSpPr>
      </xdr:nvSpPr>
      <xdr:spPr>
        <a:xfrm>
          <a:off x="36111550" y="732172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90%</a:t>
          </a:fld>
          <a:endParaRPr lang="en-US" sz="1000" i="0"/>
        </a:p>
      </xdr:txBody>
    </xdr:sp>
    <xdr:clientData/>
  </xdr:twoCellAnchor>
  <xdr:twoCellAnchor>
    <xdr:from>
      <xdr:col>43</xdr:col>
      <xdr:colOff>631374</xdr:colOff>
      <xdr:row>48</xdr:row>
      <xdr:rowOff>119013</xdr:rowOff>
    </xdr:from>
    <xdr:to>
      <xdr:col>44</xdr:col>
      <xdr:colOff>619762</xdr:colOff>
      <xdr:row>50</xdr:row>
      <xdr:rowOff>66761</xdr:rowOff>
    </xdr:to>
    <xdr:sp macro="" textlink="Location1ANALYSIS!L27">
      <xdr:nvSpPr>
        <xdr:cNvPr id="399" name="Rectangle 398">
          <a:extLst>
            <a:ext uri="{FF2B5EF4-FFF2-40B4-BE49-F238E27FC236}">
              <a16:creationId xmlns:a16="http://schemas.microsoft.com/office/drawing/2014/main" id="{5705DE09-9871-6A4B-B191-C01168686F4B}"/>
            </a:ext>
          </a:extLst>
        </xdr:cNvPr>
        <xdr:cNvSpPr>
          <a:spLocks noChangeAspect="1"/>
        </xdr:cNvSpPr>
      </xdr:nvSpPr>
      <xdr:spPr>
        <a:xfrm>
          <a:off x="36517945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330200</xdr:colOff>
      <xdr:row>48</xdr:row>
      <xdr:rowOff>119013</xdr:rowOff>
    </xdr:from>
    <xdr:to>
      <xdr:col>45</xdr:col>
      <xdr:colOff>318589</xdr:colOff>
      <xdr:row>50</xdr:row>
      <xdr:rowOff>66761</xdr:rowOff>
    </xdr:to>
    <xdr:sp macro="" textlink="Location1ANALYSIS!L28">
      <xdr:nvSpPr>
        <xdr:cNvPr id="400" name="Rectangle 399">
          <a:extLst>
            <a:ext uri="{FF2B5EF4-FFF2-40B4-BE49-F238E27FC236}">
              <a16:creationId xmlns:a16="http://schemas.microsoft.com/office/drawing/2014/main" id="{B7FA109E-2079-F94B-B93A-5F39A2680E4B}"/>
            </a:ext>
          </a:extLst>
        </xdr:cNvPr>
        <xdr:cNvSpPr>
          <a:spLocks noChangeAspect="1"/>
        </xdr:cNvSpPr>
      </xdr:nvSpPr>
      <xdr:spPr>
        <a:xfrm>
          <a:off x="37051343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718460</xdr:colOff>
      <xdr:row>48</xdr:row>
      <xdr:rowOff>119013</xdr:rowOff>
    </xdr:from>
    <xdr:to>
      <xdr:col>46</xdr:col>
      <xdr:colOff>706848</xdr:colOff>
      <xdr:row>50</xdr:row>
      <xdr:rowOff>66761</xdr:rowOff>
    </xdr:to>
    <xdr:sp macro="" textlink="Location1ANALYSIS!L29">
      <xdr:nvSpPr>
        <xdr:cNvPr id="401" name="Rectangle 400">
          <a:extLst>
            <a:ext uri="{FF2B5EF4-FFF2-40B4-BE49-F238E27FC236}">
              <a16:creationId xmlns:a16="http://schemas.microsoft.com/office/drawing/2014/main" id="{B9FBF025-0848-E24D-9712-0BFB145BD2FD}"/>
            </a:ext>
          </a:extLst>
        </xdr:cNvPr>
        <xdr:cNvSpPr>
          <a:spLocks noChangeAspect="1"/>
        </xdr:cNvSpPr>
      </xdr:nvSpPr>
      <xdr:spPr>
        <a:xfrm>
          <a:off x="38274174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471714</xdr:colOff>
      <xdr:row>48</xdr:row>
      <xdr:rowOff>119013</xdr:rowOff>
    </xdr:from>
    <xdr:to>
      <xdr:col>47</xdr:col>
      <xdr:colOff>460103</xdr:colOff>
      <xdr:row>50</xdr:row>
      <xdr:rowOff>66761</xdr:rowOff>
    </xdr:to>
    <xdr:sp macro="" textlink="Location1ANALYSIS!L30">
      <xdr:nvSpPr>
        <xdr:cNvPr id="402" name="Rectangle 401">
          <a:extLst>
            <a:ext uri="{FF2B5EF4-FFF2-40B4-BE49-F238E27FC236}">
              <a16:creationId xmlns:a16="http://schemas.microsoft.com/office/drawing/2014/main" id="{74116BD0-D786-EE48-8CF5-11D441FC993A}"/>
            </a:ext>
          </a:extLst>
        </xdr:cNvPr>
        <xdr:cNvSpPr>
          <a:spLocks noChangeAspect="1"/>
        </xdr:cNvSpPr>
      </xdr:nvSpPr>
      <xdr:spPr>
        <a:xfrm>
          <a:off x="38862000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92%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224969</xdr:colOff>
      <xdr:row>48</xdr:row>
      <xdr:rowOff>119013</xdr:rowOff>
    </xdr:from>
    <xdr:to>
      <xdr:col>48</xdr:col>
      <xdr:colOff>213357</xdr:colOff>
      <xdr:row>50</xdr:row>
      <xdr:rowOff>66761</xdr:rowOff>
    </xdr:to>
    <xdr:sp macro="" textlink="Location1ANALYSIS!L31">
      <xdr:nvSpPr>
        <xdr:cNvPr id="403" name="Rectangle 402">
          <a:extLst>
            <a:ext uri="{FF2B5EF4-FFF2-40B4-BE49-F238E27FC236}">
              <a16:creationId xmlns:a16="http://schemas.microsoft.com/office/drawing/2014/main" id="{BDE20255-202F-E345-80BB-8F299D2EE81D}"/>
            </a:ext>
          </a:extLst>
        </xdr:cNvPr>
        <xdr:cNvSpPr>
          <a:spLocks noChangeAspect="1"/>
        </xdr:cNvSpPr>
      </xdr:nvSpPr>
      <xdr:spPr>
        <a:xfrm>
          <a:off x="39449826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72568</xdr:colOff>
      <xdr:row>48</xdr:row>
      <xdr:rowOff>126269</xdr:rowOff>
    </xdr:from>
    <xdr:to>
      <xdr:col>46</xdr:col>
      <xdr:colOff>48256</xdr:colOff>
      <xdr:row>50</xdr:row>
      <xdr:rowOff>74017</xdr:rowOff>
    </xdr:to>
    <xdr:sp macro="" textlink="Location1ANALYSIS!L29">
      <xdr:nvSpPr>
        <xdr:cNvPr id="404" name="Rectangle 403">
          <a:extLst>
            <a:ext uri="{FF2B5EF4-FFF2-40B4-BE49-F238E27FC236}">
              <a16:creationId xmlns:a16="http://schemas.microsoft.com/office/drawing/2014/main" id="{4B9593B3-1D0A-2C4B-8836-5E130737E7C0}"/>
            </a:ext>
          </a:extLst>
        </xdr:cNvPr>
        <xdr:cNvSpPr>
          <a:spLocks noChangeAspect="1"/>
        </xdr:cNvSpPr>
      </xdr:nvSpPr>
      <xdr:spPr>
        <a:xfrm>
          <a:off x="37628282" y="796398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64%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805539</xdr:colOff>
      <xdr:row>35</xdr:row>
      <xdr:rowOff>83779</xdr:rowOff>
    </xdr:from>
    <xdr:to>
      <xdr:col>48</xdr:col>
      <xdr:colOff>5067</xdr:colOff>
      <xdr:row>48</xdr:row>
      <xdr:rowOff>56293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FFD69-F24C-F446-95A8-4EDF3ECD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92110" y="5798779"/>
          <a:ext cx="3372386" cy="2095228"/>
        </a:xfrm>
        <a:prstGeom prst="rect">
          <a:avLst/>
        </a:prstGeom>
      </xdr:spPr>
    </xdr:pic>
    <xdr:clientData/>
  </xdr:twoCellAnchor>
  <xdr:twoCellAnchor>
    <xdr:from>
      <xdr:col>44</xdr:col>
      <xdr:colOff>43539</xdr:colOff>
      <xdr:row>35</xdr:row>
      <xdr:rowOff>79833</xdr:rowOff>
    </xdr:from>
    <xdr:to>
      <xdr:col>44</xdr:col>
      <xdr:colOff>351114</xdr:colOff>
      <xdr:row>38</xdr:row>
      <xdr:rowOff>57989</xdr:rowOff>
    </xdr:to>
    <xdr:sp macro="" textlink="Location1ANALYSIS!BJ29">
      <xdr:nvSpPr>
        <xdr:cNvPr id="406" name="TextBox 405">
          <a:extLst>
            <a:ext uri="{FF2B5EF4-FFF2-40B4-BE49-F238E27FC236}">
              <a16:creationId xmlns:a16="http://schemas.microsoft.com/office/drawing/2014/main" id="{D2260D00-E3C8-8A44-A599-9844F55FB4FB}"/>
            </a:ext>
          </a:extLst>
        </xdr:cNvPr>
        <xdr:cNvSpPr txBox="1"/>
      </xdr:nvSpPr>
      <xdr:spPr>
        <a:xfrm>
          <a:off x="36764682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35</xdr:row>
      <xdr:rowOff>61690</xdr:rowOff>
    </xdr:from>
    <xdr:to>
      <xdr:col>45</xdr:col>
      <xdr:colOff>158801</xdr:colOff>
      <xdr:row>38</xdr:row>
      <xdr:rowOff>39846</xdr:rowOff>
    </xdr:to>
    <xdr:sp macro="" textlink="Location1ANALYSIS!BJ29">
      <xdr:nvSpPr>
        <xdr:cNvPr id="407" name="TextBox 406">
          <a:extLst>
            <a:ext uri="{FF2B5EF4-FFF2-40B4-BE49-F238E27FC236}">
              <a16:creationId xmlns:a16="http://schemas.microsoft.com/office/drawing/2014/main" id="{A5200DF2-B869-2440-AED2-C63B4C2E743B}"/>
            </a:ext>
          </a:extLst>
        </xdr:cNvPr>
        <xdr:cNvSpPr txBox="1"/>
      </xdr:nvSpPr>
      <xdr:spPr>
        <a:xfrm>
          <a:off x="37406940" y="577669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35</xdr:row>
      <xdr:rowOff>79833</xdr:rowOff>
    </xdr:from>
    <xdr:to>
      <xdr:col>46</xdr:col>
      <xdr:colOff>147917</xdr:colOff>
      <xdr:row>38</xdr:row>
      <xdr:rowOff>57989</xdr:rowOff>
    </xdr:to>
    <xdr:sp macro="" textlink="Location1ANALYSIS!BJ29">
      <xdr:nvSpPr>
        <xdr:cNvPr id="408" name="TextBox 407">
          <a:extLst>
            <a:ext uri="{FF2B5EF4-FFF2-40B4-BE49-F238E27FC236}">
              <a16:creationId xmlns:a16="http://schemas.microsoft.com/office/drawing/2014/main" id="{56CE6A9B-AC80-404C-ABAE-A588E002C26C}"/>
            </a:ext>
          </a:extLst>
        </xdr:cNvPr>
        <xdr:cNvSpPr txBox="1"/>
      </xdr:nvSpPr>
      <xdr:spPr>
        <a:xfrm>
          <a:off x="38230628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35</xdr:row>
      <xdr:rowOff>79833</xdr:rowOff>
    </xdr:from>
    <xdr:to>
      <xdr:col>47</xdr:col>
      <xdr:colOff>137033</xdr:colOff>
      <xdr:row>38</xdr:row>
      <xdr:rowOff>57989</xdr:rowOff>
    </xdr:to>
    <xdr:sp macro="" textlink="Location1ANALYSIS!BJ29">
      <xdr:nvSpPr>
        <xdr:cNvPr id="409" name="TextBox 408">
          <a:extLst>
            <a:ext uri="{FF2B5EF4-FFF2-40B4-BE49-F238E27FC236}">
              <a16:creationId xmlns:a16="http://schemas.microsoft.com/office/drawing/2014/main" id="{5E81258F-5DDD-BB43-B076-C64BBA77B8DB}"/>
            </a:ext>
          </a:extLst>
        </xdr:cNvPr>
        <xdr:cNvSpPr txBox="1"/>
      </xdr:nvSpPr>
      <xdr:spPr>
        <a:xfrm>
          <a:off x="39054315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35</xdr:row>
      <xdr:rowOff>79833</xdr:rowOff>
    </xdr:from>
    <xdr:to>
      <xdr:col>47</xdr:col>
      <xdr:colOff>743004</xdr:colOff>
      <xdr:row>38</xdr:row>
      <xdr:rowOff>57989</xdr:rowOff>
    </xdr:to>
    <xdr:sp macro="" textlink="Location1ANALYSIS!BJ29">
      <xdr:nvSpPr>
        <xdr:cNvPr id="410" name="TextBox 409">
          <a:extLst>
            <a:ext uri="{FF2B5EF4-FFF2-40B4-BE49-F238E27FC236}">
              <a16:creationId xmlns:a16="http://schemas.microsoft.com/office/drawing/2014/main" id="{AB6C6CF3-B46A-AF42-AEA3-4804BD11BBC4}"/>
            </a:ext>
          </a:extLst>
        </xdr:cNvPr>
        <xdr:cNvSpPr txBox="1"/>
      </xdr:nvSpPr>
      <xdr:spPr>
        <a:xfrm>
          <a:off x="39647586" y="5794833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50795</xdr:colOff>
      <xdr:row>44</xdr:row>
      <xdr:rowOff>105244</xdr:rowOff>
    </xdr:from>
    <xdr:to>
      <xdr:col>44</xdr:col>
      <xdr:colOff>358370</xdr:colOff>
      <xdr:row>47</xdr:row>
      <xdr:rowOff>83399</xdr:rowOff>
    </xdr:to>
    <xdr:sp macro="" textlink="Location1ANALYSIS!BJ29">
      <xdr:nvSpPr>
        <xdr:cNvPr id="412" name="TextBox 411">
          <a:extLst>
            <a:ext uri="{FF2B5EF4-FFF2-40B4-BE49-F238E27FC236}">
              <a16:creationId xmlns:a16="http://schemas.microsoft.com/office/drawing/2014/main" id="{02938142-A836-4C48-9567-D9A7BFA443C8}"/>
            </a:ext>
          </a:extLst>
        </xdr:cNvPr>
        <xdr:cNvSpPr txBox="1"/>
      </xdr:nvSpPr>
      <xdr:spPr>
        <a:xfrm>
          <a:off x="36771938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693053</xdr:colOff>
      <xdr:row>44</xdr:row>
      <xdr:rowOff>87101</xdr:rowOff>
    </xdr:from>
    <xdr:to>
      <xdr:col>45</xdr:col>
      <xdr:colOff>166057</xdr:colOff>
      <xdr:row>47</xdr:row>
      <xdr:rowOff>65256</xdr:rowOff>
    </xdr:to>
    <xdr:sp macro="" textlink="Location1ANALYSIS!BJ29">
      <xdr:nvSpPr>
        <xdr:cNvPr id="413" name="TextBox 412">
          <a:extLst>
            <a:ext uri="{FF2B5EF4-FFF2-40B4-BE49-F238E27FC236}">
              <a16:creationId xmlns:a16="http://schemas.microsoft.com/office/drawing/2014/main" id="{0540A028-9667-F747-96DE-E254187F1C8E}"/>
            </a:ext>
          </a:extLst>
        </xdr:cNvPr>
        <xdr:cNvSpPr txBox="1"/>
      </xdr:nvSpPr>
      <xdr:spPr>
        <a:xfrm>
          <a:off x="37414196" y="727167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682170</xdr:colOff>
      <xdr:row>44</xdr:row>
      <xdr:rowOff>105244</xdr:rowOff>
    </xdr:from>
    <xdr:to>
      <xdr:col>46</xdr:col>
      <xdr:colOff>155173</xdr:colOff>
      <xdr:row>47</xdr:row>
      <xdr:rowOff>83399</xdr:rowOff>
    </xdr:to>
    <xdr:sp macro="" textlink="Location1ANALYSIS!BJ29">
      <xdr:nvSpPr>
        <xdr:cNvPr id="414" name="TextBox 413">
          <a:extLst>
            <a:ext uri="{FF2B5EF4-FFF2-40B4-BE49-F238E27FC236}">
              <a16:creationId xmlns:a16="http://schemas.microsoft.com/office/drawing/2014/main" id="{D38D8C24-8FF3-A34D-8DE9-CEBC0276706F}"/>
            </a:ext>
          </a:extLst>
        </xdr:cNvPr>
        <xdr:cNvSpPr txBox="1"/>
      </xdr:nvSpPr>
      <xdr:spPr>
        <a:xfrm>
          <a:off x="38237884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671285</xdr:colOff>
      <xdr:row>44</xdr:row>
      <xdr:rowOff>105244</xdr:rowOff>
    </xdr:from>
    <xdr:to>
      <xdr:col>47</xdr:col>
      <xdr:colOff>131589</xdr:colOff>
      <xdr:row>47</xdr:row>
      <xdr:rowOff>83399</xdr:rowOff>
    </xdr:to>
    <xdr:sp macro="" textlink="Location1ANALYSIS!BJ29">
      <xdr:nvSpPr>
        <xdr:cNvPr id="415" name="TextBox 414">
          <a:extLst>
            <a:ext uri="{FF2B5EF4-FFF2-40B4-BE49-F238E27FC236}">
              <a16:creationId xmlns:a16="http://schemas.microsoft.com/office/drawing/2014/main" id="{2A5DC7A0-45D8-F143-A570-77AC0A1F0374}"/>
            </a:ext>
          </a:extLst>
        </xdr:cNvPr>
        <xdr:cNvSpPr txBox="1"/>
      </xdr:nvSpPr>
      <xdr:spPr>
        <a:xfrm>
          <a:off x="39061571" y="72898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105244</xdr:rowOff>
    </xdr:from>
    <xdr:to>
      <xdr:col>47</xdr:col>
      <xdr:colOff>750260</xdr:colOff>
      <xdr:row>47</xdr:row>
      <xdr:rowOff>83399</xdr:rowOff>
    </xdr:to>
    <xdr:sp macro="" textlink="Location1ANALYSIS!BJ29">
      <xdr:nvSpPr>
        <xdr:cNvPr id="416" name="TextBox 415">
          <a:extLst>
            <a:ext uri="{FF2B5EF4-FFF2-40B4-BE49-F238E27FC236}">
              <a16:creationId xmlns:a16="http://schemas.microsoft.com/office/drawing/2014/main" id="{38525D00-DA4C-624A-9946-0C2BD8FAF07E}"/>
            </a:ext>
          </a:extLst>
        </xdr:cNvPr>
        <xdr:cNvSpPr txBox="1"/>
      </xdr:nvSpPr>
      <xdr:spPr>
        <a:xfrm>
          <a:off x="39654842" y="7289815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43539</xdr:colOff>
      <xdr:row>40</xdr:row>
      <xdr:rowOff>116125</xdr:rowOff>
    </xdr:from>
    <xdr:to>
      <xdr:col>44</xdr:col>
      <xdr:colOff>351114</xdr:colOff>
      <xdr:row>43</xdr:row>
      <xdr:rowOff>94281</xdr:rowOff>
    </xdr:to>
    <xdr:sp macro="" textlink="Location1ANALYSIS!BJ29">
      <xdr:nvSpPr>
        <xdr:cNvPr id="418" name="TextBox 417">
          <a:extLst>
            <a:ext uri="{FF2B5EF4-FFF2-40B4-BE49-F238E27FC236}">
              <a16:creationId xmlns:a16="http://schemas.microsoft.com/office/drawing/2014/main" id="{7B20C778-DEA3-A541-922F-40268F88219A}"/>
            </a:ext>
          </a:extLst>
        </xdr:cNvPr>
        <xdr:cNvSpPr txBox="1"/>
      </xdr:nvSpPr>
      <xdr:spPr>
        <a:xfrm>
          <a:off x="36764682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40</xdr:row>
      <xdr:rowOff>97982</xdr:rowOff>
    </xdr:from>
    <xdr:to>
      <xdr:col>45</xdr:col>
      <xdr:colOff>158801</xdr:colOff>
      <xdr:row>43</xdr:row>
      <xdr:rowOff>76138</xdr:rowOff>
    </xdr:to>
    <xdr:sp macro="" textlink="Location1ANALYSIS!BJ29">
      <xdr:nvSpPr>
        <xdr:cNvPr id="419" name="TextBox 418">
          <a:extLst>
            <a:ext uri="{FF2B5EF4-FFF2-40B4-BE49-F238E27FC236}">
              <a16:creationId xmlns:a16="http://schemas.microsoft.com/office/drawing/2014/main" id="{CD35171E-CC49-3E4D-920A-C34D351858AF}"/>
            </a:ext>
          </a:extLst>
        </xdr:cNvPr>
        <xdr:cNvSpPr txBox="1"/>
      </xdr:nvSpPr>
      <xdr:spPr>
        <a:xfrm>
          <a:off x="37406940" y="662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40</xdr:row>
      <xdr:rowOff>116125</xdr:rowOff>
    </xdr:from>
    <xdr:to>
      <xdr:col>46</xdr:col>
      <xdr:colOff>147917</xdr:colOff>
      <xdr:row>43</xdr:row>
      <xdr:rowOff>94281</xdr:rowOff>
    </xdr:to>
    <xdr:sp macro="" textlink="Location1ANALYSIS!BJ29">
      <xdr:nvSpPr>
        <xdr:cNvPr id="420" name="TextBox 419">
          <a:extLst>
            <a:ext uri="{FF2B5EF4-FFF2-40B4-BE49-F238E27FC236}">
              <a16:creationId xmlns:a16="http://schemas.microsoft.com/office/drawing/2014/main" id="{D952A155-8761-1640-8DD8-3CDD73D0D4FB}"/>
            </a:ext>
          </a:extLst>
        </xdr:cNvPr>
        <xdr:cNvSpPr txBox="1"/>
      </xdr:nvSpPr>
      <xdr:spPr>
        <a:xfrm>
          <a:off x="38230628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40</xdr:row>
      <xdr:rowOff>116125</xdr:rowOff>
    </xdr:from>
    <xdr:to>
      <xdr:col>47</xdr:col>
      <xdr:colOff>137033</xdr:colOff>
      <xdr:row>43</xdr:row>
      <xdr:rowOff>94281</xdr:rowOff>
    </xdr:to>
    <xdr:sp macro="" textlink="Location1ANALYSIS!BJ29">
      <xdr:nvSpPr>
        <xdr:cNvPr id="421" name="TextBox 420">
          <a:extLst>
            <a:ext uri="{FF2B5EF4-FFF2-40B4-BE49-F238E27FC236}">
              <a16:creationId xmlns:a16="http://schemas.microsoft.com/office/drawing/2014/main" id="{22171E46-6F37-DD4E-8880-EB19CAACAD09}"/>
            </a:ext>
          </a:extLst>
        </xdr:cNvPr>
        <xdr:cNvSpPr txBox="1"/>
      </xdr:nvSpPr>
      <xdr:spPr>
        <a:xfrm>
          <a:off x="39054315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40</xdr:row>
      <xdr:rowOff>116125</xdr:rowOff>
    </xdr:from>
    <xdr:to>
      <xdr:col>47</xdr:col>
      <xdr:colOff>743004</xdr:colOff>
      <xdr:row>43</xdr:row>
      <xdr:rowOff>94281</xdr:rowOff>
    </xdr:to>
    <xdr:sp macro="" textlink="Location1ANALYSIS!BJ29">
      <xdr:nvSpPr>
        <xdr:cNvPr id="422" name="TextBox 421">
          <a:extLst>
            <a:ext uri="{FF2B5EF4-FFF2-40B4-BE49-F238E27FC236}">
              <a16:creationId xmlns:a16="http://schemas.microsoft.com/office/drawing/2014/main" id="{95AA5F14-2CE2-0F4F-8FDB-45BAF1A38D5E}"/>
            </a:ext>
          </a:extLst>
        </xdr:cNvPr>
        <xdr:cNvSpPr txBox="1"/>
      </xdr:nvSpPr>
      <xdr:spPr>
        <a:xfrm>
          <a:off x="39647586" y="664755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373743</xdr:colOff>
      <xdr:row>14</xdr:row>
      <xdr:rowOff>50800</xdr:rowOff>
    </xdr:from>
    <xdr:to>
      <xdr:col>46</xdr:col>
      <xdr:colOff>362131</xdr:colOff>
      <xdr:row>15</xdr:row>
      <xdr:rowOff>161834</xdr:rowOff>
    </xdr:to>
    <xdr:sp macro="" textlink="Location1ANALYSIS!C2">
      <xdr:nvSpPr>
        <xdr:cNvPr id="385" name="Rectangle 384">
          <a:extLst>
            <a:ext uri="{FF2B5EF4-FFF2-40B4-BE49-F238E27FC236}">
              <a16:creationId xmlns:a16="http://schemas.microsoft.com/office/drawing/2014/main" id="{14DC804F-786F-9E4B-A140-90470355E4F2}"/>
            </a:ext>
          </a:extLst>
        </xdr:cNvPr>
        <xdr:cNvSpPr>
          <a:spLocks noChangeAspect="1"/>
        </xdr:cNvSpPr>
      </xdr:nvSpPr>
      <xdr:spPr>
        <a:xfrm>
          <a:off x="37929457" y="23368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370239</xdr:colOff>
      <xdr:row>33</xdr:row>
      <xdr:rowOff>105222</xdr:rowOff>
    </xdr:from>
    <xdr:to>
      <xdr:col>46</xdr:col>
      <xdr:colOff>358627</xdr:colOff>
      <xdr:row>35</xdr:row>
      <xdr:rowOff>52971</xdr:rowOff>
    </xdr:to>
    <xdr:sp macro="" textlink="Location2ANALYSIS!C2">
      <xdr:nvSpPr>
        <xdr:cNvPr id="386" name="Rectangle 385">
          <a:extLst>
            <a:ext uri="{FF2B5EF4-FFF2-40B4-BE49-F238E27FC236}">
              <a16:creationId xmlns:a16="http://schemas.microsoft.com/office/drawing/2014/main" id="{0E29A13F-7D37-844A-B8C2-1F7E3B286D34}"/>
            </a:ext>
          </a:extLst>
        </xdr:cNvPr>
        <xdr:cNvSpPr>
          <a:spLocks noChangeAspect="1"/>
        </xdr:cNvSpPr>
      </xdr:nvSpPr>
      <xdr:spPr>
        <a:xfrm>
          <a:off x="37925953" y="5493651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47204</xdr:colOff>
      <xdr:row>44</xdr:row>
      <xdr:rowOff>123416</xdr:rowOff>
    </xdr:from>
    <xdr:to>
      <xdr:col>29</xdr:col>
      <xdr:colOff>354779</xdr:colOff>
      <xdr:row>47</xdr:row>
      <xdr:rowOff>101571</xdr:rowOff>
    </xdr:to>
    <xdr:sp macro="" textlink="Location2ANALYSIS!K14">
      <xdr:nvSpPr>
        <xdr:cNvPr id="387" name="TextBox 386">
          <a:extLst>
            <a:ext uri="{FF2B5EF4-FFF2-40B4-BE49-F238E27FC236}">
              <a16:creationId xmlns:a16="http://schemas.microsoft.com/office/drawing/2014/main" id="{CF1E2F90-2410-1E48-87BC-7144B9CDB6D4}"/>
            </a:ext>
          </a:extLst>
        </xdr:cNvPr>
        <xdr:cNvSpPr txBox="1"/>
      </xdr:nvSpPr>
      <xdr:spPr>
        <a:xfrm>
          <a:off x="24249775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ADD696A-F4B6-2B4A-A75E-8F3D2815710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127001</xdr:colOff>
      <xdr:row>44</xdr:row>
      <xdr:rowOff>123416</xdr:rowOff>
    </xdr:from>
    <xdr:to>
      <xdr:col>30</xdr:col>
      <xdr:colOff>434576</xdr:colOff>
      <xdr:row>47</xdr:row>
      <xdr:rowOff>101571</xdr:rowOff>
    </xdr:to>
    <xdr:sp macro="" textlink="Location2ANALYSIS!K15">
      <xdr:nvSpPr>
        <xdr:cNvPr id="388" name="TextBox 387">
          <a:extLst>
            <a:ext uri="{FF2B5EF4-FFF2-40B4-BE49-F238E27FC236}">
              <a16:creationId xmlns:a16="http://schemas.microsoft.com/office/drawing/2014/main" id="{F579904F-9D58-4341-8E79-349FD3FB5119}"/>
            </a:ext>
          </a:extLst>
        </xdr:cNvPr>
        <xdr:cNvSpPr txBox="1"/>
      </xdr:nvSpPr>
      <xdr:spPr>
        <a:xfrm>
          <a:off x="25164144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D9AC113-79EE-5E4A-927E-308878EF09E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478976</xdr:colOff>
      <xdr:row>44</xdr:row>
      <xdr:rowOff>123416</xdr:rowOff>
    </xdr:from>
    <xdr:to>
      <xdr:col>31</xdr:col>
      <xdr:colOff>786551</xdr:colOff>
      <xdr:row>47</xdr:row>
      <xdr:rowOff>101571</xdr:rowOff>
    </xdr:to>
    <xdr:sp macro="" textlink="Location2ANALYSIS!K16">
      <xdr:nvSpPr>
        <xdr:cNvPr id="389" name="TextBox 388">
          <a:extLst>
            <a:ext uri="{FF2B5EF4-FFF2-40B4-BE49-F238E27FC236}">
              <a16:creationId xmlns:a16="http://schemas.microsoft.com/office/drawing/2014/main" id="{5D341BF9-020E-2D4D-BE00-FA6F8AE9EE6F}"/>
            </a:ext>
          </a:extLst>
        </xdr:cNvPr>
        <xdr:cNvSpPr txBox="1"/>
      </xdr:nvSpPr>
      <xdr:spPr>
        <a:xfrm>
          <a:off x="26350690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569B93C-F067-434F-B184-02BB32E459E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830949</xdr:colOff>
      <xdr:row>44</xdr:row>
      <xdr:rowOff>123416</xdr:rowOff>
    </xdr:from>
    <xdr:to>
      <xdr:col>33</xdr:col>
      <xdr:colOff>303953</xdr:colOff>
      <xdr:row>47</xdr:row>
      <xdr:rowOff>101571</xdr:rowOff>
    </xdr:to>
    <xdr:sp macro="" textlink="Location2ANALYSIS!J17">
      <xdr:nvSpPr>
        <xdr:cNvPr id="424" name="TextBox 423">
          <a:extLst>
            <a:ext uri="{FF2B5EF4-FFF2-40B4-BE49-F238E27FC236}">
              <a16:creationId xmlns:a16="http://schemas.microsoft.com/office/drawing/2014/main" id="{8E714654-C15B-2546-B7F5-733C0095189F}"/>
            </a:ext>
          </a:extLst>
        </xdr:cNvPr>
        <xdr:cNvSpPr txBox="1"/>
      </xdr:nvSpPr>
      <xdr:spPr>
        <a:xfrm>
          <a:off x="27537235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B3B6F7-20D1-B24B-BCCD-1C025C5E6F4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23618</xdr:colOff>
      <xdr:row>38</xdr:row>
      <xdr:rowOff>94371</xdr:rowOff>
    </xdr:from>
    <xdr:to>
      <xdr:col>29</xdr:col>
      <xdr:colOff>331193</xdr:colOff>
      <xdr:row>41</xdr:row>
      <xdr:rowOff>72527</xdr:rowOff>
    </xdr:to>
    <xdr:sp macro="" textlink="Location2ANALYSIS!K9">
      <xdr:nvSpPr>
        <xdr:cNvPr id="425" name="TextBox 424">
          <a:extLst>
            <a:ext uri="{FF2B5EF4-FFF2-40B4-BE49-F238E27FC236}">
              <a16:creationId xmlns:a16="http://schemas.microsoft.com/office/drawing/2014/main" id="{B51E9155-6632-594F-BA0A-C7D96FAE48EC}"/>
            </a:ext>
          </a:extLst>
        </xdr:cNvPr>
        <xdr:cNvSpPr txBox="1"/>
      </xdr:nvSpPr>
      <xdr:spPr>
        <a:xfrm>
          <a:off x="24226189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1F9119F-2EF0-9746-8B51-5E1348E338B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116115</xdr:colOff>
      <xdr:row>38</xdr:row>
      <xdr:rowOff>94371</xdr:rowOff>
    </xdr:from>
    <xdr:to>
      <xdr:col>30</xdr:col>
      <xdr:colOff>423690</xdr:colOff>
      <xdr:row>41</xdr:row>
      <xdr:rowOff>72527</xdr:rowOff>
    </xdr:to>
    <xdr:sp macro="" textlink="Location2ANALYSIS!K10">
      <xdr:nvSpPr>
        <xdr:cNvPr id="426" name="TextBox 425">
          <a:extLst>
            <a:ext uri="{FF2B5EF4-FFF2-40B4-BE49-F238E27FC236}">
              <a16:creationId xmlns:a16="http://schemas.microsoft.com/office/drawing/2014/main" id="{1656152B-F55E-1040-A6B4-4BF0AF2DC8AF}"/>
            </a:ext>
          </a:extLst>
        </xdr:cNvPr>
        <xdr:cNvSpPr txBox="1"/>
      </xdr:nvSpPr>
      <xdr:spPr>
        <a:xfrm>
          <a:off x="25153258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3348CD7-E6D8-7D4E-82DA-1DFF1E3C78F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468090</xdr:colOff>
      <xdr:row>38</xdr:row>
      <xdr:rowOff>94371</xdr:rowOff>
    </xdr:from>
    <xdr:to>
      <xdr:col>31</xdr:col>
      <xdr:colOff>775665</xdr:colOff>
      <xdr:row>41</xdr:row>
      <xdr:rowOff>72527</xdr:rowOff>
    </xdr:to>
    <xdr:sp macro="" textlink="Location2ANALYSIS!K11">
      <xdr:nvSpPr>
        <xdr:cNvPr id="427" name="TextBox 426">
          <a:extLst>
            <a:ext uri="{FF2B5EF4-FFF2-40B4-BE49-F238E27FC236}">
              <a16:creationId xmlns:a16="http://schemas.microsoft.com/office/drawing/2014/main" id="{83423BA3-111F-6947-B1AB-4B50F35D3423}"/>
            </a:ext>
          </a:extLst>
        </xdr:cNvPr>
        <xdr:cNvSpPr txBox="1"/>
      </xdr:nvSpPr>
      <xdr:spPr>
        <a:xfrm>
          <a:off x="26339804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4573855-3E6E-4141-A5B8-C917708200F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820063</xdr:colOff>
      <xdr:row>38</xdr:row>
      <xdr:rowOff>94371</xdr:rowOff>
    </xdr:from>
    <xdr:to>
      <xdr:col>33</xdr:col>
      <xdr:colOff>293067</xdr:colOff>
      <xdr:row>41</xdr:row>
      <xdr:rowOff>72527</xdr:rowOff>
    </xdr:to>
    <xdr:sp macro="" textlink="Location2ANALYSIS!K12">
      <xdr:nvSpPr>
        <xdr:cNvPr id="428" name="TextBox 427">
          <a:extLst>
            <a:ext uri="{FF2B5EF4-FFF2-40B4-BE49-F238E27FC236}">
              <a16:creationId xmlns:a16="http://schemas.microsoft.com/office/drawing/2014/main" id="{B98FF36A-4D34-A248-A7AD-DCDBE5AEC578}"/>
            </a:ext>
          </a:extLst>
        </xdr:cNvPr>
        <xdr:cNvSpPr txBox="1"/>
      </xdr:nvSpPr>
      <xdr:spPr>
        <a:xfrm>
          <a:off x="27526349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D2F5576-F569-704C-807D-CBFA140A20F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83463</xdr:colOff>
      <xdr:row>38</xdr:row>
      <xdr:rowOff>94371</xdr:rowOff>
    </xdr:from>
    <xdr:to>
      <xdr:col>34</xdr:col>
      <xdr:colOff>391038</xdr:colOff>
      <xdr:row>41</xdr:row>
      <xdr:rowOff>72527</xdr:rowOff>
    </xdr:to>
    <xdr:sp macro="" textlink="Location2ANALYSIS!J13">
      <xdr:nvSpPr>
        <xdr:cNvPr id="429" name="TextBox 428">
          <a:extLst>
            <a:ext uri="{FF2B5EF4-FFF2-40B4-BE49-F238E27FC236}">
              <a16:creationId xmlns:a16="http://schemas.microsoft.com/office/drawing/2014/main" id="{EFE5B12A-54AF-4A4C-8EC2-FDAEA50A2172}"/>
            </a:ext>
          </a:extLst>
        </xdr:cNvPr>
        <xdr:cNvSpPr txBox="1"/>
      </xdr:nvSpPr>
      <xdr:spPr>
        <a:xfrm>
          <a:off x="28458892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AAFF42B-AD3A-CF40-B7AA-0469D0F8344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43575</xdr:colOff>
      <xdr:row>31</xdr:row>
      <xdr:rowOff>156039</xdr:rowOff>
    </xdr:from>
    <xdr:to>
      <xdr:col>29</xdr:col>
      <xdr:colOff>351150</xdr:colOff>
      <xdr:row>34</xdr:row>
      <xdr:rowOff>134195</xdr:rowOff>
    </xdr:to>
    <xdr:sp macro="" textlink="Location2ANALYSIS!K14">
      <xdr:nvSpPr>
        <xdr:cNvPr id="430" name="TextBox 429">
          <a:extLst>
            <a:ext uri="{FF2B5EF4-FFF2-40B4-BE49-F238E27FC236}">
              <a16:creationId xmlns:a16="http://schemas.microsoft.com/office/drawing/2014/main" id="{5515B0B6-E88E-A64F-9901-EC1DD2BD4A91}"/>
            </a:ext>
          </a:extLst>
        </xdr:cNvPr>
        <xdr:cNvSpPr txBox="1"/>
      </xdr:nvSpPr>
      <xdr:spPr>
        <a:xfrm>
          <a:off x="24246146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E680111-8556-3244-99CA-21CF8C7FB1E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123372</xdr:colOff>
      <xdr:row>31</xdr:row>
      <xdr:rowOff>156039</xdr:rowOff>
    </xdr:from>
    <xdr:to>
      <xdr:col>30</xdr:col>
      <xdr:colOff>430947</xdr:colOff>
      <xdr:row>34</xdr:row>
      <xdr:rowOff>134195</xdr:rowOff>
    </xdr:to>
    <xdr:sp macro="" textlink="Location2ANALYSIS!K15">
      <xdr:nvSpPr>
        <xdr:cNvPr id="431" name="TextBox 430">
          <a:extLst>
            <a:ext uri="{FF2B5EF4-FFF2-40B4-BE49-F238E27FC236}">
              <a16:creationId xmlns:a16="http://schemas.microsoft.com/office/drawing/2014/main" id="{B9DE3EBE-CD04-1545-BB05-BC2D97640434}"/>
            </a:ext>
          </a:extLst>
        </xdr:cNvPr>
        <xdr:cNvSpPr txBox="1"/>
      </xdr:nvSpPr>
      <xdr:spPr>
        <a:xfrm>
          <a:off x="25160515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6B8BDEE-DCDD-914D-B050-21ABD389ED5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475347</xdr:colOff>
      <xdr:row>31</xdr:row>
      <xdr:rowOff>156039</xdr:rowOff>
    </xdr:from>
    <xdr:to>
      <xdr:col>31</xdr:col>
      <xdr:colOff>782922</xdr:colOff>
      <xdr:row>34</xdr:row>
      <xdr:rowOff>134195</xdr:rowOff>
    </xdr:to>
    <xdr:sp macro="" textlink="Location2ANALYSIS!K16">
      <xdr:nvSpPr>
        <xdr:cNvPr id="432" name="TextBox 431">
          <a:extLst>
            <a:ext uri="{FF2B5EF4-FFF2-40B4-BE49-F238E27FC236}">
              <a16:creationId xmlns:a16="http://schemas.microsoft.com/office/drawing/2014/main" id="{FB23DA8F-74A9-5443-AAB8-33910078A8B3}"/>
            </a:ext>
          </a:extLst>
        </xdr:cNvPr>
        <xdr:cNvSpPr txBox="1"/>
      </xdr:nvSpPr>
      <xdr:spPr>
        <a:xfrm>
          <a:off x="26347061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0903F92-039F-0348-8096-6E3F5777D18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827320</xdr:colOff>
      <xdr:row>31</xdr:row>
      <xdr:rowOff>156039</xdr:rowOff>
    </xdr:from>
    <xdr:to>
      <xdr:col>33</xdr:col>
      <xdr:colOff>300324</xdr:colOff>
      <xdr:row>34</xdr:row>
      <xdr:rowOff>134195</xdr:rowOff>
    </xdr:to>
    <xdr:sp macro="" textlink="Location2ANALYSIS!J17">
      <xdr:nvSpPr>
        <xdr:cNvPr id="433" name="TextBox 432">
          <a:extLst>
            <a:ext uri="{FF2B5EF4-FFF2-40B4-BE49-F238E27FC236}">
              <a16:creationId xmlns:a16="http://schemas.microsoft.com/office/drawing/2014/main" id="{FD658352-2AAE-A240-B895-72B10F0B418F}"/>
            </a:ext>
          </a:extLst>
        </xdr:cNvPr>
        <xdr:cNvSpPr txBox="1"/>
      </xdr:nvSpPr>
      <xdr:spPr>
        <a:xfrm>
          <a:off x="27533606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53B7BB3-A81B-DF46-BAF8-04CE3F92752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90720</xdr:colOff>
      <xdr:row>31</xdr:row>
      <xdr:rowOff>156039</xdr:rowOff>
    </xdr:from>
    <xdr:to>
      <xdr:col>34</xdr:col>
      <xdr:colOff>398295</xdr:colOff>
      <xdr:row>34</xdr:row>
      <xdr:rowOff>134195</xdr:rowOff>
    </xdr:to>
    <xdr:sp macro="" textlink="Location1ANALYSIS!K18">
      <xdr:nvSpPr>
        <xdr:cNvPr id="434" name="TextBox 433">
          <a:extLst>
            <a:ext uri="{FF2B5EF4-FFF2-40B4-BE49-F238E27FC236}">
              <a16:creationId xmlns:a16="http://schemas.microsoft.com/office/drawing/2014/main" id="{AEA26568-F900-6E4E-9869-4440874948D5}"/>
            </a:ext>
          </a:extLst>
        </xdr:cNvPr>
        <xdr:cNvSpPr txBox="1"/>
      </xdr:nvSpPr>
      <xdr:spPr>
        <a:xfrm>
          <a:off x="28466149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4A64FC-23AB-1447-ABDD-3135B88DB7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58063</xdr:colOff>
      <xdr:row>44</xdr:row>
      <xdr:rowOff>159702</xdr:rowOff>
    </xdr:from>
    <xdr:to>
      <xdr:col>34</xdr:col>
      <xdr:colOff>365638</xdr:colOff>
      <xdr:row>47</xdr:row>
      <xdr:rowOff>137857</xdr:rowOff>
    </xdr:to>
    <xdr:sp macro="" textlink="Location1ANALYSIS!K18">
      <xdr:nvSpPr>
        <xdr:cNvPr id="436" name="TextBox 435">
          <a:extLst>
            <a:ext uri="{FF2B5EF4-FFF2-40B4-BE49-F238E27FC236}">
              <a16:creationId xmlns:a16="http://schemas.microsoft.com/office/drawing/2014/main" id="{D10E13C2-8D80-AA48-B5AE-D41B14C987D6}"/>
            </a:ext>
          </a:extLst>
        </xdr:cNvPr>
        <xdr:cNvSpPr txBox="1"/>
      </xdr:nvSpPr>
      <xdr:spPr>
        <a:xfrm>
          <a:off x="28433492" y="73442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D58105B-1C9F-A34E-B33C-CF6CF33753E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35</xdr:row>
      <xdr:rowOff>134282</xdr:rowOff>
    </xdr:from>
    <xdr:to>
      <xdr:col>44</xdr:col>
      <xdr:colOff>387400</xdr:colOff>
      <xdr:row>38</xdr:row>
      <xdr:rowOff>112438</xdr:rowOff>
    </xdr:to>
    <xdr:sp macro="" textlink="Location2ANALYSIS!$O$4">
      <xdr:nvSpPr>
        <xdr:cNvPr id="437" name="TextBox 436">
          <a:extLst>
            <a:ext uri="{FF2B5EF4-FFF2-40B4-BE49-F238E27FC236}">
              <a16:creationId xmlns:a16="http://schemas.microsoft.com/office/drawing/2014/main" id="{921B8665-346D-3A4C-B633-4AAEC7675D14}"/>
            </a:ext>
          </a:extLst>
        </xdr:cNvPr>
        <xdr:cNvSpPr txBox="1"/>
      </xdr:nvSpPr>
      <xdr:spPr>
        <a:xfrm>
          <a:off x="36800968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9C65DA-7526-914A-8200-1405FDA98CA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35</xdr:row>
      <xdr:rowOff>134282</xdr:rowOff>
    </xdr:from>
    <xdr:to>
      <xdr:col>45</xdr:col>
      <xdr:colOff>285802</xdr:colOff>
      <xdr:row>38</xdr:row>
      <xdr:rowOff>112438</xdr:rowOff>
    </xdr:to>
    <xdr:sp macro="" textlink="Location2ANALYSIS!$O$5">
      <xdr:nvSpPr>
        <xdr:cNvPr id="438" name="TextBox 437">
          <a:extLst>
            <a:ext uri="{FF2B5EF4-FFF2-40B4-BE49-F238E27FC236}">
              <a16:creationId xmlns:a16="http://schemas.microsoft.com/office/drawing/2014/main" id="{2E341527-4F97-2343-99BC-EEC9B0D6318D}"/>
            </a:ext>
          </a:extLst>
        </xdr:cNvPr>
        <xdr:cNvSpPr txBox="1"/>
      </xdr:nvSpPr>
      <xdr:spPr>
        <a:xfrm>
          <a:off x="37533941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F34E7C-5616-B448-8942-E09E71DA8FE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35</xdr:row>
      <xdr:rowOff>134282</xdr:rowOff>
    </xdr:from>
    <xdr:to>
      <xdr:col>46</xdr:col>
      <xdr:colOff>311204</xdr:colOff>
      <xdr:row>38</xdr:row>
      <xdr:rowOff>112438</xdr:rowOff>
    </xdr:to>
    <xdr:sp macro="" textlink="Location2ANALYSIS!$O$6">
      <xdr:nvSpPr>
        <xdr:cNvPr id="439" name="TextBox 438">
          <a:extLst>
            <a:ext uri="{FF2B5EF4-FFF2-40B4-BE49-F238E27FC236}">
              <a16:creationId xmlns:a16="http://schemas.microsoft.com/office/drawing/2014/main" id="{DFCF2DD6-AA13-914E-84DB-1D245362C1D0}"/>
            </a:ext>
          </a:extLst>
        </xdr:cNvPr>
        <xdr:cNvSpPr txBox="1"/>
      </xdr:nvSpPr>
      <xdr:spPr>
        <a:xfrm>
          <a:off x="38393915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A67CC8-FDCF-834E-B929-82F1FD97CBB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35</xdr:row>
      <xdr:rowOff>134282</xdr:rowOff>
    </xdr:from>
    <xdr:to>
      <xdr:col>47</xdr:col>
      <xdr:colOff>209605</xdr:colOff>
      <xdr:row>38</xdr:row>
      <xdr:rowOff>112438</xdr:rowOff>
    </xdr:to>
    <xdr:sp macro="" textlink="Location2ANALYSIS!$O$7">
      <xdr:nvSpPr>
        <xdr:cNvPr id="440" name="TextBox 439">
          <a:extLst>
            <a:ext uri="{FF2B5EF4-FFF2-40B4-BE49-F238E27FC236}">
              <a16:creationId xmlns:a16="http://schemas.microsoft.com/office/drawing/2014/main" id="{D2DE96C0-A3B1-2348-AF07-9847E5C53825}"/>
            </a:ext>
          </a:extLst>
        </xdr:cNvPr>
        <xdr:cNvSpPr txBox="1"/>
      </xdr:nvSpPr>
      <xdr:spPr>
        <a:xfrm>
          <a:off x="39126887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D781ABA-0B94-5547-BB09-A6BBFCAB810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435429</xdr:colOff>
      <xdr:row>35</xdr:row>
      <xdr:rowOff>134282</xdr:rowOff>
    </xdr:from>
    <xdr:to>
      <xdr:col>47</xdr:col>
      <xdr:colOff>743004</xdr:colOff>
      <xdr:row>38</xdr:row>
      <xdr:rowOff>112438</xdr:rowOff>
    </xdr:to>
    <xdr:sp macro="" textlink="Location2ANALYSIS!$O$8">
      <xdr:nvSpPr>
        <xdr:cNvPr id="441" name="TextBox 440">
          <a:extLst>
            <a:ext uri="{FF2B5EF4-FFF2-40B4-BE49-F238E27FC236}">
              <a16:creationId xmlns:a16="http://schemas.microsoft.com/office/drawing/2014/main" id="{3F7C8770-5998-3040-97B1-A7E62D6DA1B0}"/>
            </a:ext>
          </a:extLst>
        </xdr:cNvPr>
        <xdr:cNvSpPr txBox="1"/>
      </xdr:nvSpPr>
      <xdr:spPr>
        <a:xfrm>
          <a:off x="39660286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B63198-F048-4E45-8E16-1A542856177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87081</xdr:colOff>
      <xdr:row>44</xdr:row>
      <xdr:rowOff>159693</xdr:rowOff>
    </xdr:from>
    <xdr:to>
      <xdr:col>44</xdr:col>
      <xdr:colOff>394656</xdr:colOff>
      <xdr:row>47</xdr:row>
      <xdr:rowOff>137848</xdr:rowOff>
    </xdr:to>
    <xdr:sp macro="" textlink="Location2ANALYSIS!$O$14">
      <xdr:nvSpPr>
        <xdr:cNvPr id="442" name="TextBox 441">
          <a:extLst>
            <a:ext uri="{FF2B5EF4-FFF2-40B4-BE49-F238E27FC236}">
              <a16:creationId xmlns:a16="http://schemas.microsoft.com/office/drawing/2014/main" id="{82AE5AD3-E359-E447-AC90-6A4E4117FA58}"/>
            </a:ext>
          </a:extLst>
        </xdr:cNvPr>
        <xdr:cNvSpPr txBox="1"/>
      </xdr:nvSpPr>
      <xdr:spPr>
        <a:xfrm>
          <a:off x="36808224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8D423C2-C3A1-7242-861D-22230293CBA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820054</xdr:colOff>
      <xdr:row>44</xdr:row>
      <xdr:rowOff>159693</xdr:rowOff>
    </xdr:from>
    <xdr:to>
      <xdr:col>45</xdr:col>
      <xdr:colOff>293058</xdr:colOff>
      <xdr:row>47</xdr:row>
      <xdr:rowOff>137848</xdr:rowOff>
    </xdr:to>
    <xdr:sp macro="" textlink="Location2ANALYSIS!$O$15">
      <xdr:nvSpPr>
        <xdr:cNvPr id="443" name="TextBox 442">
          <a:extLst>
            <a:ext uri="{FF2B5EF4-FFF2-40B4-BE49-F238E27FC236}">
              <a16:creationId xmlns:a16="http://schemas.microsoft.com/office/drawing/2014/main" id="{B3FB1EFF-2455-2545-B5BF-287A652C1903}"/>
            </a:ext>
          </a:extLst>
        </xdr:cNvPr>
        <xdr:cNvSpPr txBox="1"/>
      </xdr:nvSpPr>
      <xdr:spPr>
        <a:xfrm>
          <a:off x="37541197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8FE6FF1-81C3-7C47-9821-A84C15A23B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10885</xdr:colOff>
      <xdr:row>44</xdr:row>
      <xdr:rowOff>159693</xdr:rowOff>
    </xdr:from>
    <xdr:to>
      <xdr:col>46</xdr:col>
      <xdr:colOff>318460</xdr:colOff>
      <xdr:row>47</xdr:row>
      <xdr:rowOff>137848</xdr:rowOff>
    </xdr:to>
    <xdr:sp macro="" textlink="Location2ANALYSIS!$O$16">
      <xdr:nvSpPr>
        <xdr:cNvPr id="444" name="TextBox 443">
          <a:extLst>
            <a:ext uri="{FF2B5EF4-FFF2-40B4-BE49-F238E27FC236}">
              <a16:creationId xmlns:a16="http://schemas.microsoft.com/office/drawing/2014/main" id="{027922A0-676E-7043-BEBD-7365AB132938}"/>
            </a:ext>
          </a:extLst>
        </xdr:cNvPr>
        <xdr:cNvSpPr txBox="1"/>
      </xdr:nvSpPr>
      <xdr:spPr>
        <a:xfrm>
          <a:off x="38401171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E503848-325A-0446-AD46-18DC0EA7B6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762000</xdr:colOff>
      <xdr:row>44</xdr:row>
      <xdr:rowOff>159693</xdr:rowOff>
    </xdr:from>
    <xdr:to>
      <xdr:col>47</xdr:col>
      <xdr:colOff>235004</xdr:colOff>
      <xdr:row>47</xdr:row>
      <xdr:rowOff>137848</xdr:rowOff>
    </xdr:to>
    <xdr:sp macro="" textlink="Location2ANALYSIS!$O$17">
      <xdr:nvSpPr>
        <xdr:cNvPr id="445" name="TextBox 444">
          <a:extLst>
            <a:ext uri="{FF2B5EF4-FFF2-40B4-BE49-F238E27FC236}">
              <a16:creationId xmlns:a16="http://schemas.microsoft.com/office/drawing/2014/main" id="{2F4CD3AD-9D7A-0A40-A847-4E4E6AD8E053}"/>
            </a:ext>
          </a:extLst>
        </xdr:cNvPr>
        <xdr:cNvSpPr txBox="1"/>
      </xdr:nvSpPr>
      <xdr:spPr>
        <a:xfrm>
          <a:off x="39152286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4194F22-3699-AC4D-AB9E-82D44B77262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159693</xdr:rowOff>
    </xdr:from>
    <xdr:to>
      <xdr:col>47</xdr:col>
      <xdr:colOff>750260</xdr:colOff>
      <xdr:row>47</xdr:row>
      <xdr:rowOff>137848</xdr:rowOff>
    </xdr:to>
    <xdr:sp macro="" textlink="Location2ANALYSIS!$O$18">
      <xdr:nvSpPr>
        <xdr:cNvPr id="446" name="TextBox 445">
          <a:extLst>
            <a:ext uri="{FF2B5EF4-FFF2-40B4-BE49-F238E27FC236}">
              <a16:creationId xmlns:a16="http://schemas.microsoft.com/office/drawing/2014/main" id="{1F13634A-872E-5B4F-97A7-794C911CB54A}"/>
            </a:ext>
          </a:extLst>
        </xdr:cNvPr>
        <xdr:cNvSpPr txBox="1"/>
      </xdr:nvSpPr>
      <xdr:spPr>
        <a:xfrm>
          <a:off x="39654842" y="734426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E31AB7-B41F-A446-9B2B-ABB561D95BC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41</xdr:row>
      <xdr:rowOff>7289</xdr:rowOff>
    </xdr:from>
    <xdr:to>
      <xdr:col>44</xdr:col>
      <xdr:colOff>387400</xdr:colOff>
      <xdr:row>43</xdr:row>
      <xdr:rowOff>148730</xdr:rowOff>
    </xdr:to>
    <xdr:sp macro="" textlink="Location2ANALYSIS!$O$9">
      <xdr:nvSpPr>
        <xdr:cNvPr id="447" name="TextBox 446">
          <a:extLst>
            <a:ext uri="{FF2B5EF4-FFF2-40B4-BE49-F238E27FC236}">
              <a16:creationId xmlns:a16="http://schemas.microsoft.com/office/drawing/2014/main" id="{AC688922-FCA0-C948-8721-3AC2EBEE975A}"/>
            </a:ext>
          </a:extLst>
        </xdr:cNvPr>
        <xdr:cNvSpPr txBox="1"/>
      </xdr:nvSpPr>
      <xdr:spPr>
        <a:xfrm>
          <a:off x="36800968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C72395B-DBEF-6C46-B556-76CA7605F9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41</xdr:row>
      <xdr:rowOff>7289</xdr:rowOff>
    </xdr:from>
    <xdr:to>
      <xdr:col>45</xdr:col>
      <xdr:colOff>285802</xdr:colOff>
      <xdr:row>43</xdr:row>
      <xdr:rowOff>148730</xdr:rowOff>
    </xdr:to>
    <xdr:sp macro="" textlink="Location2ANALYSIS!$O$10">
      <xdr:nvSpPr>
        <xdr:cNvPr id="448" name="TextBox 447">
          <a:extLst>
            <a:ext uri="{FF2B5EF4-FFF2-40B4-BE49-F238E27FC236}">
              <a16:creationId xmlns:a16="http://schemas.microsoft.com/office/drawing/2014/main" id="{9E7928EE-C47C-EA4B-911C-130E032A7F92}"/>
            </a:ext>
          </a:extLst>
        </xdr:cNvPr>
        <xdr:cNvSpPr txBox="1"/>
      </xdr:nvSpPr>
      <xdr:spPr>
        <a:xfrm>
          <a:off x="37533941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B17F6B6-5A0D-FC46-ACC2-9834EAC2D90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41</xdr:row>
      <xdr:rowOff>7289</xdr:rowOff>
    </xdr:from>
    <xdr:to>
      <xdr:col>46</xdr:col>
      <xdr:colOff>311204</xdr:colOff>
      <xdr:row>43</xdr:row>
      <xdr:rowOff>148730</xdr:rowOff>
    </xdr:to>
    <xdr:sp macro="" textlink="Location2ANALYSIS!$O$11">
      <xdr:nvSpPr>
        <xdr:cNvPr id="449" name="TextBox 448">
          <a:extLst>
            <a:ext uri="{FF2B5EF4-FFF2-40B4-BE49-F238E27FC236}">
              <a16:creationId xmlns:a16="http://schemas.microsoft.com/office/drawing/2014/main" id="{C8BBE54F-902F-0346-BE6B-51530D8B3E0D}"/>
            </a:ext>
          </a:extLst>
        </xdr:cNvPr>
        <xdr:cNvSpPr txBox="1"/>
      </xdr:nvSpPr>
      <xdr:spPr>
        <a:xfrm>
          <a:off x="38393915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EFE5222-59DD-3A44-9F26-C153CD84F54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41</xdr:row>
      <xdr:rowOff>7289</xdr:rowOff>
    </xdr:from>
    <xdr:to>
      <xdr:col>47</xdr:col>
      <xdr:colOff>209605</xdr:colOff>
      <xdr:row>43</xdr:row>
      <xdr:rowOff>148730</xdr:rowOff>
    </xdr:to>
    <xdr:sp macro="" textlink="Location2ANALYSIS!$O$12">
      <xdr:nvSpPr>
        <xdr:cNvPr id="450" name="TextBox 449">
          <a:extLst>
            <a:ext uri="{FF2B5EF4-FFF2-40B4-BE49-F238E27FC236}">
              <a16:creationId xmlns:a16="http://schemas.microsoft.com/office/drawing/2014/main" id="{DC1E2FDB-5ACF-B74B-82BF-F8C85A7B8D8E}"/>
            </a:ext>
          </a:extLst>
        </xdr:cNvPr>
        <xdr:cNvSpPr txBox="1"/>
      </xdr:nvSpPr>
      <xdr:spPr>
        <a:xfrm>
          <a:off x="39126887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C5096-0241-6542-9C46-274DA5B499B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410029</xdr:colOff>
      <xdr:row>41</xdr:row>
      <xdr:rowOff>7289</xdr:rowOff>
    </xdr:from>
    <xdr:to>
      <xdr:col>47</xdr:col>
      <xdr:colOff>743004</xdr:colOff>
      <xdr:row>43</xdr:row>
      <xdr:rowOff>148730</xdr:rowOff>
    </xdr:to>
    <xdr:sp macro="" textlink="Location2ANALYSIS!$O$13">
      <xdr:nvSpPr>
        <xdr:cNvPr id="451" name="TextBox 450">
          <a:extLst>
            <a:ext uri="{FF2B5EF4-FFF2-40B4-BE49-F238E27FC236}">
              <a16:creationId xmlns:a16="http://schemas.microsoft.com/office/drawing/2014/main" id="{342818B6-F173-B34C-A4D2-B0266E21ECAD}"/>
            </a:ext>
          </a:extLst>
        </xdr:cNvPr>
        <xdr:cNvSpPr txBox="1"/>
      </xdr:nvSpPr>
      <xdr:spPr>
        <a:xfrm>
          <a:off x="39634886" y="6702003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23EFBCD-5999-5244-AE98-66EADE4937A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286657</xdr:colOff>
      <xdr:row>25</xdr:row>
      <xdr:rowOff>731</xdr:rowOff>
    </xdr:from>
    <xdr:to>
      <xdr:col>33</xdr:col>
      <xdr:colOff>275046</xdr:colOff>
      <xdr:row>26</xdr:row>
      <xdr:rowOff>111765</xdr:rowOff>
    </xdr:to>
    <xdr:sp macro="" textlink="Location1ANALYSIS!L27">
      <xdr:nvSpPr>
        <xdr:cNvPr id="411" name="Rectangle 410">
          <a:extLst>
            <a:ext uri="{FF2B5EF4-FFF2-40B4-BE49-F238E27FC236}">
              <a16:creationId xmlns:a16="http://schemas.microsoft.com/office/drawing/2014/main" id="{AE2545CF-74AB-E444-B6F0-4636973F8189}"/>
            </a:ext>
          </a:extLst>
        </xdr:cNvPr>
        <xdr:cNvSpPr>
          <a:spLocks noChangeAspect="1"/>
        </xdr:cNvSpPr>
      </xdr:nvSpPr>
      <xdr:spPr>
        <a:xfrm>
          <a:off x="26992943" y="4082874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33</xdr:col>
      <xdr:colOff>420916</xdr:colOff>
      <xdr:row>25</xdr:row>
      <xdr:rowOff>731</xdr:rowOff>
    </xdr:from>
    <xdr:to>
      <xdr:col>34</xdr:col>
      <xdr:colOff>409304</xdr:colOff>
      <xdr:row>26</xdr:row>
      <xdr:rowOff>111765</xdr:rowOff>
    </xdr:to>
    <xdr:sp macro="" textlink="Location1ANALYSIS!L28">
      <xdr:nvSpPr>
        <xdr:cNvPr id="417" name="Rectangle 416">
          <a:extLst>
            <a:ext uri="{FF2B5EF4-FFF2-40B4-BE49-F238E27FC236}">
              <a16:creationId xmlns:a16="http://schemas.microsoft.com/office/drawing/2014/main" id="{DE43E310-4969-4844-B409-4C8AEF9340FC}"/>
            </a:ext>
          </a:extLst>
        </xdr:cNvPr>
        <xdr:cNvSpPr>
          <a:spLocks noChangeAspect="1"/>
        </xdr:cNvSpPr>
      </xdr:nvSpPr>
      <xdr:spPr>
        <a:xfrm>
          <a:off x="27961773" y="4082874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50</xdr:col>
      <xdr:colOff>58057</xdr:colOff>
      <xdr:row>0</xdr:row>
      <xdr:rowOff>79829</xdr:rowOff>
    </xdr:from>
    <xdr:ext cx="4114800" cy="403013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31AF004-0A24-724B-A192-961C17C12703}"/>
            </a:ext>
          </a:extLst>
        </xdr:cNvPr>
        <xdr:cNvSpPr txBox="1"/>
      </xdr:nvSpPr>
      <xdr:spPr>
        <a:xfrm>
          <a:off x="41786628" y="79829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51</xdr:col>
      <xdr:colOff>751114</xdr:colOff>
      <xdr:row>3</xdr:row>
      <xdr:rowOff>141513</xdr:rowOff>
    </xdr:from>
    <xdr:to>
      <xdr:col>52</xdr:col>
      <xdr:colOff>739503</xdr:colOff>
      <xdr:row>5</xdr:row>
      <xdr:rowOff>89261</xdr:rowOff>
    </xdr:to>
    <xdr:sp macro="" textlink="[1]Match!$B$1">
      <xdr:nvSpPr>
        <xdr:cNvPr id="566" name="Rectangle 565">
          <a:extLst>
            <a:ext uri="{FF2B5EF4-FFF2-40B4-BE49-F238E27FC236}">
              <a16:creationId xmlns:a16="http://schemas.microsoft.com/office/drawing/2014/main" id="{F2F215D8-5739-874B-95C1-2BFAB0803DD9}"/>
            </a:ext>
          </a:extLst>
        </xdr:cNvPr>
        <xdr:cNvSpPr>
          <a:spLocks noChangeAspect="1"/>
        </xdr:cNvSpPr>
      </xdr:nvSpPr>
      <xdr:spPr>
        <a:xfrm>
          <a:off x="43314257" y="63137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379E859-8880-264B-B3E7-3AD6C89B73C5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57</xdr:col>
      <xdr:colOff>341089</xdr:colOff>
      <xdr:row>7</xdr:row>
      <xdr:rowOff>47167</xdr:rowOff>
    </xdr:from>
    <xdr:to>
      <xdr:col>62</xdr:col>
      <xdr:colOff>290989</xdr:colOff>
      <xdr:row>51</xdr:row>
      <xdr:rowOff>132836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6AABB3B-E663-054C-99F1-D4BCDB7AE53F}"/>
            </a:ext>
          </a:extLst>
        </xdr:cNvPr>
        <xdr:cNvGrpSpPr/>
      </xdr:nvGrpSpPr>
      <xdr:grpSpPr>
        <a:xfrm>
          <a:off x="47911660" y="1190167"/>
          <a:ext cx="4122758" cy="7270240"/>
          <a:chOff x="41870089" y="1571171"/>
          <a:chExt cx="4122758" cy="7270240"/>
        </a:xfrm>
      </xdr:grpSpPr>
      <xdr:sp macro="" textlink="Players2ANALYSIS!$C$1">
        <xdr:nvSpPr>
          <xdr:cNvPr id="458" name="Rectangle 457">
            <a:extLst>
              <a:ext uri="{FF2B5EF4-FFF2-40B4-BE49-F238E27FC236}">
                <a16:creationId xmlns:a16="http://schemas.microsoft.com/office/drawing/2014/main" id="{7BC0C8CD-E916-7641-9186-31D4B212AE6A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82E9D71-508B-4F4D-BE70-33CD94745A9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D$1">
        <xdr:nvSpPr>
          <xdr:cNvPr id="459" name="Rectangle 458">
            <a:extLst>
              <a:ext uri="{FF2B5EF4-FFF2-40B4-BE49-F238E27FC236}">
                <a16:creationId xmlns:a16="http://schemas.microsoft.com/office/drawing/2014/main" id="{CD9405C9-F273-4D45-BE6B-F6D6312A7EAA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495E86-4DF0-AC4D-9964-5EBE2316448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E$1">
        <xdr:nvSpPr>
          <xdr:cNvPr id="460" name="Rectangle 459">
            <a:extLst>
              <a:ext uri="{FF2B5EF4-FFF2-40B4-BE49-F238E27FC236}">
                <a16:creationId xmlns:a16="http://schemas.microsoft.com/office/drawing/2014/main" id="{11FC7AFC-B678-BA4C-8C6D-1E7989E6B92F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43C7D8B-511A-BF46-89A4-7BFEA0511D4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F$1">
        <xdr:nvSpPr>
          <xdr:cNvPr id="461" name="Rectangle 460">
            <a:extLst>
              <a:ext uri="{FF2B5EF4-FFF2-40B4-BE49-F238E27FC236}">
                <a16:creationId xmlns:a16="http://schemas.microsoft.com/office/drawing/2014/main" id="{D9311B81-BDC7-CA40-B118-3C5EC395E7C3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1C9273-555D-0749-BC36-6FECA985A3B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G$1">
        <xdr:nvSpPr>
          <xdr:cNvPr id="463" name="Rectangle 462">
            <a:extLst>
              <a:ext uri="{FF2B5EF4-FFF2-40B4-BE49-F238E27FC236}">
                <a16:creationId xmlns:a16="http://schemas.microsoft.com/office/drawing/2014/main" id="{F98E1852-2F6F-4541-A008-33DEAEF031A2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B740857-B91F-9242-96B3-AFF3EB2130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B$1">
        <xdr:nvSpPr>
          <xdr:cNvPr id="465" name="Rectangle 464">
            <a:extLst>
              <a:ext uri="{FF2B5EF4-FFF2-40B4-BE49-F238E27FC236}">
                <a16:creationId xmlns:a16="http://schemas.microsoft.com/office/drawing/2014/main" id="{0BF1333E-2E2D-744E-9DCF-40D5545BC676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7079EF1-D5EC-BF4B-AFC0-8A7A0D14E51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45E9463-C56B-414F-B316-7C93F50EC5B7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2ANALYSIS!$C$2">
          <xdr:nvSpPr>
            <xdr:cNvPr id="453" name="Rectangle 452">
              <a:extLst>
                <a:ext uri="{FF2B5EF4-FFF2-40B4-BE49-F238E27FC236}">
                  <a16:creationId xmlns:a16="http://schemas.microsoft.com/office/drawing/2014/main" id="{92C2868D-A717-0544-B02A-37D6FAF5B275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A77488-A86E-424A-9121-A5C5AE68298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">
          <xdr:nvSpPr>
            <xdr:cNvPr id="454" name="Rectangle 453">
              <a:extLst>
                <a:ext uri="{FF2B5EF4-FFF2-40B4-BE49-F238E27FC236}">
                  <a16:creationId xmlns:a16="http://schemas.microsoft.com/office/drawing/2014/main" id="{A0058BE9-0EDF-244B-B692-31939CE866D9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AB81DF7-8F82-394D-918B-5C753912CE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">
          <xdr:nvSpPr>
            <xdr:cNvPr id="455" name="Rectangle 454">
              <a:extLst>
                <a:ext uri="{FF2B5EF4-FFF2-40B4-BE49-F238E27FC236}">
                  <a16:creationId xmlns:a16="http://schemas.microsoft.com/office/drawing/2014/main" id="{CE3AB8DE-47BA-354C-B95A-40A0B28F2001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99CC28D-A4FE-3D4A-B748-18C7E5DF4C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">
          <xdr:nvSpPr>
            <xdr:cNvPr id="456" name="Rectangle 455">
              <a:extLst>
                <a:ext uri="{FF2B5EF4-FFF2-40B4-BE49-F238E27FC236}">
                  <a16:creationId xmlns:a16="http://schemas.microsoft.com/office/drawing/2014/main" id="{CB773357-C0F8-FD4F-B3A0-A7F080F83875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7B16F-C777-A24D-9CB9-0F1A2CCCF3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">
          <xdr:nvSpPr>
            <xdr:cNvPr id="457" name="Rectangle 456">
              <a:extLst>
                <a:ext uri="{FF2B5EF4-FFF2-40B4-BE49-F238E27FC236}">
                  <a16:creationId xmlns:a16="http://schemas.microsoft.com/office/drawing/2014/main" id="{7C4A292B-6142-9647-A7DA-7B1909EAE756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A7D234-753D-FB4C-838E-235C67943D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54%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">
          <xdr:nvSpPr>
            <xdr:cNvPr id="462" name="Rectangle 461">
              <a:extLst>
                <a:ext uri="{FF2B5EF4-FFF2-40B4-BE49-F238E27FC236}">
                  <a16:creationId xmlns:a16="http://schemas.microsoft.com/office/drawing/2014/main" id="{FF065712-7CC1-0746-8BDA-12EF919E187F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D452D0-150A-B44F-B763-1E9B229ED8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">
          <xdr:nvSpPr>
            <xdr:cNvPr id="464" name="Rectangle 463">
              <a:extLst>
                <a:ext uri="{FF2B5EF4-FFF2-40B4-BE49-F238E27FC236}">
                  <a16:creationId xmlns:a16="http://schemas.microsoft.com/office/drawing/2014/main" id="{AFB63809-4ABE-1545-8993-40DCE7B99040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1FA760-846B-ED41-B356-19DFD0CEC3D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3">
          <xdr:nvSpPr>
            <xdr:cNvPr id="468" name="Rectangle 467">
              <a:extLst>
                <a:ext uri="{FF2B5EF4-FFF2-40B4-BE49-F238E27FC236}">
                  <a16:creationId xmlns:a16="http://schemas.microsoft.com/office/drawing/2014/main" id="{5E8CB239-530E-0546-8BF9-5A07F3A9DE07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8D24DE-0A30-1145-9022-1C20AEB974E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4">
          <xdr:nvSpPr>
            <xdr:cNvPr id="475" name="Rectangle 474">
              <a:extLst>
                <a:ext uri="{FF2B5EF4-FFF2-40B4-BE49-F238E27FC236}">
                  <a16:creationId xmlns:a16="http://schemas.microsoft.com/office/drawing/2014/main" id="{D996B552-592D-084E-869B-DCF18296FFAA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8F1DE94-C49A-D84E-89DD-A1D47E4C8F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5">
          <xdr:nvSpPr>
            <xdr:cNvPr id="482" name="Rectangle 481">
              <a:extLst>
                <a:ext uri="{FF2B5EF4-FFF2-40B4-BE49-F238E27FC236}">
                  <a16:creationId xmlns:a16="http://schemas.microsoft.com/office/drawing/2014/main" id="{02FD7311-7F81-054C-BA80-8A757AAE9517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7832DE-8721-4D49-A3DE-49071DB35F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6">
          <xdr:nvSpPr>
            <xdr:cNvPr id="489" name="Rectangle 488">
              <a:extLst>
                <a:ext uri="{FF2B5EF4-FFF2-40B4-BE49-F238E27FC236}">
                  <a16:creationId xmlns:a16="http://schemas.microsoft.com/office/drawing/2014/main" id="{70C78D5C-D535-094E-A15D-45B9F8439A56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E32F58-EB4D-AA47-B6CC-DB07DB2264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3">
          <xdr:nvSpPr>
            <xdr:cNvPr id="567" name="Rectangle 566">
              <a:extLst>
                <a:ext uri="{FF2B5EF4-FFF2-40B4-BE49-F238E27FC236}">
                  <a16:creationId xmlns:a16="http://schemas.microsoft.com/office/drawing/2014/main" id="{227EAA6E-36DC-7B44-B991-86506216C07C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C77A25-D6F6-6843-BF97-C5204AB653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3">
          <xdr:nvSpPr>
            <xdr:cNvPr id="568" name="Rectangle 567">
              <a:extLst>
                <a:ext uri="{FF2B5EF4-FFF2-40B4-BE49-F238E27FC236}">
                  <a16:creationId xmlns:a16="http://schemas.microsoft.com/office/drawing/2014/main" id="{25B202BA-43F5-B44D-B133-18D46650ED20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925BC6-2D4F-9943-A48A-AA91862C21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3">
          <xdr:nvSpPr>
            <xdr:cNvPr id="569" name="Rectangle 568">
              <a:extLst>
                <a:ext uri="{FF2B5EF4-FFF2-40B4-BE49-F238E27FC236}">
                  <a16:creationId xmlns:a16="http://schemas.microsoft.com/office/drawing/2014/main" id="{813710EF-EA62-9348-B14A-23918C553BE8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885C78-3216-4341-B189-E77EA989A8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3">
          <xdr:nvSpPr>
            <xdr:cNvPr id="570" name="Rectangle 569">
              <a:extLst>
                <a:ext uri="{FF2B5EF4-FFF2-40B4-BE49-F238E27FC236}">
                  <a16:creationId xmlns:a16="http://schemas.microsoft.com/office/drawing/2014/main" id="{2DD4FA5D-9F51-C742-BB91-B4B5B5C4D0E9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214DBE-8E71-9144-AF5C-D000691A745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3">
          <xdr:nvSpPr>
            <xdr:cNvPr id="571" name="Rectangle 570">
              <a:extLst>
                <a:ext uri="{FF2B5EF4-FFF2-40B4-BE49-F238E27FC236}">
                  <a16:creationId xmlns:a16="http://schemas.microsoft.com/office/drawing/2014/main" id="{D9B74D2A-F6BD-8544-A9A4-30729D50342D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AD295F-68D3-0944-9450-1923DCA6D6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3">
          <xdr:nvSpPr>
            <xdr:cNvPr id="572" name="Rectangle 571">
              <a:extLst>
                <a:ext uri="{FF2B5EF4-FFF2-40B4-BE49-F238E27FC236}">
                  <a16:creationId xmlns:a16="http://schemas.microsoft.com/office/drawing/2014/main" id="{8B14F4A7-1D32-3C40-A2B7-7D8DEBC84F0E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836B87-BE4D-B14A-9A04-3A96A60A01F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4">
          <xdr:nvSpPr>
            <xdr:cNvPr id="573" name="Rectangle 572">
              <a:extLst>
                <a:ext uri="{FF2B5EF4-FFF2-40B4-BE49-F238E27FC236}">
                  <a16:creationId xmlns:a16="http://schemas.microsoft.com/office/drawing/2014/main" id="{95B08206-BD94-B044-B15B-8E595CD15FF1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596F-863C-A441-B723-C5EC180CE9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4">
          <xdr:nvSpPr>
            <xdr:cNvPr id="574" name="Rectangle 573">
              <a:extLst>
                <a:ext uri="{FF2B5EF4-FFF2-40B4-BE49-F238E27FC236}">
                  <a16:creationId xmlns:a16="http://schemas.microsoft.com/office/drawing/2014/main" id="{30ADDFD4-9CA8-614E-BF9C-210C0A4428E3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8585D59-910C-6043-BADC-D41FA75248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4">
          <xdr:nvSpPr>
            <xdr:cNvPr id="575" name="Rectangle 574">
              <a:extLst>
                <a:ext uri="{FF2B5EF4-FFF2-40B4-BE49-F238E27FC236}">
                  <a16:creationId xmlns:a16="http://schemas.microsoft.com/office/drawing/2014/main" id="{CF3B0886-B5E4-D849-9597-CD5FF6B59BB9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4987D1-FCA6-1342-AEA5-90030A9933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4">
          <xdr:nvSpPr>
            <xdr:cNvPr id="576" name="Rectangle 575">
              <a:extLst>
                <a:ext uri="{FF2B5EF4-FFF2-40B4-BE49-F238E27FC236}">
                  <a16:creationId xmlns:a16="http://schemas.microsoft.com/office/drawing/2014/main" id="{AF871FD5-D572-5B4C-9E48-158BB71B932A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C150FB5-9F58-794A-9F9E-920FB0355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4">
          <xdr:nvSpPr>
            <xdr:cNvPr id="577" name="Rectangle 576">
              <a:extLst>
                <a:ext uri="{FF2B5EF4-FFF2-40B4-BE49-F238E27FC236}">
                  <a16:creationId xmlns:a16="http://schemas.microsoft.com/office/drawing/2014/main" id="{F829ABFE-79A9-6B41-91A5-62B5F43DCA7C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7C1A8F-52BE-144B-AD95-229ABDF2080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4">
          <xdr:nvSpPr>
            <xdr:cNvPr id="578" name="Rectangle 577">
              <a:extLst>
                <a:ext uri="{FF2B5EF4-FFF2-40B4-BE49-F238E27FC236}">
                  <a16:creationId xmlns:a16="http://schemas.microsoft.com/office/drawing/2014/main" id="{79775855-3842-1940-8B89-493C21B4A067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C0121D-F832-F148-A205-9212ADB880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5">
          <xdr:nvSpPr>
            <xdr:cNvPr id="585" name="Rectangle 584">
              <a:extLst>
                <a:ext uri="{FF2B5EF4-FFF2-40B4-BE49-F238E27FC236}">
                  <a16:creationId xmlns:a16="http://schemas.microsoft.com/office/drawing/2014/main" id="{7DD7425D-02E4-AA43-AC1E-C3273553329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F9D760-8EC9-7B4C-A8CA-275A815BAF4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5">
          <xdr:nvSpPr>
            <xdr:cNvPr id="586" name="Rectangle 585">
              <a:extLst>
                <a:ext uri="{FF2B5EF4-FFF2-40B4-BE49-F238E27FC236}">
                  <a16:creationId xmlns:a16="http://schemas.microsoft.com/office/drawing/2014/main" id="{78334801-6F28-BF45-9CE1-AF9C0D15FA0F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5391E8-5CDF-3C48-A2F8-BBE6AF3B3BE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5">
          <xdr:nvSpPr>
            <xdr:cNvPr id="587" name="Rectangle 586">
              <a:extLst>
                <a:ext uri="{FF2B5EF4-FFF2-40B4-BE49-F238E27FC236}">
                  <a16:creationId xmlns:a16="http://schemas.microsoft.com/office/drawing/2014/main" id="{9E2D3C22-F800-F643-B170-D3400DFC85A4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DFD3C8-BBCF-384B-B745-9399A257F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26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5">
          <xdr:nvSpPr>
            <xdr:cNvPr id="588" name="Rectangle 587">
              <a:extLst>
                <a:ext uri="{FF2B5EF4-FFF2-40B4-BE49-F238E27FC236}">
                  <a16:creationId xmlns:a16="http://schemas.microsoft.com/office/drawing/2014/main" id="{525DA4A0-86F3-114E-84F4-A8E5E82E2A3B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1DE269-9415-D642-9569-9F4B8EE60A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54%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5">
          <xdr:nvSpPr>
            <xdr:cNvPr id="589" name="Rectangle 588">
              <a:extLst>
                <a:ext uri="{FF2B5EF4-FFF2-40B4-BE49-F238E27FC236}">
                  <a16:creationId xmlns:a16="http://schemas.microsoft.com/office/drawing/2014/main" id="{C683A731-C1F3-0E4F-A40F-D60DE28DC863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499D81-E36D-8E4B-9677-0EA6DE956E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5">
          <xdr:nvSpPr>
            <xdr:cNvPr id="590" name="Rectangle 589">
              <a:extLst>
                <a:ext uri="{FF2B5EF4-FFF2-40B4-BE49-F238E27FC236}">
                  <a16:creationId xmlns:a16="http://schemas.microsoft.com/office/drawing/2014/main" id="{FD47ABC6-1D0B-EB4E-BEE4-2EAB7BE3A062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7131A3-EBF8-A944-93A7-06B8B4CC60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6">
          <xdr:nvSpPr>
            <xdr:cNvPr id="591" name="Rectangle 590">
              <a:extLst>
                <a:ext uri="{FF2B5EF4-FFF2-40B4-BE49-F238E27FC236}">
                  <a16:creationId xmlns:a16="http://schemas.microsoft.com/office/drawing/2014/main" id="{EDB553F7-6124-8346-8EBD-BBAE21B9B52E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4C30E5-DEF8-3D4C-B1E0-56886039A81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6">
          <xdr:nvSpPr>
            <xdr:cNvPr id="592" name="Rectangle 591">
              <a:extLst>
                <a:ext uri="{FF2B5EF4-FFF2-40B4-BE49-F238E27FC236}">
                  <a16:creationId xmlns:a16="http://schemas.microsoft.com/office/drawing/2014/main" id="{285CFC2C-8E1F-6746-833E-0ED78529D9F3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C0C0AB1-D902-3442-8628-1EE6449F29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6">
          <xdr:nvSpPr>
            <xdr:cNvPr id="593" name="Rectangle 592">
              <a:extLst>
                <a:ext uri="{FF2B5EF4-FFF2-40B4-BE49-F238E27FC236}">
                  <a16:creationId xmlns:a16="http://schemas.microsoft.com/office/drawing/2014/main" id="{ACAD855E-75A1-9244-B7AE-3FD9FCF682D3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3E8BC3-0A6E-C842-BEDA-D12C423504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6">
          <xdr:nvSpPr>
            <xdr:cNvPr id="594" name="Rectangle 593">
              <a:extLst>
                <a:ext uri="{FF2B5EF4-FFF2-40B4-BE49-F238E27FC236}">
                  <a16:creationId xmlns:a16="http://schemas.microsoft.com/office/drawing/2014/main" id="{35FEC47E-8E9F-2B42-A4C5-E5E8A5087AC5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08090C-1F49-CC4D-8D14-D3FAA5EB2B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6">
          <xdr:nvSpPr>
            <xdr:cNvPr id="595" name="Rectangle 594">
              <a:extLst>
                <a:ext uri="{FF2B5EF4-FFF2-40B4-BE49-F238E27FC236}">
                  <a16:creationId xmlns:a16="http://schemas.microsoft.com/office/drawing/2014/main" id="{649E1C39-8F95-5042-8AFE-52D2275E080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6E18DA-9891-1E4B-AF4E-0FC5913834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6">
          <xdr:nvSpPr>
            <xdr:cNvPr id="596" name="Rectangle 595">
              <a:extLst>
                <a:ext uri="{FF2B5EF4-FFF2-40B4-BE49-F238E27FC236}">
                  <a16:creationId xmlns:a16="http://schemas.microsoft.com/office/drawing/2014/main" id="{CA09298C-0982-0942-B654-4A5DAF5E0A63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ABB2B91-E972-E94A-A1B7-89BFCE1E3F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D3DED-1E33-F446-8BCF-18F568255D45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2ANALYSIS!$A$7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75A9145-E0EA-3349-9751-2F0828BD9C00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23DC55-7D5D-4149-B1BF-1D80B7F8177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8">
          <xdr:nvSpPr>
            <xdr:cNvPr id="503" name="Rectangle 502">
              <a:extLst>
                <a:ext uri="{FF2B5EF4-FFF2-40B4-BE49-F238E27FC236}">
                  <a16:creationId xmlns:a16="http://schemas.microsoft.com/office/drawing/2014/main" id="{E7C7CC46-74AF-3C46-92FD-3A1394E14961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69F30F-4EED-714B-8B30-7C14CF74BB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9">
          <xdr:nvSpPr>
            <xdr:cNvPr id="510" name="Rectangle 509">
              <a:extLst>
                <a:ext uri="{FF2B5EF4-FFF2-40B4-BE49-F238E27FC236}">
                  <a16:creationId xmlns:a16="http://schemas.microsoft.com/office/drawing/2014/main" id="{DD8F1F50-8315-B74D-A85E-1D5457D8A12B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0C6245E-16A9-2B40-9062-5A16D390B7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0">
          <xdr:nvSpPr>
            <xdr:cNvPr id="517" name="Rectangle 516">
              <a:extLst>
                <a:ext uri="{FF2B5EF4-FFF2-40B4-BE49-F238E27FC236}">
                  <a16:creationId xmlns:a16="http://schemas.microsoft.com/office/drawing/2014/main" id="{12FBE83F-9273-C54C-B489-9D9C97C8335A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D2D25-F162-824E-B3DE-B5F7E4C57F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1">
          <xdr:nvSpPr>
            <xdr:cNvPr id="524" name="Rectangle 523">
              <a:extLst>
                <a:ext uri="{FF2B5EF4-FFF2-40B4-BE49-F238E27FC236}">
                  <a16:creationId xmlns:a16="http://schemas.microsoft.com/office/drawing/2014/main" id="{81D13728-CAB5-1E44-9523-6FD120111F44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740233-C12A-6047-BF1F-A3F50B1797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7">
          <xdr:nvSpPr>
            <xdr:cNvPr id="597" name="Rectangle 596">
              <a:extLst>
                <a:ext uri="{FF2B5EF4-FFF2-40B4-BE49-F238E27FC236}">
                  <a16:creationId xmlns:a16="http://schemas.microsoft.com/office/drawing/2014/main" id="{DB964010-0541-B34A-92D9-E0FF0543E666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0633F8-28B9-D847-BCD5-1AF93A2B916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7">
          <xdr:nvSpPr>
            <xdr:cNvPr id="598" name="Rectangle 597">
              <a:extLst>
                <a:ext uri="{FF2B5EF4-FFF2-40B4-BE49-F238E27FC236}">
                  <a16:creationId xmlns:a16="http://schemas.microsoft.com/office/drawing/2014/main" id="{ED32DE80-6793-CB46-A618-C42783C4B7FD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F5670FB-80B1-DF4D-B6AE-B88A9E045A5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7">
          <xdr:nvSpPr>
            <xdr:cNvPr id="599" name="Rectangle 598">
              <a:extLst>
                <a:ext uri="{FF2B5EF4-FFF2-40B4-BE49-F238E27FC236}">
                  <a16:creationId xmlns:a16="http://schemas.microsoft.com/office/drawing/2014/main" id="{7EA21F93-80F4-ED41-90DE-69251FCDC7C4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830726-907A-0E40-BADC-67289B7B28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7">
          <xdr:nvSpPr>
            <xdr:cNvPr id="600" name="Rectangle 599">
              <a:extLst>
                <a:ext uri="{FF2B5EF4-FFF2-40B4-BE49-F238E27FC236}">
                  <a16:creationId xmlns:a16="http://schemas.microsoft.com/office/drawing/2014/main" id="{25B8D899-2863-1547-8949-B2D51BF60173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CC5021-C550-5443-B618-030C40BCCE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7">
          <xdr:nvSpPr>
            <xdr:cNvPr id="601" name="Rectangle 600">
              <a:extLst>
                <a:ext uri="{FF2B5EF4-FFF2-40B4-BE49-F238E27FC236}">
                  <a16:creationId xmlns:a16="http://schemas.microsoft.com/office/drawing/2014/main" id="{5303169D-81DF-D546-B6FC-24643FC66314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3D47F2-992B-1D4E-AF6C-77548CEB277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7">
          <xdr:nvSpPr>
            <xdr:cNvPr id="602" name="Rectangle 601">
              <a:extLst>
                <a:ext uri="{FF2B5EF4-FFF2-40B4-BE49-F238E27FC236}">
                  <a16:creationId xmlns:a16="http://schemas.microsoft.com/office/drawing/2014/main" id="{4DBFC993-1849-FC4A-93CD-B08AEC6464ED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F65734-4F5B-DA4B-ACBF-4B4D476807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8">
          <xdr:nvSpPr>
            <xdr:cNvPr id="603" name="Rectangle 602">
              <a:extLst>
                <a:ext uri="{FF2B5EF4-FFF2-40B4-BE49-F238E27FC236}">
                  <a16:creationId xmlns:a16="http://schemas.microsoft.com/office/drawing/2014/main" id="{AB1D1023-2CC9-A949-9B0A-D2F7A92E1C74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3C368E-6D56-DF46-A4AE-393302F6D5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8">
          <xdr:nvSpPr>
            <xdr:cNvPr id="604" name="Rectangle 603">
              <a:extLst>
                <a:ext uri="{FF2B5EF4-FFF2-40B4-BE49-F238E27FC236}">
                  <a16:creationId xmlns:a16="http://schemas.microsoft.com/office/drawing/2014/main" id="{6FAEFE65-7DD5-A24F-88B7-F4EE194A3E42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7CC387-87E9-084F-BA83-B7C02C790B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8">
          <xdr:nvSpPr>
            <xdr:cNvPr id="605" name="Rectangle 604">
              <a:extLst>
                <a:ext uri="{FF2B5EF4-FFF2-40B4-BE49-F238E27FC236}">
                  <a16:creationId xmlns:a16="http://schemas.microsoft.com/office/drawing/2014/main" id="{36ED4CC8-1BF1-C647-B5CD-F21F7361CAE5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9B1A3-7867-194F-817A-A085D2843C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8">
          <xdr:nvSpPr>
            <xdr:cNvPr id="606" name="Rectangle 605">
              <a:extLst>
                <a:ext uri="{FF2B5EF4-FFF2-40B4-BE49-F238E27FC236}">
                  <a16:creationId xmlns:a16="http://schemas.microsoft.com/office/drawing/2014/main" id="{C581E456-5930-404C-91FB-4EC5703685C5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DFF32ED-EE28-284C-B992-2ADE9FC635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8">
          <xdr:nvSpPr>
            <xdr:cNvPr id="607" name="Rectangle 606">
              <a:extLst>
                <a:ext uri="{FF2B5EF4-FFF2-40B4-BE49-F238E27FC236}">
                  <a16:creationId xmlns:a16="http://schemas.microsoft.com/office/drawing/2014/main" id="{8517756C-C7EB-2141-874F-1FB6D4B8886C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1DB7F3-A234-8443-8A62-BC46C38266D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8">
          <xdr:nvSpPr>
            <xdr:cNvPr id="608" name="Rectangle 607">
              <a:extLst>
                <a:ext uri="{FF2B5EF4-FFF2-40B4-BE49-F238E27FC236}">
                  <a16:creationId xmlns:a16="http://schemas.microsoft.com/office/drawing/2014/main" id="{0709E177-B8BD-DE43-8C07-2CD86B3F6D6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D2A9B7-8113-B644-8459-C3AF2A40F43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9">
          <xdr:nvSpPr>
            <xdr:cNvPr id="609" name="Rectangle 608">
              <a:extLst>
                <a:ext uri="{FF2B5EF4-FFF2-40B4-BE49-F238E27FC236}">
                  <a16:creationId xmlns:a16="http://schemas.microsoft.com/office/drawing/2014/main" id="{FCB0EEA5-8032-584B-AAFA-0B64BCBBE08F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981C78E-0000-1A40-BE72-8D6229B493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9">
          <xdr:nvSpPr>
            <xdr:cNvPr id="610" name="Rectangle 609">
              <a:extLst>
                <a:ext uri="{FF2B5EF4-FFF2-40B4-BE49-F238E27FC236}">
                  <a16:creationId xmlns:a16="http://schemas.microsoft.com/office/drawing/2014/main" id="{D54E8483-99E7-6A43-961E-F6B031AB5768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D1AAFE-85E7-F141-8198-ACAC410F43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9">
          <xdr:nvSpPr>
            <xdr:cNvPr id="611" name="Rectangle 610">
              <a:extLst>
                <a:ext uri="{FF2B5EF4-FFF2-40B4-BE49-F238E27FC236}">
                  <a16:creationId xmlns:a16="http://schemas.microsoft.com/office/drawing/2014/main" id="{38308A2D-B8EB-9842-B749-FCA1E73C53A1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11709A-B4DE-4E49-98E9-90DFD4D26C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9">
          <xdr:nvSpPr>
            <xdr:cNvPr id="612" name="Rectangle 611">
              <a:extLst>
                <a:ext uri="{FF2B5EF4-FFF2-40B4-BE49-F238E27FC236}">
                  <a16:creationId xmlns:a16="http://schemas.microsoft.com/office/drawing/2014/main" id="{28027F6C-1411-9F4F-967B-4C9D86767472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FD0D145-FCC8-8745-86C7-3063D85FA2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9">
          <xdr:nvSpPr>
            <xdr:cNvPr id="613" name="Rectangle 612">
              <a:extLst>
                <a:ext uri="{FF2B5EF4-FFF2-40B4-BE49-F238E27FC236}">
                  <a16:creationId xmlns:a16="http://schemas.microsoft.com/office/drawing/2014/main" id="{7DE75D7A-0286-224E-B7CA-F7A5C355CCBE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34484E-BF6D-A84C-B8C2-CA49636E5C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9">
          <xdr:nvSpPr>
            <xdr:cNvPr id="614" name="Rectangle 613">
              <a:extLst>
                <a:ext uri="{FF2B5EF4-FFF2-40B4-BE49-F238E27FC236}">
                  <a16:creationId xmlns:a16="http://schemas.microsoft.com/office/drawing/2014/main" id="{9C8D023C-7E4E-9742-8F05-6EFAE231DEEE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60899-3CBF-0342-856C-4AD7FC72F6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0">
          <xdr:nvSpPr>
            <xdr:cNvPr id="615" name="Rectangle 614">
              <a:extLst>
                <a:ext uri="{FF2B5EF4-FFF2-40B4-BE49-F238E27FC236}">
                  <a16:creationId xmlns:a16="http://schemas.microsoft.com/office/drawing/2014/main" id="{7FD58299-F923-2340-ABEF-47469933ADDF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4EA821-33C9-E941-9F64-08CBAE8A9AC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0">
          <xdr:nvSpPr>
            <xdr:cNvPr id="616" name="Rectangle 615">
              <a:extLst>
                <a:ext uri="{FF2B5EF4-FFF2-40B4-BE49-F238E27FC236}">
                  <a16:creationId xmlns:a16="http://schemas.microsoft.com/office/drawing/2014/main" id="{8D9747A2-4C14-7243-BB36-5C706FDB9EAE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EF3B18-3961-6542-820C-D94C79C763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0">
          <xdr:nvSpPr>
            <xdr:cNvPr id="617" name="Rectangle 616">
              <a:extLst>
                <a:ext uri="{FF2B5EF4-FFF2-40B4-BE49-F238E27FC236}">
                  <a16:creationId xmlns:a16="http://schemas.microsoft.com/office/drawing/2014/main" id="{9FEF1596-F75D-9E4F-BD79-8ABAA469054A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B03F5-538A-B346-9258-986386AF4B0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0">
          <xdr:nvSpPr>
            <xdr:cNvPr id="618" name="Rectangle 617">
              <a:extLst>
                <a:ext uri="{FF2B5EF4-FFF2-40B4-BE49-F238E27FC236}">
                  <a16:creationId xmlns:a16="http://schemas.microsoft.com/office/drawing/2014/main" id="{31681D8D-FC67-6747-8FD8-66EC773A5DA8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80C570-7F0E-1942-96C6-F3F4A6ADAD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0">
          <xdr:nvSpPr>
            <xdr:cNvPr id="619" name="Rectangle 618">
              <a:extLst>
                <a:ext uri="{FF2B5EF4-FFF2-40B4-BE49-F238E27FC236}">
                  <a16:creationId xmlns:a16="http://schemas.microsoft.com/office/drawing/2014/main" id="{D73FC366-DFBF-D249-86D5-EB6B28987328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E55C653-FC49-6847-914A-5E714BF0E1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0">
          <xdr:nvSpPr>
            <xdr:cNvPr id="620" name="Rectangle 619">
              <a:extLst>
                <a:ext uri="{FF2B5EF4-FFF2-40B4-BE49-F238E27FC236}">
                  <a16:creationId xmlns:a16="http://schemas.microsoft.com/office/drawing/2014/main" id="{79FF6886-C4FE-994B-9958-FD6156766383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1B8EB5-2877-4F43-A506-5F663559D82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21" name="Rectangle 620">
              <a:extLst>
                <a:ext uri="{FF2B5EF4-FFF2-40B4-BE49-F238E27FC236}">
                  <a16:creationId xmlns:a16="http://schemas.microsoft.com/office/drawing/2014/main" id="{2DC37BB6-FA62-A142-AA7F-D96B7C544108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8D48314-A570-2444-961D-586838AD35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22" name="Rectangle 621">
              <a:extLst>
                <a:ext uri="{FF2B5EF4-FFF2-40B4-BE49-F238E27FC236}">
                  <a16:creationId xmlns:a16="http://schemas.microsoft.com/office/drawing/2014/main" id="{A854136F-2A61-514F-8FF6-453442F1B82F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87548DA-529C-AA4D-A96A-E0CD5E785F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23" name="Rectangle 622">
              <a:extLst>
                <a:ext uri="{FF2B5EF4-FFF2-40B4-BE49-F238E27FC236}">
                  <a16:creationId xmlns:a16="http://schemas.microsoft.com/office/drawing/2014/main" id="{43C324AA-90C5-E542-8195-6ABEE303CF9D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FC90E67-1A0D-ED46-A8DC-61FEBE3E78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24" name="Rectangle 623">
              <a:extLst>
                <a:ext uri="{FF2B5EF4-FFF2-40B4-BE49-F238E27FC236}">
                  <a16:creationId xmlns:a16="http://schemas.microsoft.com/office/drawing/2014/main" id="{BA9182EB-384B-AD49-99A0-39BB260BDCA6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A5E55E-27C2-9845-B103-1BB53150E18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25" name="Rectangle 624">
              <a:extLst>
                <a:ext uri="{FF2B5EF4-FFF2-40B4-BE49-F238E27FC236}">
                  <a16:creationId xmlns:a16="http://schemas.microsoft.com/office/drawing/2014/main" id="{B26FA749-21B1-5B42-9F5D-8519D8BB44AA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3ADEEE8-7E7C-4541-B1C8-C9F700D4DA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26" name="Rectangle 625">
              <a:extLst>
                <a:ext uri="{FF2B5EF4-FFF2-40B4-BE49-F238E27FC236}">
                  <a16:creationId xmlns:a16="http://schemas.microsoft.com/office/drawing/2014/main" id="{84634181-A984-7D42-B508-0B3C489F9265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0159FC9-5C28-DB46-B87A-380E69D86B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8D9F279-4651-564F-B2A8-7D2B426E8A64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2ANALYSIS!$A$12">
          <xdr:nvSpPr>
            <xdr:cNvPr id="532" name="Rectangle 531">
              <a:extLst>
                <a:ext uri="{FF2B5EF4-FFF2-40B4-BE49-F238E27FC236}">
                  <a16:creationId xmlns:a16="http://schemas.microsoft.com/office/drawing/2014/main" id="{44C84CC1-5D62-EC47-903A-5B86EA42628A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DFA9D7-F7E8-1A45-9956-8127A5EEC33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539" name="Rectangle 538">
              <a:extLst>
                <a:ext uri="{FF2B5EF4-FFF2-40B4-BE49-F238E27FC236}">
                  <a16:creationId xmlns:a16="http://schemas.microsoft.com/office/drawing/2014/main" id="{FB9455A2-72A9-534D-9249-62F97F0A70BB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43480FC-184B-C94E-A87B-06EDACE154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546" name="Rectangle 545">
              <a:extLst>
                <a:ext uri="{FF2B5EF4-FFF2-40B4-BE49-F238E27FC236}">
                  <a16:creationId xmlns:a16="http://schemas.microsoft.com/office/drawing/2014/main" id="{0886ECC2-1A9D-9F4C-9F1F-C92B5C845890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F07710-96B4-964B-A729-A6D3D5D7839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553" name="Rectangle 552">
              <a:extLst>
                <a:ext uri="{FF2B5EF4-FFF2-40B4-BE49-F238E27FC236}">
                  <a16:creationId xmlns:a16="http://schemas.microsoft.com/office/drawing/2014/main" id="{F54D3343-67EC-6140-8A95-517E5B992973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771B-6114-7A48-BB0C-5507C4C2FD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27" name="Rectangle 626">
              <a:extLst>
                <a:ext uri="{FF2B5EF4-FFF2-40B4-BE49-F238E27FC236}">
                  <a16:creationId xmlns:a16="http://schemas.microsoft.com/office/drawing/2014/main" id="{756ABEB3-775D-C149-92F0-C9C18B9A8722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DEE1E3-BBA4-1341-89DC-F9B330657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28" name="Rectangle 627">
              <a:extLst>
                <a:ext uri="{FF2B5EF4-FFF2-40B4-BE49-F238E27FC236}">
                  <a16:creationId xmlns:a16="http://schemas.microsoft.com/office/drawing/2014/main" id="{B4AE80C5-342B-6943-879C-79171702A9D1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921049-9213-0D4C-8429-61EE642EA7C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29" name="Rectangle 628">
              <a:extLst>
                <a:ext uri="{FF2B5EF4-FFF2-40B4-BE49-F238E27FC236}">
                  <a16:creationId xmlns:a16="http://schemas.microsoft.com/office/drawing/2014/main" id="{943063F1-40DB-C744-AC1B-22BAA98048E7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3A560AD-B6D0-4448-BBFA-DE4EBD9F8B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30" name="Rectangle 629">
              <a:extLst>
                <a:ext uri="{FF2B5EF4-FFF2-40B4-BE49-F238E27FC236}">
                  <a16:creationId xmlns:a16="http://schemas.microsoft.com/office/drawing/2014/main" id="{B3D2EECF-A5A4-7240-8E79-32CB2C818EB2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8AFDA6-3377-3A4D-A1EA-8C86B5ECEB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31" name="Rectangle 630">
              <a:extLst>
                <a:ext uri="{FF2B5EF4-FFF2-40B4-BE49-F238E27FC236}">
                  <a16:creationId xmlns:a16="http://schemas.microsoft.com/office/drawing/2014/main" id="{AED5E2B8-95A2-ED4C-904C-14C4CFA3E59E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64DC5D-308A-3240-83B7-EF148EEFA8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32" name="Rectangle 631">
              <a:extLst>
                <a:ext uri="{FF2B5EF4-FFF2-40B4-BE49-F238E27FC236}">
                  <a16:creationId xmlns:a16="http://schemas.microsoft.com/office/drawing/2014/main" id="{3CA3CC8E-AE9E-F740-AFFD-CA6536F025C2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62CC7F-07E6-E441-A7A7-960889AE7A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33" name="Rectangle 632">
              <a:extLst>
                <a:ext uri="{FF2B5EF4-FFF2-40B4-BE49-F238E27FC236}">
                  <a16:creationId xmlns:a16="http://schemas.microsoft.com/office/drawing/2014/main" id="{ABF31190-1945-7E46-88AD-829A2B440FFF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60D402B-2BC3-5C4E-A77D-F608768C6E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34" name="Rectangle 633">
              <a:extLst>
                <a:ext uri="{FF2B5EF4-FFF2-40B4-BE49-F238E27FC236}">
                  <a16:creationId xmlns:a16="http://schemas.microsoft.com/office/drawing/2014/main" id="{D27A2E14-865A-FE4B-AD83-0F148842387A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38155D3-DE98-144E-B92D-51927140DE5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35" name="Rectangle 634">
              <a:extLst>
                <a:ext uri="{FF2B5EF4-FFF2-40B4-BE49-F238E27FC236}">
                  <a16:creationId xmlns:a16="http://schemas.microsoft.com/office/drawing/2014/main" id="{38B3CFA2-85D3-F846-A157-55EB922598E8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FE073D5-A96B-2349-AFD6-CB9CCA87AA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36" name="Rectangle 635">
              <a:extLst>
                <a:ext uri="{FF2B5EF4-FFF2-40B4-BE49-F238E27FC236}">
                  <a16:creationId xmlns:a16="http://schemas.microsoft.com/office/drawing/2014/main" id="{A467C9E1-BD9C-714F-AD0D-5751FA355E4A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1F4CB7-4007-AC41-B3E0-164F30B4C9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37" name="Rectangle 636">
              <a:extLst>
                <a:ext uri="{FF2B5EF4-FFF2-40B4-BE49-F238E27FC236}">
                  <a16:creationId xmlns:a16="http://schemas.microsoft.com/office/drawing/2014/main" id="{89C0F6A0-E046-6A47-9A77-AD87E42391AA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9056B9-95E5-CF4F-B855-5AEE164CEC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38" name="Rectangle 637">
              <a:extLst>
                <a:ext uri="{FF2B5EF4-FFF2-40B4-BE49-F238E27FC236}">
                  <a16:creationId xmlns:a16="http://schemas.microsoft.com/office/drawing/2014/main" id="{D53AC9F9-3D65-5E4D-A4CA-431517CF096C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D0D647-7BD1-DD48-9070-5DB374ABA5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39" name="Rectangle 638">
              <a:extLst>
                <a:ext uri="{FF2B5EF4-FFF2-40B4-BE49-F238E27FC236}">
                  <a16:creationId xmlns:a16="http://schemas.microsoft.com/office/drawing/2014/main" id="{11AC5F94-A7CB-F84F-A3B1-C4D9B765A732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9C50E6-C97C-1D44-9360-15F63E656EE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40" name="Rectangle 639">
              <a:extLst>
                <a:ext uri="{FF2B5EF4-FFF2-40B4-BE49-F238E27FC236}">
                  <a16:creationId xmlns:a16="http://schemas.microsoft.com/office/drawing/2014/main" id="{1C725170-1D01-134A-B0CE-2010C1576FED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7940AE-A6F7-2746-BFA9-967C00DEB5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41" name="Rectangle 640">
              <a:extLst>
                <a:ext uri="{FF2B5EF4-FFF2-40B4-BE49-F238E27FC236}">
                  <a16:creationId xmlns:a16="http://schemas.microsoft.com/office/drawing/2014/main" id="{77E4FFC5-E2E4-3947-B34A-9C26370F68CF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A8F837-574E-634C-8D13-38CB61F18D5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2" name="Rectangle 641">
              <a:extLst>
                <a:ext uri="{FF2B5EF4-FFF2-40B4-BE49-F238E27FC236}">
                  <a16:creationId xmlns:a16="http://schemas.microsoft.com/office/drawing/2014/main" id="{65E5123A-629B-D34E-9696-CF01533E7B9C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BBA589-46F7-0449-AD7A-DC0C85D75D4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3" name="Rectangle 642">
              <a:extLst>
                <a:ext uri="{FF2B5EF4-FFF2-40B4-BE49-F238E27FC236}">
                  <a16:creationId xmlns:a16="http://schemas.microsoft.com/office/drawing/2014/main" id="{73144BB1-54E9-D242-A939-D91DCE4D035C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9DFDED-3899-694D-93E6-CF5D503F20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44" name="Rectangle 643">
              <a:extLst>
                <a:ext uri="{FF2B5EF4-FFF2-40B4-BE49-F238E27FC236}">
                  <a16:creationId xmlns:a16="http://schemas.microsoft.com/office/drawing/2014/main" id="{792239F9-BEBE-E344-80D9-C573AD40E82E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7317BD-4477-0540-89D8-6C24AF8BF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45" name="Rectangle 644">
              <a:extLst>
                <a:ext uri="{FF2B5EF4-FFF2-40B4-BE49-F238E27FC236}">
                  <a16:creationId xmlns:a16="http://schemas.microsoft.com/office/drawing/2014/main" id="{0C5274CC-AEED-4742-AAB3-A56C3822C991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5AB489-713C-464F-8193-EC708B4154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46" name="Rectangle 645">
              <a:extLst>
                <a:ext uri="{FF2B5EF4-FFF2-40B4-BE49-F238E27FC236}">
                  <a16:creationId xmlns:a16="http://schemas.microsoft.com/office/drawing/2014/main" id="{1EF131C1-69CF-D44E-BA74-4F98B616BB54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B960425-2798-774B-BDD9-7470EDB908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47" name="Rectangle 646">
              <a:extLst>
                <a:ext uri="{FF2B5EF4-FFF2-40B4-BE49-F238E27FC236}">
                  <a16:creationId xmlns:a16="http://schemas.microsoft.com/office/drawing/2014/main" id="{C2271C25-7FF7-364C-9EC4-54AE75A059AD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2CA193-8BB9-CB47-9794-06AB3CEACD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8" name="Rectangle 647">
              <a:extLst>
                <a:ext uri="{FF2B5EF4-FFF2-40B4-BE49-F238E27FC236}">
                  <a16:creationId xmlns:a16="http://schemas.microsoft.com/office/drawing/2014/main" id="{B546B89E-432B-B046-BA4B-917EA4839CCD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BA3D60-6C68-8241-A311-B9948634A5F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9" name="Rectangle 648">
              <a:extLst>
                <a:ext uri="{FF2B5EF4-FFF2-40B4-BE49-F238E27FC236}">
                  <a16:creationId xmlns:a16="http://schemas.microsoft.com/office/drawing/2014/main" id="{76AF008D-649A-154C-B0CA-7DB34A60855F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E0F30A8-5CF0-DF41-AA99-39664EB1C0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50" name="Rectangle 649">
              <a:extLst>
                <a:ext uri="{FF2B5EF4-FFF2-40B4-BE49-F238E27FC236}">
                  <a16:creationId xmlns:a16="http://schemas.microsoft.com/office/drawing/2014/main" id="{8016D270-E495-9A4C-9A75-837AAA11175F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683248-B78F-364B-B121-DC5D4541E56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EFB1B22-13DB-7141-84E4-8637FC824C84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2ANALYSIS!$A$11">
          <xdr:nvSpPr>
            <xdr:cNvPr id="651" name="Rectangle 650">
              <a:extLst>
                <a:ext uri="{FF2B5EF4-FFF2-40B4-BE49-F238E27FC236}">
                  <a16:creationId xmlns:a16="http://schemas.microsoft.com/office/drawing/2014/main" id="{6CDEEC96-10BE-9945-8DDD-14A78F6F607B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10E818A-2F66-894C-A7F3-FE46695D45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2">
          <xdr:nvSpPr>
            <xdr:cNvPr id="652" name="Rectangle 651">
              <a:extLst>
                <a:ext uri="{FF2B5EF4-FFF2-40B4-BE49-F238E27FC236}">
                  <a16:creationId xmlns:a16="http://schemas.microsoft.com/office/drawing/2014/main" id="{5372178D-8CE0-8A4B-BD48-418CA99E0B52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7115AF5-B5F2-014E-819A-68A8091263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653" name="Rectangle 652">
              <a:extLst>
                <a:ext uri="{FF2B5EF4-FFF2-40B4-BE49-F238E27FC236}">
                  <a16:creationId xmlns:a16="http://schemas.microsoft.com/office/drawing/2014/main" id="{208B07E7-0360-0143-8D53-749970C7106B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FD1F968-88D7-6B43-8D48-3348F24F40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654" name="Rectangle 653">
              <a:extLst>
                <a:ext uri="{FF2B5EF4-FFF2-40B4-BE49-F238E27FC236}">
                  <a16:creationId xmlns:a16="http://schemas.microsoft.com/office/drawing/2014/main" id="{EE65FD2B-AF87-4444-8C94-1D55AC8476EA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4E3C6C-0BE0-7643-B156-E7700F677A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655" name="Rectangle 654">
              <a:extLst>
                <a:ext uri="{FF2B5EF4-FFF2-40B4-BE49-F238E27FC236}">
                  <a16:creationId xmlns:a16="http://schemas.microsoft.com/office/drawing/2014/main" id="{1ADE3B01-801C-DE48-A4FB-6D7E98B31EE4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A6A57-998D-7D43-A0C2-B153BA378A1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56" name="Rectangle 655">
              <a:extLst>
                <a:ext uri="{FF2B5EF4-FFF2-40B4-BE49-F238E27FC236}">
                  <a16:creationId xmlns:a16="http://schemas.microsoft.com/office/drawing/2014/main" id="{0F911E0B-A47C-C446-BD18-42B55B7F857C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405958-7D93-504E-810A-F880B336D3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57" name="Rectangle 656">
              <a:extLst>
                <a:ext uri="{FF2B5EF4-FFF2-40B4-BE49-F238E27FC236}">
                  <a16:creationId xmlns:a16="http://schemas.microsoft.com/office/drawing/2014/main" id="{1B875B51-A323-184C-9EB5-3E0E36221797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CB488F-C1DC-9140-AFDB-93CAC79005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58" name="Rectangle 657">
              <a:extLst>
                <a:ext uri="{FF2B5EF4-FFF2-40B4-BE49-F238E27FC236}">
                  <a16:creationId xmlns:a16="http://schemas.microsoft.com/office/drawing/2014/main" id="{7BFEFB8C-528D-9549-B028-7C130084DDCF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52BDEC4-ED02-4C4E-AA5A-BB864D75D8E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59" name="Rectangle 658">
              <a:extLst>
                <a:ext uri="{FF2B5EF4-FFF2-40B4-BE49-F238E27FC236}">
                  <a16:creationId xmlns:a16="http://schemas.microsoft.com/office/drawing/2014/main" id="{5878EBB1-05B6-2A4C-99D4-E7E473307465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AEB4EB-9E23-DB47-9A8F-1C5B2EA6889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DD61FF-8DA3-554F-B293-5B0D33A6A14F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18B44F5-2757-8B49-A306-59FE347D69C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61" name="Rectangle 660">
              <a:extLst>
                <a:ext uri="{FF2B5EF4-FFF2-40B4-BE49-F238E27FC236}">
                  <a16:creationId xmlns:a16="http://schemas.microsoft.com/office/drawing/2014/main" id="{B0E31997-FD5B-6547-A566-3F769C16F36F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1437DAE-C25B-D84B-8FA4-DBC477F89A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62" name="Rectangle 661">
              <a:extLst>
                <a:ext uri="{FF2B5EF4-FFF2-40B4-BE49-F238E27FC236}">
                  <a16:creationId xmlns:a16="http://schemas.microsoft.com/office/drawing/2014/main" id="{19347CF9-66F2-874A-AF61-F087105F4A0E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C40E09D-5178-2441-8EBE-D90FE691276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63" name="Rectangle 662">
              <a:extLst>
                <a:ext uri="{FF2B5EF4-FFF2-40B4-BE49-F238E27FC236}">
                  <a16:creationId xmlns:a16="http://schemas.microsoft.com/office/drawing/2014/main" id="{1E9FD2D2-8BAA-6547-831D-5F0619FBD443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B00833-A4E3-2045-939F-A6DBAA6A59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64" name="Rectangle 663">
              <a:extLst>
                <a:ext uri="{FF2B5EF4-FFF2-40B4-BE49-F238E27FC236}">
                  <a16:creationId xmlns:a16="http://schemas.microsoft.com/office/drawing/2014/main" id="{EE432689-5284-3148-91D8-535AB60F6E4C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4A1EDB-BE05-E545-95BF-E817D6BFBF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65" name="Rectangle 664">
              <a:extLst>
                <a:ext uri="{FF2B5EF4-FFF2-40B4-BE49-F238E27FC236}">
                  <a16:creationId xmlns:a16="http://schemas.microsoft.com/office/drawing/2014/main" id="{214652E1-A53A-F443-8455-E8DC97CB2573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7169EB-A233-4043-923F-5862CA0941E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66" name="Rectangle 665">
              <a:extLst>
                <a:ext uri="{FF2B5EF4-FFF2-40B4-BE49-F238E27FC236}">
                  <a16:creationId xmlns:a16="http://schemas.microsoft.com/office/drawing/2014/main" id="{3567A78D-A0BD-474E-BD36-EC089566530E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8D7CE3-033B-FA48-A29E-79B3CB8104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67" name="Rectangle 666">
              <a:extLst>
                <a:ext uri="{FF2B5EF4-FFF2-40B4-BE49-F238E27FC236}">
                  <a16:creationId xmlns:a16="http://schemas.microsoft.com/office/drawing/2014/main" id="{7E2D6AD4-7C5C-1F41-83D0-C62D55F806C9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88699D-A3CE-454C-A4B4-E2A34B2AB88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68" name="Rectangle 667">
              <a:extLst>
                <a:ext uri="{FF2B5EF4-FFF2-40B4-BE49-F238E27FC236}">
                  <a16:creationId xmlns:a16="http://schemas.microsoft.com/office/drawing/2014/main" id="{16E78F4E-4B35-3A41-A804-F1714F31C378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80F380-0A22-DB4F-94DE-3072B9BF4E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69" name="Rectangle 668">
              <a:extLst>
                <a:ext uri="{FF2B5EF4-FFF2-40B4-BE49-F238E27FC236}">
                  <a16:creationId xmlns:a16="http://schemas.microsoft.com/office/drawing/2014/main" id="{1BBEC800-8E56-7541-8781-91262EEA8A8C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C139233-B007-4D4F-B61D-B458A4DA3C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70" name="Rectangle 669">
              <a:extLst>
                <a:ext uri="{FF2B5EF4-FFF2-40B4-BE49-F238E27FC236}">
                  <a16:creationId xmlns:a16="http://schemas.microsoft.com/office/drawing/2014/main" id="{873A08D5-EFE7-7449-AA33-201289F11094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A9704A-C7BF-D04E-B2B6-B92C080C77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71" name="Rectangle 670">
              <a:extLst>
                <a:ext uri="{FF2B5EF4-FFF2-40B4-BE49-F238E27FC236}">
                  <a16:creationId xmlns:a16="http://schemas.microsoft.com/office/drawing/2014/main" id="{36564F7A-4F0E-2F4E-AA1E-28963670930E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E3BB3E6-4D29-1843-A10B-E73FDBED097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72" name="Rectangle 671">
              <a:extLst>
                <a:ext uri="{FF2B5EF4-FFF2-40B4-BE49-F238E27FC236}">
                  <a16:creationId xmlns:a16="http://schemas.microsoft.com/office/drawing/2014/main" id="{EACBA11E-75E2-BB4E-B976-EA3850233556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FEF92FC-61FA-4143-A7A0-C01C9F5D75B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73" name="Rectangle 672">
              <a:extLst>
                <a:ext uri="{FF2B5EF4-FFF2-40B4-BE49-F238E27FC236}">
                  <a16:creationId xmlns:a16="http://schemas.microsoft.com/office/drawing/2014/main" id="{E8AEDF87-5F7B-254C-8015-1EB5A8F0A6E0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0DD2D30-46AC-8848-B32A-639B0A3C10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74" name="Rectangle 673">
              <a:extLst>
                <a:ext uri="{FF2B5EF4-FFF2-40B4-BE49-F238E27FC236}">
                  <a16:creationId xmlns:a16="http://schemas.microsoft.com/office/drawing/2014/main" id="{FF0C7C37-B895-834C-B53B-5CF0F234237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6C51240-401F-E44E-8E60-95876535C98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75" name="Rectangle 674">
              <a:extLst>
                <a:ext uri="{FF2B5EF4-FFF2-40B4-BE49-F238E27FC236}">
                  <a16:creationId xmlns:a16="http://schemas.microsoft.com/office/drawing/2014/main" id="{CB923509-C9BD-2249-B8FC-9321D522464E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69AABF4-9110-8A44-A807-7CB2DE734BE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76" name="Rectangle 675">
              <a:extLst>
                <a:ext uri="{FF2B5EF4-FFF2-40B4-BE49-F238E27FC236}">
                  <a16:creationId xmlns:a16="http://schemas.microsoft.com/office/drawing/2014/main" id="{999859A4-5F68-E34E-84B5-922D7A69AA09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B9F4EA6-41CF-BA4D-AEA5-7D08857D277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77" name="Rectangle 676">
              <a:extLst>
                <a:ext uri="{FF2B5EF4-FFF2-40B4-BE49-F238E27FC236}">
                  <a16:creationId xmlns:a16="http://schemas.microsoft.com/office/drawing/2014/main" id="{B25D009B-F01D-5E4C-A540-47CE89EB4FA6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6D45ED-CF56-D142-96C9-435070BE5D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78" name="Rectangle 677">
              <a:extLst>
                <a:ext uri="{FF2B5EF4-FFF2-40B4-BE49-F238E27FC236}">
                  <a16:creationId xmlns:a16="http://schemas.microsoft.com/office/drawing/2014/main" id="{876F84B6-E9AF-B64C-8F81-705701240C0B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2AB2A28-BB08-F44C-B4AA-453CC7175E9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79" name="Rectangle 678">
              <a:extLst>
                <a:ext uri="{FF2B5EF4-FFF2-40B4-BE49-F238E27FC236}">
                  <a16:creationId xmlns:a16="http://schemas.microsoft.com/office/drawing/2014/main" id="{5D1841BB-9058-FC47-B641-F8A365020BC0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6B36382-ACE1-FC49-A706-64539A89B2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80" name="Rectangle 679">
              <a:extLst>
                <a:ext uri="{FF2B5EF4-FFF2-40B4-BE49-F238E27FC236}">
                  <a16:creationId xmlns:a16="http://schemas.microsoft.com/office/drawing/2014/main" id="{6CE2BD40-F2B8-3D4A-AE90-0A22DC50A665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B69ECAB-DD38-3348-AD90-BFC24FD0892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81" name="Rectangle 680">
              <a:extLst>
                <a:ext uri="{FF2B5EF4-FFF2-40B4-BE49-F238E27FC236}">
                  <a16:creationId xmlns:a16="http://schemas.microsoft.com/office/drawing/2014/main" id="{EEAD70CE-E2AB-6745-8450-437B9FB580C3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3D2CB81-6386-544D-884B-835EC5EA33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82" name="Rectangle 681">
              <a:extLst>
                <a:ext uri="{FF2B5EF4-FFF2-40B4-BE49-F238E27FC236}">
                  <a16:creationId xmlns:a16="http://schemas.microsoft.com/office/drawing/2014/main" id="{07209830-CFBF-BB4A-9FA1-0B40666D3627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E3B631-F00D-D74B-96C9-07C46AA755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5">
          <xdr:nvSpPr>
            <xdr:cNvPr id="683" name="Rectangle 682">
              <a:extLst>
                <a:ext uri="{FF2B5EF4-FFF2-40B4-BE49-F238E27FC236}">
                  <a16:creationId xmlns:a16="http://schemas.microsoft.com/office/drawing/2014/main" id="{814501BD-DCEA-4749-B1B1-D3C360B472EB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A635C0-C2C9-1240-B773-CAAA55BD044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5">
          <xdr:nvSpPr>
            <xdr:cNvPr id="684" name="Rectangle 683">
              <a:extLst>
                <a:ext uri="{FF2B5EF4-FFF2-40B4-BE49-F238E27FC236}">
                  <a16:creationId xmlns:a16="http://schemas.microsoft.com/office/drawing/2014/main" id="{E00A8043-C849-7D47-8D6A-CE46E819A541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1CAB303-F8F7-4A40-BA80-CBAB3C64B80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85" name="Rectangle 684">
              <a:extLst>
                <a:ext uri="{FF2B5EF4-FFF2-40B4-BE49-F238E27FC236}">
                  <a16:creationId xmlns:a16="http://schemas.microsoft.com/office/drawing/2014/main" id="{63818376-A487-EB42-9F16-07C855A5D418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B826BA-D9B9-B64E-A436-471EE83DE20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oneCellAnchor>
    <xdr:from>
      <xdr:col>57</xdr:col>
      <xdr:colOff>119744</xdr:colOff>
      <xdr:row>0</xdr:row>
      <xdr:rowOff>50800</xdr:rowOff>
    </xdr:from>
    <xdr:ext cx="4114800" cy="40301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8D43B8F-01A8-1446-A885-A68698CB579F}"/>
            </a:ext>
          </a:extLst>
        </xdr:cNvPr>
        <xdr:cNvSpPr txBox="1"/>
      </xdr:nvSpPr>
      <xdr:spPr>
        <a:xfrm>
          <a:off x="47690315" y="50800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58</xdr:col>
      <xdr:colOff>812801</xdr:colOff>
      <xdr:row>3</xdr:row>
      <xdr:rowOff>112484</xdr:rowOff>
    </xdr:from>
    <xdr:to>
      <xdr:col>60</xdr:col>
      <xdr:colOff>58058</xdr:colOff>
      <xdr:row>5</xdr:row>
      <xdr:rowOff>60232</xdr:rowOff>
    </xdr:to>
    <xdr:sp macro="" textlink="[1]Match!$C$1">
      <xdr:nvSpPr>
        <xdr:cNvPr id="687" name="Rectangle 686">
          <a:extLst>
            <a:ext uri="{FF2B5EF4-FFF2-40B4-BE49-F238E27FC236}">
              <a16:creationId xmlns:a16="http://schemas.microsoft.com/office/drawing/2014/main" id="{CE54C1CB-2A4D-7C4E-8D53-FD547839C239}"/>
            </a:ext>
          </a:extLst>
        </xdr:cNvPr>
        <xdr:cNvSpPr>
          <a:spLocks/>
        </xdr:cNvSpPr>
      </xdr:nvSpPr>
      <xdr:spPr>
        <a:xfrm>
          <a:off x="49217944" y="602341"/>
          <a:ext cx="91440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279AD2E-B4CE-B844-935C-B2B2CA41959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50</xdr:col>
      <xdr:colOff>275775</xdr:colOff>
      <xdr:row>7</xdr:row>
      <xdr:rowOff>90710</xdr:rowOff>
    </xdr:from>
    <xdr:to>
      <xdr:col>55</xdr:col>
      <xdr:colOff>225675</xdr:colOff>
      <xdr:row>52</xdr:row>
      <xdr:rowOff>13093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8BC14FAC-CF71-2F44-A2FF-D6022D523BA0}"/>
            </a:ext>
          </a:extLst>
        </xdr:cNvPr>
        <xdr:cNvGrpSpPr/>
      </xdr:nvGrpSpPr>
      <xdr:grpSpPr>
        <a:xfrm>
          <a:off x="42004346" y="1233710"/>
          <a:ext cx="4122758" cy="7270240"/>
          <a:chOff x="41870089" y="1571171"/>
          <a:chExt cx="4122758" cy="7270240"/>
        </a:xfrm>
      </xdr:grpSpPr>
      <xdr:sp macro="" textlink="Players1ANALYSIS!$C$1">
        <xdr:nvSpPr>
          <xdr:cNvPr id="689" name="Rectangle 688">
            <a:extLst>
              <a:ext uri="{FF2B5EF4-FFF2-40B4-BE49-F238E27FC236}">
                <a16:creationId xmlns:a16="http://schemas.microsoft.com/office/drawing/2014/main" id="{75E71959-3A06-E341-BD69-90F8EEB61062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EF4B570-E441-4340-8FFA-F0BD178B50E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D$1">
        <xdr:nvSpPr>
          <xdr:cNvPr id="690" name="Rectangle 689">
            <a:extLst>
              <a:ext uri="{FF2B5EF4-FFF2-40B4-BE49-F238E27FC236}">
                <a16:creationId xmlns:a16="http://schemas.microsoft.com/office/drawing/2014/main" id="{73D1B6AA-95C8-D94D-9823-4E680A09A334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E8846E-382F-DC45-828E-280270E4D9A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E$1">
        <xdr:nvSpPr>
          <xdr:cNvPr id="691" name="Rectangle 690">
            <a:extLst>
              <a:ext uri="{FF2B5EF4-FFF2-40B4-BE49-F238E27FC236}">
                <a16:creationId xmlns:a16="http://schemas.microsoft.com/office/drawing/2014/main" id="{8F4BA50D-68AF-C847-822B-D1EDE542E87E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CC75744-5087-4940-A94F-4192105FE23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F$1">
        <xdr:nvSpPr>
          <xdr:cNvPr id="692" name="Rectangle 691">
            <a:extLst>
              <a:ext uri="{FF2B5EF4-FFF2-40B4-BE49-F238E27FC236}">
                <a16:creationId xmlns:a16="http://schemas.microsoft.com/office/drawing/2014/main" id="{55C438DB-9EE6-F34C-B48B-69504E9ABBF2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2EDB66D-87B6-2D46-8167-73E19321B0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G$1">
        <xdr:nvSpPr>
          <xdr:cNvPr id="693" name="Rectangle 692">
            <a:extLst>
              <a:ext uri="{FF2B5EF4-FFF2-40B4-BE49-F238E27FC236}">
                <a16:creationId xmlns:a16="http://schemas.microsoft.com/office/drawing/2014/main" id="{489F7389-1988-BF4C-B6CE-4140CFD1E878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EA2F96-DC58-C64B-8B66-66603A86B7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B$1">
        <xdr:nvSpPr>
          <xdr:cNvPr id="694" name="Rectangle 693">
            <a:extLst>
              <a:ext uri="{FF2B5EF4-FFF2-40B4-BE49-F238E27FC236}">
                <a16:creationId xmlns:a16="http://schemas.microsoft.com/office/drawing/2014/main" id="{3CBD697E-BDBD-B746-8AB2-B344E313E07A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1852CF1-60B5-AC4A-8767-E7457849CE8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695" name="Group 694">
            <a:extLst>
              <a:ext uri="{FF2B5EF4-FFF2-40B4-BE49-F238E27FC236}">
                <a16:creationId xmlns:a16="http://schemas.microsoft.com/office/drawing/2014/main" id="{7580784C-4E1E-B64E-B7D1-7F1D7232C430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1ANALYSIS!$C$2">
          <xdr:nvSpPr>
            <xdr:cNvPr id="797" name="Rectangle 796">
              <a:extLst>
                <a:ext uri="{FF2B5EF4-FFF2-40B4-BE49-F238E27FC236}">
                  <a16:creationId xmlns:a16="http://schemas.microsoft.com/office/drawing/2014/main" id="{D6A105B3-BE8F-B342-B439-E786CACBFBC3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2EC1FA-22E5-9049-AECE-B7252B41820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">
          <xdr:nvSpPr>
            <xdr:cNvPr id="798" name="Rectangle 797">
              <a:extLst>
                <a:ext uri="{FF2B5EF4-FFF2-40B4-BE49-F238E27FC236}">
                  <a16:creationId xmlns:a16="http://schemas.microsoft.com/office/drawing/2014/main" id="{2D3E22D4-CBAA-1A46-B439-CB9F05897B8E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C14B4A-EE10-4544-AB9D-31F4C619B2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">
          <xdr:nvSpPr>
            <xdr:cNvPr id="799" name="Rectangle 798">
              <a:extLst>
                <a:ext uri="{FF2B5EF4-FFF2-40B4-BE49-F238E27FC236}">
                  <a16:creationId xmlns:a16="http://schemas.microsoft.com/office/drawing/2014/main" id="{C39D07A1-8333-8C46-851E-B4B80B9384D9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611304-5C37-0D4F-8AA4-CD4C8CF0BF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">
          <xdr:nvSpPr>
            <xdr:cNvPr id="800" name="Rectangle 799">
              <a:extLst>
                <a:ext uri="{FF2B5EF4-FFF2-40B4-BE49-F238E27FC236}">
                  <a16:creationId xmlns:a16="http://schemas.microsoft.com/office/drawing/2014/main" id="{993F4B16-BE2C-5E4A-8AD6-2C39300411D2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4086F04-244A-6340-86E9-09A01EB6F5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">
          <xdr:nvSpPr>
            <xdr:cNvPr id="801" name="Rectangle 800">
              <a:extLst>
                <a:ext uri="{FF2B5EF4-FFF2-40B4-BE49-F238E27FC236}">
                  <a16:creationId xmlns:a16="http://schemas.microsoft.com/office/drawing/2014/main" id="{1F3820D3-6AB8-E34C-9625-6517AB72819B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47A209-4E68-1244-833E-C25D4152EF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83%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">
          <xdr:nvSpPr>
            <xdr:cNvPr id="802" name="Rectangle 801">
              <a:extLst>
                <a:ext uri="{FF2B5EF4-FFF2-40B4-BE49-F238E27FC236}">
                  <a16:creationId xmlns:a16="http://schemas.microsoft.com/office/drawing/2014/main" id="{2218DBFF-0000-F148-8670-0A277ACB15AD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708EF94-1072-B44C-B08A-5D86BBB00DB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">
          <xdr:nvSpPr>
            <xdr:cNvPr id="803" name="Rectangle 802">
              <a:extLst>
                <a:ext uri="{FF2B5EF4-FFF2-40B4-BE49-F238E27FC236}">
                  <a16:creationId xmlns:a16="http://schemas.microsoft.com/office/drawing/2014/main" id="{0633B9D9-E6E6-E640-9063-A6A300AEF74C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0AE4E33-6E11-2F41-80BC-31190D2266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3">
          <xdr:nvSpPr>
            <xdr:cNvPr id="804" name="Rectangle 803">
              <a:extLst>
                <a:ext uri="{FF2B5EF4-FFF2-40B4-BE49-F238E27FC236}">
                  <a16:creationId xmlns:a16="http://schemas.microsoft.com/office/drawing/2014/main" id="{6A900BB2-627F-FA41-B6F8-0A617C08F8E4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758B4F4-4195-0544-A740-2B7514C8DF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4">
          <xdr:nvSpPr>
            <xdr:cNvPr id="805" name="Rectangle 804">
              <a:extLst>
                <a:ext uri="{FF2B5EF4-FFF2-40B4-BE49-F238E27FC236}">
                  <a16:creationId xmlns:a16="http://schemas.microsoft.com/office/drawing/2014/main" id="{D24B1DFB-F74D-DC42-B4B9-DD449E7DAB03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308912-FAD2-C54D-B9BD-19961D22E0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5">
          <xdr:nvSpPr>
            <xdr:cNvPr id="806" name="Rectangle 805">
              <a:extLst>
                <a:ext uri="{FF2B5EF4-FFF2-40B4-BE49-F238E27FC236}">
                  <a16:creationId xmlns:a16="http://schemas.microsoft.com/office/drawing/2014/main" id="{57C1020F-521C-8341-B6D0-42A3977FCF08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E4C79B-D853-914C-A941-412E599455D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6">
          <xdr:nvSpPr>
            <xdr:cNvPr id="807" name="Rectangle 806">
              <a:extLst>
                <a:ext uri="{FF2B5EF4-FFF2-40B4-BE49-F238E27FC236}">
                  <a16:creationId xmlns:a16="http://schemas.microsoft.com/office/drawing/2014/main" id="{0B73DF24-4907-0746-A7F1-8F248415A920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AAD2A62-A240-0840-B55F-231EA2ACB2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3">
          <xdr:nvSpPr>
            <xdr:cNvPr id="808" name="Rectangle 807">
              <a:extLst>
                <a:ext uri="{FF2B5EF4-FFF2-40B4-BE49-F238E27FC236}">
                  <a16:creationId xmlns:a16="http://schemas.microsoft.com/office/drawing/2014/main" id="{666B5020-ABF3-F649-A30E-E25D85DDFA01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E63D07-6BC1-E44C-B4D1-6B787270A1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3">
          <xdr:nvSpPr>
            <xdr:cNvPr id="809" name="Rectangle 808">
              <a:extLst>
                <a:ext uri="{FF2B5EF4-FFF2-40B4-BE49-F238E27FC236}">
                  <a16:creationId xmlns:a16="http://schemas.microsoft.com/office/drawing/2014/main" id="{82D4ED33-8CA7-C448-AEED-9807CC442C05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0C649-9093-0641-A093-5B69062793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3">
          <xdr:nvSpPr>
            <xdr:cNvPr id="810" name="Rectangle 809">
              <a:extLst>
                <a:ext uri="{FF2B5EF4-FFF2-40B4-BE49-F238E27FC236}">
                  <a16:creationId xmlns:a16="http://schemas.microsoft.com/office/drawing/2014/main" id="{4B7181EC-1532-744A-9135-ABF4D0A7F396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FE4AD2-6BB9-A349-9924-2B0418599F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3">
          <xdr:nvSpPr>
            <xdr:cNvPr id="811" name="Rectangle 810">
              <a:extLst>
                <a:ext uri="{FF2B5EF4-FFF2-40B4-BE49-F238E27FC236}">
                  <a16:creationId xmlns:a16="http://schemas.microsoft.com/office/drawing/2014/main" id="{E4FA49F1-3530-6447-A283-A45BA588B6D2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D2433B8-A6AA-4F49-8BB5-6E11F098C00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3">
          <xdr:nvSpPr>
            <xdr:cNvPr id="812" name="Rectangle 811">
              <a:extLst>
                <a:ext uri="{FF2B5EF4-FFF2-40B4-BE49-F238E27FC236}">
                  <a16:creationId xmlns:a16="http://schemas.microsoft.com/office/drawing/2014/main" id="{1FA02761-6AC0-534E-9A80-187AF835EC3E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1A5E35-DCFB-9445-85B6-9EE511165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3">
          <xdr:nvSpPr>
            <xdr:cNvPr id="813" name="Rectangle 812">
              <a:extLst>
                <a:ext uri="{FF2B5EF4-FFF2-40B4-BE49-F238E27FC236}">
                  <a16:creationId xmlns:a16="http://schemas.microsoft.com/office/drawing/2014/main" id="{880935CF-339C-9E42-B12F-30BD24DE2B83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D9FFA5-94DA-E841-AC07-9ACCB91588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4">
          <xdr:nvSpPr>
            <xdr:cNvPr id="814" name="Rectangle 813">
              <a:extLst>
                <a:ext uri="{FF2B5EF4-FFF2-40B4-BE49-F238E27FC236}">
                  <a16:creationId xmlns:a16="http://schemas.microsoft.com/office/drawing/2014/main" id="{18AD0220-258B-1142-9F3E-B8958449192B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CAEF160-DD50-5349-8247-8C86A0A599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4">
          <xdr:nvSpPr>
            <xdr:cNvPr id="815" name="Rectangle 814">
              <a:extLst>
                <a:ext uri="{FF2B5EF4-FFF2-40B4-BE49-F238E27FC236}">
                  <a16:creationId xmlns:a16="http://schemas.microsoft.com/office/drawing/2014/main" id="{13FC4390-6D97-7C45-A382-7DE252BFA2A9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08DC87-CE8C-DC47-A4AD-7D01B373B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4">
          <xdr:nvSpPr>
            <xdr:cNvPr id="816" name="Rectangle 815">
              <a:extLst>
                <a:ext uri="{FF2B5EF4-FFF2-40B4-BE49-F238E27FC236}">
                  <a16:creationId xmlns:a16="http://schemas.microsoft.com/office/drawing/2014/main" id="{5149131F-DDA4-7F45-A8EE-124C8F7D23CB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D85828-C101-8648-B9B1-A357405E85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4">
          <xdr:nvSpPr>
            <xdr:cNvPr id="817" name="Rectangle 816">
              <a:extLst>
                <a:ext uri="{FF2B5EF4-FFF2-40B4-BE49-F238E27FC236}">
                  <a16:creationId xmlns:a16="http://schemas.microsoft.com/office/drawing/2014/main" id="{94468776-3E7C-1040-88C7-463BC1B15689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A876A3-DBED-F54C-B6A4-8D99D33AC8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4">
          <xdr:nvSpPr>
            <xdr:cNvPr id="818" name="Rectangle 817">
              <a:extLst>
                <a:ext uri="{FF2B5EF4-FFF2-40B4-BE49-F238E27FC236}">
                  <a16:creationId xmlns:a16="http://schemas.microsoft.com/office/drawing/2014/main" id="{D3A9B285-5250-024C-9A08-7A9BD993D8CB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B789DB2-9F50-1B4A-9D17-2474FA5709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4">
          <xdr:nvSpPr>
            <xdr:cNvPr id="819" name="Rectangle 818">
              <a:extLst>
                <a:ext uri="{FF2B5EF4-FFF2-40B4-BE49-F238E27FC236}">
                  <a16:creationId xmlns:a16="http://schemas.microsoft.com/office/drawing/2014/main" id="{901696BF-C725-3640-998A-CABCD73D5A5B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2CFDB32-24D1-3148-9915-BC9AE0B6C6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5">
          <xdr:nvSpPr>
            <xdr:cNvPr id="820" name="Rectangle 819">
              <a:extLst>
                <a:ext uri="{FF2B5EF4-FFF2-40B4-BE49-F238E27FC236}">
                  <a16:creationId xmlns:a16="http://schemas.microsoft.com/office/drawing/2014/main" id="{536633E7-E49A-1040-A071-3C8FCC0EAA1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0BF53D-69E6-E849-9490-C602F46FAEC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5">
          <xdr:nvSpPr>
            <xdr:cNvPr id="821" name="Rectangle 820">
              <a:extLst>
                <a:ext uri="{FF2B5EF4-FFF2-40B4-BE49-F238E27FC236}">
                  <a16:creationId xmlns:a16="http://schemas.microsoft.com/office/drawing/2014/main" id="{A20BB01A-3BB4-674D-8FE2-01EE30892F9E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20AF59-E9FF-CA41-8D57-2D4A081D942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5">
          <xdr:nvSpPr>
            <xdr:cNvPr id="822" name="Rectangle 821">
              <a:extLst>
                <a:ext uri="{FF2B5EF4-FFF2-40B4-BE49-F238E27FC236}">
                  <a16:creationId xmlns:a16="http://schemas.microsoft.com/office/drawing/2014/main" id="{6815E121-30AF-314F-BA89-2CF1DF5F9A56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E6EBE55-A369-004C-9EAC-6EEE41F7AF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5">
          <xdr:nvSpPr>
            <xdr:cNvPr id="823" name="Rectangle 822">
              <a:extLst>
                <a:ext uri="{FF2B5EF4-FFF2-40B4-BE49-F238E27FC236}">
                  <a16:creationId xmlns:a16="http://schemas.microsoft.com/office/drawing/2014/main" id="{53F23657-021E-D744-ADAD-F9107FD08D91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11A793-3067-D448-9934-5CF192EFF57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75%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5">
          <xdr:nvSpPr>
            <xdr:cNvPr id="824" name="Rectangle 823">
              <a:extLst>
                <a:ext uri="{FF2B5EF4-FFF2-40B4-BE49-F238E27FC236}">
                  <a16:creationId xmlns:a16="http://schemas.microsoft.com/office/drawing/2014/main" id="{EC046EA5-68AF-3647-8089-014C8F0A74A7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F206F8-5CFD-F847-8798-0B10FA5C1B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5">
          <xdr:nvSpPr>
            <xdr:cNvPr id="825" name="Rectangle 824">
              <a:extLst>
                <a:ext uri="{FF2B5EF4-FFF2-40B4-BE49-F238E27FC236}">
                  <a16:creationId xmlns:a16="http://schemas.microsoft.com/office/drawing/2014/main" id="{13AF9D42-5712-D245-9254-F2F13E02DBB5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759BE87-7269-7240-A5CA-666A130592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6">
          <xdr:nvSpPr>
            <xdr:cNvPr id="826" name="Rectangle 825">
              <a:extLst>
                <a:ext uri="{FF2B5EF4-FFF2-40B4-BE49-F238E27FC236}">
                  <a16:creationId xmlns:a16="http://schemas.microsoft.com/office/drawing/2014/main" id="{39C4D0AA-ADC0-AE4D-B89C-933BFEB50FCC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6B4A21-219D-7F43-B176-815192469A5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6">
          <xdr:nvSpPr>
            <xdr:cNvPr id="827" name="Rectangle 826">
              <a:extLst>
                <a:ext uri="{FF2B5EF4-FFF2-40B4-BE49-F238E27FC236}">
                  <a16:creationId xmlns:a16="http://schemas.microsoft.com/office/drawing/2014/main" id="{1312F300-53FF-F440-97DE-3F93DCD94E0A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125F8-BCA8-FC42-B1FC-705A70457D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6">
          <xdr:nvSpPr>
            <xdr:cNvPr id="828" name="Rectangle 827">
              <a:extLst>
                <a:ext uri="{FF2B5EF4-FFF2-40B4-BE49-F238E27FC236}">
                  <a16:creationId xmlns:a16="http://schemas.microsoft.com/office/drawing/2014/main" id="{0F51B529-180F-4148-A81A-27FEE70D9071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5FAF9B-38A1-2849-A0F5-8CA694EED0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6">
          <xdr:nvSpPr>
            <xdr:cNvPr id="829" name="Rectangle 828">
              <a:extLst>
                <a:ext uri="{FF2B5EF4-FFF2-40B4-BE49-F238E27FC236}">
                  <a16:creationId xmlns:a16="http://schemas.microsoft.com/office/drawing/2014/main" id="{3534E01D-E364-7D4A-99A9-7B4CE9C9A078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95943B-CB54-844F-B42A-8D740E8D3D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6">
          <xdr:nvSpPr>
            <xdr:cNvPr id="830" name="Rectangle 829">
              <a:extLst>
                <a:ext uri="{FF2B5EF4-FFF2-40B4-BE49-F238E27FC236}">
                  <a16:creationId xmlns:a16="http://schemas.microsoft.com/office/drawing/2014/main" id="{46F3370A-84C6-4049-AF72-16A934B3BCF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70D63E-8F63-BF42-A7E8-A454787395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6">
          <xdr:nvSpPr>
            <xdr:cNvPr id="831" name="Rectangle 830">
              <a:extLst>
                <a:ext uri="{FF2B5EF4-FFF2-40B4-BE49-F238E27FC236}">
                  <a16:creationId xmlns:a16="http://schemas.microsoft.com/office/drawing/2014/main" id="{43160A56-B32D-474B-8881-DD325B0066DF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284A3F-E40B-5D47-A477-5E57217DD5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7AC43F35-8956-F746-BB23-109B6D05EB78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1ANALYSIS!$A$7">
          <xdr:nvSpPr>
            <xdr:cNvPr id="762" name="Rectangle 761">
              <a:extLst>
                <a:ext uri="{FF2B5EF4-FFF2-40B4-BE49-F238E27FC236}">
                  <a16:creationId xmlns:a16="http://schemas.microsoft.com/office/drawing/2014/main" id="{7B744C40-7C6D-6141-B7DF-B8493DE8769D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A6640F-D856-9842-85B5-82B46D708B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8">
          <xdr:nvSpPr>
            <xdr:cNvPr id="763" name="Rectangle 762">
              <a:extLst>
                <a:ext uri="{FF2B5EF4-FFF2-40B4-BE49-F238E27FC236}">
                  <a16:creationId xmlns:a16="http://schemas.microsoft.com/office/drawing/2014/main" id="{6969E50B-6E3E-3548-BA07-9E9A69BF9B9E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C374-A395-5C4F-867C-778201DE5E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9">
          <xdr:nvSpPr>
            <xdr:cNvPr id="764" name="Rectangle 763">
              <a:extLst>
                <a:ext uri="{FF2B5EF4-FFF2-40B4-BE49-F238E27FC236}">
                  <a16:creationId xmlns:a16="http://schemas.microsoft.com/office/drawing/2014/main" id="{3C0575D0-DF8F-4E4C-BBDA-0DC819C4E671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2CC12C2-A150-8F45-AD83-6A03DAE0810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0">
          <xdr:nvSpPr>
            <xdr:cNvPr id="765" name="Rectangle 764">
              <a:extLst>
                <a:ext uri="{FF2B5EF4-FFF2-40B4-BE49-F238E27FC236}">
                  <a16:creationId xmlns:a16="http://schemas.microsoft.com/office/drawing/2014/main" id="{BE5CEADC-0D79-1E47-8720-275417297EE1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3B52E1D-CDF8-1F40-9461-2178638082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1">
          <xdr:nvSpPr>
            <xdr:cNvPr id="766" name="Rectangle 765">
              <a:extLst>
                <a:ext uri="{FF2B5EF4-FFF2-40B4-BE49-F238E27FC236}">
                  <a16:creationId xmlns:a16="http://schemas.microsoft.com/office/drawing/2014/main" id="{1FE68EE3-B7EB-8D49-BAAF-DF03CDF7EB43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7">
          <xdr:nvSpPr>
            <xdr:cNvPr id="767" name="Rectangle 766">
              <a:extLst>
                <a:ext uri="{FF2B5EF4-FFF2-40B4-BE49-F238E27FC236}">
                  <a16:creationId xmlns:a16="http://schemas.microsoft.com/office/drawing/2014/main" id="{5BB4E4DF-99B2-2945-BD87-9D3AE94C6D5D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9640919-7D2D-7941-8DDF-27C1D435D14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7">
          <xdr:nvSpPr>
            <xdr:cNvPr id="768" name="Rectangle 767">
              <a:extLst>
                <a:ext uri="{FF2B5EF4-FFF2-40B4-BE49-F238E27FC236}">
                  <a16:creationId xmlns:a16="http://schemas.microsoft.com/office/drawing/2014/main" id="{A002DF2E-F433-CD44-AF5B-0AA5001DAF97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0D9A46-DB39-894A-AF2C-61C0FFBDB9F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7">
          <xdr:nvSpPr>
            <xdr:cNvPr id="769" name="Rectangle 768">
              <a:extLst>
                <a:ext uri="{FF2B5EF4-FFF2-40B4-BE49-F238E27FC236}">
                  <a16:creationId xmlns:a16="http://schemas.microsoft.com/office/drawing/2014/main" id="{1A09FCC8-2AB6-BB49-962D-3C3B5FBA5D76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806F91-6896-B042-A01B-CB3DC29AF4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7">
          <xdr:nvSpPr>
            <xdr:cNvPr id="770" name="Rectangle 769">
              <a:extLst>
                <a:ext uri="{FF2B5EF4-FFF2-40B4-BE49-F238E27FC236}">
                  <a16:creationId xmlns:a16="http://schemas.microsoft.com/office/drawing/2014/main" id="{AF0D434E-F599-D042-9A64-45DEDEE456EF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869FA0-DDCB-6C40-AE46-14662087FA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7">
          <xdr:nvSpPr>
            <xdr:cNvPr id="771" name="Rectangle 770">
              <a:extLst>
                <a:ext uri="{FF2B5EF4-FFF2-40B4-BE49-F238E27FC236}">
                  <a16:creationId xmlns:a16="http://schemas.microsoft.com/office/drawing/2014/main" id="{A8F94D9D-9096-024C-A684-01B6568B508C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1BB84B-A6A6-A647-9536-7B00C88AD0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7">
          <xdr:nvSpPr>
            <xdr:cNvPr id="772" name="Rectangle 771">
              <a:extLst>
                <a:ext uri="{FF2B5EF4-FFF2-40B4-BE49-F238E27FC236}">
                  <a16:creationId xmlns:a16="http://schemas.microsoft.com/office/drawing/2014/main" id="{00B25CBD-1231-C149-9B6B-67148C3BBED7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3C5AB5-20B8-EA44-9EE5-F966FFB201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8">
          <xdr:nvSpPr>
            <xdr:cNvPr id="773" name="Rectangle 772">
              <a:extLst>
                <a:ext uri="{FF2B5EF4-FFF2-40B4-BE49-F238E27FC236}">
                  <a16:creationId xmlns:a16="http://schemas.microsoft.com/office/drawing/2014/main" id="{7F61F7ED-A4C6-7B44-ACA6-7FD3CBB6F657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CE0CE64-BE15-D941-AA46-525654EEC1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8">
          <xdr:nvSpPr>
            <xdr:cNvPr id="774" name="Rectangle 773">
              <a:extLst>
                <a:ext uri="{FF2B5EF4-FFF2-40B4-BE49-F238E27FC236}">
                  <a16:creationId xmlns:a16="http://schemas.microsoft.com/office/drawing/2014/main" id="{AE901B95-ECE9-8542-BB83-969470C8A66A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69BBF74-C7A3-BC4D-9DD8-BCFD51970BE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8">
          <xdr:nvSpPr>
            <xdr:cNvPr id="775" name="Rectangle 774">
              <a:extLst>
                <a:ext uri="{FF2B5EF4-FFF2-40B4-BE49-F238E27FC236}">
                  <a16:creationId xmlns:a16="http://schemas.microsoft.com/office/drawing/2014/main" id="{5FAFF119-AF27-F34B-AF18-9EF8E481714E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D36ADB-CFCE-2D4F-B14C-E3C2CA3DE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8">
          <xdr:nvSpPr>
            <xdr:cNvPr id="776" name="Rectangle 775">
              <a:extLst>
                <a:ext uri="{FF2B5EF4-FFF2-40B4-BE49-F238E27FC236}">
                  <a16:creationId xmlns:a16="http://schemas.microsoft.com/office/drawing/2014/main" id="{062AA082-074A-F54F-9372-85CBC00BF846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FE4914-AF4B-8C40-A5F0-0BEF5F316F8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8">
          <xdr:nvSpPr>
            <xdr:cNvPr id="777" name="Rectangle 776">
              <a:extLst>
                <a:ext uri="{FF2B5EF4-FFF2-40B4-BE49-F238E27FC236}">
                  <a16:creationId xmlns:a16="http://schemas.microsoft.com/office/drawing/2014/main" id="{DB1F71E8-9EDE-F048-8EA7-74C03BE9FF12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AF1D319-7F47-7543-874C-C3032FEE5CA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8">
          <xdr:nvSpPr>
            <xdr:cNvPr id="778" name="Rectangle 777">
              <a:extLst>
                <a:ext uri="{FF2B5EF4-FFF2-40B4-BE49-F238E27FC236}">
                  <a16:creationId xmlns:a16="http://schemas.microsoft.com/office/drawing/2014/main" id="{FFAE55F8-063E-6342-9146-57006D71C11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AC05FE7-CE6A-7249-A931-B4414A7588D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9">
          <xdr:nvSpPr>
            <xdr:cNvPr id="779" name="Rectangle 778">
              <a:extLst>
                <a:ext uri="{FF2B5EF4-FFF2-40B4-BE49-F238E27FC236}">
                  <a16:creationId xmlns:a16="http://schemas.microsoft.com/office/drawing/2014/main" id="{56FE517C-28A4-CB4F-A126-C9E7A4064CFC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2CFF6CE-C1B1-3F4F-A5A8-4CE04E7CC9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9">
          <xdr:nvSpPr>
            <xdr:cNvPr id="780" name="Rectangle 779">
              <a:extLst>
                <a:ext uri="{FF2B5EF4-FFF2-40B4-BE49-F238E27FC236}">
                  <a16:creationId xmlns:a16="http://schemas.microsoft.com/office/drawing/2014/main" id="{48C7525F-D5CB-C948-94F4-D5C89B98CC24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33D8A7C-EA16-5C40-ADBB-88AA2D2588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9">
          <xdr:nvSpPr>
            <xdr:cNvPr id="781" name="Rectangle 780">
              <a:extLst>
                <a:ext uri="{FF2B5EF4-FFF2-40B4-BE49-F238E27FC236}">
                  <a16:creationId xmlns:a16="http://schemas.microsoft.com/office/drawing/2014/main" id="{B9639B20-72A3-BC42-BCA4-9EB62552CE43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3D44FD-C137-8A49-943F-33DBA6683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9">
          <xdr:nvSpPr>
            <xdr:cNvPr id="782" name="Rectangle 781">
              <a:extLst>
                <a:ext uri="{FF2B5EF4-FFF2-40B4-BE49-F238E27FC236}">
                  <a16:creationId xmlns:a16="http://schemas.microsoft.com/office/drawing/2014/main" id="{BE530FC9-F754-F340-8D48-1F81DD8698BE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53AED-ACA3-C54E-854F-9498E1233B0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9">
          <xdr:nvSpPr>
            <xdr:cNvPr id="783" name="Rectangle 782">
              <a:extLst>
                <a:ext uri="{FF2B5EF4-FFF2-40B4-BE49-F238E27FC236}">
                  <a16:creationId xmlns:a16="http://schemas.microsoft.com/office/drawing/2014/main" id="{44B885AB-2C92-054B-ACD4-FC2DED303944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23DC9-6B43-2D46-A258-5B4241CC27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9">
          <xdr:nvSpPr>
            <xdr:cNvPr id="784" name="Rectangle 783">
              <a:extLst>
                <a:ext uri="{FF2B5EF4-FFF2-40B4-BE49-F238E27FC236}">
                  <a16:creationId xmlns:a16="http://schemas.microsoft.com/office/drawing/2014/main" id="{3312944F-E359-9A48-9514-925C088EA180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3844D8-B0A4-D442-BB71-64F1D295228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0">
          <xdr:nvSpPr>
            <xdr:cNvPr id="785" name="Rectangle 784">
              <a:extLst>
                <a:ext uri="{FF2B5EF4-FFF2-40B4-BE49-F238E27FC236}">
                  <a16:creationId xmlns:a16="http://schemas.microsoft.com/office/drawing/2014/main" id="{C4F498C3-22DF-3D44-A4B7-D3306E16D5F8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18B8B9-0431-A444-904A-37BBB79F08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0">
          <xdr:nvSpPr>
            <xdr:cNvPr id="786" name="Rectangle 785">
              <a:extLst>
                <a:ext uri="{FF2B5EF4-FFF2-40B4-BE49-F238E27FC236}">
                  <a16:creationId xmlns:a16="http://schemas.microsoft.com/office/drawing/2014/main" id="{963786B8-8E29-144D-A380-A65CCB4A7D71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76B6A22-C9C5-5843-AB46-72FE84F22C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0">
          <xdr:nvSpPr>
            <xdr:cNvPr id="787" name="Rectangle 786">
              <a:extLst>
                <a:ext uri="{FF2B5EF4-FFF2-40B4-BE49-F238E27FC236}">
                  <a16:creationId xmlns:a16="http://schemas.microsoft.com/office/drawing/2014/main" id="{56C1F660-6E83-D54D-94B0-A1EE9D6752C6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B24B5-FBE4-9D47-87D6-A0A12CA7BA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0">
          <xdr:nvSpPr>
            <xdr:cNvPr id="788" name="Rectangle 787">
              <a:extLst>
                <a:ext uri="{FF2B5EF4-FFF2-40B4-BE49-F238E27FC236}">
                  <a16:creationId xmlns:a16="http://schemas.microsoft.com/office/drawing/2014/main" id="{1D301A67-59BE-414C-8EA4-98BC470452D0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C1253A-7D2D-B04B-B9A5-20D8B27A785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0">
          <xdr:nvSpPr>
            <xdr:cNvPr id="789" name="Rectangle 788">
              <a:extLst>
                <a:ext uri="{FF2B5EF4-FFF2-40B4-BE49-F238E27FC236}">
                  <a16:creationId xmlns:a16="http://schemas.microsoft.com/office/drawing/2014/main" id="{4B7CD6B8-6F25-4944-BB77-FA37129DC147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0833EB-7108-D743-AA1C-3C7EDEFA0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0">
          <xdr:nvSpPr>
            <xdr:cNvPr id="790" name="Rectangle 789">
              <a:extLst>
                <a:ext uri="{FF2B5EF4-FFF2-40B4-BE49-F238E27FC236}">
                  <a16:creationId xmlns:a16="http://schemas.microsoft.com/office/drawing/2014/main" id="{3D16FFE1-5996-1D46-84D0-25D117A7BBF8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7A096BC-1336-9B44-BA91-980F7CBDF2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91" name="Rectangle 790">
              <a:extLst>
                <a:ext uri="{FF2B5EF4-FFF2-40B4-BE49-F238E27FC236}">
                  <a16:creationId xmlns:a16="http://schemas.microsoft.com/office/drawing/2014/main" id="{5F4E21B2-2DBE-3F47-90E6-A2A00D532DE0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92" name="Rectangle 791">
              <a:extLst>
                <a:ext uri="{FF2B5EF4-FFF2-40B4-BE49-F238E27FC236}">
                  <a16:creationId xmlns:a16="http://schemas.microsoft.com/office/drawing/2014/main" id="{22DB5D15-821B-1B47-B7BE-31AA38961621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93" name="Rectangle 792">
              <a:extLst>
                <a:ext uri="{FF2B5EF4-FFF2-40B4-BE49-F238E27FC236}">
                  <a16:creationId xmlns:a16="http://schemas.microsoft.com/office/drawing/2014/main" id="{6C5C905A-DF78-2E4F-8BA7-9756BFE52029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94" name="Rectangle 793">
              <a:extLst>
                <a:ext uri="{FF2B5EF4-FFF2-40B4-BE49-F238E27FC236}">
                  <a16:creationId xmlns:a16="http://schemas.microsoft.com/office/drawing/2014/main" id="{71A6F323-498B-5D47-8505-B1C9F05B95FA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95" name="Rectangle 794">
              <a:extLst>
                <a:ext uri="{FF2B5EF4-FFF2-40B4-BE49-F238E27FC236}">
                  <a16:creationId xmlns:a16="http://schemas.microsoft.com/office/drawing/2014/main" id="{4DE85E06-D26F-D249-BDC9-9BE2F1C6A40B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96" name="Rectangle 795">
              <a:extLst>
                <a:ext uri="{FF2B5EF4-FFF2-40B4-BE49-F238E27FC236}">
                  <a16:creationId xmlns:a16="http://schemas.microsoft.com/office/drawing/2014/main" id="{2DD0CD29-C6BE-EC48-AFBC-E8DCC8D9A9ED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7" name="Group 696">
            <a:extLst>
              <a:ext uri="{FF2B5EF4-FFF2-40B4-BE49-F238E27FC236}">
                <a16:creationId xmlns:a16="http://schemas.microsoft.com/office/drawing/2014/main" id="{7770675C-D136-AF46-9CB0-58482241C103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1ANALYSIS!$A$12">
          <xdr:nvSpPr>
            <xdr:cNvPr id="734" name="Rectangle 733">
              <a:extLst>
                <a:ext uri="{FF2B5EF4-FFF2-40B4-BE49-F238E27FC236}">
                  <a16:creationId xmlns:a16="http://schemas.microsoft.com/office/drawing/2014/main" id="{D49770B0-0D05-2C42-ADDD-FE4A69B9F4F6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35" name="Rectangle 734">
              <a:extLst>
                <a:ext uri="{FF2B5EF4-FFF2-40B4-BE49-F238E27FC236}">
                  <a16:creationId xmlns:a16="http://schemas.microsoft.com/office/drawing/2014/main" id="{C4DB2C23-1152-624F-AA6B-4F17CE4E75F9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36" name="Rectangle 735">
              <a:extLst>
                <a:ext uri="{FF2B5EF4-FFF2-40B4-BE49-F238E27FC236}">
                  <a16:creationId xmlns:a16="http://schemas.microsoft.com/office/drawing/2014/main" id="{B9EA5B55-7BD5-F148-9251-84C9B34E0057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37" name="Rectangle 736">
              <a:extLst>
                <a:ext uri="{FF2B5EF4-FFF2-40B4-BE49-F238E27FC236}">
                  <a16:creationId xmlns:a16="http://schemas.microsoft.com/office/drawing/2014/main" id="{1C599B8E-2516-D448-97F7-6E1F8BFEE779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38" name="Rectangle 737">
              <a:extLst>
                <a:ext uri="{FF2B5EF4-FFF2-40B4-BE49-F238E27FC236}">
                  <a16:creationId xmlns:a16="http://schemas.microsoft.com/office/drawing/2014/main" id="{8AAB93E6-9457-D543-BC44-870CE90AC041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39" name="Rectangle 738">
              <a:extLst>
                <a:ext uri="{FF2B5EF4-FFF2-40B4-BE49-F238E27FC236}">
                  <a16:creationId xmlns:a16="http://schemas.microsoft.com/office/drawing/2014/main" id="{7C2A43FF-0006-DE4A-A065-53FE1D6685CC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40" name="Rectangle 739">
              <a:extLst>
                <a:ext uri="{FF2B5EF4-FFF2-40B4-BE49-F238E27FC236}">
                  <a16:creationId xmlns:a16="http://schemas.microsoft.com/office/drawing/2014/main" id="{686CF901-A613-5749-9115-CE775834B9D8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41" name="Rectangle 740">
              <a:extLst>
                <a:ext uri="{FF2B5EF4-FFF2-40B4-BE49-F238E27FC236}">
                  <a16:creationId xmlns:a16="http://schemas.microsoft.com/office/drawing/2014/main" id="{3B03D70E-AAC0-FE4A-A2FC-1542E289BB5B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42" name="Rectangle 741">
              <a:extLst>
                <a:ext uri="{FF2B5EF4-FFF2-40B4-BE49-F238E27FC236}">
                  <a16:creationId xmlns:a16="http://schemas.microsoft.com/office/drawing/2014/main" id="{B74EB456-EA67-9A46-BF42-F2B8D6780F50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43" name="Rectangle 742">
              <a:extLst>
                <a:ext uri="{FF2B5EF4-FFF2-40B4-BE49-F238E27FC236}">
                  <a16:creationId xmlns:a16="http://schemas.microsoft.com/office/drawing/2014/main" id="{804E2662-946F-7345-93E2-7FA240595A55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44" name="Rectangle 743">
              <a:extLst>
                <a:ext uri="{FF2B5EF4-FFF2-40B4-BE49-F238E27FC236}">
                  <a16:creationId xmlns:a16="http://schemas.microsoft.com/office/drawing/2014/main" id="{2676432D-32EB-B64E-88EF-DE1C4DDE1A13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45" name="Rectangle 744">
              <a:extLst>
                <a:ext uri="{FF2B5EF4-FFF2-40B4-BE49-F238E27FC236}">
                  <a16:creationId xmlns:a16="http://schemas.microsoft.com/office/drawing/2014/main" id="{CE601A41-F5FC-FC43-B4B8-71A0EF7E08F7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46" name="Rectangle 745">
              <a:extLst>
                <a:ext uri="{FF2B5EF4-FFF2-40B4-BE49-F238E27FC236}">
                  <a16:creationId xmlns:a16="http://schemas.microsoft.com/office/drawing/2014/main" id="{5E84999A-1A50-984D-AB68-08DDB74D7729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47" name="Rectangle 746">
              <a:extLst>
                <a:ext uri="{FF2B5EF4-FFF2-40B4-BE49-F238E27FC236}">
                  <a16:creationId xmlns:a16="http://schemas.microsoft.com/office/drawing/2014/main" id="{4C854AF1-7FC7-DC4D-837D-48ECFF7FC8E1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48" name="Rectangle 747">
              <a:extLst>
                <a:ext uri="{FF2B5EF4-FFF2-40B4-BE49-F238E27FC236}">
                  <a16:creationId xmlns:a16="http://schemas.microsoft.com/office/drawing/2014/main" id="{9778B13A-5540-A94A-8AD3-A18674C597C3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49" name="Rectangle 748">
              <a:extLst>
                <a:ext uri="{FF2B5EF4-FFF2-40B4-BE49-F238E27FC236}">
                  <a16:creationId xmlns:a16="http://schemas.microsoft.com/office/drawing/2014/main" id="{99B1F743-B6BA-3E4B-9E29-E10523760B99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50" name="Rectangle 749">
              <a:extLst>
                <a:ext uri="{FF2B5EF4-FFF2-40B4-BE49-F238E27FC236}">
                  <a16:creationId xmlns:a16="http://schemas.microsoft.com/office/drawing/2014/main" id="{C0977DDD-2C41-764A-8FF2-A4F23B795F0D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51" name="Rectangle 750">
              <a:extLst>
                <a:ext uri="{FF2B5EF4-FFF2-40B4-BE49-F238E27FC236}">
                  <a16:creationId xmlns:a16="http://schemas.microsoft.com/office/drawing/2014/main" id="{9390EB44-9698-974A-B475-EE30C98303D7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52" name="Rectangle 751">
              <a:extLst>
                <a:ext uri="{FF2B5EF4-FFF2-40B4-BE49-F238E27FC236}">
                  <a16:creationId xmlns:a16="http://schemas.microsoft.com/office/drawing/2014/main" id="{DC35E383-30AC-F347-A274-D13606F34423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3" name="Rectangle 752">
              <a:extLst>
                <a:ext uri="{FF2B5EF4-FFF2-40B4-BE49-F238E27FC236}">
                  <a16:creationId xmlns:a16="http://schemas.microsoft.com/office/drawing/2014/main" id="{94D73AC3-0418-0745-A75C-05CED2B56F26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54" name="Rectangle 753">
              <a:extLst>
                <a:ext uri="{FF2B5EF4-FFF2-40B4-BE49-F238E27FC236}">
                  <a16:creationId xmlns:a16="http://schemas.microsoft.com/office/drawing/2014/main" id="{8F8F1A22-3092-F040-ADE6-6A33DAE69DE1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55" name="Rectangle 754">
              <a:extLst>
                <a:ext uri="{FF2B5EF4-FFF2-40B4-BE49-F238E27FC236}">
                  <a16:creationId xmlns:a16="http://schemas.microsoft.com/office/drawing/2014/main" id="{6473DABA-4590-0440-899C-1D6E27C890A5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56" name="Rectangle 755">
              <a:extLst>
                <a:ext uri="{FF2B5EF4-FFF2-40B4-BE49-F238E27FC236}">
                  <a16:creationId xmlns:a16="http://schemas.microsoft.com/office/drawing/2014/main" id="{E60009AD-48E1-2241-A3F7-3CC892F6178B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57" name="Rectangle 756">
              <a:extLst>
                <a:ext uri="{FF2B5EF4-FFF2-40B4-BE49-F238E27FC236}">
                  <a16:creationId xmlns:a16="http://schemas.microsoft.com/office/drawing/2014/main" id="{A07F413C-8D2C-814A-86BE-B2F69516FC43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58" name="Rectangle 757">
              <a:extLst>
                <a:ext uri="{FF2B5EF4-FFF2-40B4-BE49-F238E27FC236}">
                  <a16:creationId xmlns:a16="http://schemas.microsoft.com/office/drawing/2014/main" id="{2135F856-A2DB-9E43-99F7-01A4A7E042E7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9" name="Rectangle 758">
              <a:extLst>
                <a:ext uri="{FF2B5EF4-FFF2-40B4-BE49-F238E27FC236}">
                  <a16:creationId xmlns:a16="http://schemas.microsoft.com/office/drawing/2014/main" id="{18F7AC7B-AA95-784E-9B5F-537CEF782C80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60" name="Rectangle 759">
              <a:extLst>
                <a:ext uri="{FF2B5EF4-FFF2-40B4-BE49-F238E27FC236}">
                  <a16:creationId xmlns:a16="http://schemas.microsoft.com/office/drawing/2014/main" id="{2130C18D-BCD6-F945-A819-B27A3A245A07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61" name="Rectangle 760">
              <a:extLst>
                <a:ext uri="{FF2B5EF4-FFF2-40B4-BE49-F238E27FC236}">
                  <a16:creationId xmlns:a16="http://schemas.microsoft.com/office/drawing/2014/main" id="{82165663-992A-7C43-A544-D9AD5304D14C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8" name="Group 697">
            <a:extLst>
              <a:ext uri="{FF2B5EF4-FFF2-40B4-BE49-F238E27FC236}">
                <a16:creationId xmlns:a16="http://schemas.microsoft.com/office/drawing/2014/main" id="{17EF87E5-10A4-5643-A3EE-B4C9A4C58E97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1ANALYSIS!$A$11">
          <xdr:nvSpPr>
            <xdr:cNvPr id="699" name="Rectangle 698">
              <a:extLst>
                <a:ext uri="{FF2B5EF4-FFF2-40B4-BE49-F238E27FC236}">
                  <a16:creationId xmlns:a16="http://schemas.microsoft.com/office/drawing/2014/main" id="{B7C77F1F-F491-A941-BAAC-707E3CB358C5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2">
          <xdr:nvSpPr>
            <xdr:cNvPr id="700" name="Rectangle 699">
              <a:extLst>
                <a:ext uri="{FF2B5EF4-FFF2-40B4-BE49-F238E27FC236}">
                  <a16:creationId xmlns:a16="http://schemas.microsoft.com/office/drawing/2014/main" id="{B2DB7DAA-D729-604F-A5BF-C43399949FAF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01" name="Rectangle 700">
              <a:extLst>
                <a:ext uri="{FF2B5EF4-FFF2-40B4-BE49-F238E27FC236}">
                  <a16:creationId xmlns:a16="http://schemas.microsoft.com/office/drawing/2014/main" id="{9A609D51-75A7-B242-82D0-F705C089506E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02" name="Rectangle 701">
              <a:extLst>
                <a:ext uri="{FF2B5EF4-FFF2-40B4-BE49-F238E27FC236}">
                  <a16:creationId xmlns:a16="http://schemas.microsoft.com/office/drawing/2014/main" id="{5D6FDA1D-9D8D-234A-AF60-350EEF087867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03" name="Rectangle 702">
              <a:extLst>
                <a:ext uri="{FF2B5EF4-FFF2-40B4-BE49-F238E27FC236}">
                  <a16:creationId xmlns:a16="http://schemas.microsoft.com/office/drawing/2014/main" id="{1E68BA49-9E17-8C45-9A36-FC0C526498CB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04" name="Rectangle 703">
              <a:extLst>
                <a:ext uri="{FF2B5EF4-FFF2-40B4-BE49-F238E27FC236}">
                  <a16:creationId xmlns:a16="http://schemas.microsoft.com/office/drawing/2014/main" id="{D8E254FC-C491-AC47-AB95-2D4113576E0E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05" name="Rectangle 704">
              <a:extLst>
                <a:ext uri="{FF2B5EF4-FFF2-40B4-BE49-F238E27FC236}">
                  <a16:creationId xmlns:a16="http://schemas.microsoft.com/office/drawing/2014/main" id="{3A7C7084-9F6F-1A4E-8153-DAD0FEC57818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06" name="Rectangle 705">
              <a:extLst>
                <a:ext uri="{FF2B5EF4-FFF2-40B4-BE49-F238E27FC236}">
                  <a16:creationId xmlns:a16="http://schemas.microsoft.com/office/drawing/2014/main" id="{2B53D299-692F-764E-BA8F-F343543434D5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07" name="Rectangle 706">
              <a:extLst>
                <a:ext uri="{FF2B5EF4-FFF2-40B4-BE49-F238E27FC236}">
                  <a16:creationId xmlns:a16="http://schemas.microsoft.com/office/drawing/2014/main" id="{04AEA6A7-45E6-B345-98CC-49F94A250328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08" name="Rectangle 707">
              <a:extLst>
                <a:ext uri="{FF2B5EF4-FFF2-40B4-BE49-F238E27FC236}">
                  <a16:creationId xmlns:a16="http://schemas.microsoft.com/office/drawing/2014/main" id="{8D00BF5A-D864-134E-AB24-8A29795A9340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09" name="Rectangle 708">
              <a:extLst>
                <a:ext uri="{FF2B5EF4-FFF2-40B4-BE49-F238E27FC236}">
                  <a16:creationId xmlns:a16="http://schemas.microsoft.com/office/drawing/2014/main" id="{80C0830F-27F7-8A45-9A93-3379FF64EB16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10" name="Rectangle 709">
              <a:extLst>
                <a:ext uri="{FF2B5EF4-FFF2-40B4-BE49-F238E27FC236}">
                  <a16:creationId xmlns:a16="http://schemas.microsoft.com/office/drawing/2014/main" id="{1884FEC9-F81F-9A43-A812-D537AA219F47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11" name="Rectangle 710">
              <a:extLst>
                <a:ext uri="{FF2B5EF4-FFF2-40B4-BE49-F238E27FC236}">
                  <a16:creationId xmlns:a16="http://schemas.microsoft.com/office/drawing/2014/main" id="{3C62CE5C-5086-1649-AA47-E10D246ED6CA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12" name="Rectangle 711">
              <a:extLst>
                <a:ext uri="{FF2B5EF4-FFF2-40B4-BE49-F238E27FC236}">
                  <a16:creationId xmlns:a16="http://schemas.microsoft.com/office/drawing/2014/main" id="{F34CC045-901A-D648-B809-F96396DE058F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13" name="Rectangle 712">
              <a:extLst>
                <a:ext uri="{FF2B5EF4-FFF2-40B4-BE49-F238E27FC236}">
                  <a16:creationId xmlns:a16="http://schemas.microsoft.com/office/drawing/2014/main" id="{BAEAAE68-B8CD-4C48-8C4B-943A3117327E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14" name="Rectangle 713">
              <a:extLst>
                <a:ext uri="{FF2B5EF4-FFF2-40B4-BE49-F238E27FC236}">
                  <a16:creationId xmlns:a16="http://schemas.microsoft.com/office/drawing/2014/main" id="{A55FDE84-1240-5946-8B81-996F0F1AACA7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15" name="Rectangle 714">
              <a:extLst>
                <a:ext uri="{FF2B5EF4-FFF2-40B4-BE49-F238E27FC236}">
                  <a16:creationId xmlns:a16="http://schemas.microsoft.com/office/drawing/2014/main" id="{1F2DF712-A42C-7F43-B9B2-20E60167D3B4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16" name="Rectangle 715">
              <a:extLst>
                <a:ext uri="{FF2B5EF4-FFF2-40B4-BE49-F238E27FC236}">
                  <a16:creationId xmlns:a16="http://schemas.microsoft.com/office/drawing/2014/main" id="{3901956A-C304-FE47-9C40-054DAF3BD257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17" name="Rectangle 716">
              <a:extLst>
                <a:ext uri="{FF2B5EF4-FFF2-40B4-BE49-F238E27FC236}">
                  <a16:creationId xmlns:a16="http://schemas.microsoft.com/office/drawing/2014/main" id="{3EBFB76F-79D5-4C4A-B882-8EF0F2D72ACD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18" name="Rectangle 717">
              <a:extLst>
                <a:ext uri="{FF2B5EF4-FFF2-40B4-BE49-F238E27FC236}">
                  <a16:creationId xmlns:a16="http://schemas.microsoft.com/office/drawing/2014/main" id="{D9C71DD8-927A-E14F-8582-EEA5FD8382C7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19" name="Rectangle 718">
              <a:extLst>
                <a:ext uri="{FF2B5EF4-FFF2-40B4-BE49-F238E27FC236}">
                  <a16:creationId xmlns:a16="http://schemas.microsoft.com/office/drawing/2014/main" id="{292EE08F-C907-3149-BC2F-922EB44DDFB0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20" name="Rectangle 719">
              <a:extLst>
                <a:ext uri="{FF2B5EF4-FFF2-40B4-BE49-F238E27FC236}">
                  <a16:creationId xmlns:a16="http://schemas.microsoft.com/office/drawing/2014/main" id="{BCB4D265-C14D-A146-910A-E4F686F25A88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21" name="Rectangle 720">
              <a:extLst>
                <a:ext uri="{FF2B5EF4-FFF2-40B4-BE49-F238E27FC236}">
                  <a16:creationId xmlns:a16="http://schemas.microsoft.com/office/drawing/2014/main" id="{D6E86383-FC04-794F-BE8E-D567EF51898F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22" name="Rectangle 721">
              <a:extLst>
                <a:ext uri="{FF2B5EF4-FFF2-40B4-BE49-F238E27FC236}">
                  <a16:creationId xmlns:a16="http://schemas.microsoft.com/office/drawing/2014/main" id="{15C41468-45D4-3549-ADDA-730D77C98CF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23" name="Rectangle 722">
              <a:extLst>
                <a:ext uri="{FF2B5EF4-FFF2-40B4-BE49-F238E27FC236}">
                  <a16:creationId xmlns:a16="http://schemas.microsoft.com/office/drawing/2014/main" id="{2730BCCC-F695-094D-9095-F9F9B2B94B33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24" name="Rectangle 723">
              <a:extLst>
                <a:ext uri="{FF2B5EF4-FFF2-40B4-BE49-F238E27FC236}">
                  <a16:creationId xmlns:a16="http://schemas.microsoft.com/office/drawing/2014/main" id="{891C6099-282F-1240-B06F-11B9AEE374CC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25" name="Rectangle 724">
              <a:extLst>
                <a:ext uri="{FF2B5EF4-FFF2-40B4-BE49-F238E27FC236}">
                  <a16:creationId xmlns:a16="http://schemas.microsoft.com/office/drawing/2014/main" id="{8660F059-5723-6143-A0A8-505C507B299A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26" name="Rectangle 725">
              <a:extLst>
                <a:ext uri="{FF2B5EF4-FFF2-40B4-BE49-F238E27FC236}">
                  <a16:creationId xmlns:a16="http://schemas.microsoft.com/office/drawing/2014/main" id="{3256E7AA-8B5B-474C-A8A0-6F8582017A43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27" name="Rectangle 726">
              <a:extLst>
                <a:ext uri="{FF2B5EF4-FFF2-40B4-BE49-F238E27FC236}">
                  <a16:creationId xmlns:a16="http://schemas.microsoft.com/office/drawing/2014/main" id="{B9A58F7D-3FCF-E642-89AE-FABAC07EA583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28" name="Rectangle 727">
              <a:extLst>
                <a:ext uri="{FF2B5EF4-FFF2-40B4-BE49-F238E27FC236}">
                  <a16:creationId xmlns:a16="http://schemas.microsoft.com/office/drawing/2014/main" id="{EDC14C4F-32A8-0E48-8DD0-6B7F05F28AD1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29" name="Rectangle 728">
              <a:extLst>
                <a:ext uri="{FF2B5EF4-FFF2-40B4-BE49-F238E27FC236}">
                  <a16:creationId xmlns:a16="http://schemas.microsoft.com/office/drawing/2014/main" id="{546B7417-5A96-F748-8CA0-B729ECA24927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30" name="Rectangle 729">
              <a:extLst>
                <a:ext uri="{FF2B5EF4-FFF2-40B4-BE49-F238E27FC236}">
                  <a16:creationId xmlns:a16="http://schemas.microsoft.com/office/drawing/2014/main" id="{2B3B2999-98D8-C743-B86D-7BF74239ECE8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5">
          <xdr:nvSpPr>
            <xdr:cNvPr id="731" name="Rectangle 730">
              <a:extLst>
                <a:ext uri="{FF2B5EF4-FFF2-40B4-BE49-F238E27FC236}">
                  <a16:creationId xmlns:a16="http://schemas.microsoft.com/office/drawing/2014/main" id="{64BA2F37-C523-FB46-AD92-8A14ADA42B70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02A8229-B993-D74C-8187-1F472DE2D7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5">
          <xdr:nvSpPr>
            <xdr:cNvPr id="732" name="Rectangle 731">
              <a:extLst>
                <a:ext uri="{FF2B5EF4-FFF2-40B4-BE49-F238E27FC236}">
                  <a16:creationId xmlns:a16="http://schemas.microsoft.com/office/drawing/2014/main" id="{C556B48F-F86D-5A4D-94DA-62E9C74F082D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02446B6-ACE4-9549-BC53-EDA4B93EC5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33" name="Rectangle 732">
              <a:extLst>
                <a:ext uri="{FF2B5EF4-FFF2-40B4-BE49-F238E27FC236}">
                  <a16:creationId xmlns:a16="http://schemas.microsoft.com/office/drawing/2014/main" id="{E216D813-5813-9F48-9C24-39A4B681EAF2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ch-agg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"/>
      <sheetName val="Players1"/>
      <sheetName val="Players2"/>
      <sheetName val="Halves"/>
      <sheetName val="Sectors"/>
      <sheetName val="Location1"/>
      <sheetName val="Location2"/>
    </sheetNames>
    <sheetDataSet>
      <sheetData sheetId="0">
        <row r="1">
          <cell r="A1" t="str">
            <v>kpi</v>
          </cell>
          <cell r="B1" t="str">
            <v>Bally</v>
          </cell>
          <cell r="C1" t="str">
            <v>Town</v>
          </cell>
        </row>
        <row r="2">
          <cell r="A2" t="str">
            <v>free/pen conceded</v>
          </cell>
          <cell r="B2">
            <v>13</v>
          </cell>
          <cell r="C2">
            <v>9</v>
          </cell>
        </row>
        <row r="3">
          <cell r="A3" t="str">
            <v>goal from play</v>
          </cell>
          <cell r="B3">
            <v>1</v>
          </cell>
          <cell r="C3">
            <v>0</v>
          </cell>
        </row>
        <row r="4">
          <cell r="A4" t="str">
            <v>out for 45/65</v>
          </cell>
          <cell r="B4">
            <v>0</v>
          </cell>
          <cell r="C4">
            <v>1</v>
          </cell>
        </row>
        <row r="5">
          <cell r="A5" t="str">
            <v>own puck/kick out lost</v>
          </cell>
          <cell r="B5">
            <v>5</v>
          </cell>
          <cell r="C5">
            <v>7</v>
          </cell>
        </row>
        <row r="6">
          <cell r="A6" t="str">
            <v>own puck/kick out won</v>
          </cell>
          <cell r="B6">
            <v>16</v>
          </cell>
          <cell r="C6">
            <v>16</v>
          </cell>
        </row>
        <row r="7">
          <cell r="A7" t="str">
            <v>point from 45/65</v>
          </cell>
          <cell r="B7">
            <v>0</v>
          </cell>
          <cell r="C7">
            <v>1</v>
          </cell>
        </row>
        <row r="8">
          <cell r="A8" t="str">
            <v>point from free</v>
          </cell>
          <cell r="B8">
            <v>8</v>
          </cell>
          <cell r="C8">
            <v>4</v>
          </cell>
        </row>
        <row r="9">
          <cell r="A9" t="str">
            <v>point from play</v>
          </cell>
          <cell r="B9">
            <v>11</v>
          </cell>
          <cell r="C9">
            <v>9</v>
          </cell>
        </row>
        <row r="10">
          <cell r="A10" t="str">
            <v>saved from free</v>
          </cell>
          <cell r="B10">
            <v>0</v>
          </cell>
          <cell r="C10">
            <v>1</v>
          </cell>
        </row>
        <row r="11">
          <cell r="A11" t="str">
            <v>saved out for 45/65</v>
          </cell>
          <cell r="B11">
            <v>0</v>
          </cell>
          <cell r="C11">
            <v>1</v>
          </cell>
        </row>
        <row r="12">
          <cell r="A12" t="str">
            <v>wide from free</v>
          </cell>
          <cell r="B12">
            <v>1</v>
          </cell>
          <cell r="C12">
            <v>2</v>
          </cell>
        </row>
        <row r="13">
          <cell r="A13" t="str">
            <v>wide from play</v>
          </cell>
          <cell r="B13">
            <v>4</v>
          </cell>
          <cell r="C13">
            <v>7</v>
          </cell>
        </row>
        <row r="14">
          <cell r="A14" t="str">
            <v>yellow card</v>
          </cell>
          <cell r="B14">
            <v>0</v>
          </cell>
          <cell r="C14">
            <v>1</v>
          </cell>
        </row>
        <row r="15">
          <cell r="A15" t="str">
            <v>All</v>
          </cell>
          <cell r="B15">
            <v>59</v>
          </cell>
          <cell r="C15">
            <v>59</v>
          </cell>
        </row>
      </sheetData>
      <sheetData sheetId="1">
        <row r="1">
          <cell r="A1" t="str">
            <v>kpi</v>
          </cell>
          <cell r="C1" t="str">
            <v xml:space="preserve"> 11</v>
          </cell>
          <cell r="D1" t="str">
            <v xml:space="preserve"> 13</v>
          </cell>
          <cell r="E1" t="str">
            <v xml:space="preserve"> 14</v>
          </cell>
          <cell r="F1" t="str">
            <v xml:space="preserve"> 15</v>
          </cell>
          <cell r="G1" t="str">
            <v xml:space="preserve"> 6</v>
          </cell>
          <cell r="H1" t="str">
            <v xml:space="preserve"> 8</v>
          </cell>
          <cell r="I1" t="str">
            <v>All</v>
          </cell>
        </row>
        <row r="2">
          <cell r="A2" t="str">
            <v>free/pen conceded</v>
          </cell>
          <cell r="B2">
            <v>12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  <cell r="H2">
            <v>0</v>
          </cell>
          <cell r="I2">
            <v>13</v>
          </cell>
        </row>
        <row r="3">
          <cell r="A3" t="str">
            <v>goal from play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</v>
          </cell>
        </row>
        <row r="4">
          <cell r="A4" t="str">
            <v>own puck/kick out lost</v>
          </cell>
          <cell r="B4">
            <v>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5</v>
          </cell>
        </row>
        <row r="5">
          <cell r="A5" t="str">
            <v>own puck/kick out won</v>
          </cell>
          <cell r="B5">
            <v>16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16</v>
          </cell>
        </row>
        <row r="6">
          <cell r="A6" t="str">
            <v>point from free</v>
          </cell>
          <cell r="B6">
            <v>4</v>
          </cell>
          <cell r="C6">
            <v>3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8</v>
          </cell>
        </row>
        <row r="7">
          <cell r="A7" t="str">
            <v>point from play</v>
          </cell>
          <cell r="B7">
            <v>5</v>
          </cell>
          <cell r="C7">
            <v>1</v>
          </cell>
          <cell r="D7">
            <v>2</v>
          </cell>
          <cell r="E7">
            <v>2</v>
          </cell>
          <cell r="F7">
            <v>0</v>
          </cell>
          <cell r="G7">
            <v>0</v>
          </cell>
          <cell r="H7">
            <v>1</v>
          </cell>
          <cell r="I7">
            <v>11</v>
          </cell>
        </row>
        <row r="8">
          <cell r="A8" t="str">
            <v>wide from free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</row>
        <row r="9">
          <cell r="A9" t="str">
            <v>wide from play</v>
          </cell>
          <cell r="B9">
            <v>1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4</v>
          </cell>
        </row>
        <row r="10">
          <cell r="A10" t="str">
            <v>All</v>
          </cell>
          <cell r="B10">
            <v>45</v>
          </cell>
          <cell r="C10">
            <v>5</v>
          </cell>
          <cell r="D10">
            <v>2</v>
          </cell>
          <cell r="E10">
            <v>4</v>
          </cell>
          <cell r="F10">
            <v>1</v>
          </cell>
          <cell r="G10">
            <v>1</v>
          </cell>
          <cell r="H10">
            <v>1</v>
          </cell>
          <cell r="I10">
            <v>59</v>
          </cell>
        </row>
      </sheetData>
      <sheetData sheetId="2">
        <row r="1">
          <cell r="A1" t="str">
            <v>kpi</v>
          </cell>
          <cell r="C1" t="str">
            <v xml:space="preserve"> 10</v>
          </cell>
          <cell r="D1" t="str">
            <v xml:space="preserve"> 15</v>
          </cell>
          <cell r="E1" t="str">
            <v>All</v>
          </cell>
        </row>
        <row r="2">
          <cell r="A2" t="str">
            <v>free/pen conceded</v>
          </cell>
          <cell r="B2">
            <v>9</v>
          </cell>
          <cell r="C2">
            <v>0</v>
          </cell>
          <cell r="D2">
            <v>0</v>
          </cell>
          <cell r="E2">
            <v>9</v>
          </cell>
        </row>
        <row r="3">
          <cell r="A3" t="str">
            <v>out for 45/65</v>
          </cell>
          <cell r="B3">
            <v>1</v>
          </cell>
          <cell r="C3">
            <v>0</v>
          </cell>
          <cell r="D3">
            <v>0</v>
          </cell>
          <cell r="E3">
            <v>1</v>
          </cell>
        </row>
        <row r="4">
          <cell r="A4" t="str">
            <v>own puck/kick out lost</v>
          </cell>
          <cell r="B4">
            <v>7</v>
          </cell>
          <cell r="C4">
            <v>0</v>
          </cell>
          <cell r="D4">
            <v>0</v>
          </cell>
          <cell r="E4">
            <v>7</v>
          </cell>
        </row>
        <row r="5">
          <cell r="A5" t="str">
            <v>own puck/kick out won</v>
          </cell>
          <cell r="B5">
            <v>16</v>
          </cell>
          <cell r="C5">
            <v>0</v>
          </cell>
          <cell r="D5">
            <v>0</v>
          </cell>
          <cell r="E5">
            <v>16</v>
          </cell>
        </row>
        <row r="6">
          <cell r="A6" t="str">
            <v>point from 45/65</v>
          </cell>
          <cell r="B6">
            <v>1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point from free</v>
          </cell>
          <cell r="B7">
            <v>4</v>
          </cell>
          <cell r="C7">
            <v>0</v>
          </cell>
          <cell r="D7">
            <v>0</v>
          </cell>
          <cell r="E7">
            <v>4</v>
          </cell>
        </row>
        <row r="8">
          <cell r="A8" t="str">
            <v>point from play</v>
          </cell>
          <cell r="B8">
            <v>8</v>
          </cell>
          <cell r="C8">
            <v>1</v>
          </cell>
          <cell r="D8">
            <v>0</v>
          </cell>
          <cell r="E8">
            <v>9</v>
          </cell>
        </row>
        <row r="9">
          <cell r="A9" t="str">
            <v>saved from free</v>
          </cell>
          <cell r="B9">
            <v>1</v>
          </cell>
          <cell r="C9">
            <v>0</v>
          </cell>
          <cell r="D9">
            <v>0</v>
          </cell>
          <cell r="E9">
            <v>1</v>
          </cell>
        </row>
        <row r="10">
          <cell r="A10" t="str">
            <v>saved out for 45/65</v>
          </cell>
          <cell r="B10">
            <v>1</v>
          </cell>
          <cell r="C10">
            <v>0</v>
          </cell>
          <cell r="D10">
            <v>0</v>
          </cell>
          <cell r="E10">
            <v>1</v>
          </cell>
        </row>
        <row r="11">
          <cell r="A11" t="str">
            <v>wide from free</v>
          </cell>
          <cell r="B11">
            <v>2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wide from play</v>
          </cell>
          <cell r="B12">
            <v>6</v>
          </cell>
          <cell r="C12">
            <v>0</v>
          </cell>
          <cell r="D12">
            <v>1</v>
          </cell>
          <cell r="E12">
            <v>7</v>
          </cell>
        </row>
        <row r="13">
          <cell r="A13" t="str">
            <v>yellow card</v>
          </cell>
          <cell r="B13">
            <v>1</v>
          </cell>
          <cell r="C13">
            <v>0</v>
          </cell>
          <cell r="D13">
            <v>0</v>
          </cell>
          <cell r="E13">
            <v>1</v>
          </cell>
        </row>
        <row r="14">
          <cell r="A14" t="str">
            <v>All</v>
          </cell>
          <cell r="B14">
            <v>57</v>
          </cell>
          <cell r="C14">
            <v>1</v>
          </cell>
          <cell r="D14">
            <v>1</v>
          </cell>
          <cell r="E14">
            <v>59</v>
          </cell>
        </row>
      </sheetData>
      <sheetData sheetId="3"/>
      <sheetData sheetId="4">
        <row r="1">
          <cell r="A1" t="str">
            <v>team</v>
          </cell>
          <cell r="B1" t="str">
            <v>Bally</v>
          </cell>
          <cell r="H1" t="str">
            <v>Town</v>
          </cell>
        </row>
        <row r="2">
          <cell r="A2" t="str">
            <v>half</v>
          </cell>
          <cell r="B2">
            <v>1</v>
          </cell>
          <cell r="E2">
            <v>2</v>
          </cell>
          <cell r="H2">
            <v>1</v>
          </cell>
          <cell r="K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0</v>
          </cell>
          <cell r="I3">
            <v>1</v>
          </cell>
          <cell r="J3">
            <v>2</v>
          </cell>
          <cell r="K3">
            <v>3</v>
          </cell>
          <cell r="L3">
            <v>4</v>
          </cell>
          <cell r="M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2</v>
          </cell>
          <cell r="C5">
            <v>2</v>
          </cell>
          <cell r="D5">
            <v>2</v>
          </cell>
          <cell r="E5">
            <v>1</v>
          </cell>
          <cell r="F5">
            <v>2</v>
          </cell>
          <cell r="G5">
            <v>4</v>
          </cell>
          <cell r="H5">
            <v>2</v>
          </cell>
          <cell r="I5">
            <v>2</v>
          </cell>
          <cell r="J5">
            <v>2</v>
          </cell>
          <cell r="K5">
            <v>0</v>
          </cell>
          <cell r="L5">
            <v>3</v>
          </cell>
          <cell r="M5">
            <v>0</v>
          </cell>
        </row>
        <row r="6">
          <cell r="A6" t="str">
            <v>goal from play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out for 45/65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</row>
        <row r="8">
          <cell r="A8" t="str">
            <v>own puck/kick out lost</v>
          </cell>
          <cell r="B8">
            <v>2</v>
          </cell>
          <cell r="C8">
            <v>1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3</v>
          </cell>
          <cell r="L8">
            <v>1</v>
          </cell>
          <cell r="M8">
            <v>1</v>
          </cell>
        </row>
        <row r="9">
          <cell r="A9" t="str">
            <v>own puck/kick out won</v>
          </cell>
          <cell r="B9">
            <v>1</v>
          </cell>
          <cell r="C9">
            <v>2</v>
          </cell>
          <cell r="D9">
            <v>2</v>
          </cell>
          <cell r="E9">
            <v>3</v>
          </cell>
          <cell r="F9">
            <v>3</v>
          </cell>
          <cell r="G9">
            <v>5</v>
          </cell>
          <cell r="H9">
            <v>5</v>
          </cell>
          <cell r="I9">
            <v>2</v>
          </cell>
          <cell r="J9">
            <v>4</v>
          </cell>
          <cell r="K9">
            <v>1</v>
          </cell>
          <cell r="L9">
            <v>2</v>
          </cell>
          <cell r="M9">
            <v>2</v>
          </cell>
        </row>
        <row r="10">
          <cell r="A10" t="str">
            <v>point from 45/65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</row>
        <row r="11">
          <cell r="A11" t="str">
            <v>point from free</v>
          </cell>
          <cell r="B11">
            <v>2</v>
          </cell>
          <cell r="C11">
            <v>2</v>
          </cell>
          <cell r="D11">
            <v>2</v>
          </cell>
          <cell r="E11">
            <v>0</v>
          </cell>
          <cell r="F11">
            <v>1</v>
          </cell>
          <cell r="G11">
            <v>1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</row>
        <row r="12">
          <cell r="A12" t="str">
            <v>point from play</v>
          </cell>
          <cell r="B12">
            <v>1</v>
          </cell>
          <cell r="C12">
            <v>3</v>
          </cell>
          <cell r="D12">
            <v>1</v>
          </cell>
          <cell r="E12">
            <v>4</v>
          </cell>
          <cell r="F12">
            <v>2</v>
          </cell>
          <cell r="G12">
            <v>0</v>
          </cell>
          <cell r="H12">
            <v>2</v>
          </cell>
          <cell r="I12">
            <v>0</v>
          </cell>
          <cell r="J12">
            <v>1</v>
          </cell>
          <cell r="K12">
            <v>2</v>
          </cell>
          <cell r="L12">
            <v>2</v>
          </cell>
          <cell r="M12">
            <v>2</v>
          </cell>
        </row>
        <row r="13">
          <cell r="A13" t="str">
            <v>saved from free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</row>
        <row r="14">
          <cell r="A14" t="str">
            <v>saved out for 45/65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</row>
        <row r="15">
          <cell r="A15" t="str">
            <v>wide from free</v>
          </cell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</row>
        <row r="16">
          <cell r="A16" t="str">
            <v>wide from play</v>
          </cell>
          <cell r="B16">
            <v>2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1</v>
          </cell>
          <cell r="H16">
            <v>1</v>
          </cell>
          <cell r="I16">
            <v>2</v>
          </cell>
          <cell r="J16">
            <v>0</v>
          </cell>
          <cell r="K16">
            <v>1</v>
          </cell>
          <cell r="L16">
            <v>0</v>
          </cell>
          <cell r="M16">
            <v>3</v>
          </cell>
        </row>
        <row r="17">
          <cell r="A17" t="str">
            <v>yellow card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All</v>
          </cell>
          <cell r="B18">
            <v>10</v>
          </cell>
          <cell r="C18">
            <v>10</v>
          </cell>
          <cell r="D18">
            <v>9</v>
          </cell>
          <cell r="E18">
            <v>9</v>
          </cell>
          <cell r="F18">
            <v>9</v>
          </cell>
          <cell r="G18">
            <v>12</v>
          </cell>
          <cell r="H18">
            <v>11</v>
          </cell>
          <cell r="I18">
            <v>10</v>
          </cell>
          <cell r="J18">
            <v>9</v>
          </cell>
          <cell r="K18">
            <v>9</v>
          </cell>
          <cell r="L18">
            <v>10</v>
          </cell>
          <cell r="M18">
            <v>10</v>
          </cell>
        </row>
      </sheetData>
      <sheetData sheetId="5">
        <row r="1">
          <cell r="A1" t="str">
            <v>team</v>
          </cell>
          <cell r="B1" t="str">
            <v>Bally</v>
          </cell>
          <cell r="N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1C</v>
          </cell>
          <cell r="E2" t="str">
            <v>1D</v>
          </cell>
          <cell r="F2" t="str">
            <v>2A</v>
          </cell>
          <cell r="G2" t="str">
            <v>2B</v>
          </cell>
          <cell r="H2" t="str">
            <v>2C</v>
          </cell>
          <cell r="I2" t="str">
            <v>2D</v>
          </cell>
          <cell r="J2" t="str">
            <v>2E</v>
          </cell>
          <cell r="K2" t="str">
            <v>3B</v>
          </cell>
          <cell r="L2" t="str">
            <v>3C</v>
          </cell>
          <cell r="M2" t="str">
            <v>3D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1</v>
          </cell>
          <cell r="C4">
            <v>0</v>
          </cell>
          <cell r="D4">
            <v>2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0</v>
          </cell>
          <cell r="K4">
            <v>2</v>
          </cell>
          <cell r="L4">
            <v>3</v>
          </cell>
          <cell r="M4">
            <v>0</v>
          </cell>
          <cell r="N4">
            <v>13</v>
          </cell>
        </row>
        <row r="5">
          <cell r="A5" t="str">
            <v>goal from play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own puck/kick out lost</v>
          </cell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</v>
          </cell>
          <cell r="M6">
            <v>0</v>
          </cell>
          <cell r="N6">
            <v>5</v>
          </cell>
        </row>
        <row r="7">
          <cell r="A7" t="str">
            <v>own puck/kick out won</v>
          </cell>
          <cell r="B7">
            <v>0</v>
          </cell>
          <cell r="C7">
            <v>3</v>
          </cell>
          <cell r="D7">
            <v>5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2</v>
          </cell>
          <cell r="M7">
            <v>0</v>
          </cell>
          <cell r="N7">
            <v>16</v>
          </cell>
        </row>
        <row r="8">
          <cell r="A8" t="str">
            <v>point from free</v>
          </cell>
          <cell r="B8">
            <v>0</v>
          </cell>
          <cell r="C8">
            <v>0</v>
          </cell>
          <cell r="D8">
            <v>2</v>
          </cell>
          <cell r="E8">
            <v>3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8</v>
          </cell>
        </row>
        <row r="9">
          <cell r="A9" t="str">
            <v>point from play</v>
          </cell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3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11</v>
          </cell>
        </row>
        <row r="10">
          <cell r="A10" t="str">
            <v>wide from free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</row>
        <row r="11">
          <cell r="A11" t="str">
            <v>wide from play</v>
          </cell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4</v>
          </cell>
        </row>
        <row r="12">
          <cell r="A12" t="str">
            <v>All</v>
          </cell>
          <cell r="B12">
            <v>1</v>
          </cell>
          <cell r="C12">
            <v>3</v>
          </cell>
          <cell r="D12">
            <v>11</v>
          </cell>
          <cell r="E12">
            <v>8</v>
          </cell>
          <cell r="F12">
            <v>1</v>
          </cell>
          <cell r="G12">
            <v>2</v>
          </cell>
          <cell r="H12">
            <v>9</v>
          </cell>
          <cell r="I12">
            <v>5</v>
          </cell>
          <cell r="J12">
            <v>2</v>
          </cell>
          <cell r="K12">
            <v>6</v>
          </cell>
          <cell r="L12">
            <v>10</v>
          </cell>
          <cell r="M12">
            <v>1</v>
          </cell>
          <cell r="N12">
            <v>59</v>
          </cell>
        </row>
      </sheetData>
      <sheetData sheetId="6">
        <row r="1">
          <cell r="A1" t="str">
            <v>team</v>
          </cell>
          <cell r="B1" t="str">
            <v>Town</v>
          </cell>
          <cell r="N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1C</v>
          </cell>
          <cell r="E2" t="str">
            <v>1D</v>
          </cell>
          <cell r="F2" t="str">
            <v>2A</v>
          </cell>
          <cell r="G2" t="str">
            <v>2B</v>
          </cell>
          <cell r="H2" t="str">
            <v>2C</v>
          </cell>
          <cell r="I2" t="str">
            <v>2D</v>
          </cell>
          <cell r="J2" t="str">
            <v>3B</v>
          </cell>
          <cell r="K2" t="str">
            <v>3C</v>
          </cell>
          <cell r="L2" t="str">
            <v>3D</v>
          </cell>
          <cell r="M2" t="str">
            <v>UNK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0</v>
          </cell>
          <cell r="C4">
            <v>1</v>
          </cell>
          <cell r="D4">
            <v>1</v>
          </cell>
          <cell r="E4">
            <v>3</v>
          </cell>
          <cell r="F4">
            <v>0</v>
          </cell>
          <cell r="G4">
            <v>1</v>
          </cell>
          <cell r="H4">
            <v>3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9</v>
          </cell>
        </row>
        <row r="5">
          <cell r="A5" t="str">
            <v>out for 45/65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own puck/kick out lost</v>
          </cell>
          <cell r="B6">
            <v>0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1</v>
          </cell>
          <cell r="K6">
            <v>3</v>
          </cell>
          <cell r="L6">
            <v>0</v>
          </cell>
          <cell r="M6">
            <v>0</v>
          </cell>
          <cell r="N6">
            <v>7</v>
          </cell>
        </row>
        <row r="7">
          <cell r="A7" t="str">
            <v>own puck/kick out won</v>
          </cell>
          <cell r="B7">
            <v>0</v>
          </cell>
          <cell r="C7">
            <v>1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5</v>
          </cell>
          <cell r="L7">
            <v>1</v>
          </cell>
          <cell r="M7">
            <v>0</v>
          </cell>
          <cell r="N7">
            <v>16</v>
          </cell>
        </row>
        <row r="8">
          <cell r="A8" t="str">
            <v>point from 45/65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</row>
        <row r="9">
          <cell r="A9" t="str">
            <v>point from free</v>
          </cell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4</v>
          </cell>
        </row>
        <row r="10">
          <cell r="A10" t="str">
            <v>point from play</v>
          </cell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1</v>
          </cell>
          <cell r="G10">
            <v>4</v>
          </cell>
          <cell r="H10">
            <v>1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9</v>
          </cell>
        </row>
        <row r="11">
          <cell r="A11" t="str">
            <v>saved from free</v>
          </cell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</row>
        <row r="12">
          <cell r="A12" t="str">
            <v>saved out for 45/65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</row>
        <row r="13">
          <cell r="A13" t="str">
            <v>wide from free</v>
          </cell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2</v>
          </cell>
        </row>
        <row r="14">
          <cell r="A14" t="str">
            <v>wide from play</v>
          </cell>
          <cell r="B14">
            <v>1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7</v>
          </cell>
        </row>
        <row r="15">
          <cell r="A15" t="str">
            <v>yellow card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</row>
        <row r="16">
          <cell r="A16" t="str">
            <v>All</v>
          </cell>
          <cell r="B16">
            <v>2</v>
          </cell>
          <cell r="C16">
            <v>6</v>
          </cell>
          <cell r="D16">
            <v>11</v>
          </cell>
          <cell r="E16">
            <v>3</v>
          </cell>
          <cell r="F16">
            <v>2</v>
          </cell>
          <cell r="G16">
            <v>8</v>
          </cell>
          <cell r="H16">
            <v>6</v>
          </cell>
          <cell r="I16">
            <v>3</v>
          </cell>
          <cell r="J16">
            <v>3</v>
          </cell>
          <cell r="K16">
            <v>13</v>
          </cell>
          <cell r="L16">
            <v>1</v>
          </cell>
          <cell r="M16">
            <v>1</v>
          </cell>
          <cell r="N16">
            <v>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H21" sqref="H21"/>
    </sheetView>
  </sheetViews>
  <sheetFormatPr baseColWidth="10" defaultRowHeight="13"/>
  <cols>
    <col min="6" max="6" width="14.1640625" bestFit="1" customWidth="1"/>
  </cols>
  <sheetData>
    <row r="2" spans="2:10" ht="15">
      <c r="B2" s="2" t="s">
        <v>15</v>
      </c>
      <c r="C2" s="1"/>
      <c r="D2" s="1"/>
      <c r="E2" s="1"/>
      <c r="F2" s="2" t="s">
        <v>21</v>
      </c>
      <c r="G2" s="1"/>
      <c r="H2" s="1"/>
    </row>
    <row r="3" spans="2:10" ht="15">
      <c r="B3" s="1"/>
      <c r="C3" s="1" t="str">
        <f>[1]Match!$B1</f>
        <v>Bally</v>
      </c>
      <c r="D3" s="1" t="str">
        <f>[1]Match!$C1</f>
        <v>Town</v>
      </c>
      <c r="E3" s="1"/>
      <c r="F3" s="1"/>
      <c r="G3" s="1" t="str">
        <f>[1]Match!$B1</f>
        <v>Bally</v>
      </c>
      <c r="H3" s="1" t="str">
        <f>[1]Match!$C1</f>
        <v>Town</v>
      </c>
    </row>
    <row r="4" spans="2:10" ht="15">
      <c r="B4" s="1" t="s">
        <v>19</v>
      </c>
      <c r="C4" s="1">
        <f>SUMIF([1]Match!A:A, "goal*", [1]Match!B:B)</f>
        <v>1</v>
      </c>
      <c r="D4" s="1">
        <f>SUMIF([1]Match!A:A, "goal*", [1]Match!C:C)</f>
        <v>0</v>
      </c>
      <c r="E4" s="1"/>
      <c r="F4" s="1" t="s">
        <v>23</v>
      </c>
      <c r="G4" s="1">
        <f>SUMIF([1]Match!A:A, "wide*", [1]Match!B:B)</f>
        <v>5</v>
      </c>
      <c r="H4" s="1">
        <f>SUMIF([1]Match!A:A, "wide*", [1]Match!C:C)</f>
        <v>9</v>
      </c>
    </row>
    <row r="5" spans="2:10" ht="15">
      <c r="B5" s="1" t="s">
        <v>20</v>
      </c>
      <c r="C5" s="1">
        <f>SUMIF([1]Match!A:A, "point*", [1]Match!B:B)</f>
        <v>19</v>
      </c>
      <c r="D5" s="1">
        <f>SUMIF([1]Match!A:A, "point*", [1]Match!C:C)</f>
        <v>14</v>
      </c>
      <c r="E5" s="1"/>
      <c r="F5" s="1" t="s">
        <v>3</v>
      </c>
      <c r="G5" s="1">
        <f>SUMIF([1]Match!A:A, "short*", [1]Match!B:B)</f>
        <v>0</v>
      </c>
      <c r="H5" s="1">
        <f>SUMIF([1]Match!A:A, "short*", [1]Match!C:C)</f>
        <v>0</v>
      </c>
    </row>
    <row r="6" spans="2:10" ht="15">
      <c r="B6" s="1" t="s">
        <v>1</v>
      </c>
      <c r="C6" s="1">
        <f>SUM(C4:C5)</f>
        <v>20</v>
      </c>
      <c r="D6" s="1">
        <f>SUM(D4:D5)</f>
        <v>14</v>
      </c>
      <c r="E6" s="1"/>
      <c r="F6" s="1" t="s">
        <v>24</v>
      </c>
      <c r="G6" s="1">
        <f>SUMIF([1]Match!A:A, "off*", [1]Match!B:B)</f>
        <v>0</v>
      </c>
      <c r="H6" s="1">
        <f>SUMIF([1]Match!A:A, "off*", [1]Match!C:C)</f>
        <v>0</v>
      </c>
    </row>
    <row r="7" spans="2:10" ht="15">
      <c r="B7" s="1" t="s">
        <v>0</v>
      </c>
      <c r="C7" s="1">
        <f>C5+(C4*3)</f>
        <v>22</v>
      </c>
      <c r="D7" s="1">
        <f>D5+(D4*3)</f>
        <v>14</v>
      </c>
      <c r="E7" s="1"/>
      <c r="F7" s="1" t="s">
        <v>25</v>
      </c>
      <c r="G7" s="1">
        <f>SUMIF([1]Match!A:A, "saved*", [1]Match!B:B)</f>
        <v>0</v>
      </c>
      <c r="H7" s="1">
        <f>SUMIF([1]Match!A:A, "saved*", [1]Match!C:C)</f>
        <v>2</v>
      </c>
    </row>
    <row r="8" spans="2:10" ht="15">
      <c r="B8" s="1"/>
      <c r="C8" s="1"/>
      <c r="D8" s="1"/>
      <c r="E8" s="1"/>
      <c r="F8" s="1" t="s">
        <v>4</v>
      </c>
      <c r="G8" s="1">
        <f>SUMIF([1]Match!A:A, "out*", [1]Match!B:B)</f>
        <v>0</v>
      </c>
      <c r="H8" s="1">
        <f>SUMIF([1]Match!A:A, "out*", [1]Match!C:C)</f>
        <v>1</v>
      </c>
    </row>
    <row r="9" spans="2:10" ht="15">
      <c r="B9" s="1"/>
      <c r="C9" s="1"/>
      <c r="D9" s="1"/>
      <c r="E9" s="1"/>
      <c r="F9" s="1" t="s">
        <v>19</v>
      </c>
      <c r="G9" s="1">
        <f>SUMIF([1]Match!A:A, "goal*", [1]Match!B:B)</f>
        <v>1</v>
      </c>
      <c r="H9" s="1">
        <f>SUMIF([1]Match!A:A, "goal*", [1]Match!C:C)</f>
        <v>0</v>
      </c>
    </row>
    <row r="10" spans="2:10" ht="15">
      <c r="B10" s="2" t="s">
        <v>64</v>
      </c>
      <c r="C10" s="1"/>
      <c r="D10" s="1"/>
      <c r="E10" s="1"/>
      <c r="F10" s="1" t="s">
        <v>26</v>
      </c>
      <c r="G10" s="1">
        <f>SUMIF([1]Match!A:A, "goal*play", [1]Match!B:B)</f>
        <v>1</v>
      </c>
      <c r="H10" s="1">
        <f>SUMIF([1]Match!A:A, "goal*play", [1]Match!C:C)</f>
        <v>0</v>
      </c>
    </row>
    <row r="11" spans="2:10" ht="15">
      <c r="B11" s="1"/>
      <c r="C11" s="1" t="str">
        <f>[1]Match!$B1</f>
        <v>Bally</v>
      </c>
      <c r="D11" s="1" t="str">
        <f>[1]Match!$C1</f>
        <v>Town</v>
      </c>
      <c r="E11" s="1"/>
      <c r="F11" s="1" t="s">
        <v>27</v>
      </c>
      <c r="G11" s="1">
        <f>SUMIF([1]Match!A:A, "goal*free", [1]Match!B:B) + SUMIF([1]Match!A:A, "goal*65", [1]Match!B:B)</f>
        <v>0</v>
      </c>
      <c r="H11" s="1">
        <f>SUMIF([1]Match!A:A, "goal*free", [1]Match!C:C) + SUMIF([1]Match!A:A, "goal*65", [1]Match!C:C)</f>
        <v>0</v>
      </c>
    </row>
    <row r="12" spans="2:10" ht="15">
      <c r="B12" s="1" t="s">
        <v>0</v>
      </c>
      <c r="C12" s="1">
        <f>SUM(C13:C14)</f>
        <v>21</v>
      </c>
      <c r="D12" s="1">
        <f>SUM(D13:D14)</f>
        <v>23</v>
      </c>
      <c r="E12" s="1"/>
      <c r="F12" s="1" t="s">
        <v>20</v>
      </c>
      <c r="G12" s="1">
        <f>SUMIF([1]Match!A:A, "point*", [1]Match!B:B)</f>
        <v>19</v>
      </c>
      <c r="H12" s="1">
        <f>SUMIF([1]Match!A:A, "point*", [1]Match!C:C)</f>
        <v>14</v>
      </c>
    </row>
    <row r="13" spans="2:10" ht="15">
      <c r="B13" s="1" t="s">
        <v>17</v>
      </c>
      <c r="C13" s="1">
        <f>SUMIF([1]Match!A:A, "own*won", [1]Match!B:B)</f>
        <v>16</v>
      </c>
      <c r="D13" s="1">
        <f>SUMIF([1]Match!A:A, "own*won", [1]Match!C:C)</f>
        <v>16</v>
      </c>
      <c r="E13" s="1"/>
      <c r="F13" s="1" t="s">
        <v>28</v>
      </c>
      <c r="G13" s="1">
        <f>SUMIF([1]Match!A:A, "point*play", [1]Match!B:B)</f>
        <v>11</v>
      </c>
      <c r="H13" s="1">
        <f>SUMIF([1]Match!A:A, "point*play", [1]Match!C:C)</f>
        <v>9</v>
      </c>
    </row>
    <row r="14" spans="2:10" ht="15">
      <c r="B14" s="1" t="s">
        <v>18</v>
      </c>
      <c r="C14" s="1">
        <f>SUMIF([1]Match!A:A, "own*lost", [1]Match!B:B)</f>
        <v>5</v>
      </c>
      <c r="D14" s="1">
        <f>SUMIF([1]Match!A:A, "own*lost", [1]Match!C:C)</f>
        <v>7</v>
      </c>
      <c r="E14" s="1"/>
      <c r="F14" s="1" t="s">
        <v>29</v>
      </c>
      <c r="G14" s="1">
        <f>SUMIF([1]Match!A:A, "point*free", [1]Match!B:B) + SUMIF([1]Match!A:A, "point*65", [1]Match!B:B)</f>
        <v>8</v>
      </c>
      <c r="H14" s="1">
        <f>SUMIF([1]Match!A:A, "point*free", [1]Match!C:C) + SUMIF([1]Match!A:A, "point*65", [1]Match!C:C)</f>
        <v>5</v>
      </c>
    </row>
    <row r="15" spans="2:10" ht="15">
      <c r="B15" s="1" t="s">
        <v>63</v>
      </c>
      <c r="C15" s="13">
        <f>(C13+D14)/(C12+D12)</f>
        <v>0.52272727272727271</v>
      </c>
      <c r="D15" s="13">
        <f>(D13+C14)/(C12+D12)</f>
        <v>0.47727272727272729</v>
      </c>
      <c r="E15" s="1"/>
      <c r="F15" s="1" t="s">
        <v>68</v>
      </c>
      <c r="G15" s="1">
        <v>0</v>
      </c>
      <c r="H15" s="1">
        <v>0</v>
      </c>
      <c r="J15" t="s">
        <v>91</v>
      </c>
    </row>
    <row r="16" spans="2:10" ht="15">
      <c r="B16" s="1" t="s">
        <v>72</v>
      </c>
      <c r="C16" s="13">
        <f>C13/C12</f>
        <v>0.76190476190476186</v>
      </c>
      <c r="D16" s="13">
        <f>D13/D12</f>
        <v>0.69565217391304346</v>
      </c>
      <c r="E16" s="1"/>
      <c r="F16" s="1" t="s">
        <v>22</v>
      </c>
      <c r="G16" s="1">
        <f>SUM(G4,G5,G6,G7,G8,G9,G12)</f>
        <v>25</v>
      </c>
      <c r="H16" s="1">
        <f>SUM(H4,H5,H6,H7,H8,H9,H12)</f>
        <v>26</v>
      </c>
    </row>
    <row r="17" spans="2:8" ht="15">
      <c r="B17" s="1" t="s">
        <v>73</v>
      </c>
      <c r="C17" s="13">
        <f>D14/D12</f>
        <v>0.30434782608695654</v>
      </c>
      <c r="D17" s="13">
        <f>C14/C12</f>
        <v>0.23809523809523808</v>
      </c>
      <c r="E17" s="1"/>
      <c r="F17" s="1" t="s">
        <v>1</v>
      </c>
      <c r="G17" s="1">
        <f>SUM(C4:C5)</f>
        <v>20</v>
      </c>
      <c r="H17" s="1">
        <f>SUM(D4:D5)</f>
        <v>14</v>
      </c>
    </row>
    <row r="18" spans="2:8" ht="15">
      <c r="B18" s="1"/>
      <c r="C18" s="1"/>
      <c r="D18" s="1"/>
      <c r="E18" s="1"/>
      <c r="F18" s="1" t="s">
        <v>70</v>
      </c>
      <c r="G18" s="1">
        <f>G13+G10</f>
        <v>12</v>
      </c>
      <c r="H18" s="1">
        <f>H13+H10</f>
        <v>9</v>
      </c>
    </row>
    <row r="19" spans="2:8" ht="15">
      <c r="B19" s="1"/>
      <c r="C19" s="1"/>
      <c r="D19" s="1"/>
      <c r="E19" s="1"/>
      <c r="F19" s="1" t="s">
        <v>71</v>
      </c>
      <c r="G19" s="1">
        <f>G11+G14</f>
        <v>8</v>
      </c>
      <c r="H19" s="1">
        <f>H11+H14</f>
        <v>5</v>
      </c>
    </row>
    <row r="20" spans="2:8" ht="15">
      <c r="B20" s="1"/>
      <c r="C20" s="1"/>
      <c r="D20" s="1"/>
      <c r="E20" s="1"/>
      <c r="F20" s="1" t="s">
        <v>69</v>
      </c>
      <c r="G20" s="13">
        <f>IFERROR(G16/G15,0)</f>
        <v>0</v>
      </c>
      <c r="H20" s="13">
        <f>IFERROR(H16/H15,0)</f>
        <v>0</v>
      </c>
    </row>
    <row r="21" spans="2:8" ht="15">
      <c r="B21" s="1"/>
      <c r="C21" s="1"/>
      <c r="D21" s="1"/>
      <c r="E21" s="1"/>
      <c r="F21" s="1" t="s">
        <v>30</v>
      </c>
      <c r="G21" s="13">
        <f>G17/G16</f>
        <v>0.8</v>
      </c>
      <c r="H21" s="13">
        <f>H17/H16</f>
        <v>0.53846153846153844</v>
      </c>
    </row>
    <row r="22" spans="2:8" ht="15">
      <c r="B22" s="1"/>
      <c r="C22" s="1"/>
      <c r="D22" s="1"/>
      <c r="E22" s="1"/>
      <c r="F22" s="1"/>
      <c r="G22" s="1"/>
      <c r="H22" s="1"/>
    </row>
    <row r="23" spans="2:8" ht="15">
      <c r="B23" s="1"/>
      <c r="C23" s="1"/>
      <c r="D23" s="1"/>
      <c r="E23" s="1"/>
      <c r="F23" s="2" t="s">
        <v>62</v>
      </c>
      <c r="G23" s="1"/>
      <c r="H23" s="1"/>
    </row>
    <row r="24" spans="2:8" ht="15">
      <c r="B24" s="1"/>
      <c r="C24" s="1"/>
      <c r="D24" s="1"/>
      <c r="E24" s="1"/>
      <c r="F24" s="1"/>
      <c r="G24" s="1" t="str">
        <f>[1]Match!$B1</f>
        <v>Bally</v>
      </c>
      <c r="H24" s="1" t="str">
        <f>[1]Match!$C1</f>
        <v>Town</v>
      </c>
    </row>
    <row r="25" spans="2:8" ht="15">
      <c r="B25" s="1"/>
      <c r="C25" s="1"/>
      <c r="D25" s="1"/>
      <c r="E25" s="1"/>
      <c r="F25" s="1" t="s">
        <v>77</v>
      </c>
      <c r="G25" s="1">
        <f>SUMIF([1]Match!A:A, "yellow*", [1]Match!B:B)</f>
        <v>0</v>
      </c>
      <c r="H25" s="1">
        <f>SUMIF([1]Match!A:A, "yellow*", [1]Match!C:C)</f>
        <v>1</v>
      </c>
    </row>
    <row r="26" spans="2:8" ht="15">
      <c r="B26" s="1"/>
      <c r="C26" s="1"/>
      <c r="D26" s="1"/>
      <c r="E26" s="1"/>
      <c r="F26" s="1" t="s">
        <v>78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>
      <c r="B27" s="1"/>
      <c r="C27" s="1"/>
      <c r="D27" s="1"/>
      <c r="E27" s="1"/>
      <c r="F27" s="1" t="s">
        <v>79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>
      <c r="B28" s="1"/>
      <c r="C28" s="1"/>
      <c r="D28" s="1"/>
      <c r="E28" s="1"/>
      <c r="F28" s="1" t="s">
        <v>5</v>
      </c>
      <c r="G28" s="1">
        <f>SUMIF([1]Match!A:A, "free*", [1]Match!B:B)</f>
        <v>13</v>
      </c>
      <c r="H28" s="1">
        <f>SUMIF([1]Match!A:A, "free*", [1]Match!C:C)</f>
        <v>9</v>
      </c>
    </row>
    <row r="29" spans="2:8" ht="15">
      <c r="B29" s="1"/>
      <c r="C29" s="1"/>
      <c r="D29" s="1"/>
      <c r="E29" s="1"/>
    </row>
    <row r="30" spans="2:8" ht="15">
      <c r="B30" s="1"/>
      <c r="C30" s="1"/>
      <c r="D30" s="1"/>
      <c r="E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G20"/>
  <sheetViews>
    <sheetView workbookViewId="0">
      <selection activeCell="B3" sqref="B3"/>
    </sheetView>
  </sheetViews>
  <sheetFormatPr baseColWidth="10" defaultRowHeight="13"/>
  <sheetData>
    <row r="1" spans="1:7" ht="1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ht="15">
      <c r="A2" s="1">
        <f>[1]Players1!$B$1</f>
        <v>0</v>
      </c>
      <c r="B2" s="1">
        <f>SUMIF([1]Players1!$A$1:$A$15, "goal*", [1]Players1!$B$1:$B$15)</f>
        <v>1</v>
      </c>
      <c r="C2" s="1">
        <f>SUMIF([1]Players1!$A$1:$A$15, "point*", [1]Players1!$B$1:$B$15)</f>
        <v>9</v>
      </c>
      <c r="D2" s="1">
        <f>SUMIF([1]Players1!$A$1:$A$15, "*from free", [1]Players1!$B$1:$B$15)</f>
        <v>5</v>
      </c>
      <c r="E2" s="1">
        <f>SUMIF([1]Players1!$A$1:$A$15, "saved*", [1]Players1!$B$1:$B$15)+SUMIF([1]Players1!$A$1:$A$15, "wide*", [1]Players1!$B$1:$B$15)+SUMIF([1]Players1!$A$1:$A$15, "short*", [1]Players1!$B$1:$B$15)+SUMIF([1]Players1!$A$1:$A$15, "out*", [1]Players1!$B$1:$B$15)+B2+C2</f>
        <v>12</v>
      </c>
      <c r="F2" s="13">
        <f t="shared" ref="F2:F20" si="0">IFERROR((B2+C2)/E2,0)</f>
        <v>0.83333333333333337</v>
      </c>
      <c r="G2" s="1">
        <f>SUMIF([1]Players1!$A$1:$A$15, "free*ed", [1]Players1!$B$1:$B$15)</f>
        <v>12</v>
      </c>
    </row>
    <row r="3" spans="1:7" ht="15">
      <c r="A3" s="1" t="str">
        <f>[1]Players1!$C$1</f>
        <v xml:space="preserve"> 11</v>
      </c>
      <c r="B3" s="1">
        <f>SUMIF([1]Players1!$A$1:$A$15, "goal*", [1]Players1!$C$1:$C$15)</f>
        <v>0</v>
      </c>
      <c r="C3" s="1">
        <f>SUMIF([1]Players1!$A$1:$A$15, "point*", [1]Players1!$C$1:$C$15)</f>
        <v>4</v>
      </c>
      <c r="D3" s="1">
        <f>SUMIF([1]Players1!$A$1:$A$15, "*from free", [1]Players1!$C$1:$C$15)</f>
        <v>3</v>
      </c>
      <c r="E3" s="1">
        <f>SUMIF([1]Players1!$A$1:$A$15, "saved*", [1]Players1!$C$1:$C$15)+SUMIF([1]Players1!$A$1:$A$15, "wide*", [1]Players1!$C$1:$C$15)+SUMIF([1]Players1!$A$1:$A$15, "short*", [1]Players1!$C$1:$C$15)+SUMIF([1]Players1!$A$1:$A$15, "out*", [1]Players1!$C$1:$C$15)+B3+C3</f>
        <v>5</v>
      </c>
      <c r="F3" s="13">
        <f t="shared" si="0"/>
        <v>0.8</v>
      </c>
      <c r="G3" s="1">
        <f>SUMIF([1]Players1!$A$1:$A$15, "free*ed", [1]Players1!$C$1:$C$15)</f>
        <v>0</v>
      </c>
    </row>
    <row r="4" spans="1:7" ht="15">
      <c r="A4" s="1" t="str">
        <f>[1]Players1!$D$1</f>
        <v xml:space="preserve"> 13</v>
      </c>
      <c r="B4" s="1">
        <f>SUMIF([1]Players1!$A$1:$A$15, "goal*", [1]Players1!$D$1:$D$15)</f>
        <v>0</v>
      </c>
      <c r="C4" s="1">
        <f>SUMIF([1]Players1!$A$1:$A$15, "point*", [1]Players1!$D$1:$D$15)</f>
        <v>2</v>
      </c>
      <c r="D4" s="1">
        <f>SUMIF([1]Players1!$A$1:$A$15,"*from free", [1]Players1!$D$1:$D$15)</f>
        <v>0</v>
      </c>
      <c r="E4" s="1">
        <f>SUMIF([1]Players1!$A$1:$A$15, "saved*", [1]Players1!$D$1:$D$15)+SUMIF([1]Players1!$A$1:$A$15, "wide*", [1]Players1!$D$1:$D$15)+SUMIF([1]Players1!$A$1:$A$15, "short*", [1]Players1!$D$1:$D$15)+SUMIF([1]Players1!$A$1:$A$15, "out*", [1]Players1!$D$1:$D$15)+B4+C4</f>
        <v>2</v>
      </c>
      <c r="F4" s="13">
        <f t="shared" si="0"/>
        <v>1</v>
      </c>
      <c r="G4" s="1">
        <f>SUMIF([1]Players1!$A$1:$A$15,"free*ed", [1]Players1!$D$1:$D$15)</f>
        <v>0</v>
      </c>
    </row>
    <row r="5" spans="1:7" ht="15">
      <c r="A5" s="1" t="str">
        <f>[1]Players1!$E$1</f>
        <v xml:space="preserve"> 14</v>
      </c>
      <c r="B5" s="1">
        <f>SUMIF([1]Players1!$A$1:$A$15, "goal*", [1]Players1!$E$1:$E$15)</f>
        <v>0</v>
      </c>
      <c r="C5" s="1">
        <f>SUMIF([1]Players1!$A$1:$A$15, "point*", [1]Players1!$E$1:$E$15)</f>
        <v>3</v>
      </c>
      <c r="D5" s="1">
        <f>SUMIF([1]Players1!$A$1:$A$15, "*from free", [1]Players1!$E$1:$E$15)</f>
        <v>1</v>
      </c>
      <c r="E5" s="1">
        <f>SUMIF([1]Players1!$A$1:$A$15, "saved*", [1]Players1!$E$1:$E$15)+SUMIF([1]Players1!$A$1:$A$15, "wide*", [1]Players1!$E$1:$E$15)+SUMIF([1]Players1!$A$1:$A$15, "short*", [1]Players1!$E$1:$E$15)+SUMIF([1]Players1!$A$1:$A$15, "out*", [1]Players1!$E$1:$E$15)+B5+C5</f>
        <v>4</v>
      </c>
      <c r="F5" s="13">
        <f t="shared" si="0"/>
        <v>0.75</v>
      </c>
      <c r="G5" s="1">
        <f>SUMIF([1]Players1!$A$1:$A$15, "free*ed", [1]Players1!$E$1:$E$15)</f>
        <v>0</v>
      </c>
    </row>
    <row r="6" spans="1:7" ht="15">
      <c r="A6" s="1" t="str">
        <f>[1]Players1!$F$1</f>
        <v xml:space="preserve"> 15</v>
      </c>
      <c r="B6" s="1">
        <f>SUMIF([1]Players1!$A$1:$A$15, "goal*", [1]Players1!$F$1:$F$15)</f>
        <v>0</v>
      </c>
      <c r="C6" s="1">
        <f>SUMIF([1]Players1!$A$1:$A$15, "point*", [1]Players1!$F$1:$F$15)</f>
        <v>0</v>
      </c>
      <c r="D6" s="1">
        <f>SUMIF([1]Players1!$A$1:$A$15, "*from free", [1]Players1!$F$1:$F$15)</f>
        <v>0</v>
      </c>
      <c r="E6" s="1">
        <f>SUMIF([1]Players1!$A$1:$A$15, "saved*", [1]Players1!$F$1:$F$15)+SUMIF([1]Players1!$A$1:$A$15, "wide*",  [1]Players1!$F$1:$F$15)+SUMIF([1]Players1!$A$1:$A$15, "short*",  [1]Players1!$F$1:$F$15)+SUMIF([1]Players1!$A$1:$A$15, "out*",  [1]Players1!$F$1:$F$15)+B6+C6</f>
        <v>1</v>
      </c>
      <c r="F6" s="13">
        <f t="shared" si="0"/>
        <v>0</v>
      </c>
      <c r="G6" s="1">
        <f>SUMIF([1]Players1!$A$1:$A$15, "free*ed", [1]Players1!$F$1:$F$15)</f>
        <v>0</v>
      </c>
    </row>
    <row r="7" spans="1:7" ht="15">
      <c r="A7" s="1" t="str">
        <f>[1]Players1!$G$1</f>
        <v xml:space="preserve"> 6</v>
      </c>
      <c r="B7" s="1">
        <f>SUMIF([1]Players1!$A$1:$A$15, "goal*", [1]Players1!$G$1:$G$15)</f>
        <v>0</v>
      </c>
      <c r="C7" s="1">
        <f>SUMIF([1]Players1!$A$1:$A$15, "point*", [1]Players1!$G$1:$G$15)</f>
        <v>0</v>
      </c>
      <c r="D7" s="1">
        <f>SUMIF([1]Players1!$A$1:$A$15, "*from free", [1]Players1!$G$1:$G$15)</f>
        <v>0</v>
      </c>
      <c r="E7" s="1">
        <f>SUMIF([1]Players1!$A$1:$A$15, "saved*", [1]Players1!$G$1:$G$15)+SUMIF([1]Players1!$A$1:$A$15, "wide*", [1]Players1!$G$1:$G$15)+SUMIF([1]Players1!$A$1:$A$15, "short*", [1]Players1!$G$1:$G$15)+SUMIF([1]Players1!$A$1:$A$15, "out*", [1]Players1!$G$1:$G$15)+B7+C7</f>
        <v>0</v>
      </c>
      <c r="F7" s="13">
        <f t="shared" si="0"/>
        <v>0</v>
      </c>
      <c r="G7" s="1">
        <f>SUMIF([1]Players1!$A$1:$A$15, "free*ed", [1]Players1!$G$1:$G$15)</f>
        <v>1</v>
      </c>
    </row>
    <row r="8" spans="1:7" ht="15">
      <c r="A8" s="1" t="str">
        <f>[1]Players1!$H$1</f>
        <v xml:space="preserve"> 8</v>
      </c>
      <c r="B8" s="1">
        <f>SUMIF([1]Players1!$A$1:$A$15, "goal*", [1]Players1!$H$1:$H$15)</f>
        <v>0</v>
      </c>
      <c r="C8" s="1">
        <f>SUMIF([1]Players1!$A$1:$A$15, "point*", [1]Players1!$H$1:$H$15)</f>
        <v>1</v>
      </c>
      <c r="D8" s="1">
        <f>SUMIF([1]Players1!$A$1:$A$15,"*from free", [1]Players1!$H$1:$H$15)</f>
        <v>0</v>
      </c>
      <c r="E8" s="1">
        <f>SUMIF([1]Players1!$A$1:$A$15, "saved*", [1]Players1!$H$1:$H$15)+SUMIF([1]Players1!$A$1:$A$15, "wide*", [1]Players1!$H$1:$H$15)+SUMIF([1]Players1!$A$1:$A$15, "short*", [1]Players1!$H$1:$H$15)+SUMIF([1]Players1!$A$1:$A$15, "out*", [1]Players1!$H$1:$H$15)+B8+C8</f>
        <v>1</v>
      </c>
      <c r="F8" s="13">
        <f t="shared" si="0"/>
        <v>1</v>
      </c>
      <c r="G8" s="1">
        <f>SUMIF([1]Players1!$A$1:$A$15,"free*ed", [1]Players1!$H$1:$H$15)</f>
        <v>0</v>
      </c>
    </row>
    <row r="9" spans="1:7" ht="15">
      <c r="A9" s="1" t="str">
        <f>[1]Players1!$I$1</f>
        <v>All</v>
      </c>
      <c r="B9" s="1">
        <f>SUMIF([1]Players1!$A$1:$A$15, "goal*", [1]Players1!$I$1:$I$15)</f>
        <v>1</v>
      </c>
      <c r="C9" s="1">
        <f>SUMIF([1]Players1!$A$1:$A$15, "point*", [1]Players1!$I$1:$I$15)</f>
        <v>19</v>
      </c>
      <c r="D9" s="1">
        <f>SUMIF([1]Players1!$A$1:$A$15, "*from free", [1]Players1!$I$1:$I$15)</f>
        <v>9</v>
      </c>
      <c r="E9" s="1">
        <f>SUMIF([1]Players1!$A$1:$A$15, "saved*", [1]Players1!$I$1:$I$15)+SUMIF([1]Players1!$A$1:$A$15, "wide*", [1]Players1!$I$1:$I$15)+SUMIF([1]Players1!$A$1:$A$15, "short*", [1]Players1!$I$1:$I$15)+SUMIF([1]Players1!$A$1:$A$15, "out*", [1]Players1!$I$1:$I$15)+B9+C9</f>
        <v>25</v>
      </c>
      <c r="F9" s="13">
        <f t="shared" si="0"/>
        <v>0.8</v>
      </c>
      <c r="G9" s="1">
        <f>SUMIF([1]Players1!$A$1:$A$15, "free*ed", [1]Players1!$I$1:$I$15)</f>
        <v>13</v>
      </c>
    </row>
    <row r="10" spans="1:7" ht="15">
      <c r="A10" s="1">
        <f>[1]Players1!$J$1</f>
        <v>0</v>
      </c>
      <c r="B10" s="1">
        <f>SUMIF([1]Players1!$A$1:$A$15, "goal*", [1]Players1!$J$1:$J$15)</f>
        <v>0</v>
      </c>
      <c r="C10" s="1">
        <f>SUMIF([1]Players1!$A$1:$A$15, "point*", [1]Players1!$J$1:$J$15)</f>
        <v>0</v>
      </c>
      <c r="D10" s="1">
        <f>SUMIF([1]Players1!$A$1:$A$15, "*from free", [1]Players1!$J$1:$J$15)</f>
        <v>0</v>
      </c>
      <c r="E10" s="1">
        <f>SUMIF([1]Players1!$A$1:$A$15, "saved*", [1]Players1!$J$1:$J$15)+SUMIF([1]Players1!$A$1:$A$15, "wide*", [1]Players1!$J$1:$J$15)+SUMIF([1]Players1!$A$1:$A$15, "short*", [1]Players1!$J$1:$J$15)+SUMIF([1]Players1!$A$1:$A$15, "out*", [1]Players1!$J$1:$J$15)+B10+C10</f>
        <v>0</v>
      </c>
      <c r="F10" s="13">
        <f t="shared" si="0"/>
        <v>0</v>
      </c>
      <c r="G10" s="1">
        <f>SUMIF([1]Players1!$A$1:$A$15, "free*ed", [1]Players1!$J$1:$J$15)</f>
        <v>0</v>
      </c>
    </row>
    <row r="11" spans="1:7" ht="15">
      <c r="A11" s="1">
        <f>[1]Players1!$K$1</f>
        <v>0</v>
      </c>
      <c r="B11" s="1">
        <f>SUMIF([1]Players1!$A$1:$A$15, "goal*", [1]Players1!$K$1:$K$15)</f>
        <v>0</v>
      </c>
      <c r="C11" s="1">
        <f>SUMIF([1]Players1!$A$1:$A$15, "point*", [1]Players1!$K$1:$K$15)</f>
        <v>0</v>
      </c>
      <c r="D11" s="1">
        <f>SUMIF([1]Players1!$A$1:$A$15, "*from free", [1]Players1!$K$1:$K$15)</f>
        <v>0</v>
      </c>
      <c r="E11" s="1">
        <f>SUMIF([1]Players1!$A$1:$A$15, "saved*", [1]Players1!$K$1:$K$15)+SUMIF([1]Players1!$A$1:$A$15, "wide*", [1]Players1!$K$1:$K$15)+SUMIF([1]Players1!$A$1:$A$15, "short*", [1]Players1!$K$1:$K$15)+SUMIF([1]Players1!$A$1:$A$15, "out*", [1]Players1!$K$1:$K$15)+B11+C11</f>
        <v>0</v>
      </c>
      <c r="F11" s="13">
        <f t="shared" si="0"/>
        <v>0</v>
      </c>
      <c r="G11" s="1">
        <f>SUMIF([1]Players1!$A$1:$A$15, "free*ed", [1]Players1!$K$1:$K$15)</f>
        <v>0</v>
      </c>
    </row>
    <row r="12" spans="1:7" ht="15">
      <c r="A12" s="1">
        <f>[1]Players1!$L$1</f>
        <v>0</v>
      </c>
      <c r="B12" s="1">
        <f>SUMIF([1]Players1!$A$1:$A$15, "goal*", [1]Players1!$L$1:$L$15)</f>
        <v>0</v>
      </c>
      <c r="C12" s="1">
        <f>SUMIF([1]Players1!$A$1:$A$15, "point*", [1]Players1!$L$1:$L$15)</f>
        <v>0</v>
      </c>
      <c r="D12" s="1">
        <f>SUMIF([1]Players1!$A$1:$A$15, "*from free", [1]Players1!$L$1:$L$15)</f>
        <v>0</v>
      </c>
      <c r="E12" s="1">
        <f>SUMIF([1]Players1!$A$1:$A$15, "saved*", [1]Players1!$L$1:$L$15)+SUMIF([1]Players1!$A$1:$A$15, "wide*", [1]Players1!$L$1:$L$15)+SUMIF([1]Players1!$A$1:$A$15, "short*", [1]Players1!$L$1:$L$15)+SUMIF([1]Players1!$A$1:$A$15, "out*", [1]Players1!$L$1:$L$15)+B12+C12</f>
        <v>0</v>
      </c>
      <c r="F12" s="13">
        <f t="shared" si="0"/>
        <v>0</v>
      </c>
      <c r="G12" s="1">
        <f>SUMIF([1]Players1!$A$1:$A$15, "free*ed", [1]Players1!$L$1:$L$15)</f>
        <v>0</v>
      </c>
    </row>
    <row r="13" spans="1:7" ht="15">
      <c r="A13" s="1">
        <f>[1]Players1!$M$1</f>
        <v>0</v>
      </c>
      <c r="B13" s="1">
        <f>SUMIF([1]Players1!$A$1:$A$15, "goal*", [1]Players1!$M$1:$M$15)</f>
        <v>0</v>
      </c>
      <c r="C13" s="1">
        <f>SUMIF([1]Players1!$A$1:$A$15, "point*", [1]Players1!$M$1:$M$15)</f>
        <v>0</v>
      </c>
      <c r="D13" s="1">
        <f>SUMIF([1]Players1!$A$1:$A$15, "*from free", [1]Players1!$M$1:$M$15)</f>
        <v>0</v>
      </c>
      <c r="E13" s="1">
        <f>SUMIF([1]Players1!$A$1:$A$15, "saved*", [1]Players1!$M$1:$M$15)+SUMIF([1]Players1!$A$1:$A$15, "wide*", [1]Players1!$M$1:$M$15)+SUMIF([1]Players1!$A$1:$A$15, "short*", [1]Players1!$M$1:$M$15)+SUMIF([1]Players1!$A$1:$A$15, "out*", [1]Players1!$M$1:$M$15)+B13+C13</f>
        <v>0</v>
      </c>
      <c r="F13" s="13">
        <f t="shared" si="0"/>
        <v>0</v>
      </c>
      <c r="G13" s="1">
        <f>SUMIF([1]Players1!$A$1:$A$15, "free*ed", [1]Players1!$M$1:$M$15)</f>
        <v>0</v>
      </c>
    </row>
    <row r="14" spans="1:7" ht="15">
      <c r="A14" s="1">
        <f>[1]Players1!$N$1</f>
        <v>0</v>
      </c>
      <c r="B14" s="1">
        <f>SUMIF([1]Players1!$A$1:$A$15, "goal*", [1]Players1!$N$1:$N$15)</f>
        <v>0</v>
      </c>
      <c r="C14" s="1">
        <f>SUMIF([1]Players1!$A$1:$A$15, "point*", [1]Players1!$N$1:$N$15)</f>
        <v>0</v>
      </c>
      <c r="D14" s="1">
        <f>SUMIF([1]Players1!$A$1:$A$15, "*from free", [1]Players1!$N$1:$N$15)</f>
        <v>0</v>
      </c>
      <c r="E14" s="1">
        <f>SUMIF([1]Players1!$A$1:$A$15, "saved*", [1]Players1!$N$1:$N$15)+SUMIF([1]Players1!$A$1:$A$15, "wide*", [1]Players1!$N$1:$N$15)+SUMIF([1]Players1!$A$1:$A$15, "short*", [1]Players1!$N$1:$N$15)+SUMIF([1]Players1!$A$1:$A$15, "out*", [1]Players1!$N$1:$N$15)+B14+C14</f>
        <v>0</v>
      </c>
      <c r="F14" s="13">
        <f t="shared" si="0"/>
        <v>0</v>
      </c>
      <c r="G14" s="1">
        <f>SUMIF([1]Players1!$A$1:$A$15, "free*ed", [1]Players1!$N$1:$N$15)</f>
        <v>0</v>
      </c>
    </row>
    <row r="15" spans="1:7" ht="15">
      <c r="A15" s="1">
        <f>[1]Players1!$O$1</f>
        <v>0</v>
      </c>
      <c r="B15" s="1">
        <f>SUMIF([1]Players1!$A$1:$A$15, "goal*", [1]Players1!$O$1:$O$15)</f>
        <v>0</v>
      </c>
      <c r="C15" s="1">
        <f>SUMIF([1]Players1!$A$1:$A$15, "point*", [1]Players1!$O$1:$O$15)</f>
        <v>0</v>
      </c>
      <c r="D15" s="1">
        <f>SUMIF([1]Players1!$A$1:$A$15, "*from free", [1]Players1!$O$1:$O$15)</f>
        <v>0</v>
      </c>
      <c r="E15" s="1">
        <f>SUMIF([1]Players1!$A$1:$A$15, "saved*", [1]Players1!$O$1:$O$15)+SUMIF([1]Players1!$A$1:$A$15, "wide*", [1]Players1!$O$1:$O$15)+SUMIF([1]Players1!$A$1:$A$15, "short*", [1]Players1!$O$1:$O$15)+SUMIF([1]Players1!$A$1:$A$15, "out*", [1]Players1!$O$1:$O$15)+B15+C15</f>
        <v>0</v>
      </c>
      <c r="F15" s="13">
        <f t="shared" si="0"/>
        <v>0</v>
      </c>
      <c r="G15" s="1">
        <f>SUMIF([1]Players1!$A$1:$A$15, "free*ed", [1]Players1!$O$1:$O$15)</f>
        <v>0</v>
      </c>
    </row>
    <row r="16" spans="1:7" ht="15">
      <c r="A16" s="1">
        <f>[1]Players1!$P$1</f>
        <v>0</v>
      </c>
      <c r="B16" s="1">
        <f>SUMIF([1]Players1!$A$1:$A$15, "goal*", [1]Players1!$P$1:$P$15)</f>
        <v>0</v>
      </c>
      <c r="C16" s="1">
        <f>SUMIF([1]Players1!$A$1:$A$15, "point*", [1]Players1!$P$1:$P$15)</f>
        <v>0</v>
      </c>
      <c r="D16" s="1">
        <f>SUMIF([1]Players1!$A$1:$A$15, "*from free", [1]Players1!$P$1:$P$15)</f>
        <v>0</v>
      </c>
      <c r="E16" s="1">
        <f>SUMIF([1]Players1!$A$1:$A$15, "saved*", [1]Players1!$P$1:$P$15)+SUMIF([1]Players1!$A$1:$A$15, "wide*", [1]Players1!$P$1:$P$15)+SUMIF([1]Players1!$A$1:$A$15, "short*", [1]Players1!$P$1:$P$15)+SUMIF([1]Players1!$A$1:$A$15, "out*", [1]Players1!$P$1:$P$15)+B16+C16</f>
        <v>0</v>
      </c>
      <c r="F16" s="13">
        <f t="shared" si="0"/>
        <v>0</v>
      </c>
      <c r="G16" s="1">
        <f>SUMIF([1]Players1!$A$1:$A$15, "free*ed", [1]Players1!$P$1:$P$15)</f>
        <v>0</v>
      </c>
    </row>
    <row r="17" spans="1:7" ht="15">
      <c r="A17" s="1">
        <f>[1]Players1!$Q$1</f>
        <v>0</v>
      </c>
      <c r="B17" s="1">
        <f>SUMIF([1]Players1!$A$1:$A$15, "goal*", [1]Players1!$Q$1:$Q$15)</f>
        <v>0</v>
      </c>
      <c r="C17" s="1">
        <f>SUMIF([1]Players1!$A$1:$A$15, "point*", [1]Players1!$Q$1:$Q$15)</f>
        <v>0</v>
      </c>
      <c r="D17" s="1">
        <f>SUMIF([1]Players1!$A$1:$A$15, "*from free", [1]Players1!$Q$1:$Q$15)</f>
        <v>0</v>
      </c>
      <c r="E17" s="1">
        <f>SUMIF([1]Players1!$A$1:$A$15, "saved*", [1]Players1!$Q$1:$Q$15)+SUMIF([1]Players1!$A$1:$A$15, "wide*", [1]Players1!$Q$1:$Q$15)+SUMIF([1]Players1!$A$1:$A$15, "short*", [1]Players1!$Q$1:$Q$15)+SUMIF([1]Players1!$A$1:$A$15, "out*", [1]Players1!$Q$1:$Q$15)+B17+C17</f>
        <v>0</v>
      </c>
      <c r="F17" s="13">
        <f t="shared" si="0"/>
        <v>0</v>
      </c>
      <c r="G17" s="1">
        <f>SUMIF([1]Players1!$A$1:$A$15, "free*ed", [1]Players1!$Q$1:$Q$15)</f>
        <v>0</v>
      </c>
    </row>
    <row r="18" spans="1:7" ht="15">
      <c r="A18" s="1">
        <f>[1]Players1!$R$1</f>
        <v>0</v>
      </c>
      <c r="B18" s="1">
        <f>SUMIF([1]Players1!$A$1:$A$15, "goal*", [1]Players1!$R$1:$R$15)</f>
        <v>0</v>
      </c>
      <c r="C18" s="1">
        <f>SUMIF([1]Players1!$A$1:$A$15, "point*", [1]Players1!$R$1:$R$15)</f>
        <v>0</v>
      </c>
      <c r="D18" s="1">
        <f>SUMIF([1]Players1!$A$1:$A$15, "*from free", [1]Players1!$R$1:$R$15)</f>
        <v>0</v>
      </c>
      <c r="E18" s="1">
        <f>SUMIF([1]Players1!$A$1:$A$15, "saved*", [1]Players1!$R$1:$R$15)+SUMIF([1]Players1!$A$1:$A$15, "wide*", [1]Players1!$R$1:$R$15)+SUMIF([1]Players1!$A$1:$A$15, "short*", [1]Players1!$R$1:$R$15)+SUMIF([1]Players1!$A$1:$A$15, "out*", [1]Players1!$R$1:$R$15)+B18+C18</f>
        <v>0</v>
      </c>
      <c r="F18" s="13">
        <f t="shared" si="0"/>
        <v>0</v>
      </c>
      <c r="G18" s="1">
        <f>SUMIF([1]Players1!$A$1:$A$15, "free*ed", [1]Players1!$R$1:$R$15)</f>
        <v>0</v>
      </c>
    </row>
    <row r="19" spans="1:7" ht="15">
      <c r="A19" s="1">
        <f>[1]Players1!$S$1</f>
        <v>0</v>
      </c>
      <c r="B19" s="1">
        <f>SUMIF([1]Players1!$A$1:$A$15, "goal*", [1]Players1!$S$1:$S$15)</f>
        <v>0</v>
      </c>
      <c r="C19" s="1">
        <f>SUMIF([1]Players1!$A$1:$A$15, "point*", [1]Players1!$S$1:$S$15)</f>
        <v>0</v>
      </c>
      <c r="D19" s="1">
        <f>SUMIF([1]Players1!$A$1:$A$15, "*from free", [1]Players1!$S$1:$S$15)</f>
        <v>0</v>
      </c>
      <c r="E19" s="1">
        <f>SUMIF([1]Players1!$A$1:$A$15, "saved*", [1]Players1!$S$1:$S$15)+SUMIF([1]Players1!$A$1:$A$15, "wide*", [1]Players1!$S$1:$S$15)+SUMIF([1]Players1!$A$1:$A$15, "short*", [1]Players1!$S$1:$S$15)+SUMIF([1]Players1!$A$1:$A$15, "out*", [1]Players1!$S$1:$S$15)+B19+C19</f>
        <v>0</v>
      </c>
      <c r="F19" s="13">
        <f t="shared" si="0"/>
        <v>0</v>
      </c>
      <c r="G19" s="1">
        <f>SUMIF([1]Players1!$A$1:$A$15, "free*ed", [1]Players1!$S$1:$S$15)</f>
        <v>0</v>
      </c>
    </row>
    <row r="20" spans="1:7" ht="15">
      <c r="A20" s="1">
        <f>[1]Players1!$T$1</f>
        <v>0</v>
      </c>
      <c r="B20" s="1">
        <f>SUMIF([1]Players1!$A$1:$A$15, "goal*", [1]Players1!$T$1:$T$15)</f>
        <v>0</v>
      </c>
      <c r="C20" s="1">
        <f>SUMIF([1]Players1!$A$1:$A$15, "point*", [1]Players1!$T$1:$T$15)</f>
        <v>0</v>
      </c>
      <c r="D20" s="1">
        <f>SUMIF([1]Players1!$A$1:$A$15, "*from free", [1]Players1!$T$1:$T$15)</f>
        <v>0</v>
      </c>
      <c r="E20" s="1">
        <f>SUMIF([1]Players1!$A$1:$A$15, "saved*", [1]Players1!$T$1:$T$15)+SUMIF([1]Players1!$A$1:$A$15, "wide*", [1]Players1!$T$1:$T$15)+SUMIF([1]Players1!$A$1:$A$15, "short*", [1]Players1!$T$1:$T$15)+SUMIF([1]Players1!$A$1:$A$15, "out*", [1]Players1!$T$1:$T$15)+B20+C20</f>
        <v>0</v>
      </c>
      <c r="F20" s="13">
        <f t="shared" si="0"/>
        <v>0</v>
      </c>
      <c r="G20" s="1">
        <f>SUMIF([1]Players1!$A$1:$A$15, "free*ed", [1]Players1!$T$1:$T$15)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A2" sqref="A2"/>
    </sheetView>
  </sheetViews>
  <sheetFormatPr baseColWidth="10" defaultRowHeight="13"/>
  <sheetData>
    <row r="1" spans="1:7" ht="1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ht="15">
      <c r="A2" s="1">
        <f>[1]Players2!$B$1</f>
        <v>0</v>
      </c>
      <c r="B2" s="1">
        <f>SUMIF([1]Players2!$A$1:$A$15, "goal*", [1]Players2!$B$1:$B$15)</f>
        <v>0</v>
      </c>
      <c r="C2" s="1">
        <f>SUMIF([1]Players2!$A$1:$A$15, "point*", [1]Players2!$B$1:$B$15)</f>
        <v>13</v>
      </c>
      <c r="D2" s="1">
        <f>SUMIF([1]Players2!$A$1:$A$15, "*from free", [1]Players2!$B$1:$B$15)</f>
        <v>7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24</v>
      </c>
      <c r="F2" s="13">
        <f t="shared" ref="F2:F20" si="0">IFERROR((B2+C2)/E2,0)</f>
        <v>0.54166666666666663</v>
      </c>
      <c r="G2" s="1">
        <f>SUMIF([1]Players2!$A$1:$A$15, "free*ed", [1]Players2!$B$1:$B$15)</f>
        <v>9</v>
      </c>
    </row>
    <row r="3" spans="1:7" ht="15">
      <c r="A3" s="1" t="str">
        <f>[1]Players2!$C$1</f>
        <v xml:space="preserve"> 10</v>
      </c>
      <c r="B3" s="1">
        <f>SUMIF([1]Players2!$A$1:$A$15, "goal*", [1]Players2!$C$1:$C$15)</f>
        <v>0</v>
      </c>
      <c r="C3" s="1">
        <f>SUMIF([1]Players2!$A$1:$A$15, "point*", [1]Players2!$C$1:$C$15)</f>
        <v>1</v>
      </c>
      <c r="D3" s="1">
        <f>SUMIF([1]Players2!$A$1:$A$15, "*from free", [1]Players2!$C$1:$C$15)</f>
        <v>0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1</v>
      </c>
      <c r="F3" s="13">
        <f t="shared" si="0"/>
        <v>1</v>
      </c>
      <c r="G3" s="1">
        <f>SUMIF([1]Players2!$A$1:$A$15, "free*ed", [1]Players2!$C$1:$C$15)</f>
        <v>0</v>
      </c>
    </row>
    <row r="4" spans="1:7" ht="15">
      <c r="A4" s="1" t="str">
        <f>[1]Players2!$D$1</f>
        <v xml:space="preserve"> 15</v>
      </c>
      <c r="B4" s="1">
        <f>SUMIF([1]Players2!$A$1:$A$15, "goal*", [1]Players2!$D$1:$D$15)</f>
        <v>0</v>
      </c>
      <c r="C4" s="1">
        <f>SUMIF([1]Players2!$A$1:$A$15, "point*", [1]Players2!$D$1:$D$15)</f>
        <v>0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1</v>
      </c>
      <c r="F4" s="13">
        <f t="shared" si="0"/>
        <v>0</v>
      </c>
      <c r="G4" s="1">
        <f>SUMIF([1]Players2!$A$1:$A$15,"free*ed", [1]Players2!$D$1:$D$15)</f>
        <v>0</v>
      </c>
    </row>
    <row r="5" spans="1:7" ht="15">
      <c r="A5" s="1" t="str">
        <f>[1]Players2!$E$1</f>
        <v>All</v>
      </c>
      <c r="B5" s="1">
        <f>SUMIF([1]Players2!$A$1:$A$15, "goal*", [1]Players2!$E$1:$E$15)</f>
        <v>0</v>
      </c>
      <c r="C5" s="1">
        <f>SUMIF([1]Players2!$A$1:$A$15, "point*", [1]Players2!$E$1:$E$15)</f>
        <v>14</v>
      </c>
      <c r="D5" s="1">
        <f>SUMIF([1]Players2!$A$1:$A$15, "*from free", [1]Players2!$E$1:$E$15)</f>
        <v>7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26</v>
      </c>
      <c r="F5" s="13">
        <f t="shared" si="0"/>
        <v>0.53846153846153844</v>
      </c>
      <c r="G5" s="1">
        <f>SUMIF([1]Players2!$A$1:$A$15, "free*ed", [1]Players2!$E$1:$E$15)</f>
        <v>9</v>
      </c>
    </row>
    <row r="6" spans="1:7" ht="15">
      <c r="A6" s="1">
        <f>[1]Players2!$F$1</f>
        <v>0</v>
      </c>
      <c r="B6" s="1">
        <f>SUMIF([1]Players2!$A$1:$A$15, "goal*", [1]Players2!$F$1:$F$15)</f>
        <v>0</v>
      </c>
      <c r="C6" s="1">
        <f>SUMIF([1]Players2!$A$1:$A$15, "point*", [1]Players2!$F$1:$F$15)</f>
        <v>0</v>
      </c>
      <c r="D6" s="1">
        <f>SUMIF([1]Players2!$A$1:$A$15, "*from free", [1]Players2!$F$1:$F$15)</f>
        <v>0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0</v>
      </c>
      <c r="F6" s="13">
        <f t="shared" si="0"/>
        <v>0</v>
      </c>
      <c r="G6" s="1">
        <f>SUMIF([1]Players2!$A$1:$A$15, "free*ed", [1]Players2!$F$1:$F$15)</f>
        <v>0</v>
      </c>
    </row>
    <row r="7" spans="1:7" ht="15">
      <c r="A7" s="1">
        <f>[1]Players2!$G$1</f>
        <v>0</v>
      </c>
      <c r="B7" s="1">
        <f>SUMIF([1]Players2!$A$1:$A$15, "goal*", [1]Players2!$G$1:$G$15)</f>
        <v>0</v>
      </c>
      <c r="C7" s="1">
        <f>SUMIF([1]Players2!$A$1:$A$15, "point*", [1]Players2!$G$1:$G$15)</f>
        <v>0</v>
      </c>
      <c r="D7" s="1">
        <f>SUMIF([1]Players2!$A$1:$A$15, "*from free", [1]Players2!$G$1:$G$15)</f>
        <v>0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0</v>
      </c>
      <c r="F7" s="13">
        <f t="shared" si="0"/>
        <v>0</v>
      </c>
      <c r="G7" s="1">
        <f>SUMIF([1]Players2!$A$1:$A$15, "free*ed", [1]Players2!$G$1:$G$15)</f>
        <v>0</v>
      </c>
    </row>
    <row r="8" spans="1:7" ht="15">
      <c r="A8" s="1">
        <f>[1]Players2!$H$1</f>
        <v>0</v>
      </c>
      <c r="B8" s="1">
        <f>SUMIF([1]Players2!$A$1:$A$15, "goal*", [1]Players2!$H$1:$H$15)</f>
        <v>0</v>
      </c>
      <c r="C8" s="1">
        <f>SUMIF([1]Players2!$A$1:$A$15, "point*", [1]Players2!$H$1:$H$15)</f>
        <v>0</v>
      </c>
      <c r="D8" s="1">
        <f>SUMIF([1]Players2!$A$1:$A$15,"*from free", [1]Players2!$H$1:$H$15)</f>
        <v>0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0</v>
      </c>
      <c r="F8" s="13">
        <f t="shared" si="0"/>
        <v>0</v>
      </c>
      <c r="G8" s="1">
        <f>SUMIF([1]Players2!$A$1:$A$15,"free*ed", [1]Players2!$H$1:$H$15)</f>
        <v>0</v>
      </c>
    </row>
    <row r="9" spans="1:7" ht="15">
      <c r="A9" s="1">
        <f>[1]Players2!$I$1</f>
        <v>0</v>
      </c>
      <c r="B9" s="1">
        <f>SUMIF([1]Players2!$A$1:$A$15, "goal*", [1]Players2!$I$1:$I$15)</f>
        <v>0</v>
      </c>
      <c r="C9" s="1">
        <f>SUMIF([1]Players2!$A$1:$A$15, "point*", [1]Players2!$I$1:$I$15)</f>
        <v>0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0</v>
      </c>
      <c r="F9" s="13">
        <f t="shared" si="0"/>
        <v>0</v>
      </c>
      <c r="G9" s="1">
        <f>SUMIF([1]Players2!$A$1:$A$15, "free*ed", [1]Players2!$I$1:$I$15)</f>
        <v>0</v>
      </c>
    </row>
    <row r="10" spans="1:7" ht="15">
      <c r="A10" s="1">
        <f>[1]Players2!$J$1</f>
        <v>0</v>
      </c>
      <c r="B10" s="1">
        <f>SUMIF([1]Players2!$A$1:$A$15, "goal*", [1]Players2!$J$1:$J$15)</f>
        <v>0</v>
      </c>
      <c r="C10" s="1">
        <f>SUMIF([1]Players2!$A$1:$A$15, "point*", [1]Players2!$J$1:$J$15)</f>
        <v>0</v>
      </c>
      <c r="D10" s="1">
        <f>SUMIF([1]Players2!$A$1:$A$15, "*from free", [1]Players2!$J$1:$J$15)</f>
        <v>0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0</v>
      </c>
      <c r="F10" s="13">
        <f t="shared" si="0"/>
        <v>0</v>
      </c>
      <c r="G10" s="1">
        <f>SUMIF([1]Players2!$A$1:$A$15, "free*ed", [1]Players2!$J$1:$J$15)</f>
        <v>0</v>
      </c>
    </row>
    <row r="11" spans="1:7" ht="15">
      <c r="A11" s="1">
        <f>[1]Players2!$K$1</f>
        <v>0</v>
      </c>
      <c r="B11" s="1">
        <f>SUMIF([1]Players2!$A$1:$A$15, "goal*", [1]Players2!$K$1:$K$15)</f>
        <v>0</v>
      </c>
      <c r="C11" s="1">
        <f>SUMIF([1]Players2!$A$1:$A$15, "point*", [1]Players2!$K$1:$K$15)</f>
        <v>0</v>
      </c>
      <c r="D11" s="1">
        <f>SUMIF([1]Players2!$A$1:$A$15, "*from free", [1]Players2!$K$1:$K$15)</f>
        <v>0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0</v>
      </c>
      <c r="F11" s="13">
        <f t="shared" si="0"/>
        <v>0</v>
      </c>
      <c r="G11" s="1">
        <f>SUMIF([1]Players2!$A$1:$A$15, "free*ed", [1]Players2!$K$1:$K$15)</f>
        <v>0</v>
      </c>
    </row>
    <row r="12" spans="1:7" ht="15">
      <c r="A12" s="1">
        <f>[1]Players2!$L$1</f>
        <v>0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13">
        <f t="shared" si="0"/>
        <v>0</v>
      </c>
      <c r="G12" s="1">
        <f>SUMIF([1]Players2!$A$1:$A$15, "free*ed", [1]Players2!$L$1:$L$15)</f>
        <v>0</v>
      </c>
    </row>
    <row r="13" spans="1:7" ht="15">
      <c r="A13" s="1">
        <f>[1]Players2!$M$1</f>
        <v>0</v>
      </c>
      <c r="B13" s="1">
        <f>SUMIF([1]Players2!$A$1:$A$15, "goal*", [1]Players2!$M$1:$M$15)</f>
        <v>0</v>
      </c>
      <c r="C13" s="1">
        <f>SUMIF([1]Players2!$A$1:$A$15, "point*", [1]Players2!$M$1:$M$15)</f>
        <v>0</v>
      </c>
      <c r="D13" s="1">
        <f>SUMIF([1]Players2!$A$1:$A$15, "*from free", [1]Players2!$M$1:$M$15)</f>
        <v>0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0</v>
      </c>
      <c r="F13" s="13">
        <f t="shared" si="0"/>
        <v>0</v>
      </c>
      <c r="G13" s="1">
        <f>SUMIF([1]Players2!$A$1:$A$15, "free*ed", [1]Players2!$M$1:$M$15)</f>
        <v>0</v>
      </c>
    </row>
    <row r="14" spans="1:7" ht="15">
      <c r="A14" s="1">
        <f>[1]Players2!$N$1</f>
        <v>0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13">
        <f t="shared" si="0"/>
        <v>0</v>
      </c>
      <c r="G14" s="1">
        <f>SUMIF([1]Players2!$A$1:$A$15, "free*ed", [1]Players2!$N$1:$N$15)</f>
        <v>0</v>
      </c>
    </row>
    <row r="15" spans="1:7" ht="15">
      <c r="A15" s="1">
        <f>[1]Players2!$O$1</f>
        <v>0</v>
      </c>
      <c r="B15" s="1">
        <f>SUMIF([1]Players2!$A$1:$A$15, "goal*", [1]Players2!$O$1:$O$15)</f>
        <v>0</v>
      </c>
      <c r="C15" s="1">
        <f>SUMIF([1]Players2!$A$1:$A$15, "point*", [1]Players2!$O$1:$O$15)</f>
        <v>0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0</v>
      </c>
      <c r="F15" s="13">
        <f t="shared" si="0"/>
        <v>0</v>
      </c>
      <c r="G15" s="1">
        <f>SUMIF([1]Players2!$A$1:$A$15, "free*ed", [1]Players2!$O$1:$O$15)</f>
        <v>0</v>
      </c>
    </row>
    <row r="16" spans="1:7" ht="15">
      <c r="A16" s="1">
        <f>[1]Players2!$P$1</f>
        <v>0</v>
      </c>
      <c r="B16" s="1">
        <f>SUMIF([1]Players2!$A$1:$A$15, "goal*", [1]Players2!$P$1:$P$15)</f>
        <v>0</v>
      </c>
      <c r="C16" s="1">
        <f>SUMIF([1]Players2!$A$1:$A$15, "point*", [1]Players2!$P$1:$P$15)</f>
        <v>0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0</v>
      </c>
      <c r="F16" s="13">
        <f t="shared" si="0"/>
        <v>0</v>
      </c>
      <c r="G16" s="1">
        <f>SUMIF([1]Players2!$A$1:$A$15, "free*ed", [1]Players2!$P$1:$P$15)</f>
        <v>0</v>
      </c>
    </row>
    <row r="17" spans="1:7" ht="15">
      <c r="A17" s="1">
        <f>[1]Players2!$Q$1</f>
        <v>0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13">
        <f t="shared" si="0"/>
        <v>0</v>
      </c>
      <c r="G17" s="1">
        <f>SUMIF([1]Players2!$A$1:$A$15, "free*ed", [1]Players2!$Q$1:$Q$15)</f>
        <v>0</v>
      </c>
    </row>
    <row r="18" spans="1:7" ht="15">
      <c r="A18" s="1">
        <f>[1]Players2!$R$1</f>
        <v>0</v>
      </c>
      <c r="B18" s="1">
        <f>SUMIF([1]Players2!$A$1:$A$15, "goal*", [1]Players2!$R$1:$R$15)</f>
        <v>0</v>
      </c>
      <c r="C18" s="1">
        <f>SUMIF([1]Players2!$A$1:$A$15, "point*", [1]Players2!$R$1:$R$15)</f>
        <v>0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0</v>
      </c>
      <c r="F18" s="13">
        <f t="shared" si="0"/>
        <v>0</v>
      </c>
      <c r="G18" s="1">
        <f>SUMIF([1]Players2!$A$1:$A$15, "free*ed", [1]Players2!$R$1:$R$15)</f>
        <v>0</v>
      </c>
    </row>
    <row r="19" spans="1:7" ht="15">
      <c r="A19" s="1">
        <f>[1]Players2!$S$1</f>
        <v>0</v>
      </c>
      <c r="B19" s="1">
        <f>SUMIF([1]Players2!$A$1:$A$15, "goal*", [1]Players2!$S$1:$S$15)</f>
        <v>0</v>
      </c>
      <c r="C19" s="1">
        <f>SUMIF([1]Players2!$A$1:$A$15, "point*", [1]Players2!$S$1:$S$15)</f>
        <v>0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0</v>
      </c>
      <c r="F19" s="13">
        <f t="shared" si="0"/>
        <v>0</v>
      </c>
      <c r="G19" s="1">
        <f>SUMIF([1]Players2!$A$1:$A$15, "free*ed", [1]Players2!$S$1:$S$15)</f>
        <v>0</v>
      </c>
    </row>
    <row r="20" spans="1:7" ht="15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13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J21"/>
  <sheetViews>
    <sheetView workbookViewId="0">
      <selection activeCell="F13" sqref="F13"/>
    </sheetView>
  </sheetViews>
  <sheetFormatPr baseColWidth="10" defaultRowHeight="13"/>
  <sheetData>
    <row r="2" spans="2:10" ht="15">
      <c r="B2" s="2" t="s">
        <v>1</v>
      </c>
      <c r="C2" s="1"/>
      <c r="D2" s="1"/>
      <c r="E2" s="1"/>
      <c r="F2" s="1"/>
      <c r="G2" s="1"/>
      <c r="H2" s="1"/>
      <c r="I2" s="1"/>
      <c r="J2" s="1"/>
    </row>
    <row r="3" spans="2:10" ht="15">
      <c r="B3" s="1"/>
      <c r="C3" s="1" t="str">
        <f>[1]Sectors!$B$1</f>
        <v>Bally</v>
      </c>
      <c r="D3" s="1"/>
      <c r="E3" s="1"/>
      <c r="F3" s="1"/>
      <c r="G3" s="1" t="str">
        <f>[1]Sectors!$H$1</f>
        <v>Town</v>
      </c>
      <c r="H3" s="1"/>
      <c r="I3" s="1"/>
      <c r="J3" s="1"/>
    </row>
    <row r="4" spans="2:10" ht="15">
      <c r="C4" s="1" t="s">
        <v>59</v>
      </c>
      <c r="D4" s="1" t="s">
        <v>60</v>
      </c>
      <c r="E4" s="1" t="s">
        <v>61</v>
      </c>
      <c r="F4" s="1" t="s">
        <v>0</v>
      </c>
      <c r="G4" s="14" t="s">
        <v>0</v>
      </c>
      <c r="H4" s="1" t="s">
        <v>59</v>
      </c>
      <c r="I4" s="1" t="s">
        <v>60</v>
      </c>
      <c r="J4" s="1" t="s">
        <v>61</v>
      </c>
    </row>
    <row r="5" spans="2:10" ht="15">
      <c r="B5" s="1" t="s">
        <v>53</v>
      </c>
      <c r="C5" s="1">
        <f>SUMIF([1]Sectors!A:A, "goal*", [1]Sectors!B:B)</f>
        <v>0</v>
      </c>
      <c r="D5" s="1">
        <f>SUMIF([1]Sectors!A:A, "point*", [1]Sectors!B:B)</f>
        <v>3</v>
      </c>
      <c r="E5" s="1">
        <f t="shared" ref="E5:E10" si="0">SUM(C5:D5)</f>
        <v>3</v>
      </c>
      <c r="F5" s="1">
        <f t="shared" ref="F5:F10" si="1">D5+(C5*3)</f>
        <v>3</v>
      </c>
      <c r="G5" s="1">
        <f t="shared" ref="G5:G10" si="2">I5+(H5*3)</f>
        <v>3</v>
      </c>
      <c r="H5" s="1">
        <f>SUMIF([1]Sectors!A:A, "goal*", [1]Sectors!H:H)</f>
        <v>0</v>
      </c>
      <c r="I5" s="1">
        <f>SUMIF([1]Sectors!A:A, "point*", [1]Sectors!H:H)</f>
        <v>3</v>
      </c>
      <c r="J5" s="1">
        <f t="shared" ref="J5:J10" si="3">SUM(H5:I5)</f>
        <v>3</v>
      </c>
    </row>
    <row r="6" spans="2:10" ht="15">
      <c r="B6" s="1" t="s">
        <v>54</v>
      </c>
      <c r="C6" s="1">
        <f>SUMIF([1]Sectors!A:A, "goal*", [1]Sectors!C:C)</f>
        <v>0</v>
      </c>
      <c r="D6" s="1">
        <f>SUMIF([1]Sectors!A:A, "point*", [1]Sectors!C:C)</f>
        <v>5</v>
      </c>
      <c r="E6" s="1">
        <f t="shared" si="0"/>
        <v>5</v>
      </c>
      <c r="F6" s="1">
        <f t="shared" si="1"/>
        <v>5</v>
      </c>
      <c r="G6" s="1">
        <f t="shared" si="2"/>
        <v>2</v>
      </c>
      <c r="H6" s="1">
        <f>SUMIF([1]Sectors!A:A, "goal*", [1]Sectors!I:I)</f>
        <v>0</v>
      </c>
      <c r="I6" s="1">
        <f>SUMIF([1]Sectors!A:A, "point*", [1]Sectors!I:I)</f>
        <v>2</v>
      </c>
      <c r="J6" s="1">
        <f t="shared" si="3"/>
        <v>2</v>
      </c>
    </row>
    <row r="7" spans="2:10" ht="15">
      <c r="B7" s="1" t="s">
        <v>55</v>
      </c>
      <c r="C7" s="1">
        <f>SUMIF([1]Sectors!A:A, "goal*", [1]Sectors!D:D)</f>
        <v>0</v>
      </c>
      <c r="D7" s="1">
        <f>SUMIF([1]Sectors!A:A, "point*", [1]Sectors!D:D)</f>
        <v>3</v>
      </c>
      <c r="E7" s="1">
        <f t="shared" si="0"/>
        <v>3</v>
      </c>
      <c r="F7" s="1">
        <f t="shared" si="1"/>
        <v>3</v>
      </c>
      <c r="G7" s="1">
        <f t="shared" si="2"/>
        <v>1</v>
      </c>
      <c r="H7" s="1">
        <f>SUMIF([1]Sectors!A:A, "goal*", [1]Sectors!J:J)</f>
        <v>0</v>
      </c>
      <c r="I7" s="1">
        <f>SUMIF([1]Sectors!A:A, "point*", [1]Sectors!J:J)</f>
        <v>1</v>
      </c>
      <c r="J7" s="1">
        <f t="shared" si="3"/>
        <v>1</v>
      </c>
    </row>
    <row r="8" spans="2:10" ht="15">
      <c r="B8" s="1" t="s">
        <v>56</v>
      </c>
      <c r="C8" s="1">
        <f>SUMIF([1]Sectors!A:A, "goal*", [1]Sectors!E:E)</f>
        <v>0</v>
      </c>
      <c r="D8" s="1">
        <f>SUMIF([1]Sectors!A:A, "point*", [1]Sectors!E:E)</f>
        <v>4</v>
      </c>
      <c r="E8" s="1">
        <f t="shared" si="0"/>
        <v>4</v>
      </c>
      <c r="F8" s="1">
        <f t="shared" si="1"/>
        <v>4</v>
      </c>
      <c r="G8" s="1">
        <f t="shared" si="2"/>
        <v>3</v>
      </c>
      <c r="H8" s="1">
        <f>SUMIF([1]Sectors!A:A, "goal*", [1]Sectors!K:K)</f>
        <v>0</v>
      </c>
      <c r="I8" s="1">
        <f>SUMIF([1]Sectors!A:A, "point*", [1]Sectors!K:K)</f>
        <v>3</v>
      </c>
      <c r="J8" s="1">
        <f t="shared" si="3"/>
        <v>3</v>
      </c>
    </row>
    <row r="9" spans="2:10" ht="15">
      <c r="B9" s="1" t="s">
        <v>57</v>
      </c>
      <c r="C9" s="1">
        <f>SUMIF([1]Sectors!A:A, "goal*", [1]Sectors!F:F)</f>
        <v>0</v>
      </c>
      <c r="D9" s="1">
        <f>SUMIF([1]Sectors!A:A, "point*", [1]Sectors!F:F)</f>
        <v>3</v>
      </c>
      <c r="E9" s="1">
        <f t="shared" si="0"/>
        <v>3</v>
      </c>
      <c r="F9" s="1">
        <f t="shared" si="1"/>
        <v>3</v>
      </c>
      <c r="G9" s="1">
        <f t="shared" si="2"/>
        <v>3</v>
      </c>
      <c r="H9" s="1">
        <f>SUMIF([1]Sectors!A:A, "goal*", [1]Sectors!L:L)</f>
        <v>0</v>
      </c>
      <c r="I9" s="1">
        <f>SUMIF([1]Sectors!A:A, "point*", [1]Sectors!L:L)</f>
        <v>3</v>
      </c>
      <c r="J9" s="1">
        <f t="shared" si="3"/>
        <v>3</v>
      </c>
    </row>
    <row r="10" spans="2:10" ht="15">
      <c r="B10" s="1" t="s">
        <v>58</v>
      </c>
      <c r="C10" s="1">
        <f>SUMIF([1]Sectors!A:A, "goal*", [1]Sectors!G:G)</f>
        <v>1</v>
      </c>
      <c r="D10" s="1">
        <f>SUMIF([1]Sectors!A:A, "point*", [1]Sectors!G:G)</f>
        <v>1</v>
      </c>
      <c r="E10" s="1">
        <f t="shared" si="0"/>
        <v>2</v>
      </c>
      <c r="F10" s="1">
        <f t="shared" si="1"/>
        <v>4</v>
      </c>
      <c r="G10" s="1">
        <f t="shared" si="2"/>
        <v>2</v>
      </c>
      <c r="H10" s="1">
        <f>SUMIF([1]Sectors!A:A, "goal*", [1]Sectors!M:M)</f>
        <v>0</v>
      </c>
      <c r="I10" s="1">
        <f>SUMIF([1]Sectors!A:A, "point*", [1]Sectors!M:M)</f>
        <v>2</v>
      </c>
      <c r="J10" s="1">
        <f t="shared" si="3"/>
        <v>2</v>
      </c>
    </row>
    <row r="11" spans="2:10" ht="15">
      <c r="B11" s="1"/>
    </row>
    <row r="12" spans="2:10" ht="15">
      <c r="B12" s="1" t="s">
        <v>74</v>
      </c>
    </row>
    <row r="13" spans="2:10" ht="15">
      <c r="B13" s="16"/>
      <c r="C13" s="1" t="str">
        <f>[1]Sectors!$B$1</f>
        <v>Bally</v>
      </c>
      <c r="D13" s="16"/>
      <c r="E13" s="16"/>
      <c r="F13" s="1" t="str">
        <f>[1]Sectors!$H$1</f>
        <v>Town</v>
      </c>
      <c r="G13" s="16"/>
      <c r="H13" s="16"/>
      <c r="J13" s="16"/>
    </row>
    <row r="14" spans="2:10" ht="15">
      <c r="B14" s="12"/>
      <c r="C14" s="16" t="s">
        <v>75</v>
      </c>
      <c r="D14" s="16" t="s">
        <v>76</v>
      </c>
      <c r="E14" s="16" t="s">
        <v>0</v>
      </c>
      <c r="F14" s="16" t="s">
        <v>0</v>
      </c>
      <c r="G14" s="16" t="s">
        <v>75</v>
      </c>
      <c r="H14" s="16" t="s">
        <v>76</v>
      </c>
      <c r="J14" s="16"/>
    </row>
    <row r="15" spans="2:10" ht="15">
      <c r="B15" s="16" t="s">
        <v>53</v>
      </c>
      <c r="C15" s="16">
        <f>SUMIF([1]Sectors!A:A, "own*won", [1]Sectors!B:B)</f>
        <v>1</v>
      </c>
      <c r="D15" s="16">
        <f>SUMIF([1]Sectors!A:A, "own*lost", [1]Sectors!H:H)</f>
        <v>0</v>
      </c>
      <c r="E15" s="16">
        <f>SUM(C15:D15)</f>
        <v>1</v>
      </c>
      <c r="F15" s="16">
        <v>3</v>
      </c>
      <c r="G15" s="16">
        <f>SUMIF([1]Sectors!A:A, "own*won", [1]Sectors!H:H)</f>
        <v>5</v>
      </c>
      <c r="H15" s="16">
        <f>SUMIF([1]Sectors!A:A, "own*lost", [1]Sectors!H:H)</f>
        <v>0</v>
      </c>
      <c r="J15" s="16"/>
    </row>
    <row r="16" spans="2:10" ht="15">
      <c r="B16" s="16" t="s">
        <v>54</v>
      </c>
      <c r="C16" s="16">
        <f>SUMIF([1]Sectors!A:A, "own*won", [1]Sectors!C:C)</f>
        <v>2</v>
      </c>
      <c r="D16" s="16">
        <f>SUMIF([1]Sectors!A:A, "own*lost", [1]Sectors!I:I)</f>
        <v>2</v>
      </c>
      <c r="E16" s="16">
        <f t="shared" ref="E16:E20" si="4">SUM(C16:D16)</f>
        <v>4</v>
      </c>
      <c r="F16" s="16">
        <v>5</v>
      </c>
      <c r="G16" s="16">
        <f>SUMIF([1]Sectors!A:A, "own*won", [1]Sectors!I:I)</f>
        <v>2</v>
      </c>
      <c r="H16" s="16">
        <f>SUMIF([1]Sectors!A:A, "own*lost", [1]Sectors!I:I)</f>
        <v>2</v>
      </c>
      <c r="J16" s="16"/>
    </row>
    <row r="17" spans="2:10" ht="15">
      <c r="B17" s="16" t="s">
        <v>55</v>
      </c>
      <c r="C17" s="16">
        <f>SUMIF([1]Sectors!A:A, "own*won", [1]Sectors!D:D)</f>
        <v>2</v>
      </c>
      <c r="D17" s="16">
        <f>SUMIF([1]Sectors!A:A, "own*lost", [1]Sectors!J:J)</f>
        <v>0</v>
      </c>
      <c r="E17" s="16">
        <f t="shared" si="4"/>
        <v>2</v>
      </c>
      <c r="F17" s="16">
        <v>3</v>
      </c>
      <c r="G17" s="16">
        <f>SUMIF([1]Sectors!A:A, "own*won", [1]Sectors!J:J)</f>
        <v>4</v>
      </c>
      <c r="H17" s="16">
        <f>SUMIF([1]Sectors!A:A, "own*lost", [1]Sectors!J:J)</f>
        <v>0</v>
      </c>
      <c r="J17" s="16"/>
    </row>
    <row r="18" spans="2:10" ht="15">
      <c r="B18" s="16" t="s">
        <v>56</v>
      </c>
      <c r="C18" s="16">
        <f>SUMIF([1]Sectors!A:A, "own*won", [1]Sectors!E:E)</f>
        <v>3</v>
      </c>
      <c r="D18" s="16">
        <f>SUMIF([1]Sectors!A:A, "own*lost", [1]Sectors!K:K)</f>
        <v>3</v>
      </c>
      <c r="E18" s="16">
        <f t="shared" si="4"/>
        <v>6</v>
      </c>
      <c r="F18" s="16">
        <v>4</v>
      </c>
      <c r="G18" s="16">
        <f>SUMIF([1]Sectors!A:A, "own*won", [1]Sectors!K:K)</f>
        <v>1</v>
      </c>
      <c r="H18" s="16">
        <f>SUMIF([1]Sectors!A:A, "own*lost", [1]Sectors!K:K)</f>
        <v>3</v>
      </c>
      <c r="J18" s="16"/>
    </row>
    <row r="19" spans="2:10" ht="15">
      <c r="B19" s="16" t="s">
        <v>57</v>
      </c>
      <c r="C19" s="16">
        <f>SUMIF([1]Sectors!A:A, "own*won", [1]Sectors!F:F)</f>
        <v>3</v>
      </c>
      <c r="D19" s="16">
        <f>SUMIF([1]Sectors!A:A, "own*lost", [1]Sectors!L:L)</f>
        <v>1</v>
      </c>
      <c r="E19" s="16">
        <f t="shared" si="4"/>
        <v>4</v>
      </c>
      <c r="F19" s="16">
        <v>3</v>
      </c>
      <c r="G19" s="16">
        <f>SUMIF([1]Sectors!A:A, "own*won", [1]Sectors!L:L)</f>
        <v>2</v>
      </c>
      <c r="H19" s="16">
        <f>SUMIF([1]Sectors!A:A, "own*lost", [1]Sectors!L:L)</f>
        <v>1</v>
      </c>
      <c r="J19" s="16"/>
    </row>
    <row r="20" spans="2:10" ht="15">
      <c r="B20" s="16" t="s">
        <v>58</v>
      </c>
      <c r="C20" s="16">
        <f>SUMIF([1]Sectors!A:A, "own*won", [1]Sectors!G:G)</f>
        <v>5</v>
      </c>
      <c r="D20" s="16">
        <f>SUMIF([1]Sectors!A:A, "own*lost", [1]Sectors!M:M)</f>
        <v>1</v>
      </c>
      <c r="E20" s="16">
        <f t="shared" si="4"/>
        <v>6</v>
      </c>
      <c r="F20" s="16">
        <v>4</v>
      </c>
      <c r="G20" s="16">
        <f>SUMIF([1]Sectors!A:A, "own*won", [1]Sectors!M:M)</f>
        <v>2</v>
      </c>
      <c r="H20" s="16">
        <f>SUMIF([1]Sectors!A:A, "own*lost", [1]Sectors!M:M)</f>
        <v>1</v>
      </c>
      <c r="J20" s="16"/>
    </row>
    <row r="21" spans="2:10" ht="15">
      <c r="B21" s="16" t="s">
        <v>0</v>
      </c>
      <c r="C21">
        <f>SUM(C15:C20)</f>
        <v>16</v>
      </c>
      <c r="D21">
        <f t="shared" ref="D21:E21" si="5">SUM(D15:D20)</f>
        <v>7</v>
      </c>
      <c r="E21">
        <f t="shared" si="5"/>
        <v>23</v>
      </c>
      <c r="F21">
        <f>SUM(F15:F20)</f>
        <v>22</v>
      </c>
      <c r="G21">
        <f t="shared" ref="G21:H21" si="6">SUM(G15:G20)</f>
        <v>16</v>
      </c>
      <c r="H21">
        <f t="shared" si="6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2"/>
  <sheetViews>
    <sheetView workbookViewId="0">
      <selection activeCell="R33" sqref="R33"/>
    </sheetView>
  </sheetViews>
  <sheetFormatPr baseColWidth="10" defaultRowHeight="13"/>
  <sheetData>
    <row r="2" spans="2:15" ht="15">
      <c r="B2" s="1" t="s">
        <v>16</v>
      </c>
      <c r="C2" s="1" t="str">
        <f>[1]Location1!$B$1</f>
        <v>Bally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IFERROR(VLOOKUP("own*won",[1]Location1!A1:Q18,MATCH(C4,[1]Location1!2:2,0),0), 0)</f>
        <v>0</v>
      </c>
      <c r="E4" s="1">
        <f>IFERROR(VLOOKUP("own*lost",[1]Location1!A1:Q18,MATCH(C4,[1]Location1!2:2,0),0), 0)</f>
        <v>0</v>
      </c>
      <c r="F4" s="1">
        <f t="shared" ref="F4:F18" si="0">SUM(D4:E4)</f>
        <v>0</v>
      </c>
      <c r="G4" s="1"/>
      <c r="H4" s="1"/>
      <c r="I4" s="1" t="s">
        <v>6</v>
      </c>
      <c r="J4" s="1">
        <f>IFERROR(SUMIF([1]Location1!A:A,"point*",INDEX([1]Location1!$A:$Z,0,MATCH($I$4,[1]Location1!$2:$2,0))),0)+
IFERROR(SUMIF([1]Location1!A:A,"goal*",INDEX([1]Location1!$A:$Z,0,MATCH($I$4,[1]Location1!$2:$2,0))),0)</f>
        <v>0</v>
      </c>
      <c r="K4" s="1">
        <f>SUMIF([1]Location1!A:A,"point*",INDEX([1]Location1!$A:$Z,0,MATCH($I$4,[1]Location1!$2:$2,0)))+
SUMIF([1]Location1!A:A,"wide*",INDEX([1]Location1!$A:$Z,0,MATCH($I$4,[1]Location1!$2:$2,0)))+
SUMIF([1]Location1!A:A,"short*",INDEX([1]Location1!$A:$Z,0,MATCH($I$4,[1]Location1!$2:$2,0)))+
SUMIF([1]Location1!A:A,"saved*",INDEX([1]Location1!$A:$Z,0,MATCH($I$4,[1]Location1!$2:$2,0)))+
SUMIF([1]Location1!A:A,"out*",INDEX([1]Location1!$A:$Z,0,MATCH($I$4,[1]Location1!$2:$2,0)))</f>
        <v>0</v>
      </c>
      <c r="L4" s="1"/>
      <c r="N4" s="1" t="s">
        <v>6</v>
      </c>
      <c r="O4">
        <f>IFERROR(SUMIF([1]Location1!A:A,"free*ed",INDEX([1]Location1!$A:$Z,0,MATCH($N$4,[1]Location1!$2:$2,0))),0)</f>
        <v>1</v>
      </c>
    </row>
    <row r="5" spans="2:15" ht="15">
      <c r="B5" s="1"/>
      <c r="C5" s="1" t="s">
        <v>7</v>
      </c>
      <c r="D5" s="1">
        <f>IFERROR(VLOOKUP("own*won",[1]Location1!A1:Q18,MATCH(C5,[1]Location1!2:2,0),0), 0)</f>
        <v>3</v>
      </c>
      <c r="E5" s="1">
        <f>IFERROR(VLOOKUP("own*lost",[1]Location1!A1:Q18,MATCH(C5,[1]Location1!2:2,0),0), 0)</f>
        <v>0</v>
      </c>
      <c r="F5" s="1">
        <f t="shared" si="0"/>
        <v>3</v>
      </c>
      <c r="G5" s="1"/>
      <c r="H5" s="1"/>
      <c r="I5" s="1" t="s">
        <v>7</v>
      </c>
      <c r="J5" s="1">
        <f>IFERROR(SUMIF([1]Location1!A:A,"point*",INDEX([1]Location1!$A:$Z,0,MATCH($I$5,[1]Location1!$2:$2,0))),0)+
IFERROR(SUMIF([1]Location1!A:A,"goal*",INDEX([1]Location1!$A:$Z,0,MATCH($I$5,[1]Location1!$2:$2,0))),0)</f>
        <v>0</v>
      </c>
      <c r="K5" s="1">
        <f>SUMIF([1]Location1!A:A,"point*",INDEX([1]Location1!$A:$Z,0,MATCH($I$5,[1]Location1!$2:$2,0)))+
SUMIF([1]Location1!A:A,"wide*",INDEX([1]Location1!$A:$Z,0,MATCH($I$5,[1]Location1!$2:$2,0)))+
SUMIF([1]Location1!A:A,"short*",INDEX([1]Location1!$A:$Z,0,MATCH($I$5,[1]Location1!$2:$2,0)))+
SUMIF([1]Location1!A:A,"saved*",INDEX([1]Location1!$A:$Z,0,MATCH($I$5,[1]Location1!$2:$2,0)))+
SUMIF([1]Location1!A:A,"out*",INDEX([1]Location1!$A:$Z,0,MATCH($I$5,[1]Location1!$2:$2,0)))</f>
        <v>0</v>
      </c>
      <c r="N5" s="1" t="s">
        <v>7</v>
      </c>
      <c r="O5">
        <f>IFERROR(SUMIF([1]Location1!A:A,"free*ed",INDEX([1]Location1!$A:$Z,0,MATCH($N$5,[1]Location1!$2:$2,0))),0)</f>
        <v>0</v>
      </c>
    </row>
    <row r="6" spans="2:15" ht="15">
      <c r="B6" s="1"/>
      <c r="C6" s="1" t="s">
        <v>8</v>
      </c>
      <c r="D6" s="1">
        <f>IFERROR(VLOOKUP("own*won",[1]Location1!A1:Q18,MATCH(C6,[1]Location1!2:2,0),0), 0)</f>
        <v>5</v>
      </c>
      <c r="E6" s="1">
        <f>IFERROR(VLOOKUP("own*lost",[1]Location1!A1:Q18,MATCH(C6,[1]Location1!2:2,0),0), 0)</f>
        <v>1</v>
      </c>
      <c r="F6" s="1">
        <f t="shared" si="0"/>
        <v>6</v>
      </c>
      <c r="G6" s="1"/>
      <c r="H6" s="1"/>
      <c r="I6" s="1" t="s">
        <v>8</v>
      </c>
      <c r="J6" s="1">
        <f>IFERROR(SUMIF([1]Location1!A:A,"point*",INDEX([1]Location1!$A:$Z,0,MATCH($I$6,[1]Location1!$2:$2,0))),0)+
IFERROR(SUMIF([1]Location1!A:A,"goal*",INDEX([1]Location1!$A:$Z,0,MATCH($I$6,[1]Location1!$2:$2,0))),0)</f>
        <v>2</v>
      </c>
      <c r="K6" s="1">
        <f>SUMIF([1]Location1!A:A,"point*",INDEX([1]Location1!$A:$Z,0,MATCH($I$6,[1]Location1!$2:$2,0)))+
SUMIF([1]Location1!A:A,"wide*",INDEX([1]Location1!$A:$Z,0,MATCH($I$6,[1]Location1!$2:$2,0)))+
SUMIF([1]Location1!A:A,"short*",INDEX([1]Location1!$A:$Z,0,MATCH($I$6,[1]Location1!$2:$2,0)))+
SUMIF([1]Location1!A:A,"saved*",INDEX([1]Location1!$A:$Z,0,MATCH($I$6,[1]Location1!$2:$2,0)))+
SUMIF([1]Location1!A:A,"out*",INDEX([1]Location1!$A:$Z,0,MATCH($I$6,[1]Location1!$2:$2,0)))</f>
        <v>3</v>
      </c>
      <c r="N6" s="1" t="s">
        <v>8</v>
      </c>
      <c r="O6">
        <f>IFERROR(SUMIF([1]Location1!A:A,"free*ed",INDEX([1]Location1!$A:$Z,0,MATCH($N$6,[1]Location1!$2:$2,0))),0)</f>
        <v>2</v>
      </c>
    </row>
    <row r="7" spans="2:15" ht="15">
      <c r="B7" s="1"/>
      <c r="C7" s="1" t="s">
        <v>46</v>
      </c>
      <c r="D7" s="1">
        <f>IFERROR(VLOOKUP("own*won",[1]Location1!A1:Q18,MATCH(C7,[1]Location1!2:2,0),0), 0)</f>
        <v>0</v>
      </c>
      <c r="E7" s="1">
        <f>IFERROR(VLOOKUP("own*lost",[1]Location1!A1:Q18,MATCH(C7,[1]Location1!2:2,0),0), 0)</f>
        <v>0</v>
      </c>
      <c r="F7" s="1">
        <f t="shared" si="0"/>
        <v>0</v>
      </c>
      <c r="G7" s="1"/>
      <c r="H7" s="1"/>
      <c r="I7" s="1" t="s">
        <v>46</v>
      </c>
      <c r="J7" s="1">
        <f>IFERROR(SUMIF([1]Location1!A:A,"point*",INDEX([1]Location1!$A:$Z,0,MATCH($I$7,[1]Location1!$2:$2,0))),0)+
IFERROR(SUMIF([1]Location1!A:A,"goal*",INDEX([1]Location1!$A:$Z,0,MATCH($I$7,[1]Location1!$2:$2,0))),0)</f>
        <v>7</v>
      </c>
      <c r="K7">
        <f>SUMIF([1]Location1!A:A,"point*",INDEX([1]Location1!$A:$Z,0,MATCH($I$7,[1]Location1!$2:$2,0)))+
SUMIF([1]Location1!A:A,"wide*",INDEX([1]Location1!$A:$Z,0,MATCH($I$7,[1]Location1!$2:$2,0)))+
SUMIF([1]Location1!A:A,"short*",INDEX([1]Location1!$A:$Z,0,MATCH($I$7,[1]Location1!$2:$2,0)))+
SUMIF([1]Location1!A:A,"saved*",INDEX([1]Location1!$A:$Z,0,MATCH($I$7,[1]Location1!$2:$2,0)))+
SUMIF([1]Location1!A:A,"out*",INDEX([1]Location1!$A:$Z,0,MATCH($I$7,[1]Location1!$2:$2,0)))</f>
        <v>7</v>
      </c>
      <c r="N7" s="1" t="s">
        <v>46</v>
      </c>
      <c r="O7">
        <f>IFERROR(SUMIF([1]Location1!A:A,"free*ed",INDEX([1]Location1!$A:$Z,0,MATCH($N$7,[1]Location1!$2:$2,0))),0)</f>
        <v>1</v>
      </c>
    </row>
    <row r="8" spans="2:15" ht="15">
      <c r="B8" s="1"/>
      <c r="C8" s="1" t="s">
        <v>47</v>
      </c>
      <c r="D8" s="1">
        <f>IFERROR(VLOOKUP("own*won",[1]Location1!A1:Q18,MATCH(C8,[1]Location1!2:2,0),0), 0)</f>
        <v>0</v>
      </c>
      <c r="E8" s="1">
        <f>IFERROR(VLOOKUP("own*lost",[1]Location1!A1:Q18,MATCH(C8,[1]Location1!2:2,0),0), 0)</f>
        <v>0</v>
      </c>
      <c r="F8" s="1">
        <f t="shared" si="0"/>
        <v>0</v>
      </c>
      <c r="G8" s="1"/>
      <c r="H8" s="1"/>
      <c r="I8" s="1" t="s">
        <v>47</v>
      </c>
      <c r="J8" s="1">
        <f>IFERROR(SUMIF([1]Location1!A:A,"point*",INDEX([1]Location1!$A:$Z,0,MATCH($I$8,[1]Location1!$2:$2,0))),0)+
IFERROR(SUMIF([1]Location1!A:A,"goal*",INDEX([1]Location1!$A:$Z,0,MATCH($I$8,[1]Location1!$2:$2,0))),0)</f>
        <v>0</v>
      </c>
      <c r="K8" s="1">
        <f>IFERROR(SUMIF([1]Location1!A:A,"point*",INDEX([1]Location1!$A:$Z,0,MATCH($I$8,[1]Location1!$2:$2,0))),0)+
IFERROR(SUMIF([1]Location1!A:A,"wide*",INDEX([1]Location1!$A:$Z,0,MATCH($I$8,[1]Location1!$2:$2,0))),0)+
IFERROR(SUMIF([1]Location1!A:A,"short*",INDEX([1]Location1!$A:$Z,0,MATCH($I$8,[1]Location1!$2:$2,0))),0)+
IFERROR(SUMIF([1]Location1!A:A,"saved*",INDEX([1]Location1!$A:$Z,0,MATCH($I$8,[1]Location1!$2:$2,0))),0)+
IFERROR(SUMIF([1]Location1!A:A,"out*",INDEX([1]Location1!$A:$Z,0,MATCH($I$8,[1]Location1!$2:$2,0))),0)</f>
        <v>0</v>
      </c>
      <c r="N8" s="1" t="s">
        <v>47</v>
      </c>
      <c r="O8">
        <f>IFERROR(SUMIF([1]Location1!A:A,"free*ed",INDEX([1]Location1!$A:$Z,0,MATCH($N$8,[1]Location1!$2:$2,0))),0)</f>
        <v>0</v>
      </c>
    </row>
    <row r="9" spans="2:15" ht="15">
      <c r="B9" s="1"/>
      <c r="C9" s="1" t="s">
        <v>9</v>
      </c>
      <c r="D9" s="1">
        <f>IFERROR(VLOOKUP("own*won",[1]Location1!A1:Q18,MATCH(C9,[1]Location1!2:2,0),0), 0)</f>
        <v>0</v>
      </c>
      <c r="E9" s="1">
        <f>IFERROR(VLOOKUP("own*lost",[1]Location1!A1:Q18,MATCH(C9,[1]Location1!2:2,0),0), 0)</f>
        <v>0</v>
      </c>
      <c r="F9" s="1">
        <f t="shared" si="0"/>
        <v>0</v>
      </c>
      <c r="G9" s="1"/>
      <c r="H9" s="1"/>
      <c r="I9" s="1" t="s">
        <v>9</v>
      </c>
      <c r="J9" s="1">
        <f>IFERROR(SUMIF([1]Location1!A:A,"point*",INDEX([1]Location1!$A:$Z,0,MATCH($I$9,[1]Location1!$2:$2,0))),0)+
IFERROR(SUMIF([1]Location1!A:A,"goal*",INDEX([1]Location1!$A:$Z,0,MATCH($I$9,[1]Location1!$2:$2,0))),0)</f>
        <v>0</v>
      </c>
      <c r="K9" s="1">
        <f>SUMIF([1]Location1!A:A,"point*",INDEX([1]Location1!$A:$Z,0,MATCH($I$9,[1]Location1!$2:$2,0)))+
SUMIF([1]Location1!A:A,"wide*",INDEX([1]Location1!$A:$Z,0,MATCH($I$9,[1]Location1!$2:$2,0)))+
SUMIF([1]Location1!A:A,"short*",INDEX([1]Location1!$A:$Z,0,MATCH($I$9,[1]Location1!$2:$2,0)))+
SUMIF([1]Location1!A:A,"saved*",INDEX([1]Location1!$A:$Z,0,MATCH($I$9,[1]Location1!$2:$2,0)))+
SUMIF([1]Location1!A:A,"out*",INDEX([1]Location1!$A:$Z,0,MATCH($I$9,[1]Location1!$2:$2,0)))</f>
        <v>0</v>
      </c>
      <c r="N9" s="1" t="s">
        <v>9</v>
      </c>
      <c r="O9">
        <f>IFERROR(SUMIF([1]Location1!A:A,"free*ed",INDEX([1]Location1!$A:$Z,0,MATCH($N$9,[1]Location1!$2:$2,0))),0)</f>
        <v>1</v>
      </c>
    </row>
    <row r="10" spans="2:15" ht="15">
      <c r="B10" s="1"/>
      <c r="C10" s="1" t="s">
        <v>10</v>
      </c>
      <c r="D10" s="1">
        <f>IFERROR(VLOOKUP("own*won",[1]Location1!A1:Q18,MATCH(C10,[1]Location1!2:2,0),0), 0)</f>
        <v>1</v>
      </c>
      <c r="E10" s="1">
        <f>IFERROR(VLOOKUP("own*lost",[1]Location1!A1:Q18,MATCH(C10,[1]Location1!2:2,0),0), 0)</f>
        <v>0</v>
      </c>
      <c r="F10" s="1">
        <f t="shared" si="0"/>
        <v>1</v>
      </c>
      <c r="G10" s="1"/>
      <c r="H10" s="1"/>
      <c r="I10" s="1" t="s">
        <v>10</v>
      </c>
      <c r="J10" s="1">
        <f>IFERROR(SUMIF([1]Location1!A:A,"point*",INDEX([1]Location1!$A:$Z,0,MATCH($I$10,[1]Location1!$2:$2,0))),0)+
IFERROR(SUMIF([1]Location1!A:A,"goal*",INDEX([1]Location1!$A:$Z,0,MATCH($I$10,[1]Location1!$2:$2,0))),0)</f>
        <v>0</v>
      </c>
      <c r="K10" s="1">
        <f>SUMIF([1]Location1!A:A,"point*",INDEX([1]Location1!$A:$Z,0,MATCH($I$10,[1]Location1!$2:$2,0)))+
SUMIF([1]Location1!A:A,"wide*",INDEX([1]Location1!$A:$Z,0,MATCH($I$10,[1]Location1!$2:$2,0)))+
SUMIF([1]Location1!A:A,"short*",INDEX([1]Location1!$A:$Z,0,MATCH($I$10,[1]Location1!$2:$2,0)))+
SUMIF([1]Location1!A:A,"saved*",INDEX([1]Location1!$A:$Z,0,MATCH($I$10,[1]Location1!$2:$2,0)))+
SUMIF([1]Location1!A:A,"out*",INDEX([1]Location1!$A:$Z,0,MATCH($I$10,[1]Location1!$2:$2,0)))</f>
        <v>0</v>
      </c>
      <c r="N10" s="1" t="s">
        <v>10</v>
      </c>
      <c r="O10">
        <f>IFERROR(SUMIF([1]Location1!A:A,"free*ed",INDEX([1]Location1!$A:$Z,0,MATCH($N$10,[1]Location1!$2:$2,0))),0)</f>
        <v>1</v>
      </c>
    </row>
    <row r="11" spans="2:15" ht="15">
      <c r="B11" s="1"/>
      <c r="C11" s="1" t="s">
        <v>11</v>
      </c>
      <c r="D11" s="1">
        <f>IFERROR(VLOOKUP("own*won",[1]Location1!A1:Q18,MATCH(C11,[1]Location1!2:2,0),0), 0)</f>
        <v>1</v>
      </c>
      <c r="E11" s="1">
        <f>IFERROR(VLOOKUP("own*lost",[1]Location1!A1:Q18,MATCH(C11,[1]Location1!2:2,0),0), 0)</f>
        <v>0</v>
      </c>
      <c r="F11" s="1">
        <f t="shared" si="0"/>
        <v>1</v>
      </c>
      <c r="G11" s="1"/>
      <c r="H11" s="1"/>
      <c r="I11" s="1" t="s">
        <v>11</v>
      </c>
      <c r="J11" s="1">
        <f>IFERROR(SUMIF([1]Location1!A:A,"point*",INDEX([1]Location1!$A:$Z,0,MATCH($I$11,[1]Location1!$2:$2,0))),0)+
IFERROR(SUMIF([1]Location1!A:A,"goal*",INDEX([1]Location1!$A:$Z,0,MATCH($I$11,[1]Location1!$2:$2,0))),0)</f>
        <v>5</v>
      </c>
      <c r="K11" s="1">
        <f>SUMIF([1]Location1!A:A,"point*",INDEX([1]Location1!$A:$Z,0,MATCH($I$11,[1]Location1!$2:$2,0)))+
SUMIF([1]Location1!A:A,"wide*",INDEX([1]Location1!$A:$Z,0,MATCH($I$11,[1]Location1!$2:$2,0)))+
SUMIF([1]Location1!A:A,"short*",INDEX([1]Location1!$A:$Z,0,MATCH($I$11,[1]Location1!$2:$2,0)))+
SUMIF([1]Location1!A:A,"saved*",INDEX([1]Location1!$A:$Z,0,MATCH($I$11,[1]Location1!$2:$2,0)))+
SUMIF([1]Location1!A:A,"out*",INDEX([1]Location1!$A:$Z,0,MATCH($I$11,[1]Location1!$2:$2,0)))</f>
        <v>7</v>
      </c>
      <c r="N11" s="1" t="s">
        <v>11</v>
      </c>
      <c r="O11">
        <f>IFERROR(SUMIF([1]Location1!A:A,"free*ed",INDEX([1]Location1!$A:$Z,0,MATCH($N$11,[1]Location1!$2:$2,0))),0)</f>
        <v>1</v>
      </c>
    </row>
    <row r="12" spans="2:15" ht="15">
      <c r="B12" s="1"/>
      <c r="C12" s="1" t="s">
        <v>48</v>
      </c>
      <c r="D12" s="1">
        <f>IFERROR(VLOOKUP("own*won",[1]Location1!A1:Q18,MATCH(C12,[1]Location1!2:2,0),0), 0)</f>
        <v>0</v>
      </c>
      <c r="E12" s="1">
        <f>IFERROR(VLOOKUP("own*lost",[1]Location1!A1:Q18,MATCH(C12,[1]Location1!2:2,0),0), 0)</f>
        <v>0</v>
      </c>
      <c r="F12" s="1">
        <f t="shared" si="0"/>
        <v>0</v>
      </c>
      <c r="G12" s="1"/>
      <c r="H12" s="1"/>
      <c r="I12" s="1" t="s">
        <v>48</v>
      </c>
      <c r="J12" s="1">
        <f>IFERROR(SUMIF([1]Location1!A:A,"point*",INDEX([1]Location1!$A:$Z,0,MATCH($I$12,[1]Location1!$2:$2,0))),0)+
IFERROR(SUMIF([1]Location1!A:A,"goal*",INDEX([1]Location1!$A:$Z,0,MATCH($I$12,[1]Location1!$2:$2,0))),0)</f>
        <v>3</v>
      </c>
      <c r="K12" s="1">
        <f>SUMIF([1]Location1!A:A,"point*",INDEX([1]Location1!$A:$Z,0,MATCH($I$12,[1]Location1!$2:$2,0)))+
SUMIF([1]Location1!A:A,"wide*",INDEX([1]Location1!$A:$Z,0,MATCH($I$12,[1]Location1!$2:$2,0)))+
SUMIF([1]Location1!A:A,"short*",INDEX([1]Location1!$A:$Z,0,MATCH($I$12,[1]Location1!$2:$2,0)))+
SUMIF([1]Location1!A:A,"saved*",INDEX([1]Location1!$A:$Z,0,MATCH($I$12,[1]Location1!$2:$2,0)))+
SUMIF([1]Location1!A:A,"out*",INDEX([1]Location1!$A:$Z,0,MATCH($I$12,[1]Location1!$2:$2,0)))</f>
        <v>4</v>
      </c>
      <c r="N12" s="1" t="s">
        <v>48</v>
      </c>
      <c r="O12">
        <f>IFERROR(SUMIF([1]Location1!A:A,"free*ed",INDEX([1]Location1!$A:$Z,0,MATCH($N$12,[1]Location1!$2:$2,0))),0)</f>
        <v>1</v>
      </c>
    </row>
    <row r="13" spans="2:15" ht="15">
      <c r="B13" s="1"/>
      <c r="C13" s="1" t="s">
        <v>49</v>
      </c>
      <c r="D13" s="1">
        <f>IFERROR(VLOOKUP("own*won",[1]Location1!A1:Q18,MATCH(C13,[1]Location1!2:2,0),0), 0)</f>
        <v>0</v>
      </c>
      <c r="E13" s="1">
        <f>IFERROR(VLOOKUP("own*lost",[1]Location1!A1:Q18,MATCH(C13,[1]Location1!2:2,0),0), 0)</f>
        <v>0</v>
      </c>
      <c r="F13" s="1">
        <f t="shared" si="0"/>
        <v>0</v>
      </c>
      <c r="G13" s="1"/>
      <c r="H13" s="1"/>
      <c r="I13" s="1" t="s">
        <v>49</v>
      </c>
      <c r="J13" s="1">
        <f>IFERROR(SUMIF([1]Location1!A:A,"point*",INDEX([1]Location1!$A:$Z,0,MATCH($I$13,[1]Location1!$2:$2,0))),0)+
IFERROR(SUMIF([1]Location1!A:A,"goal*",INDEX([1]Location1!$A:$Z,0,MATCH($I$13,[1]Location1!$2:$2,0))),0)</f>
        <v>2</v>
      </c>
      <c r="K13" s="1">
        <f>SUMIF([1]Location1!A:A,"point*",INDEX([1]Location1!$A:$Z,0,MATCH($I$13,[1]Location1!$2:$2,0)))+
SUMIF([1]Location1!A:A,"wide*",INDEX([1]Location1!$A:$Z,0,MATCH($I$13,[1]Location1!$2:$2,0)))+
SUMIF([1]Location1!A:A,"short*",INDEX([1]Location1!$A:$Z,0,MATCH($I$13,[1]Location1!$2:$2,0)))+
SUMIF([1]Location1!A:A,"saved*",INDEX([1]Location1!$A:$Z,0,MATCH($I$13,[1]Location1!$2:$2,0)))+
SUMIF([1]Location1!A:A,"out*",INDEX([1]Location1!$A:$Z,0,MATCH($I$13,[1]Location1!$2:$2,0)))+
IFERROR(SUMIF([1]Location1!A:A,"goal*",INDEX([1]Location1!$A:$Z,0,MATCH($I$13,[1]Location1!$2:$2,0))),0)</f>
        <v>2</v>
      </c>
      <c r="N13" s="1" t="s">
        <v>49</v>
      </c>
      <c r="O13">
        <f>IFERROR(SUMIF([1]Location1!A:A,"free*ed",INDEX([1]Location1!$A:$Z,0,MATCH($N$13,[1]Location1!$2:$2,0))),0)</f>
        <v>0</v>
      </c>
    </row>
    <row r="14" spans="2:15" ht="15">
      <c r="B14" s="1"/>
      <c r="C14" s="1" t="s">
        <v>14</v>
      </c>
      <c r="D14" s="1">
        <f>IFERROR(VLOOKUP("own*won",[1]Location1!A1:Q18,MATCH(C14,[1]Location1!2:2,0),0), 0)</f>
        <v>0</v>
      </c>
      <c r="E14" s="1">
        <f>IFERROR(VLOOKUP("own*lost",[1]Location1!A1:Q18,MATCH(C14,[1]Location1!2:2,0),0), 0)</f>
        <v>0</v>
      </c>
      <c r="F14" s="1">
        <f t="shared" si="0"/>
        <v>0</v>
      </c>
      <c r="G14" s="1"/>
      <c r="H14" s="1"/>
      <c r="I14" s="1" t="s">
        <v>14</v>
      </c>
      <c r="J14" s="1">
        <f>IFERROR(SUMIF([1]Location1!A:A,"point*",INDEX([1]Location1!$A:$Z,0,MATCH($I$14,[1]Location1!$2:$2,0))),0)+
IFERROR(SUMIF([1]Location1!A:A,"goal*",INDEX([1]Location1!$A:$Z,0,MATCH($I$14,[1]Location1!$2:$2,0))),0)</f>
        <v>0</v>
      </c>
      <c r="K14" s="1">
        <f>IFERROR(SUMIF([1]Location1!A:A,"point*",INDEX([1]Location1!$A:$Z,0,MATCH($I$14,[1]Location1!$2:$2,0))),0)+
IFERROR(SUMIF([1]Location1!A:A,"wide*",INDEX([1]Location1!$A:$Z,0,MATCH($I$14,[1]Location1!$2:$2,0))),0)+
IFERROR(SUMIF([1]Location1!A:A,"short*",INDEX([1]Location1!$A:$Z,0,MATCH($I$14,[1]Location1!$2:$2,0))),0)+
IFERROR(SUMIF([1]Location1!A:A,"saved*",INDEX([1]Location1!$A:$Z,0,MATCH($I$14,[1]Location1!$2:$2,0))),0)+
IFERROR(SUMIF([1]Location1!A:A,"out*",INDEX([1]Location1!$A:$Z,0,MATCH($I$14,[1]Location1!$2:$2,0))),0)</f>
        <v>0</v>
      </c>
      <c r="N14" s="1" t="s">
        <v>14</v>
      </c>
      <c r="O14">
        <f>IFERROR(SUMIF([1]Location1!A:A,"free*ed",INDEX([1]Location1!$A:$Z,0,MATCH($N$14,[1]Location1!$2:$2,0))),0)</f>
        <v>0</v>
      </c>
    </row>
    <row r="15" spans="2:15" ht="15">
      <c r="B15" s="1"/>
      <c r="C15" s="1" t="s">
        <v>12</v>
      </c>
      <c r="D15" s="1">
        <f>IFERROR(VLOOKUP("own*won",[1]Location1!A1:Q18,MATCH(C15,[1]Location1!2:2,0),0), 0)</f>
        <v>4</v>
      </c>
      <c r="E15" s="1">
        <f>IFERROR(VLOOKUP("own*lost",[1]Location1!A1:Q18,MATCH(C15,[1]Location1!2:2,0),0), 0)</f>
        <v>0</v>
      </c>
      <c r="F15" s="1">
        <f t="shared" si="0"/>
        <v>4</v>
      </c>
      <c r="G15" s="1"/>
      <c r="H15" s="1"/>
      <c r="I15" s="1" t="s">
        <v>12</v>
      </c>
      <c r="J15" s="1">
        <f>IFERROR(SUMIF([1]Location1!A:A,"point*",INDEX([1]Location1!$A:$Z,0,MATCH($I$15,[1]Location1!$2:$2,0))),0)+
IFERROR(SUMIF([1]Location1!A:A,"goal*",INDEX([1]Location1!$A:$Z,0,MATCH($I$15,[1]Location1!$2:$2,0))),0)</f>
        <v>0</v>
      </c>
      <c r="K15" s="1">
        <f>SUMIF([1]Location1!A:A,"point*",INDEX([1]Location1!$A:$Z,0,MATCH($I$15,[1]Location1!$2:$2,0)))+
SUMIF([1]Location1!A:A,"wide*",INDEX([1]Location1!$A:$Z,0,MATCH($I$15,[1]Location1!$2:$2,0)))+
SUMIF([1]Location1!A:A,"short*",INDEX([1]Location1!$A:$Z,0,MATCH($I$15,[1]Location1!$2:$2,0)))+
SUMIF([1]Location1!A:A,"saved*",INDEX([1]Location1!$A:$Z,0,MATCH($I$15,[1]Location1!$2:$2,0)))+
SUMIF([1]Location1!A:A,"out*",INDEX([1]Location1!$A:$Z,0,MATCH($I$15,[1]Location1!$2:$2,0)))</f>
        <v>0</v>
      </c>
      <c r="N15" s="1" t="s">
        <v>12</v>
      </c>
      <c r="O15">
        <f>IFERROR(SUMIF([1]Location1!A:A,"free*ed",INDEX([1]Location1!$A:$Z,0,MATCH($N$15,[1]Location1!$2:$2,0))),0)</f>
        <v>2</v>
      </c>
    </row>
    <row r="16" spans="2:15" ht="15">
      <c r="B16" s="1"/>
      <c r="C16" s="1" t="s">
        <v>13</v>
      </c>
      <c r="D16" s="1">
        <f>IFERROR(VLOOKUP("own*won",[1]Location1!A1:Q18,MATCH(C16,[1]Location1!2:2,0),0), 0)</f>
        <v>2</v>
      </c>
      <c r="E16" s="1">
        <f>IFERROR(VLOOKUP("own*lost",[1]Location1!A1:Q18,MATCH(C16,[1]Location1!2:2,0),0), 0)</f>
        <v>4</v>
      </c>
      <c r="F16" s="1">
        <f t="shared" si="0"/>
        <v>6</v>
      </c>
      <c r="G16" s="1"/>
      <c r="H16" s="1"/>
      <c r="I16" s="1" t="s">
        <v>13</v>
      </c>
      <c r="J16" s="1">
        <f>IFERROR(SUMIF([1]Location1!A:A,"point*",INDEX([1]Location1!$A:$Z,0,MATCH($I$16,[1]Location1!$2:$2,0))),0)+
IFERROR(SUMIF([1]Location1!A:A,"goal*",INDEX([1]Location1!$A:$Z,0,MATCH($I$16,[1]Location1!$2:$2,0))),0)</f>
        <v>0</v>
      </c>
      <c r="K16" s="1">
        <f>SUMIF([1]Location1!A:A,"point*",INDEX([1]Location1!$A:$Z,0,MATCH($I$16,[1]Location1!$2:$2,0)))+
SUMIF([1]Location1!A:A,"wide*",INDEX([1]Location1!$A:$Z,0,MATCH($I$16,[1]Location1!$2:$2,0)))+
SUMIF([1]Location1!A:A,"short*",INDEX([1]Location1!$A:$Z,0,MATCH($I$16,[1]Location1!$2:$2,0)))+
SUMIF([1]Location1!A:A,"saved*",INDEX([1]Location1!$A:$Z,0,MATCH($I$16,[1]Location1!$2:$2,0)))+
SUMIF([1]Location1!A:A,"out*",INDEX([1]Location1!$A:$Z,0,MATCH($I$16,[1]Location1!$2:$2,0)))</f>
        <v>1</v>
      </c>
      <c r="N16" s="1" t="s">
        <v>13</v>
      </c>
      <c r="O16">
        <f>IFERROR(SUMIF([1]Location1!A:A,"free*ed",INDEX([1]Location1!$A:$Z,0,MATCH($N$16,[1]Location1!$2:$2,0))),0)</f>
        <v>3</v>
      </c>
    </row>
    <row r="17" spans="2:16" ht="15">
      <c r="B17" s="1"/>
      <c r="C17" s="1" t="s">
        <v>50</v>
      </c>
      <c r="D17" s="1">
        <f>IFERROR(VLOOKUP("own*won",[1]Location1!A1:Q18,MATCH(C17,[1]Location1!2:2,0),0), 0)</f>
        <v>0</v>
      </c>
      <c r="E17" s="1">
        <f>IFERROR(VLOOKUP("own*lost",[1]Location1!A1:Q18,MATCH(C17,[1]Location1!2:2,0),0), 0)</f>
        <v>0</v>
      </c>
      <c r="F17" s="1">
        <f t="shared" si="0"/>
        <v>0</v>
      </c>
      <c r="G17" s="1"/>
      <c r="H17" s="1"/>
      <c r="I17" s="1" t="s">
        <v>50</v>
      </c>
      <c r="J17" s="1">
        <f>IFERROR(SUMIF([1]Location1!A:A,"point*",INDEX([1]Location1!$A:$Z,0,MATCH($I$17,[1]Location1!$2:$2,0))),0)+
IFERROR(SUMIF([1]Location1!A:A,"goal*",INDEX([1]Location1!$A:$Z,0,MATCH($I$17,[1]Location1!$2:$2,0))),0)</f>
        <v>1</v>
      </c>
      <c r="K17" s="1">
        <f>SUMIF([1]Location1!A:A,"point*",INDEX([1]Location1!$A:$Z,0,MATCH($I$17,[1]Location1!$2:$2,0)))+
SUMIF([1]Location1!A:A,"wide*",INDEX([1]Location1!$A:$Z,0,MATCH($I$17,[1]Location1!$2:$2,0)))+
SUMIF([1]Location1!A:A,"short*",INDEX([1]Location1!$A:$Z,0,MATCH($I$17,[1]Location1!$2:$2,0)))+
SUMIF([1]Location1!A:A,"saved*",INDEX([1]Location1!$A:$Z,0,MATCH($I$17,[1]Location1!$2:$2,0)))+
SUMIF([1]Location1!A:A,"out*",INDEX([1]Location1!$A:$Z,0,MATCH($I$17,[1]Location1!$2:$2,0)))</f>
        <v>1</v>
      </c>
      <c r="N17" s="1" t="s">
        <v>50</v>
      </c>
      <c r="O17">
        <f>IFERROR(SUMIF([1]Location1!A:A,"free*ed",INDEX([1]Location1!$A:$Z,0,MATCH($N$17,[1]Location1!$2:$2,0))),0)</f>
        <v>0</v>
      </c>
    </row>
    <row r="18" spans="2:16" ht="15">
      <c r="B18" s="1"/>
      <c r="C18" s="1" t="s">
        <v>51</v>
      </c>
      <c r="D18" s="1">
        <f>IFERROR(VLOOKUP("own*won",[1]Location1!A1:Q18,MATCH(C18,[1]Location1!2:2,0),0), 0)</f>
        <v>0</v>
      </c>
      <c r="E18" s="1">
        <f>IFERROR(VLOOKUP("own*lost",[1]Location1!A1:Q18,MATCH(C18,[1]Location1!2:2,0),0), 0)</f>
        <v>0</v>
      </c>
      <c r="F18" s="1">
        <f t="shared" si="0"/>
        <v>0</v>
      </c>
      <c r="G18" s="1"/>
      <c r="H18" s="1"/>
      <c r="I18" s="1" t="s">
        <v>51</v>
      </c>
      <c r="J18" s="1">
        <f>IFERROR(SUMIF([1]Location1!A:A,"point*",INDEX([1]Location1!$A:$Z,0,MATCH($I$18,[1]Location1!$2:$2,0))),0)+
IFERROR(SUMIF([1]Location1!A:A,"goal*",INDEX([1]Location1!$A:$Z,0,MATCH($I$18,[1]Location1!$2:$2,0))),0)</f>
        <v>0</v>
      </c>
      <c r="K18" s="1">
        <f>IFERROR(SUMIF([1]Location1!A:A,"point*",INDEX([1]Location1!$A:$Z,0,MATCH($I$18,[1]Location1!$2:$2,0))),0)+
IFERROR(SUMIF([1]Location1!A:A,"wide*",INDEX([1]Location1!$A:$Z,0,MATCH($I$18,[1]Location1!$2:$2,0))),0)+
IFERROR(SUMIF([1]Location1!A:A,"short*",INDEX([1]Location1!$A:$Z,0,MATCH($I$18,[1]Location1!$2:$2,0))),0)+
IFERROR(SUMIF([1]Location1!A:A,"saved*",INDEX([1]Location1!$A:$Z,0,MATCH($I$18,[1]Location1!$2:$2,0))),0)+
IFERROR(SUMIF([1]Location1!A:A,"out*",INDEX([1]Location1!$A:$Z,0,MATCH($I$18,[1]Location1!$2:$2,0))),0)</f>
        <v>0</v>
      </c>
      <c r="N18" s="1" t="s">
        <v>51</v>
      </c>
      <c r="O18">
        <f>IFERROR(SUMIF([1]Location1!A:A,"free*ed",INDEX([1]Location1!$A:$Z,0,MATCH($N$18,[1]Location1!$2:$2,0))),0)</f>
        <v>0</v>
      </c>
    </row>
    <row r="19" spans="2:16" ht="15">
      <c r="B19" s="1"/>
      <c r="C19" s="1" t="s">
        <v>0</v>
      </c>
      <c r="D19" s="1">
        <f>SUM(D4:D18)</f>
        <v>16</v>
      </c>
      <c r="E19" s="1">
        <f>SUM(E4:E18)</f>
        <v>5</v>
      </c>
      <c r="F19" s="1">
        <f>SUM(F4:F18)</f>
        <v>21</v>
      </c>
      <c r="G19" s="1"/>
      <c r="H19" s="1"/>
      <c r="I19" s="1" t="s">
        <v>0</v>
      </c>
      <c r="J19" s="1">
        <f>SUM(J4:J18)</f>
        <v>20</v>
      </c>
      <c r="K19" s="1">
        <f>SUM(K4:K18)</f>
        <v>25</v>
      </c>
      <c r="L19" s="1"/>
      <c r="N19" s="1" t="s">
        <v>0</v>
      </c>
      <c r="O19">
        <f>SUM(O4:O18)</f>
        <v>13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8</v>
      </c>
      <c r="E22" s="1">
        <f>SUMIF(C4:C18, "*1*", F4:F18)</f>
        <v>9</v>
      </c>
      <c r="F22" s="15">
        <f>IF(E22,D22/E22,0)</f>
        <v>0.88888888888888884</v>
      </c>
      <c r="G22" s="1"/>
      <c r="H22" s="1"/>
      <c r="I22" s="1" t="s">
        <v>31</v>
      </c>
      <c r="J22" s="1">
        <f>SUMIF(I4:I18, "*3*", J4:J18)</f>
        <v>1</v>
      </c>
      <c r="K22" s="1">
        <f>SUMIF(I4:I18, "*3*", K4:K18)</f>
        <v>2</v>
      </c>
      <c r="L22" s="15">
        <f>IF(K22,J22/K22,0)</f>
        <v>0.5</v>
      </c>
      <c r="N22" s="1" t="s">
        <v>31</v>
      </c>
      <c r="O22" s="1">
        <f>SUMIF(N4:N18, "*3*", O4:O18)</f>
        <v>5</v>
      </c>
      <c r="P22" s="15">
        <f>IF(O22,O22/O25,0)</f>
        <v>0.38461538461538464</v>
      </c>
    </row>
    <row r="23" spans="2:16" ht="15">
      <c r="B23" s="1"/>
      <c r="C23" s="1" t="s">
        <v>32</v>
      </c>
      <c r="D23" s="1">
        <f>SUMIF(C4:C18, "*3*", D4:D18)</f>
        <v>6</v>
      </c>
      <c r="E23" s="1">
        <f>SUMIF(C5:C19, "*3*", F5:F19)</f>
        <v>10</v>
      </c>
      <c r="F23" s="15">
        <f t="shared" ref="F23:F25" si="1">IF(E23,D23/E23,0)</f>
        <v>0.6</v>
      </c>
      <c r="G23" s="1"/>
      <c r="H23" s="1"/>
      <c r="I23" s="1" t="s">
        <v>32</v>
      </c>
      <c r="J23" s="1">
        <f>SUMIF(I4:I18, "*1*", J4:J18)</f>
        <v>9</v>
      </c>
      <c r="K23" s="1">
        <f>SUMIF(I4:I18, "*1*", K4:K18)</f>
        <v>10</v>
      </c>
      <c r="L23" s="15">
        <f t="shared" ref="L23:L25" si="2">IF(K23,J23/K23,0)</f>
        <v>0.9</v>
      </c>
      <c r="N23" s="1" t="s">
        <v>32</v>
      </c>
      <c r="O23" s="1">
        <f>SUMIF(N4:N18, "*1*", O4:O18)</f>
        <v>4</v>
      </c>
      <c r="P23" s="15">
        <f>IF(O23,O23/O25,0)</f>
        <v>0.30769230769230771</v>
      </c>
    </row>
    <row r="24" spans="2:16" ht="15">
      <c r="B24" s="1"/>
      <c r="C24" s="1" t="s">
        <v>33</v>
      </c>
      <c r="D24" s="1">
        <f>SUMIF(C4:C18, "*2*", D4:D18)</f>
        <v>2</v>
      </c>
      <c r="E24" s="1">
        <f>SUMIF(C6:C20, "*2*", F6:F20)</f>
        <v>2</v>
      </c>
      <c r="F24" s="15">
        <f t="shared" si="1"/>
        <v>1</v>
      </c>
      <c r="G24" s="1"/>
      <c r="H24" s="1"/>
      <c r="I24" s="1" t="s">
        <v>33</v>
      </c>
      <c r="J24" s="1">
        <f>SUMIF(I4:I18, "*2*", J4:J18)</f>
        <v>10</v>
      </c>
      <c r="K24" s="1">
        <f>SUMIF(I4:I18, "*2*", K4:K18)</f>
        <v>13</v>
      </c>
      <c r="L24" s="15">
        <f t="shared" si="2"/>
        <v>0.76923076923076927</v>
      </c>
      <c r="N24" s="1" t="s">
        <v>33</v>
      </c>
      <c r="O24" s="1">
        <f>SUMIF(N4:N18, "*2*", O4:O18)</f>
        <v>4</v>
      </c>
      <c r="P24" s="15">
        <f>IF(O24,O24/O25,0)</f>
        <v>0.30769230769230771</v>
      </c>
    </row>
    <row r="25" spans="2:16" ht="15">
      <c r="B25" s="1"/>
      <c r="C25" s="1" t="s">
        <v>0</v>
      </c>
      <c r="D25" s="1">
        <f>SUM(D22:D24)</f>
        <v>16</v>
      </c>
      <c r="E25" s="1">
        <f>SUM(E22:E24)</f>
        <v>21</v>
      </c>
      <c r="F25" s="15">
        <f t="shared" si="1"/>
        <v>0.76190476190476186</v>
      </c>
      <c r="G25" s="1"/>
      <c r="H25" s="1"/>
      <c r="I25" s="1" t="s">
        <v>0</v>
      </c>
      <c r="J25" s="1">
        <f>SUM(J22:J24)</f>
        <v>20</v>
      </c>
      <c r="K25">
        <f>SUM(K22:K24)</f>
        <v>25</v>
      </c>
      <c r="L25" s="15">
        <f t="shared" si="2"/>
        <v>0.8</v>
      </c>
      <c r="N25" s="1" t="s">
        <v>0</v>
      </c>
      <c r="O25">
        <f>SUM(O22:O24)</f>
        <v>13</v>
      </c>
      <c r="P25" s="15">
        <f>IF(O25,O25/O25,0)</f>
        <v>1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0</v>
      </c>
      <c r="K27" s="1">
        <f>SUMIF(I4:I18, "*A*", K4:K18)</f>
        <v>0</v>
      </c>
      <c r="L27" s="15">
        <f>IF(K27,J27/K27,0)</f>
        <v>0</v>
      </c>
      <c r="N27" s="1" t="s">
        <v>3</v>
      </c>
      <c r="O27" s="1">
        <f>SUMIF(N4:N18, "*A*", O4:O18)</f>
        <v>2</v>
      </c>
      <c r="P27" s="15">
        <f>IF(O27,O27/O30,0)</f>
        <v>1</v>
      </c>
    </row>
    <row r="28" spans="2:16" ht="15">
      <c r="C28" s="1" t="s">
        <v>33</v>
      </c>
      <c r="D28" s="1">
        <f>SUMIF(C4:C18, "*B*", D4:D18)</f>
        <v>8</v>
      </c>
      <c r="E28" s="1">
        <f>SUMIF(C4:C18, "*B*", F4:F18)</f>
        <v>8</v>
      </c>
      <c r="F28" s="15">
        <f t="shared" ref="F28:F32" si="3">IF(E28,D28/E28,0)</f>
        <v>1</v>
      </c>
      <c r="I28" s="1" t="s">
        <v>33</v>
      </c>
      <c r="J28" s="1">
        <f>SUMIF(I4:I18, "*B*", J4:J18)</f>
        <v>0</v>
      </c>
      <c r="K28" s="1">
        <f>SUMIF(I4:I18, "*B*", K4:K18)</f>
        <v>0</v>
      </c>
      <c r="L28" s="15">
        <f t="shared" ref="L28:L31" si="4">IF(K28,J28/K28,0)</f>
        <v>0</v>
      </c>
      <c r="N28" s="1" t="s">
        <v>33</v>
      </c>
      <c r="O28" s="1">
        <f>SUMIF(N4:N18, "*B*", O4:O18)</f>
        <v>3</v>
      </c>
      <c r="P28" s="15">
        <f>IF(O28,O28/O32,0)</f>
        <v>0.23076923076923078</v>
      </c>
    </row>
    <row r="29" spans="2:16" ht="15">
      <c r="C29" s="1" t="s">
        <v>2</v>
      </c>
      <c r="D29" s="1">
        <f>SUMIF(C4:C18, "*C*", D4:D18)</f>
        <v>8</v>
      </c>
      <c r="E29" s="1">
        <f>SUMIF(C4:C18, "*C*", F4:F18)</f>
        <v>13</v>
      </c>
      <c r="F29" s="15">
        <f t="shared" si="3"/>
        <v>0.61538461538461542</v>
      </c>
      <c r="I29" s="1" t="s">
        <v>2</v>
      </c>
      <c r="J29" s="1">
        <f>SUMIF(I4:I18, "*C*", J4:J18)</f>
        <v>7</v>
      </c>
      <c r="K29" s="1">
        <f>SUMIF(I4:I18, "*C*", K4:K18)</f>
        <v>11</v>
      </c>
      <c r="L29" s="15">
        <f t="shared" si="4"/>
        <v>0.63636363636363635</v>
      </c>
      <c r="N29" s="1" t="s">
        <v>2</v>
      </c>
      <c r="O29" s="1">
        <f>SUMIF(N4:N18, "*C*", O4:O18)</f>
        <v>6</v>
      </c>
      <c r="P29" s="15">
        <f t="shared" ref="P29" si="5">IF(O29,O29/O32,0)</f>
        <v>0.46153846153846156</v>
      </c>
    </row>
    <row r="30" spans="2:16" ht="15">
      <c r="C30" s="1" t="s">
        <v>34</v>
      </c>
      <c r="D30" s="1">
        <f>SUMIF(C4:C18, "*D*", D4:D18)</f>
        <v>0</v>
      </c>
      <c r="E30" s="1">
        <f>SUMIF(C4:C18, "*D*", F4:F18)</f>
        <v>0</v>
      </c>
      <c r="F30" s="15">
        <f t="shared" si="3"/>
        <v>0</v>
      </c>
      <c r="I30" s="1" t="s">
        <v>34</v>
      </c>
      <c r="J30" s="1">
        <f>SUMIF(I4:I18, "*D*", J4:J18)</f>
        <v>11</v>
      </c>
      <c r="K30" s="1">
        <f>SUMIF(I4:I18, "*D*", K4:K18)</f>
        <v>12</v>
      </c>
      <c r="L30" s="15">
        <f t="shared" si="4"/>
        <v>0.91666666666666663</v>
      </c>
      <c r="N30" s="1" t="s">
        <v>34</v>
      </c>
      <c r="O30" s="1">
        <f>SUMIF(N4:N18, "*D*", O4:O18)</f>
        <v>2</v>
      </c>
      <c r="P30" s="15">
        <f>IF(O30,O30/O32,0)</f>
        <v>0.15384615384615385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2</v>
      </c>
      <c r="K31" s="1">
        <f>SUMIF(I4:I18, "*E*", K4:K18)</f>
        <v>2</v>
      </c>
      <c r="L31" s="15">
        <f t="shared" si="4"/>
        <v>1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16</v>
      </c>
      <c r="E32">
        <f>SUM(E27:E31)</f>
        <v>21</v>
      </c>
      <c r="F32" s="15">
        <f t="shared" si="3"/>
        <v>0.76190476190476186</v>
      </c>
      <c r="I32" s="14" t="s">
        <v>0</v>
      </c>
      <c r="J32">
        <f>SUM(J27:J31)</f>
        <v>20</v>
      </c>
      <c r="K32" s="14">
        <f>SUM(K27:K31)</f>
        <v>25</v>
      </c>
      <c r="L32" s="15">
        <f>IF(K32,J32/K32,0)</f>
        <v>0.8</v>
      </c>
      <c r="N32" s="14" t="s">
        <v>0</v>
      </c>
      <c r="O32" s="14">
        <f>SUM(O27:O31)</f>
        <v>13</v>
      </c>
      <c r="P32" s="15">
        <f>IF(O32,O32/O32,0)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P32"/>
  <sheetViews>
    <sheetView workbookViewId="0">
      <selection activeCell="F31" sqref="F31"/>
    </sheetView>
  </sheetViews>
  <sheetFormatPr baseColWidth="10" defaultRowHeight="13"/>
  <sheetData>
    <row r="2" spans="2:15" ht="15">
      <c r="B2" s="1" t="s">
        <v>16</v>
      </c>
      <c r="C2" s="1" t="str">
        <f>[1]Location2!$B$1</f>
        <v>Town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18" si="0">SUM(D4:E4)</f>
        <v>0</v>
      </c>
      <c r="H4" s="1"/>
      <c r="I4" s="1" t="s">
        <v>6</v>
      </c>
      <c r="J4" s="1">
        <f>IFERROR(SUMIF([1]Location2!A:A,"point*",INDEX([1]Location2!$A:$Z,0,MATCH($I$4,[1]Location2!$2:$2,0))),0)+
IFERROR(SUMIF([1]Location2!A:A,"goal*",INDEX([1]Location2!$A:$Z,0,MATCH($I$4,[1]Location2!$2:$2,0))),0)</f>
        <v>0</v>
      </c>
      <c r="K4" s="1">
        <f>SUMIF([1]Location2!A:A,"point*",INDEX([1]Location2!$A:$Z,0,MATCH($I$4,[1]Location2!$2:$2,0)))+
SUMIF([1]Location2!A:A,"wide*",INDEX([1]Location2!$A:$Z,0,MATCH($I$4,[1]Location2!$2:$2,0)))+
SUMIF([1]Location2!A:A,"short*",INDEX([1]Location2!$A:$Z,0,MATCH($I$4,[1]Location2!$2:$2,0)))+
SUMIF([1]Location2!A:A,"saved*",INDEX([1]Location2!$A:$Z,0,MATCH($I$4,[1]Location2!$2:$2,0)))+
SUMIF([1]Location2!A:A,"out*",INDEX([1]Location2!$A:$Z,0,MATCH($I$4,[1]Location2!$2:$2,0)))</f>
        <v>2</v>
      </c>
      <c r="L4" s="1"/>
      <c r="N4" s="1" t="s">
        <v>6</v>
      </c>
      <c r="O4">
        <f>IFERROR(SUMIF([1]Location2!A:A,"free*ed",INDEX([1]Location2!$A:$Z,0,MATCH($N$4,[1]Location2!$2:$2,0))),0)</f>
        <v>0</v>
      </c>
    </row>
    <row r="5" spans="2:15" ht="15">
      <c r="B5" s="1"/>
      <c r="C5" s="1" t="s">
        <v>7</v>
      </c>
      <c r="D5" s="1">
        <f>IFERROR(VLOOKUP("own*won",[1]Location2!A1:Q18,MATCH(C5,[1]Location2!2:2,0),0), 0)</f>
        <v>1</v>
      </c>
      <c r="E5" s="1">
        <f>IFERROR(VLOOKUP("own*lost",[1]Location2!A1:Q18,MATCH(C5,[1]Location2!2:2,0),0), 0)</f>
        <v>0</v>
      </c>
      <c r="F5" s="1">
        <f t="shared" si="0"/>
        <v>1</v>
      </c>
      <c r="H5" s="1"/>
      <c r="I5" s="1" t="s">
        <v>7</v>
      </c>
      <c r="J5" s="1">
        <f>IFERROR(SUMIF([1]Location2!A:A,"point*",INDEX([1]Location2!$A:$Z,0,MATCH($I$5,[1]Location2!$2:$2,0))),0)+
IFERROR(SUMIF([1]Location2!A:A,"goal*",INDEX([1]Location2!$A:$Z,0,MATCH($I$5,[1]Location2!$2:$2,0))),0)</f>
        <v>1</v>
      </c>
      <c r="K5" s="1">
        <f>SUMIF([1]Location2!A:A,"point*",INDEX([1]Location2!$A:$Z,0,MATCH($I$5,[1]Location2!$2:$2,0)))+
SUMIF([1]Location2!A:A,"wide*",INDEX([1]Location2!$A:$Z,0,MATCH($I$5,[1]Location2!$2:$2,0)))+
SUMIF([1]Location2!A:A,"short*",INDEX([1]Location2!$A:$Z,0,MATCH($I$5,[1]Location2!$2:$2,0)))+
SUMIF([1]Location2!A:A,"saved*",INDEX([1]Location2!$A:$Z,0,MATCH($I$5,[1]Location2!$2:$2,0)))+
SUMIF([1]Location2!A:A,"out*",INDEX([1]Location2!$A:$Z,0,MATCH($I$5,[1]Location2!$2:$2,0)))</f>
        <v>4</v>
      </c>
      <c r="N5" s="1" t="s">
        <v>7</v>
      </c>
      <c r="O5">
        <f>IFERROR(SUMIF([1]Location2!A:A,"free*ed",INDEX([1]Location2!$A:$Z,0,MATCH($N$5,[1]Location2!$2:$2,0))),0)</f>
        <v>1</v>
      </c>
    </row>
    <row r="6" spans="2:15" ht="15">
      <c r="B6" s="1"/>
      <c r="C6" s="1" t="s">
        <v>8</v>
      </c>
      <c r="D6" s="1">
        <f>IFERROR(VLOOKUP("own*won",[1]Location2!A1:Q18,MATCH(C6,[1]Location2!2:2,0),0), 0)</f>
        <v>6</v>
      </c>
      <c r="E6" s="1">
        <f>IFERROR(VLOOKUP("own*lost",[1]Location2!A1:Q18,MATCH(C6,[1]Location2!2:2,0),0), 0)</f>
        <v>2</v>
      </c>
      <c r="F6" s="1">
        <f t="shared" si="0"/>
        <v>8</v>
      </c>
      <c r="H6" s="1"/>
      <c r="I6" s="1" t="s">
        <v>8</v>
      </c>
      <c r="J6" s="1">
        <f>IFERROR(SUMIF([1]Location2!A:A,"point*",INDEX([1]Location2!$A:$Z,0,MATCH($I$6,[1]Location2!$2:$2,0))),0)+
IFERROR(SUMIF([1]Location2!A:A,"goal*",INDEX([1]Location2!$A:$Z,0,MATCH($I$6,[1]Location2!$2:$2,0))),0)</f>
        <v>1</v>
      </c>
      <c r="K6" s="1">
        <f>SUMIF([1]Location2!A:A,"point*",INDEX([1]Location2!$A:$Z,0,MATCH($I$6,[1]Location2!$2:$2,0)))+
SUMIF([1]Location2!A:A,"wide*",INDEX([1]Location2!$A:$Z,0,MATCH($I$6,[1]Location2!$2:$2,0)))+
SUMIF([1]Location2!A:A,"short*",INDEX([1]Location2!$A:$Z,0,MATCH($I$6,[1]Location2!$2:$2,0)))+
SUMIF([1]Location2!A:A,"saved*",INDEX([1]Location2!$A:$Z,0,MATCH($I$6,[1]Location2!$2:$2,0)))+
SUMIF([1]Location2!A:A,"out*",INDEX([1]Location2!$A:$Z,0,MATCH($I$6,[1]Location2!$2:$2,0)))</f>
        <v>2</v>
      </c>
      <c r="N6" s="1" t="s">
        <v>8</v>
      </c>
      <c r="O6">
        <f>IFERROR(SUMIF([1]Location2!A:A,"free*ed",INDEX([1]Location2!$A:$Z,0,MATCH($N$6,[1]Location2!$2:$2,0))),0)</f>
        <v>1</v>
      </c>
    </row>
    <row r="7" spans="2:15" ht="15">
      <c r="B7" s="1"/>
      <c r="C7" s="1" t="s">
        <v>46</v>
      </c>
      <c r="D7" s="1">
        <f>IFERROR(VLOOKUP("own*won",[1]Location2!A1:Q18,MATCH(C7,[1]Location2!2:2,0),0), 0)</f>
        <v>0</v>
      </c>
      <c r="E7" s="1">
        <f>IFERROR(VLOOKUP("own*lost",[1]Location2!A1:Q18,MATCH(C7,[1]Location2!2:2,0),0), 0)</f>
        <v>0</v>
      </c>
      <c r="F7" s="1">
        <f t="shared" si="0"/>
        <v>0</v>
      </c>
      <c r="H7" s="1"/>
      <c r="I7" s="1" t="s">
        <v>46</v>
      </c>
      <c r="J7" s="1">
        <f>IFERROR(SUMIF([1]Location2!A:A,"point*",INDEX([1]Location2!$A:$Z,0,MATCH($I$7,[1]Location2!$2:$2,0))),0)+
IFERROR(SUMIF([1]Location2!A:A,"goal*",INDEX([1]Location2!$A:$Z,0,MATCH($I$7,[1]Location2!$2:$2,0))),0)</f>
        <v>0</v>
      </c>
      <c r="K7">
        <f>SUMIF([1]Location2!A:A,"point*",INDEX([1]Location2!$A:$Z,0,MATCH($I$7,[1]Location2!$2:$2,0)))+
SUMIF([1]Location2!A:A,"wide*",INDEX([1]Location2!$A:$Z,0,MATCH($I$7,[1]Location2!$2:$2,0)))+
SUMIF([1]Location2!A:A,"short*",INDEX([1]Location2!$A:$Z,0,MATCH($I$7,[1]Location2!$2:$2,0)))+
SUMIF([1]Location2!A:A,"saved*",INDEX([1]Location2!$A:$Z,0,MATCH($I$7,[1]Location2!$2:$2,0)))+
SUMIF([1]Location2!A:A,"out*",INDEX([1]Location2!$A:$Z,0,MATCH($I$7,[1]Location2!$2:$2,0)))</f>
        <v>0</v>
      </c>
      <c r="N7" s="1" t="s">
        <v>46</v>
      </c>
      <c r="O7">
        <f>IFERROR(SUMIF([1]Location2!A:A,"free*ed",INDEX([1]Location2!$A:$Z,0,MATCH($N$7,[1]Location2!$2:$2,0))),0)</f>
        <v>3</v>
      </c>
    </row>
    <row r="8" spans="2:15" ht="15">
      <c r="B8" s="1"/>
      <c r="C8" s="1" t="s">
        <v>47</v>
      </c>
      <c r="D8" s="1">
        <f>IFERROR(VLOOKUP("own*won",[1]Location2!A1:Q18,MATCH(C8,[1]Location2!2:2,0),0), 0)</f>
        <v>0</v>
      </c>
      <c r="E8" s="1">
        <f>IFERROR(VLOOKUP("own*lost",[1]Location2!A1:Q18,MATCH(C8,[1]Location2!2:2,0),0), 0)</f>
        <v>0</v>
      </c>
      <c r="F8" s="1">
        <f t="shared" si="0"/>
        <v>0</v>
      </c>
      <c r="H8" s="1"/>
      <c r="I8" s="1" t="s">
        <v>47</v>
      </c>
      <c r="J8" s="1">
        <f>IFERROR(SUMIF([1]Location2!A:A,"point*",INDEX([1]Location2!$A:$Z,0,MATCH($I$8,[1]Location2!$2:$2,0))),0)+
IFERROR(SUMIF([1]Location2!A:A,"goal*",INDEX([1]Location2!$A:$Z,0,MATCH($I$8,[1]Location2!$2:$2,0))),0)</f>
        <v>0</v>
      </c>
      <c r="K8" s="1">
        <f>IFERROR(SUMIF([1]Location2!A:A,"point*",INDEX([1]Location2!$A:$Z,0,MATCH($I$8,[1]Location2!$2:$2,0))),0)+
IFERROR(SUMIF([1]Location2!A:A,"wide*",INDEX([1]Location2!$A:$Z,0,MATCH($I$8,[1]Location2!$2:$2,0))),0)+
IFERROR(SUMIF([1]Location2!A:A,"short*",INDEX([1]Location2!$A:$Z,0,MATCH($I$8,[1]Location2!$2:$2,0))),0)+
IFERROR(SUMIF([1]Location2!A:A,"saved*",INDEX([1]Location2!$A:$Z,0,MATCH($I$8,[1]Location2!$2:$2,0))),0)+
IFERROR(SUMIF([1]Location2!A:A,"out*",INDEX([1]Location2!$A:$Z,0,MATCH($I$8,[1]Location2!$2:$2,0))),0)</f>
        <v>0</v>
      </c>
      <c r="N8" s="1" t="s">
        <v>47</v>
      </c>
      <c r="O8">
        <f>IFERROR(SUMIF([1]Location2!A:A,"free*ed",INDEX([1]Location2!$A:$Z,0,MATCH($N$8,[1]Location2!$2:$2,0))),0)</f>
        <v>0</v>
      </c>
    </row>
    <row r="9" spans="2:15" ht="15">
      <c r="B9" s="1"/>
      <c r="C9" s="1" t="s">
        <v>9</v>
      </c>
      <c r="D9" s="1">
        <f>IFERROR(VLOOKUP("own*won",[1]Location2!A1:Q18,MATCH(C9,[1]Location2!2:2,0),0), 0)</f>
        <v>0</v>
      </c>
      <c r="E9" s="1">
        <f>IFERROR(VLOOKUP("own*lost",[1]Location2!A1:Q18,MATCH(C9,[1]Location2!2:2,0),0), 0)</f>
        <v>0</v>
      </c>
      <c r="F9" s="1">
        <f t="shared" si="0"/>
        <v>0</v>
      </c>
      <c r="H9" s="1"/>
      <c r="I9" s="1" t="s">
        <v>9</v>
      </c>
      <c r="J9" s="1">
        <f>IFERROR(SUMIF([1]Location2!A:A,"point*",INDEX([1]Location2!$A:$Z,0,MATCH($I$9,[1]Location2!$2:$2,0))),0)+
IFERROR(SUMIF([1]Location2!A:A,"goal*",INDEX([1]Location2!$A:$Z,0,MATCH($I$9,[1]Location2!$2:$2,0))),0)</f>
        <v>1</v>
      </c>
      <c r="K9" s="1">
        <f>SUMIF([1]Location2!A:A,"point*",INDEX([1]Location2!$A:$Z,0,MATCH($I$9,[1]Location2!$2:$2,0)))+
SUMIF([1]Location2!A:A,"wide*",INDEX([1]Location2!$A:$Z,0,MATCH($I$9,[1]Location2!$2:$2,0)))+
SUMIF([1]Location2!A:A,"short*",INDEX([1]Location2!$A:$Z,0,MATCH($I$9,[1]Location2!$2:$2,0)))+
SUMIF([1]Location2!A:A,"saved*",INDEX([1]Location2!$A:$Z,0,MATCH($I$9,[1]Location2!$2:$2,0)))+
SUMIF([1]Location2!A:A,"out*",INDEX([1]Location2!$A:$Z,0,MATCH($I$9,[1]Location2!$2:$2,0)))</f>
        <v>2</v>
      </c>
      <c r="N9" s="1" t="s">
        <v>9</v>
      </c>
      <c r="O9">
        <f>IFERROR(SUMIF([1]Location2!A:A,"free*ed",INDEX([1]Location2!$A:$Z,0,MATCH($N$9,[1]Location2!$2:$2,0))),0)</f>
        <v>0</v>
      </c>
    </row>
    <row r="10" spans="2:15" ht="15">
      <c r="B10" s="1"/>
      <c r="C10" s="1" t="s">
        <v>10</v>
      </c>
      <c r="D10" s="1">
        <f>IFERROR(VLOOKUP("own*won",[1]Location2!A1:Q18,MATCH(C10,[1]Location2!2:2,0),0), 0)</f>
        <v>0</v>
      </c>
      <c r="E10" s="1">
        <f>IFERROR(VLOOKUP("own*lost",[1]Location2!A1:Q18,MATCH(C10,[1]Location2!2:2,0),0), 0)</f>
        <v>0</v>
      </c>
      <c r="F10" s="1">
        <f t="shared" si="0"/>
        <v>0</v>
      </c>
      <c r="H10" s="1"/>
      <c r="I10" s="1" t="s">
        <v>10</v>
      </c>
      <c r="J10" s="1">
        <f>IFERROR(SUMIF([1]Location2!A:A,"point*",INDEX([1]Location2!$A:$Z,0,MATCH($I$10,[1]Location2!$2:$2,0))),0)+
IFERROR(SUMIF([1]Location2!A:A,"goal*",INDEX([1]Location2!$A:$Z,0,MATCH($I$10,[1]Location2!$2:$2,0))),0)</f>
        <v>5</v>
      </c>
      <c r="K10" s="1">
        <f>SUMIF([1]Location2!A:A,"point*",INDEX([1]Location2!$A:$Z,0,MATCH($I$10,[1]Location2!$2:$2,0)))+
SUMIF([1]Location2!A:A,"wide*",INDEX([1]Location2!$A:$Z,0,MATCH($I$10,[1]Location2!$2:$2,0)))+
SUMIF([1]Location2!A:A,"short*",INDEX([1]Location2!$A:$Z,0,MATCH($I$10,[1]Location2!$2:$2,0)))+
SUMIF([1]Location2!A:A,"saved*",INDEX([1]Location2!$A:$Z,0,MATCH($I$10,[1]Location2!$2:$2,0)))+
SUMIF([1]Location2!A:A,"out*",INDEX([1]Location2!$A:$Z,0,MATCH($I$10,[1]Location2!$2:$2,0)))</f>
        <v>7</v>
      </c>
      <c r="N10" s="1" t="s">
        <v>10</v>
      </c>
      <c r="O10">
        <f>IFERROR(SUMIF([1]Location2!A:A,"free*ed",INDEX([1]Location2!$A:$Z,0,MATCH($N$10,[1]Location2!$2:$2,0))),0)</f>
        <v>1</v>
      </c>
    </row>
    <row r="11" spans="2:15" ht="15">
      <c r="B11" s="1"/>
      <c r="C11" s="1" t="s">
        <v>11</v>
      </c>
      <c r="D11" s="1">
        <f>IFERROR(VLOOKUP("own*won",[1]Location2!A1:Q18,MATCH(C11,[1]Location2!2:2,0),0), 0)</f>
        <v>0</v>
      </c>
      <c r="E11" s="1">
        <f>IFERROR(VLOOKUP("own*lost",[1]Location2!A1:Q18,MATCH(C11,[1]Location2!2:2,0),0), 0)</f>
        <v>1</v>
      </c>
      <c r="F11" s="1">
        <f t="shared" si="0"/>
        <v>1</v>
      </c>
      <c r="H11" s="1"/>
      <c r="I11" s="1" t="s">
        <v>11</v>
      </c>
      <c r="J11" s="1">
        <f>IFERROR(SUMIF([1]Location2!A:A,"point*",INDEX([1]Location2!$A:$Z,0,MATCH($I$11,[1]Location2!$2:$2,0))),0)+
IFERROR(SUMIF([1]Location2!A:A,"goal*",INDEX([1]Location2!$A:$Z,0,MATCH($I$11,[1]Location2!$2:$2,0))),0)</f>
        <v>2</v>
      </c>
      <c r="K11" s="1">
        <f>SUMIF([1]Location2!A:A,"point*",INDEX([1]Location2!$A:$Z,0,MATCH($I$11,[1]Location2!$2:$2,0)))+
SUMIF([1]Location2!A:A,"wide*",INDEX([1]Location2!$A:$Z,0,MATCH($I$11,[1]Location2!$2:$2,0)))+
SUMIF([1]Location2!A:A,"short*",INDEX([1]Location2!$A:$Z,0,MATCH($I$11,[1]Location2!$2:$2,0)))+
SUMIF([1]Location2!A:A,"saved*",INDEX([1]Location2!$A:$Z,0,MATCH($I$11,[1]Location2!$2:$2,0)))+
SUMIF([1]Location2!A:A,"out*",INDEX([1]Location2!$A:$Z,0,MATCH($I$11,[1]Location2!$2:$2,0)))</f>
        <v>2</v>
      </c>
      <c r="N11" s="1" t="s">
        <v>11</v>
      </c>
      <c r="O11">
        <f>IFERROR(SUMIF([1]Location2!A:A,"free*ed",INDEX([1]Location2!$A:$Z,0,MATCH($N$11,[1]Location2!$2:$2,0))),0)</f>
        <v>3</v>
      </c>
    </row>
    <row r="12" spans="2:15" ht="15">
      <c r="B12" s="1"/>
      <c r="C12" s="1" t="s">
        <v>48</v>
      </c>
      <c r="D12" s="1">
        <f>IFERROR(VLOOKUP("own*won",[1]Location2!A1:Q18,MATCH(C12,[1]Location2!2:2,0),0), 0)</f>
        <v>3</v>
      </c>
      <c r="E12" s="1">
        <f>IFERROR(VLOOKUP("own*lost",[1]Location2!A1:Q18,MATCH(C12,[1]Location2!2:2,0),0), 0)</f>
        <v>0</v>
      </c>
      <c r="F12" s="1">
        <f t="shared" si="0"/>
        <v>3</v>
      </c>
      <c r="H12" s="1"/>
      <c r="I12" s="1" t="s">
        <v>48</v>
      </c>
      <c r="J12" s="1">
        <f>IFERROR(SUMIF([1]Location2!A:A,"point*",INDEX([1]Location2!$A:$Z,0,MATCH($I$12,[1]Location2!$2:$2,0))),0)+
IFERROR(SUMIF([1]Location2!A:A,"goal*",INDEX([1]Location2!$A:$Z,0,MATCH($I$12,[1]Location2!$2:$2,0))),0)</f>
        <v>0</v>
      </c>
      <c r="K12" s="1">
        <f>SUMIF([1]Location2!A:A,"point*",INDEX([1]Location2!$A:$Z,0,MATCH($I$12,[1]Location2!$2:$2,0)))+
SUMIF([1]Location2!A:A,"wide*",INDEX([1]Location2!$A:$Z,0,MATCH($I$12,[1]Location2!$2:$2,0)))+
SUMIF([1]Location2!A:A,"short*",INDEX([1]Location2!$A:$Z,0,MATCH($I$12,[1]Location2!$2:$2,0)))+
SUMIF([1]Location2!A:A,"saved*",INDEX([1]Location2!$A:$Z,0,MATCH($I$12,[1]Location2!$2:$2,0)))+
SUMIF([1]Location2!A:A,"out*",INDEX([1]Location2!$A:$Z,0,MATCH($I$12,[1]Location2!$2:$2,0)))</f>
        <v>0</v>
      </c>
      <c r="N12" s="1" t="s">
        <v>48</v>
      </c>
      <c r="O12">
        <f>IFERROR(SUMIF([1]Location2!A:A,"free*ed",INDEX([1]Location2!$A:$Z,0,MATCH($N$12,[1]Location2!$2:$2,0))),0)</f>
        <v>0</v>
      </c>
    </row>
    <row r="13" spans="2:15" ht="15">
      <c r="B13" s="1"/>
      <c r="C13" s="1" t="s">
        <v>49</v>
      </c>
      <c r="D13" s="1">
        <f>IFERROR(VLOOKUP("own*won",[1]Location2!A1:Q18,MATCH(C13,[1]Location2!2:2,0),0), 0)</f>
        <v>0</v>
      </c>
      <c r="E13" s="1">
        <f>IFERROR(VLOOKUP("own*lost",[1]Location2!A1:Q18,MATCH(C13,[1]Location2!2:2,0),0), 0)</f>
        <v>0</v>
      </c>
      <c r="F13" s="1">
        <f t="shared" si="0"/>
        <v>0</v>
      </c>
      <c r="H13" s="1"/>
      <c r="I13" s="1" t="s">
        <v>49</v>
      </c>
      <c r="J13" s="1">
        <f>IFERROR(SUMIF([1]Location2!A:A,"point*",INDEX([1]Location2!$A:$Z,0,MATCH($I$13,[1]Location2!$2:$2,0))),0)+
IFERROR(SUMIF([1]Location2!A:A,"goal*",INDEX([1]Location2!$A:$Z,0,MATCH($I$13,[1]Location2!$2:$2,0))),0)</f>
        <v>0</v>
      </c>
      <c r="K13" s="1">
        <f>IFERROR(SUMIF([1]Location2!A:A,"point*",INDEX([1]Location2!$A:$Z,0,MATCH($I$13,[1]Location2!$2:$2,0))),0)+
IFERROR(SUMIF([1]Location2!A:A,"wide*",INDEX([1]Location2!$A:$Z,0,MATCH($I$13,[1]Location2!$2:$2,0))),0)+
IFERROR(SUMIF([1]Location2!A:A,"short*",INDEX([1]Location2!$A:$Z,0,MATCH($I$13,[1]Location2!$2:$2,0))),0)+
IFERROR(SUMIF([1]Location2!A:A,"saved*",INDEX([1]Location2!$A:$Z,0,MATCH($I$13,[1]Location2!$2:$2,0))),0)+
IFERROR(SUMIF([1]Location2!A:A,"out*",INDEX([1]Location2!$A:$Z,0,MATCH($I$13,[1]Location2!$2:$2,0))),0)</f>
        <v>0</v>
      </c>
      <c r="N13" s="1" t="s">
        <v>49</v>
      </c>
      <c r="O13">
        <f>IFERROR(SUMIF([1]Location2!A:A,"free*ed",INDEX([1]Location2!$A:$Z,0,MATCH($N$13,[1]Location2!$2:$2,0))),0)</f>
        <v>0</v>
      </c>
    </row>
    <row r="14" spans="2:15" ht="15">
      <c r="B14" s="1"/>
      <c r="C14" s="1" t="s">
        <v>14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0</v>
      </c>
      <c r="F14" s="1">
        <f t="shared" si="0"/>
        <v>0</v>
      </c>
      <c r="H14" s="1"/>
      <c r="I14" s="1" t="s">
        <v>14</v>
      </c>
      <c r="J14" s="1">
        <f>IFERROR(SUMIF([1]Location2!A:A,"point*",INDEX([1]Location2!$A:$Z,0,MATCH($I$14,[1]Location2!$2:$2,0))),0)+
IFERROR(SUMIF([1]Location2!A:A,"goal*",INDEX([1]Location2!$A:$Z,0,MATCH($I$14,[1]Location2!$2:$2,0))),0)</f>
        <v>0</v>
      </c>
      <c r="K14" s="1">
        <f>IFERROR(SUMIF([1]Location2!A:A,"point*",INDEX([1]Location2!$A:$Z,0,MATCH($I$14,[1]Location1!$2:$2,0))),0)+
IFERROR(SUMIF([1]Location2!A:A,"wide*",INDEX([1]Location2!$A:$Z,0,MATCH($I$14,[1]Location1!$2:$2,0))),0)+
IFERROR(SUMIF([1]Location2!A:A,"short*",INDEX([1]Location2!$A:$Z,0,MATCH($I$14,[1]Location1!$2:$2,0))),0)+
IFERROR(SUMIF([1]Location2!A:A,"saved*",INDEX([1]Location2!$A:$Z,0,MATCH($I$14,[1]Location1!$2:$2,0))),0)+
IFERROR(SUMIF([1]Location2!A:A,"out*",INDEX([1]Location2!$A:$Z,0,MATCH($I$14,[1]Location1!$2:$2,0))),0)</f>
        <v>0</v>
      </c>
      <c r="N14" s="1" t="s">
        <v>14</v>
      </c>
      <c r="O14">
        <f>IFERROR(SUMIF([1]Location2!A:A,"free*ed",INDEX([1]Location2!$A:$Z,0,MATCH($N$14,[1]Location2!$2:$2,0))),0)</f>
        <v>0</v>
      </c>
    </row>
    <row r="15" spans="2:15" ht="15">
      <c r="B15" s="1"/>
      <c r="C15" s="1" t="s">
        <v>12</v>
      </c>
      <c r="D15" s="1">
        <f>IFERROR(VLOOKUP("own*won",[1]Location2!A1:Q18,MATCH(C15,[1]Location2!2:2,0),0), 0)</f>
        <v>0</v>
      </c>
      <c r="E15" s="1">
        <f>IFERROR(VLOOKUP("own*lost",[1]Location2!A1:Q18,MATCH(C15,[1]Location2!2:2,0),0), 0)</f>
        <v>1</v>
      </c>
      <c r="F15" s="1">
        <f t="shared" si="0"/>
        <v>1</v>
      </c>
      <c r="H15" s="1"/>
      <c r="I15" s="1" t="s">
        <v>12</v>
      </c>
      <c r="J15" s="1">
        <f>IFERROR(SUMIF([1]Location2!A:A,"point*",INDEX([1]Location2!$A:$Z,0,MATCH($I$15,[1]Location2!$2:$2,0))),0)+
IFERROR(SUMIF([1]Location2!A:A,"goal*",INDEX([1]Location2!$A:$Z,0,MATCH($I$15,[1]Location2!$2:$2,0))),0)</f>
        <v>1</v>
      </c>
      <c r="K15" s="1">
        <f>SUMIF([1]Location2!A:A,"point*",INDEX([1]Location2!$A:$Z,0,MATCH($I$15,[1]Location2!$2:$2,0)))+
SUMIF([1]Location2!A:A,"wide*",INDEX([1]Location2!$A:$Z,0,MATCH($I$15,[1]Location2!$2:$2,0)))+
SUMIF([1]Location2!A:A,"short*",INDEX([1]Location2!$A:$Z,0,MATCH($I$15,[1]Location2!$2:$2,0)))+
SUMIF([1]Location2!A:A,"saved*",INDEX([1]Location2!$A:$Z,0,MATCH($I$15,[1]Location2!$2:$2,0)))+
SUMIF([1]Location2!A:A,"out*",INDEX([1]Location2!$A:$Z,0,MATCH($I$15,[1]Location2!$2:$2,0)))</f>
        <v>2</v>
      </c>
      <c r="N15" s="1" t="s">
        <v>12</v>
      </c>
      <c r="O15">
        <f>IFERROR(SUMIF([1]Location2!A:A,"free*ed",INDEX([1]Location2!$A:$Z,0,MATCH($N$15,[1]Location2!$2:$2,0))),0)</f>
        <v>0</v>
      </c>
    </row>
    <row r="16" spans="2:15" ht="15">
      <c r="B16" s="1"/>
      <c r="C16" s="1" t="s">
        <v>13</v>
      </c>
      <c r="D16" s="1">
        <f>IFERROR(VLOOKUP("own*won",[1]Location2!A1:Q18,MATCH(C16,[1]Location2!2:2,0),0), 0)</f>
        <v>5</v>
      </c>
      <c r="E16" s="1">
        <f>IFERROR(VLOOKUP("own*lost",[1]Location2!A1:Q18,MATCH(C16,[1]Location2!2:2,0),0), 0)</f>
        <v>3</v>
      </c>
      <c r="F16" s="1">
        <f t="shared" si="0"/>
        <v>8</v>
      </c>
      <c r="H16" s="1"/>
      <c r="I16" s="1" t="s">
        <v>13</v>
      </c>
      <c r="J16" s="1">
        <f>IFERROR(SUMIF([1]Location2!A:A,"point*",INDEX([1]Location2!$A:$Z,0,MATCH($I$16,[1]Location2!$2:$2,0))),0)+
IFERROR(SUMIF([1]Location2!A:A,"goal*",INDEX([1]Location2!$A:$Z,0,MATCH($I$16,[1]Location2!$2:$2,0))),0)</f>
        <v>3</v>
      </c>
      <c r="K16" s="1">
        <f>SUMIF([1]Location2!A:A,"point*",INDEX([1]Location2!$A:$Z,0,MATCH($I$16,[1]Location2!$2:$2,0)))+
SUMIF([1]Location2!A:A,"wide*",INDEX([1]Location2!$A:$Z,0,MATCH($I$16,[1]Location2!$2:$2,0)))+
SUMIF([1]Location2!A:A,"short*",INDEX([1]Location2!$A:$Z,0,MATCH($I$16,[1]Location2!$2:$2,0)))+
SUMIF([1]Location2!A:A,"saved*",INDEX([1]Location2!$A:$Z,0,MATCH($I$16,[1]Location2!$2:$2,0)))+
SUMIF([1]Location2!A:A,"out*",INDEX([1]Location2!$A:$Z,0,MATCH($I$16,[1]Location2!$2:$2,0)))</f>
        <v>5</v>
      </c>
      <c r="N16" s="1" t="s">
        <v>13</v>
      </c>
      <c r="O16">
        <f>IFERROR(SUMIF([1]Location2!A:A,"free*ed",INDEX([1]Location2!$A:$Z,0,MATCH($N$16,[1]Location2!$2:$2,0))),0)</f>
        <v>0</v>
      </c>
    </row>
    <row r="17" spans="2:16" ht="15">
      <c r="B17" s="1"/>
      <c r="C17" s="1" t="s">
        <v>50</v>
      </c>
      <c r="D17" s="1">
        <f>IFERROR(VLOOKUP("own*won",[1]Location2!A1:Q18,MATCH(C17,[1]Location2!2:2,0),0), 0)</f>
        <v>1</v>
      </c>
      <c r="E17" s="1">
        <f>IFERROR(VLOOKUP("own*lost",[1]Location2!A1:Q18,MATCH(C17,[1]Location2!2:2,0),0), 0)</f>
        <v>0</v>
      </c>
      <c r="F17" s="1">
        <f t="shared" si="0"/>
        <v>1</v>
      </c>
      <c r="H17" s="1"/>
      <c r="I17" s="1" t="s">
        <v>50</v>
      </c>
      <c r="J17" s="1">
        <f>IFERROR(SUMIF([1]Location2!A:A,"point*",INDEX([1]Location2!$A:$Z,0,MATCH($I$17,[1]Location2!$2:$2,0))),0)+
IFERROR(SUMIF([1]Location2!A:A,"goal*",INDEX([1]Location2!$A:$Z,0,MATCH($I$17,[1]Location2!$2:$2,0))),0)</f>
        <v>0</v>
      </c>
      <c r="K17" s="1">
        <f>SUMIF([1]Location2!A:A,"point*",INDEX([1]Location2!$A:$Z,0,MATCH($I$17,[1]Location2!$2:$2,0)))+
SUMIF([1]Location2!A:A,"wide*",INDEX([1]Location2!$A:$Z,0,MATCH($I$17,[1]Location2!$2:$2,0)))+
SUMIF([1]Location2!A:A,"short*",INDEX([1]Location2!$A:$Z,0,MATCH($I$17,[1]Location2!$2:$2,0)))+
SUMIF([1]Location2!A:A,"saved*",INDEX([1]Location2!$A:$Z,0,MATCH($I$17,[1]Location2!$2:$2,0)))+
SUMIF([1]Location2!A:A,"out*",INDEX([1]Location2!$A:$Z,0,MATCH($I$17,[1]Location2!$2:$2,0)))</f>
        <v>0</v>
      </c>
      <c r="N17" s="1" t="s">
        <v>50</v>
      </c>
      <c r="O17">
        <f>IFERROR(SUMIF([1]Location2!A:A,"free*ed",INDEX([1]Location2!$A:$Z,0,MATCH($N$17,[1]Location2!$2:$2,0))),0)</f>
        <v>0</v>
      </c>
    </row>
    <row r="18" spans="2:16" ht="15">
      <c r="B18" s="1"/>
      <c r="C18" s="1" t="s">
        <v>51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0</v>
      </c>
      <c r="F18" s="1">
        <f t="shared" si="0"/>
        <v>0</v>
      </c>
      <c r="H18" s="1"/>
      <c r="I18" s="1" t="s">
        <v>51</v>
      </c>
      <c r="J18" s="1">
        <f>IFERROR(SUMIF([1]Location2!A:A,"point*",INDEX([1]Location2!$A:$Z,0,MATCH($I$18,[1]Location2!$2:$2,0))),0)+
IFERROR(SUMIF([1]Location2!A:A,"goal*",INDEX([1]Location2!$A:$Z,0,MATCH($I$18,[1]Location2!$2:$2,0))),0)</f>
        <v>0</v>
      </c>
      <c r="K18" s="1">
        <f>IFERROR(SUMIF([1]Location2!A:A,"point*",INDEX([1]Location2!$A:$Z,0,MATCH($I$18,[1]Location2!$2:$2,0))),0)+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0</v>
      </c>
      <c r="N18" s="1" t="s">
        <v>51</v>
      </c>
      <c r="O18">
        <f>IFERROR(SUMIF([1]Location2!A:A,"free*ed",INDEX([1]Location2!$A:$Z,0,MATCH($N$18,[1]Location2!$2:$2,0))),0)</f>
        <v>0</v>
      </c>
    </row>
    <row r="19" spans="2:16" ht="15">
      <c r="B19" s="1"/>
      <c r="C19" s="1" t="s">
        <v>0</v>
      </c>
      <c r="D19" s="1">
        <f>SUM(D4:D18)</f>
        <v>16</v>
      </c>
      <c r="E19" s="1">
        <f>SUM(E4:E18)</f>
        <v>7</v>
      </c>
      <c r="F19" s="1">
        <f>SUM(F4:F18)</f>
        <v>23</v>
      </c>
      <c r="G19" s="1"/>
      <c r="H19" s="1"/>
      <c r="I19" s="1" t="s">
        <v>0</v>
      </c>
      <c r="J19" s="1">
        <f>SUM(J4:J18)</f>
        <v>14</v>
      </c>
      <c r="K19" s="1">
        <f>SUM(K4:K18)</f>
        <v>26</v>
      </c>
      <c r="L19" s="1"/>
      <c r="N19" s="1" t="s">
        <v>0</v>
      </c>
      <c r="O19">
        <f>SUM(O4:O18)</f>
        <v>9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7</v>
      </c>
      <c r="E22" s="1">
        <f>SUMIF(C4:C18, "*1*", F4:F18)</f>
        <v>9</v>
      </c>
      <c r="F22" s="15">
        <f>IF(E22,D22/E22,0)</f>
        <v>0.77777777777777779</v>
      </c>
      <c r="G22" s="1"/>
      <c r="H22" s="1"/>
      <c r="I22" s="1" t="s">
        <v>31</v>
      </c>
      <c r="J22" s="1">
        <f>SUMIF(I4:I18, "*3*", J4:J18)</f>
        <v>4</v>
      </c>
      <c r="K22" s="1">
        <f>SUMIF(I4:I18, "*3*", K4:K18)</f>
        <v>7</v>
      </c>
      <c r="L22" s="15">
        <f>IF(K22,J22/K22,0)</f>
        <v>0.5714285714285714</v>
      </c>
      <c r="N22" s="1" t="s">
        <v>31</v>
      </c>
      <c r="O22" s="1">
        <f>SUMIF(N4:N18, "*3*", O4:O18)</f>
        <v>0</v>
      </c>
      <c r="P22" s="15">
        <f>IF(O22,O22/O25,0)</f>
        <v>0</v>
      </c>
    </row>
    <row r="23" spans="2:16" ht="15">
      <c r="B23" s="1"/>
      <c r="C23" s="1" t="s">
        <v>32</v>
      </c>
      <c r="D23" s="1">
        <f>SUMIF(C4:C18, "*3*", D4:D18)</f>
        <v>6</v>
      </c>
      <c r="E23" s="1">
        <f>SUMIF(C5:C19, "*3*", F5:F19)</f>
        <v>10</v>
      </c>
      <c r="F23" s="15">
        <f t="shared" ref="F23:F25" si="1">IF(E23,D23/E23,0)</f>
        <v>0.6</v>
      </c>
      <c r="G23" s="1"/>
      <c r="H23" s="1"/>
      <c r="I23" s="1" t="s">
        <v>32</v>
      </c>
      <c r="J23" s="1">
        <f>SUMIF(I4:I18, "*1*", J4:J18)</f>
        <v>2</v>
      </c>
      <c r="K23" s="1">
        <f>SUMIF(I4:I18, "*1*", K4:K18)</f>
        <v>8</v>
      </c>
      <c r="L23" s="15">
        <f t="shared" ref="L23:L25" si="2">IF(K23,J23/K23,0)</f>
        <v>0.25</v>
      </c>
      <c r="N23" s="1" t="s">
        <v>32</v>
      </c>
      <c r="O23" s="1">
        <f>SUMIF(N4:N18, "*1*", O4:O18)</f>
        <v>5</v>
      </c>
      <c r="P23" s="15">
        <f>IF(O23,O23/O25,0)</f>
        <v>0.55555555555555558</v>
      </c>
    </row>
    <row r="24" spans="2:16" ht="15">
      <c r="B24" s="1"/>
      <c r="C24" s="1" t="s">
        <v>33</v>
      </c>
      <c r="D24" s="1">
        <f>SUMIF(C4:C18, "*2*", D4:D18)</f>
        <v>3</v>
      </c>
      <c r="E24" s="1">
        <f>SUMIF(C6:C20, "*2*", F6:F20)</f>
        <v>4</v>
      </c>
      <c r="F24" s="15">
        <f t="shared" si="1"/>
        <v>0.75</v>
      </c>
      <c r="G24" s="1"/>
      <c r="H24" s="1"/>
      <c r="I24" s="1" t="s">
        <v>33</v>
      </c>
      <c r="J24" s="1">
        <f>SUMIF(I4:I18, "*2*", J4:J18)</f>
        <v>8</v>
      </c>
      <c r="K24" s="1">
        <f>SUMIF(I4:I18, "*2*", K4:K18)</f>
        <v>11</v>
      </c>
      <c r="L24" s="15">
        <f t="shared" si="2"/>
        <v>0.72727272727272729</v>
      </c>
      <c r="N24" s="1" t="s">
        <v>33</v>
      </c>
      <c r="O24" s="1">
        <f>SUMIF(N4:N18, "*2*", O4:O18)</f>
        <v>4</v>
      </c>
      <c r="P24" s="15">
        <f>IF(O24,O24/O25,0)</f>
        <v>0.44444444444444442</v>
      </c>
    </row>
    <row r="25" spans="2:16" ht="15">
      <c r="B25" s="1"/>
      <c r="C25" s="1" t="s">
        <v>0</v>
      </c>
      <c r="D25" s="1">
        <f>SUM(D22:D24)</f>
        <v>16</v>
      </c>
      <c r="E25" s="1">
        <f>SUM(E22:E24)</f>
        <v>23</v>
      </c>
      <c r="F25" s="15">
        <f t="shared" si="1"/>
        <v>0.69565217391304346</v>
      </c>
      <c r="G25" s="1"/>
      <c r="H25" s="1"/>
      <c r="I25" s="1" t="s">
        <v>0</v>
      </c>
      <c r="J25" s="1">
        <f>SUM(J22:J24)</f>
        <v>14</v>
      </c>
      <c r="K25">
        <f>SUM(K22:K24)</f>
        <v>26</v>
      </c>
      <c r="L25" s="15">
        <f t="shared" si="2"/>
        <v>0.53846153846153844</v>
      </c>
      <c r="N25" s="1" t="s">
        <v>0</v>
      </c>
      <c r="O25">
        <f>SUM(O22:O24)</f>
        <v>9</v>
      </c>
      <c r="P25" s="15">
        <f>IF(O25,O25/O25,0)</f>
        <v>1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1</v>
      </c>
      <c r="K27" s="1">
        <f>SUMIF(I4:I18, "*A*", K4:K18)</f>
        <v>4</v>
      </c>
      <c r="L27" s="15">
        <f>IF(K27,J27/K27,0)</f>
        <v>0.25</v>
      </c>
      <c r="N27" s="1" t="s">
        <v>3</v>
      </c>
      <c r="O27" s="1">
        <f>SUMIF(N4:N18, "*A*", O4:O18)</f>
        <v>0</v>
      </c>
      <c r="P27" s="15">
        <f>IF(O27,O27/O30,0)</f>
        <v>0</v>
      </c>
    </row>
    <row r="28" spans="2:16" ht="15">
      <c r="C28" s="1" t="s">
        <v>33</v>
      </c>
      <c r="D28" s="1">
        <f>SUMIF(C4:C18, "*B*", D4:D18)</f>
        <v>1</v>
      </c>
      <c r="E28" s="1">
        <f>SUMIF(C4:C18, "*B*", F4:F18)</f>
        <v>2</v>
      </c>
      <c r="F28" s="15">
        <f t="shared" ref="F28:F32" si="3">IF(E28,D28/E28,0)</f>
        <v>0.5</v>
      </c>
      <c r="I28" s="1" t="s">
        <v>33</v>
      </c>
      <c r="J28" s="1">
        <f>SUMIF(I4:I18, "*B*", J4:J18)</f>
        <v>7</v>
      </c>
      <c r="K28" s="1">
        <f>SUMIF(I4:I18, "*B*", K4:K18)</f>
        <v>13</v>
      </c>
      <c r="L28" s="15">
        <f t="shared" ref="L28:L31" si="4">IF(K28,J28/K28,0)</f>
        <v>0.53846153846153844</v>
      </c>
      <c r="N28" s="1" t="s">
        <v>33</v>
      </c>
      <c r="O28" s="1">
        <f>SUMIF(N4:N18, "*B*", O4:O18)</f>
        <v>2</v>
      </c>
      <c r="P28" s="15">
        <f>IF(O28,O28/O32,0)</f>
        <v>0.22222222222222221</v>
      </c>
    </row>
    <row r="29" spans="2:16" ht="15">
      <c r="C29" s="1" t="s">
        <v>2</v>
      </c>
      <c r="D29" s="1">
        <f>SUMIF(C4:C18, "*C*", D4:D18)</f>
        <v>11</v>
      </c>
      <c r="E29" s="1">
        <f>SUMIF(C4:C18, "*C*", F4:F18)</f>
        <v>17</v>
      </c>
      <c r="F29" s="15">
        <f t="shared" si="3"/>
        <v>0.6470588235294118</v>
      </c>
      <c r="I29" s="1" t="s">
        <v>2</v>
      </c>
      <c r="J29" s="1">
        <f>SUMIF(I4:I18, "*C*", J4:J18)</f>
        <v>6</v>
      </c>
      <c r="K29" s="1">
        <f>SUMIF(I4:I18, "*C*", K4:K18)</f>
        <v>9</v>
      </c>
      <c r="L29" s="15">
        <f t="shared" si="4"/>
        <v>0.66666666666666663</v>
      </c>
      <c r="N29" s="1" t="s">
        <v>2</v>
      </c>
      <c r="O29" s="1">
        <f>SUMIF(N4:N18, "*C*", O4:O18)</f>
        <v>4</v>
      </c>
      <c r="P29" s="15">
        <f t="shared" ref="P29" si="5">IF(O29,O29/O32,0)</f>
        <v>0.44444444444444442</v>
      </c>
    </row>
    <row r="30" spans="2:16" ht="15">
      <c r="C30" s="1" t="s">
        <v>34</v>
      </c>
      <c r="D30" s="1">
        <f>SUMIF(C4:C18, "*D*", D4:D18)</f>
        <v>4</v>
      </c>
      <c r="E30" s="1">
        <f>SUMIF(C4:C18, "*D*", F4:F18)</f>
        <v>4</v>
      </c>
      <c r="F30" s="15">
        <f t="shared" si="3"/>
        <v>1</v>
      </c>
      <c r="I30" s="1" t="s">
        <v>34</v>
      </c>
      <c r="J30" s="1">
        <f>SUMIF(I4:I18, "*D*", J4:J18)</f>
        <v>0</v>
      </c>
      <c r="K30" s="1">
        <f>SUMIF(I4:I18, "*D*", K4:K18)</f>
        <v>0</v>
      </c>
      <c r="L30" s="15">
        <f t="shared" si="4"/>
        <v>0</v>
      </c>
      <c r="N30" s="1" t="s">
        <v>34</v>
      </c>
      <c r="O30" s="1">
        <f>SUMIF(N4:N18, "*D*", O4:O18)</f>
        <v>3</v>
      </c>
      <c r="P30" s="15">
        <f>IF(O30,O30/O32,0)</f>
        <v>0.33333333333333331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0</v>
      </c>
      <c r="K31" s="1">
        <f>SUMIF(I4:I18, "*E*", K4:K18)</f>
        <v>0</v>
      </c>
      <c r="L31" s="15">
        <f t="shared" si="4"/>
        <v>0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16</v>
      </c>
      <c r="E32">
        <f>SUM(E27:E31)</f>
        <v>23</v>
      </c>
      <c r="F32" s="15">
        <f t="shared" si="3"/>
        <v>0.69565217391304346</v>
      </c>
      <c r="I32" s="14" t="s">
        <v>0</v>
      </c>
      <c r="J32">
        <f>SUM(J27:J31)</f>
        <v>14</v>
      </c>
      <c r="K32" s="14">
        <f>SUM(K27:K31)</f>
        <v>26</v>
      </c>
      <c r="L32" s="15">
        <f>IF(K32,J32/K32,0)</f>
        <v>0.53846153846153844</v>
      </c>
      <c r="N32" s="14" t="s">
        <v>0</v>
      </c>
      <c r="O32" s="14">
        <f>SUM(O27:O31)</f>
        <v>9</v>
      </c>
      <c r="P32" s="15">
        <f>IF(O32,O32/O32,0)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3C72-E6F2-B04A-8720-955927129A5B}">
  <dimension ref="K11:M19"/>
  <sheetViews>
    <sheetView showGridLines="0" showRowColHeaders="0" tabSelected="1" showRuler="0" showWhiteSpace="0" view="pageLayout" zoomScale="70" zoomScaleNormal="100" zoomScalePageLayoutView="70" workbookViewId="0">
      <selection activeCell="V21" sqref="V21"/>
    </sheetView>
  </sheetViews>
  <sheetFormatPr baseColWidth="10" defaultRowHeight="13"/>
  <sheetData>
    <row r="11" spans="11:13">
      <c r="K11" s="12"/>
      <c r="L11" s="12"/>
      <c r="M11" s="12"/>
    </row>
    <row r="12" spans="11:13">
      <c r="K12" s="12"/>
      <c r="L12" s="12"/>
      <c r="M12" s="12"/>
    </row>
    <row r="13" spans="11:13">
      <c r="K13" s="12"/>
      <c r="L13" s="12"/>
      <c r="M13" s="12"/>
    </row>
    <row r="14" spans="11:13">
      <c r="K14" s="12"/>
      <c r="L14" s="12"/>
      <c r="M14" s="12"/>
    </row>
    <row r="15" spans="11:13">
      <c r="K15" s="12"/>
      <c r="L15" s="12"/>
      <c r="M15" s="12"/>
    </row>
    <row r="16" spans="11:13">
      <c r="K16" s="12"/>
      <c r="L16" s="12"/>
      <c r="M16" s="12"/>
    </row>
    <row r="17" spans="11:13">
      <c r="K17" s="12"/>
      <c r="L17" s="12"/>
      <c r="M17" s="12"/>
    </row>
    <row r="18" spans="11:13">
      <c r="K18" s="12"/>
      <c r="L18" s="12"/>
      <c r="M18" s="12"/>
    </row>
    <row r="19" spans="11:13">
      <c r="K19" s="12"/>
      <c r="L19" s="12"/>
      <c r="M19" s="12"/>
    </row>
  </sheetData>
  <pageMargins left="0.7" right="0.7" top="0.75" bottom="0.75" header="0.3" footer="0.3"/>
  <pageSetup paperSize="9" orientation="portrait" horizontalDpi="0" verticalDpi="0"/>
  <headerFooter differentFirst="1">
    <oddFooter>&amp;CAuthor:
Rory Moynihan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912D-32AF-2F47-99FA-A8CFDA8BAE91}">
  <dimension ref="B4:J13"/>
  <sheetViews>
    <sheetView workbookViewId="0">
      <selection activeCell="J10" sqref="J10"/>
    </sheetView>
  </sheetViews>
  <sheetFormatPr baseColWidth="10" defaultRowHeight="13"/>
  <sheetData>
    <row r="4" spans="2:10" ht="15">
      <c r="B4" s="1"/>
      <c r="C4" s="1"/>
      <c r="D4" s="1"/>
      <c r="E4" s="1"/>
      <c r="F4" s="1"/>
      <c r="G4" s="1"/>
      <c r="H4" s="1"/>
      <c r="I4" s="1"/>
      <c r="J4" s="1"/>
    </row>
    <row r="5" spans="2:10" ht="15">
      <c r="B5" s="1"/>
      <c r="C5" s="1" t="s">
        <v>45</v>
      </c>
      <c r="D5" s="1"/>
      <c r="H5" s="1"/>
      <c r="I5" s="1" t="s">
        <v>45</v>
      </c>
      <c r="J5" s="1"/>
    </row>
    <row r="6" spans="2:10" ht="15">
      <c r="B6" s="1" t="s">
        <v>40</v>
      </c>
      <c r="C6" s="1" t="s">
        <v>39</v>
      </c>
      <c r="D6" s="1" t="s">
        <v>86</v>
      </c>
      <c r="E6" s="3" t="s">
        <v>6</v>
      </c>
      <c r="F6" s="4" t="s">
        <v>9</v>
      </c>
      <c r="G6" s="5" t="s">
        <v>14</v>
      </c>
      <c r="H6" s="1" t="s">
        <v>36</v>
      </c>
      <c r="I6" s="1" t="s">
        <v>37</v>
      </c>
      <c r="J6" s="1" t="s">
        <v>38</v>
      </c>
    </row>
    <row r="7" spans="2:10" ht="15">
      <c r="B7" s="1" t="s">
        <v>41</v>
      </c>
      <c r="C7" s="1" t="s">
        <v>33</v>
      </c>
      <c r="D7" s="1" t="s">
        <v>87</v>
      </c>
      <c r="E7" s="6" t="s">
        <v>7</v>
      </c>
      <c r="F7" s="7" t="s">
        <v>10</v>
      </c>
      <c r="G7" s="8" t="s">
        <v>12</v>
      </c>
      <c r="H7" s="1">
        <v>1</v>
      </c>
      <c r="I7" s="1">
        <v>2</v>
      </c>
      <c r="J7" s="1">
        <v>3</v>
      </c>
    </row>
    <row r="8" spans="2:10" ht="15">
      <c r="B8" s="1" t="s">
        <v>42</v>
      </c>
      <c r="C8" s="1" t="s">
        <v>2</v>
      </c>
      <c r="D8" s="1" t="s">
        <v>88</v>
      </c>
      <c r="E8" s="6" t="s">
        <v>8</v>
      </c>
      <c r="F8" s="7" t="s">
        <v>11</v>
      </c>
      <c r="G8" s="8" t="s">
        <v>13</v>
      </c>
      <c r="H8" s="1" t="s">
        <v>66</v>
      </c>
      <c r="I8" s="1" t="s">
        <v>67</v>
      </c>
      <c r="J8" s="1" t="s">
        <v>65</v>
      </c>
    </row>
    <row r="9" spans="2:10" ht="15">
      <c r="B9" s="1" t="s">
        <v>43</v>
      </c>
      <c r="C9" s="1" t="s">
        <v>34</v>
      </c>
      <c r="D9" s="1" t="s">
        <v>89</v>
      </c>
      <c r="E9" s="6" t="s">
        <v>46</v>
      </c>
      <c r="F9" s="7" t="s">
        <v>48</v>
      </c>
      <c r="G9" s="8" t="s">
        <v>50</v>
      </c>
      <c r="H9" s="1"/>
      <c r="I9" s="1" t="s">
        <v>45</v>
      </c>
      <c r="J9" s="1"/>
    </row>
    <row r="10" spans="2:10" ht="15">
      <c r="B10" s="1" t="s">
        <v>44</v>
      </c>
      <c r="C10" s="1" t="s">
        <v>35</v>
      </c>
      <c r="D10" s="1" t="s">
        <v>90</v>
      </c>
      <c r="E10" s="9" t="s">
        <v>47</v>
      </c>
      <c r="F10" s="10" t="s">
        <v>49</v>
      </c>
      <c r="G10" s="11" t="s">
        <v>51</v>
      </c>
      <c r="H10" s="1"/>
      <c r="I10" s="1"/>
      <c r="J10" s="1"/>
    </row>
    <row r="11" spans="2:10" ht="15">
      <c r="B11" s="1"/>
      <c r="C11" s="1" t="s">
        <v>45</v>
      </c>
      <c r="D11" s="1"/>
      <c r="E11" s="1"/>
      <c r="F11" s="1"/>
      <c r="G11" s="1"/>
      <c r="H11" s="1"/>
      <c r="I11" s="1"/>
      <c r="J11" s="1"/>
    </row>
    <row r="12" spans="2:10" ht="15">
      <c r="B12" s="1"/>
      <c r="C12" s="1"/>
      <c r="D12" s="1"/>
      <c r="E12" s="1"/>
      <c r="F12" s="1"/>
      <c r="G12" s="1"/>
      <c r="H12" s="1"/>
      <c r="I12" s="1"/>
      <c r="J12" s="1"/>
    </row>
    <row r="13" spans="2:10" ht="15">
      <c r="B13" s="1"/>
      <c r="C13" s="1"/>
      <c r="D13" s="1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Report</vt:lpstr>
      <vt:lpstr>Pitch Layout</vt:lpstr>
    </vt:vector>
  </TitlesOfParts>
  <Manager/>
  <Company>Sports Institute Northern Ireland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Bradley</dc:creator>
  <cp:keywords/>
  <dc:description/>
  <cp:lastModifiedBy>Microsoft Office User</cp:lastModifiedBy>
  <cp:revision/>
  <cp:lastPrinted>2019-04-08T16:13:18Z</cp:lastPrinted>
  <dcterms:created xsi:type="dcterms:W3CDTF">2011-04-04T13:53:55Z</dcterms:created>
  <dcterms:modified xsi:type="dcterms:W3CDTF">2019-05-09T12:51:58Z</dcterms:modified>
  <cp:category/>
  <cp:contentStatus/>
</cp:coreProperties>
</file>