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examples/ios/match-analysis-report_Bally_Town_09-05-2019/"/>
    </mc:Choice>
  </mc:AlternateContent>
  <xr:revisionPtr revIDLastSave="0" documentId="13_ncr:1_{B16BAE23-345B-9544-AADD-4309070F305C}" xr6:coauthVersionLast="43" xr6:coauthVersionMax="43" xr10:uidLastSave="{00000000-0000-0000-0000-000000000000}"/>
  <bookViews>
    <workbookView xWindow="8560" yWindow="1700" windowWidth="25860" windowHeight="22420" tabRatio="500" activeTab="6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itch Layout" sheetId="18" r:id="rId8"/>
  </sheets>
  <externalReferences>
    <externalReference r:id="rId9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22" l="1"/>
  <c r="K16" i="22"/>
  <c r="K15" i="22"/>
  <c r="K12" i="22"/>
  <c r="K11" i="22"/>
  <c r="K10" i="22"/>
  <c r="K9" i="22"/>
  <c r="K8" i="22"/>
  <c r="K7" i="22"/>
  <c r="K6" i="22"/>
  <c r="K5" i="22"/>
  <c r="K4" i="22"/>
  <c r="K17" i="21"/>
  <c r="K16" i="21"/>
  <c r="K15" i="21"/>
  <c r="K13" i="21"/>
  <c r="K12" i="21"/>
  <c r="K11" i="21"/>
  <c r="K10" i="21"/>
  <c r="K9" i="21"/>
  <c r="K8" i="21"/>
  <c r="K7" i="21"/>
  <c r="K6" i="21"/>
  <c r="K5" i="21"/>
  <c r="K4" i="21"/>
  <c r="F13" i="20" l="1"/>
  <c r="C13" i="20"/>
  <c r="G3" i="20"/>
  <c r="C3" i="20"/>
  <c r="K18" i="22"/>
  <c r="K13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K14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K18" i="21"/>
  <c r="J18" i="21"/>
  <c r="J17" i="21"/>
  <c r="J16" i="21"/>
  <c r="J15" i="21"/>
  <c r="K14" i="21"/>
  <c r="J14" i="21"/>
  <c r="J13" i="21"/>
  <c r="J12" i="21"/>
  <c r="J11" i="21"/>
  <c r="J10" i="21"/>
  <c r="J9" i="21"/>
  <c r="J8" i="21"/>
  <c r="J7" i="21"/>
  <c r="J6" i="21"/>
  <c r="J5" i="21"/>
  <c r="J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H20" i="20"/>
  <c r="G20" i="20"/>
  <c r="D20" i="20"/>
  <c r="C20" i="20"/>
  <c r="H19" i="20"/>
  <c r="G19" i="20"/>
  <c r="D19" i="20"/>
  <c r="C19" i="20"/>
  <c r="H18" i="20"/>
  <c r="G18" i="20"/>
  <c r="D18" i="20"/>
  <c r="C18" i="20"/>
  <c r="H17" i="20"/>
  <c r="G17" i="20"/>
  <c r="D17" i="20"/>
  <c r="C17" i="20"/>
  <c r="H16" i="20"/>
  <c r="G16" i="20"/>
  <c r="D16" i="20"/>
  <c r="C16" i="20"/>
  <c r="H15" i="20"/>
  <c r="G15" i="20"/>
  <c r="D15" i="20"/>
  <c r="C15" i="20"/>
  <c r="I10" i="20"/>
  <c r="H10" i="20"/>
  <c r="I9" i="20"/>
  <c r="H9" i="20"/>
  <c r="I8" i="20"/>
  <c r="H8" i="20"/>
  <c r="I7" i="20"/>
  <c r="H7" i="20"/>
  <c r="I6" i="20"/>
  <c r="H6" i="20"/>
  <c r="I5" i="20"/>
  <c r="H5" i="20"/>
  <c r="D10" i="20"/>
  <c r="C10" i="20"/>
  <c r="D9" i="20"/>
  <c r="C9" i="20"/>
  <c r="D8" i="20"/>
  <c r="C8" i="20"/>
  <c r="D7" i="20"/>
  <c r="C7" i="20"/>
  <c r="D6" i="20"/>
  <c r="C6" i="20"/>
  <c r="D5" i="20"/>
  <c r="C5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E18" i="31" s="1"/>
  <c r="A18" i="31"/>
  <c r="G17" i="31"/>
  <c r="D17" i="31"/>
  <c r="C17" i="31"/>
  <c r="B17" i="31"/>
  <c r="E17" i="31" s="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E13" i="31" s="1"/>
  <c r="A13" i="31"/>
  <c r="G12" i="31"/>
  <c r="D12" i="31"/>
  <c r="C12" i="31"/>
  <c r="B12" i="31"/>
  <c r="A12" i="31"/>
  <c r="G11" i="31"/>
  <c r="D11" i="31"/>
  <c r="C11" i="31"/>
  <c r="E11" i="31" s="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D4" i="31"/>
  <c r="C4" i="31"/>
  <c r="B4" i="31"/>
  <c r="A4" i="31"/>
  <c r="G3" i="31"/>
  <c r="D3" i="31"/>
  <c r="C3" i="31"/>
  <c r="E3" i="31" s="1"/>
  <c r="B3" i="31"/>
  <c r="A3" i="31"/>
  <c r="G2" i="31"/>
  <c r="D2" i="31"/>
  <c r="C2" i="31"/>
  <c r="B2" i="31"/>
  <c r="A2" i="31"/>
  <c r="G20" i="27"/>
  <c r="D20" i="27"/>
  <c r="C20" i="27"/>
  <c r="B20" i="27"/>
  <c r="A20" i="27"/>
  <c r="G19" i="27"/>
  <c r="D19" i="27"/>
  <c r="C19" i="27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E16" i="27" s="1"/>
  <c r="A16" i="27"/>
  <c r="G15" i="27"/>
  <c r="D15" i="27"/>
  <c r="C15" i="27"/>
  <c r="B15" i="27"/>
  <c r="A15" i="27"/>
  <c r="G14" i="27"/>
  <c r="D14" i="27"/>
  <c r="C14" i="27"/>
  <c r="B14" i="27"/>
  <c r="A14" i="27"/>
  <c r="G13" i="27"/>
  <c r="D13" i="27"/>
  <c r="C13" i="27"/>
  <c r="B13" i="27"/>
  <c r="E13" i="27" s="1"/>
  <c r="A13" i="27"/>
  <c r="G12" i="27"/>
  <c r="D12" i="27"/>
  <c r="C12" i="27"/>
  <c r="B12" i="27"/>
  <c r="E12" i="27" s="1"/>
  <c r="A12" i="27"/>
  <c r="G11" i="27"/>
  <c r="D11" i="27"/>
  <c r="C11" i="27"/>
  <c r="E11" i="27" s="1"/>
  <c r="B11" i="27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E8" i="27" s="1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E5" i="27" s="1"/>
  <c r="A5" i="27"/>
  <c r="G4" i="27"/>
  <c r="D4" i="27"/>
  <c r="C4" i="27"/>
  <c r="B4" i="27"/>
  <c r="E4" i="27" s="1"/>
  <c r="A4" i="27"/>
  <c r="G3" i="27"/>
  <c r="D3" i="27"/>
  <c r="C3" i="27"/>
  <c r="B3" i="27"/>
  <c r="A3" i="27"/>
  <c r="G2" i="27"/>
  <c r="D2" i="27"/>
  <c r="C2" i="27"/>
  <c r="B2" i="27"/>
  <c r="A2" i="27"/>
  <c r="H28" i="19"/>
  <c r="G28" i="19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C3" i="19"/>
  <c r="E9" i="27" l="1"/>
  <c r="E20" i="27"/>
  <c r="E9" i="31"/>
  <c r="E14" i="27"/>
  <c r="E19" i="27"/>
  <c r="E8" i="31"/>
  <c r="F8" i="31" s="1"/>
  <c r="E2" i="31"/>
  <c r="E5" i="31"/>
  <c r="F5" i="31" s="1"/>
  <c r="E10" i="31"/>
  <c r="E15" i="27"/>
  <c r="E18" i="27"/>
  <c r="E3" i="27"/>
  <c r="E6" i="27"/>
  <c r="E16" i="31"/>
  <c r="F16" i="31" s="1"/>
  <c r="E19" i="31"/>
  <c r="F19" i="31" s="1"/>
  <c r="E17" i="27"/>
  <c r="F17" i="27" s="1"/>
  <c r="E4" i="31"/>
  <c r="F4" i="31" s="1"/>
  <c r="E7" i="31"/>
  <c r="F7" i="31" s="1"/>
  <c r="E2" i="27"/>
  <c r="E6" i="31"/>
  <c r="E12" i="31"/>
  <c r="F12" i="31" s="1"/>
  <c r="E15" i="31"/>
  <c r="E7" i="27"/>
  <c r="F7" i="27" s="1"/>
  <c r="E10" i="27"/>
  <c r="F10" i="27" s="1"/>
  <c r="E14" i="31"/>
  <c r="F14" i="31" s="1"/>
  <c r="E20" i="31"/>
  <c r="F20" i="31" s="1"/>
  <c r="F18" i="31"/>
  <c r="F17" i="31"/>
  <c r="F15" i="31"/>
  <c r="F13" i="31"/>
  <c r="F11" i="31"/>
  <c r="F10" i="31"/>
  <c r="F9" i="31"/>
  <c r="F6" i="31"/>
  <c r="F3" i="31"/>
  <c r="F2" i="31"/>
  <c r="F20" i="27"/>
  <c r="F19" i="27"/>
  <c r="F18" i="27"/>
  <c r="F16" i="27"/>
  <c r="F15" i="27"/>
  <c r="F14" i="27"/>
  <c r="F13" i="27"/>
  <c r="F12" i="27"/>
  <c r="F11" i="27"/>
  <c r="F9" i="27"/>
  <c r="F8" i="27"/>
  <c r="F6" i="27"/>
  <c r="F5" i="27"/>
  <c r="F4" i="27"/>
  <c r="F3" i="27"/>
  <c r="F2" i="27"/>
  <c r="F4" i="21"/>
  <c r="F9" i="21"/>
  <c r="F14" i="21"/>
  <c r="O27" i="22"/>
  <c r="P27" i="22" s="1"/>
  <c r="O28" i="22"/>
  <c r="O29" i="22"/>
  <c r="O30" i="22"/>
  <c r="P30" i="22" s="1"/>
  <c r="O31" i="22"/>
  <c r="P31" i="22" s="1"/>
  <c r="K27" i="22"/>
  <c r="L27" i="22" s="1"/>
  <c r="K28" i="22"/>
  <c r="L28" i="22" s="1"/>
  <c r="K29" i="22"/>
  <c r="K30" i="22"/>
  <c r="L30" i="22" s="1"/>
  <c r="K31" i="22"/>
  <c r="L31" i="22" s="1"/>
  <c r="J27" i="22"/>
  <c r="J32" i="22" s="1"/>
  <c r="J28" i="22"/>
  <c r="J29" i="22"/>
  <c r="J30" i="22"/>
  <c r="J31" i="22"/>
  <c r="O22" i="22"/>
  <c r="O23" i="22"/>
  <c r="O24" i="22"/>
  <c r="K22" i="22"/>
  <c r="K23" i="22"/>
  <c r="L23" i="22" s="1"/>
  <c r="K24" i="22"/>
  <c r="J22" i="22"/>
  <c r="J23" i="22"/>
  <c r="J24" i="22"/>
  <c r="P22" i="22"/>
  <c r="O19" i="22"/>
  <c r="K19" i="22"/>
  <c r="J19" i="22"/>
  <c r="O28" i="21"/>
  <c r="O27" i="21"/>
  <c r="P27" i="21" s="1"/>
  <c r="O29" i="21"/>
  <c r="P29" i="21" s="1"/>
  <c r="O30" i="21"/>
  <c r="O31" i="21"/>
  <c r="P31" i="21" s="1"/>
  <c r="O24" i="21"/>
  <c r="O23" i="21"/>
  <c r="O22" i="21"/>
  <c r="O19" i="21"/>
  <c r="P30" i="21"/>
  <c r="E19" i="22"/>
  <c r="G21" i="20"/>
  <c r="H21" i="20"/>
  <c r="F21" i="20"/>
  <c r="D21" i="20"/>
  <c r="E15" i="20"/>
  <c r="E16" i="20"/>
  <c r="E17" i="20"/>
  <c r="E18" i="20"/>
  <c r="E19" i="20"/>
  <c r="E20" i="20"/>
  <c r="C21" i="20"/>
  <c r="K27" i="21"/>
  <c r="K28" i="21"/>
  <c r="L28" i="21" s="1"/>
  <c r="K29" i="21"/>
  <c r="L29" i="21" s="1"/>
  <c r="K30" i="21"/>
  <c r="L30" i="21" s="1"/>
  <c r="K31" i="21"/>
  <c r="L31" i="21" s="1"/>
  <c r="J27" i="21"/>
  <c r="J28" i="21"/>
  <c r="J29" i="21"/>
  <c r="J30" i="21"/>
  <c r="J31" i="21"/>
  <c r="K23" i="21"/>
  <c r="L23" i="21" s="1"/>
  <c r="J23" i="21"/>
  <c r="K24" i="21"/>
  <c r="L24" i="21" s="1"/>
  <c r="J24" i="21"/>
  <c r="K22" i="21"/>
  <c r="K25" i="21" s="1"/>
  <c r="L25" i="21" s="1"/>
  <c r="J22" i="21"/>
  <c r="C12" i="19"/>
  <c r="D17" i="19" s="1"/>
  <c r="D12" i="19"/>
  <c r="C17" i="19" s="1"/>
  <c r="H19" i="19"/>
  <c r="H18" i="19"/>
  <c r="G19" i="19"/>
  <c r="G18" i="19"/>
  <c r="H16" i="19"/>
  <c r="H20" i="19" s="1"/>
  <c r="G16" i="19"/>
  <c r="F4" i="22"/>
  <c r="F9" i="22"/>
  <c r="F14" i="22"/>
  <c r="F5" i="22"/>
  <c r="F10" i="22"/>
  <c r="F15" i="22"/>
  <c r="F6" i="22"/>
  <c r="E22" i="22" s="1"/>
  <c r="F11" i="22"/>
  <c r="F16" i="22"/>
  <c r="F7" i="22"/>
  <c r="E30" i="22" s="1"/>
  <c r="F30" i="22" s="1"/>
  <c r="F12" i="22"/>
  <c r="F17" i="22"/>
  <c r="F8" i="22"/>
  <c r="F13" i="22"/>
  <c r="F18" i="22"/>
  <c r="D27" i="22"/>
  <c r="D28" i="22"/>
  <c r="D29" i="22"/>
  <c r="D30" i="22"/>
  <c r="D31" i="22"/>
  <c r="D22" i="22"/>
  <c r="D23" i="22"/>
  <c r="D24" i="22"/>
  <c r="D19" i="22"/>
  <c r="F15" i="21"/>
  <c r="F16" i="21"/>
  <c r="F17" i="21"/>
  <c r="F5" i="21"/>
  <c r="F6" i="21"/>
  <c r="F7" i="21"/>
  <c r="F8" i="21"/>
  <c r="F10" i="21"/>
  <c r="F11" i="21"/>
  <c r="F12" i="21"/>
  <c r="F13" i="21"/>
  <c r="F18" i="21"/>
  <c r="D24" i="21"/>
  <c r="D22" i="21"/>
  <c r="D28" i="21"/>
  <c r="D29" i="21"/>
  <c r="D30" i="21"/>
  <c r="D31" i="21"/>
  <c r="K19" i="21"/>
  <c r="J19" i="21"/>
  <c r="E19" i="21"/>
  <c r="G10" i="20"/>
  <c r="J10" i="20"/>
  <c r="F10" i="20"/>
  <c r="E10" i="20"/>
  <c r="G9" i="20"/>
  <c r="J9" i="20"/>
  <c r="F9" i="20"/>
  <c r="E9" i="20"/>
  <c r="G8" i="20"/>
  <c r="J8" i="20"/>
  <c r="F8" i="20"/>
  <c r="E8" i="20"/>
  <c r="G7" i="20"/>
  <c r="J7" i="20"/>
  <c r="F7" i="20"/>
  <c r="E7" i="20"/>
  <c r="G6" i="20"/>
  <c r="J6" i="20"/>
  <c r="F6" i="20"/>
  <c r="E6" i="20"/>
  <c r="G5" i="20"/>
  <c r="J5" i="20"/>
  <c r="F5" i="20"/>
  <c r="E5" i="20"/>
  <c r="H17" i="19"/>
  <c r="H21" i="19" s="1"/>
  <c r="G17" i="19"/>
  <c r="D7" i="19"/>
  <c r="C7" i="19"/>
  <c r="D6" i="19"/>
  <c r="C6" i="19"/>
  <c r="D19" i="21"/>
  <c r="D27" i="21"/>
  <c r="D23" i="21"/>
  <c r="E28" i="21" l="1"/>
  <c r="F28" i="21" s="1"/>
  <c r="E28" i="22"/>
  <c r="F28" i="22" s="1"/>
  <c r="J32" i="21"/>
  <c r="C15" i="19"/>
  <c r="J25" i="21"/>
  <c r="E27" i="21"/>
  <c r="E24" i="22"/>
  <c r="F24" i="22" s="1"/>
  <c r="C16" i="19"/>
  <c r="O32" i="21"/>
  <c r="P32" i="21" s="1"/>
  <c r="D25" i="22"/>
  <c r="D32" i="22"/>
  <c r="E21" i="20"/>
  <c r="K25" i="22"/>
  <c r="L25" i="22" s="1"/>
  <c r="L24" i="22"/>
  <c r="L29" i="22"/>
  <c r="K32" i="21"/>
  <c r="L32" i="21" s="1"/>
  <c r="L22" i="21"/>
  <c r="E27" i="22"/>
  <c r="J25" i="22"/>
  <c r="G21" i="19"/>
  <c r="G20" i="19"/>
  <c r="D15" i="19"/>
  <c r="E30" i="21"/>
  <c r="F30" i="21" s="1"/>
  <c r="E23" i="21"/>
  <c r="F23" i="21" s="1"/>
  <c r="E31" i="22"/>
  <c r="F31" i="22" s="1"/>
  <c r="K32" i="22"/>
  <c r="L32" i="22" s="1"/>
  <c r="E29" i="22"/>
  <c r="F29" i="22" s="1"/>
  <c r="E23" i="22"/>
  <c r="F23" i="22" s="1"/>
  <c r="L27" i="21"/>
  <c r="D32" i="21"/>
  <c r="E29" i="21"/>
  <c r="F29" i="21" s="1"/>
  <c r="O25" i="21"/>
  <c r="P25" i="21" s="1"/>
  <c r="O32" i="22"/>
  <c r="P32" i="22" s="1"/>
  <c r="E31" i="21"/>
  <c r="F31" i="21" s="1"/>
  <c r="P28" i="21"/>
  <c r="D25" i="21"/>
  <c r="E24" i="21"/>
  <c r="F24" i="21" s="1"/>
  <c r="E25" i="22"/>
  <c r="F25" i="22" s="1"/>
  <c r="F27" i="21"/>
  <c r="P29" i="22"/>
  <c r="P28" i="22"/>
  <c r="F27" i="22"/>
  <c r="P23" i="21"/>
  <c r="P22" i="21"/>
  <c r="D16" i="19"/>
  <c r="L22" i="22"/>
  <c r="O25" i="22"/>
  <c r="F19" i="21"/>
  <c r="P24" i="21"/>
  <c r="E22" i="21"/>
  <c r="F19" i="22"/>
  <c r="F22" i="22"/>
  <c r="E32" i="21" l="1"/>
  <c r="F32" i="21" s="1"/>
  <c r="E32" i="22"/>
  <c r="F32" i="22" s="1"/>
  <c r="P25" i="22"/>
  <c r="P24" i="22"/>
  <c r="P23" i="22"/>
  <c r="E25" i="21"/>
  <c r="F25" i="21" s="1"/>
  <c r="F22" i="21"/>
</calcChain>
</file>

<file path=xl/sharedStrings.xml><?xml version="1.0" encoding="utf-8"?>
<sst xmlns="http://schemas.openxmlformats.org/spreadsheetml/2006/main" count="308" uniqueCount="92">
  <si>
    <t>Total</t>
  </si>
  <si>
    <t>Scores</t>
  </si>
  <si>
    <t>Long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</si>
  <si>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</si>
  <si>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</si>
  <si>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</si>
  <si>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</si>
  <si>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</si>
  <si>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</si>
  <si>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</si>
  <si>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</si>
  <si>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</si>
  <si>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</si>
  <si>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</si>
  <si>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</si>
  <si>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</si>
  <si>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</si>
  <si>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</si>
  <si>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</si>
  <si>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</si>
  <si>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</si>
  <si>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</si>
  <si>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</si>
  <si>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</si>
  <si>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</si>
  <si>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</si>
  <si>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</si>
  <si>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</si>
  <si>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</si>
  <si>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</si>
  <si>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</si>
  <si>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Left</t>
  </si>
  <si>
    <t>Right</t>
  </si>
  <si>
    <t>Middle</t>
  </si>
  <si>
    <t>Very long</t>
  </si>
  <si>
    <t>Very very long</t>
  </si>
  <si>
    <t>left</t>
  </si>
  <si>
    <t>middle</t>
  </si>
  <si>
    <t>right</t>
  </si>
  <si>
    <t>short</t>
  </si>
  <si>
    <t>a</t>
  </si>
  <si>
    <t>b</t>
  </si>
  <si>
    <t>c</t>
  </si>
  <si>
    <t>d</t>
  </si>
  <si>
    <t>e</t>
  </si>
  <si>
    <t>goal</t>
  </si>
  <si>
    <t>1D</t>
  </si>
  <si>
    <t>1E</t>
  </si>
  <si>
    <t>2D</t>
  </si>
  <si>
    <t>2E</t>
  </si>
  <si>
    <t>3D</t>
  </si>
  <si>
    <t>3E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</si>
  <si>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</si>
  <si>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</si>
  <si>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</si>
  <si>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</si>
  <si>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</si>
  <si>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</si>
  <si>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</si>
  <si>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</si>
  <si>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</si>
  <si>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</si>
  <si>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</si>
  <si>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</si>
  <si>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</si>
  <si>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70-100</t>
  </si>
  <si>
    <t>0-30</t>
  </si>
  <si>
    <t>30-70</t>
  </si>
  <si>
    <t>Attacks</t>
  </si>
  <si>
    <t>Effectiveness</t>
  </si>
  <si>
    <t>Scores from Play</t>
  </si>
  <si>
    <t>Scores from Frees</t>
  </si>
  <si>
    <t>Own</t>
  </si>
  <si>
    <t>Opp</t>
  </si>
  <si>
    <t>Possessions</t>
  </si>
  <si>
    <t>Own won</t>
  </si>
  <si>
    <t>Opp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</si>
  <si>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</si>
  <si>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</si>
  <si>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</si>
  <si>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</si>
  <si>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</si>
  <si>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</si>
  <si>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</si>
  <si>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</si>
  <si>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</si>
  <si>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0-16</t>
  </si>
  <si>
    <t>16-35</t>
  </si>
  <si>
    <t>35-65</t>
  </si>
  <si>
    <t>65-85</t>
  </si>
  <si>
    <t>85-100</t>
  </si>
  <si>
    <t>UPDATE IF DATA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</si>
</sst>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5" fillId="0" borderId="0" xfId="192"/>
    <xf numFmtId="0" fontId="6" fillId="0" borderId="0" xfId="192" applyFont="1"/>
    <xf numFmtId="0" fontId="5" fillId="0" borderId="1" xfId="192" applyBorder="1"/>
    <xf numFmtId="0" fontId="5" fillId="0" borderId="2" xfId="192" applyBorder="1"/>
    <xf numFmtId="0" fontId="5" fillId="0" borderId="3" xfId="192" applyBorder="1"/>
    <xf numFmtId="0" fontId="5" fillId="0" borderId="4" xfId="192" applyBorder="1"/>
    <xf numFmtId="0" fontId="5" fillId="0" borderId="0" xfId="192" applyBorder="1"/>
    <xf numFmtId="0" fontId="5" fillId="0" borderId="5" xfId="192" applyBorder="1"/>
    <xf numFmtId="0" fontId="5" fillId="0" borderId="6" xfId="192" applyBorder="1"/>
    <xf numFmtId="0" fontId="5" fillId="0" borderId="7" xfId="192" applyBorder="1"/>
    <xf numFmtId="0" fontId="5" fillId="0" borderId="8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F5968"/>
      <color rgb="FF006201"/>
      <color rgb="FFE70922"/>
      <color rgb="FFABDAF3"/>
      <color rgb="FF91B9CD"/>
      <color rgb="FF192329"/>
      <color rgb="FF19232A"/>
      <color rgb="FF1B242C"/>
      <color rgb="FF4C96FA"/>
      <color rgb="FF6400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0.6097560975609756</c:v>
                </c:pt>
                <c:pt idx="1">
                  <c:v>0.3902439024390244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0.84615384615384615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0.5</c:v>
                </c:pt>
                <c:pt idx="1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0.65517241379310343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TimeSectorANALYSIS!$C$13</c:f>
              <c:strCache>
                <c:ptCount val="1"/>
                <c:pt idx="0">
                  <c:v>Bally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TimeSectorANALYSIS!$E$15:$E$20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1D46-9A5B-B1DAD986D6D2}"/>
            </c:ext>
          </c:extLst>
        </c:ser>
        <c:ser>
          <c:idx val="1"/>
          <c:order val="1"/>
          <c:tx>
            <c:strRef>
              <c:f>TimeSectorANALYSIS!$F$13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TimeSectorANALYSIS!$F$15:$F$20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1D46-9A5B-B1DAD98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76203</xdr:colOff>
      <xdr:row>31</xdr:row>
      <xdr:rowOff>123372</xdr:rowOff>
    </xdr:from>
    <xdr:to>
      <xdr:col>29</xdr:col>
      <xdr:colOff>613232</xdr:colOff>
      <xdr:row>34</xdr:row>
      <xdr:rowOff>90715</xdr:rowOff>
    </xdr:to>
    <xdr:sp macro="" textlink="Location2ANALYSIS!L22">
      <xdr:nvSpPr>
        <xdr:cNvPr id="324" name="Rectangle 323">
          <a:extLst>
            <a:ext uri="{FF2B5EF4-FFF2-40B4-BE49-F238E27FC236}">
              <a16:creationId xmlns:a16="http://schemas.microsoft.com/office/drawing/2014/main" id="{E68A10CC-10B5-F348-9A7E-9B15E02D4753}"/>
            </a:ext>
          </a:extLst>
        </xdr:cNvPr>
        <xdr:cNvSpPr>
          <a:spLocks noChangeAspect="1"/>
        </xdr:cNvSpPr>
      </xdr:nvSpPr>
      <xdr:spPr>
        <a:xfrm>
          <a:off x="23444203" y="5185229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A943087-6141-334C-915B-F3D65C938B5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28</xdr:col>
      <xdr:colOff>76203</xdr:colOff>
      <xdr:row>37</xdr:row>
      <xdr:rowOff>148772</xdr:rowOff>
    </xdr:from>
    <xdr:to>
      <xdr:col>29</xdr:col>
      <xdr:colOff>613232</xdr:colOff>
      <xdr:row>40</xdr:row>
      <xdr:rowOff>116114</xdr:rowOff>
    </xdr:to>
    <xdr:sp macro="" textlink="Location2ANALYSIS!L24">
      <xdr:nvSpPr>
        <xdr:cNvPr id="325" name="Rectangle 324">
          <a:extLst>
            <a:ext uri="{FF2B5EF4-FFF2-40B4-BE49-F238E27FC236}">
              <a16:creationId xmlns:a16="http://schemas.microsoft.com/office/drawing/2014/main" id="{1F8CBFF7-1BC7-7B46-9D97-BF52E96BD847}"/>
            </a:ext>
          </a:extLst>
        </xdr:cNvPr>
        <xdr:cNvSpPr>
          <a:spLocks noChangeAspect="1"/>
        </xdr:cNvSpPr>
      </xdr:nvSpPr>
      <xdr:spPr>
        <a:xfrm>
          <a:off x="23444203" y="61903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A9EFF42-9BDF-5340-9E98-62F65F41CA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28</xdr:col>
      <xdr:colOff>76203</xdr:colOff>
      <xdr:row>44</xdr:row>
      <xdr:rowOff>29029</xdr:rowOff>
    </xdr:from>
    <xdr:to>
      <xdr:col>29</xdr:col>
      <xdr:colOff>613232</xdr:colOff>
      <xdr:row>46</xdr:row>
      <xdr:rowOff>159657</xdr:rowOff>
    </xdr:to>
    <xdr:sp macro="" textlink="Location2ANALYSIS!L23">
      <xdr:nvSpPr>
        <xdr:cNvPr id="326" name="Rectangle 325">
          <a:extLst>
            <a:ext uri="{FF2B5EF4-FFF2-40B4-BE49-F238E27FC236}">
              <a16:creationId xmlns:a16="http://schemas.microsoft.com/office/drawing/2014/main" id="{B8455047-27C2-0142-B73E-A7C2E51560E1}"/>
            </a:ext>
          </a:extLst>
        </xdr:cNvPr>
        <xdr:cNvSpPr>
          <a:spLocks noChangeAspect="1"/>
        </xdr:cNvSpPr>
      </xdr:nvSpPr>
      <xdr:spPr>
        <a:xfrm>
          <a:off x="23444203" y="721360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7</xdr:row>
      <xdr:rowOff>134257</xdr:rowOff>
    </xdr:from>
    <xdr:to>
      <xdr:col>29</xdr:col>
      <xdr:colOff>533403</xdr:colOff>
      <xdr:row>10</xdr:row>
      <xdr:rowOff>101600</xdr:rowOff>
    </xdr:to>
    <xdr:sp macro="" textlink="Location1ANALYSIS!L22">
      <xdr:nvSpPr>
        <xdr:cNvPr id="321" name="Rectangle 320">
          <a:extLst>
            <a:ext uri="{FF2B5EF4-FFF2-40B4-BE49-F238E27FC236}">
              <a16:creationId xmlns:a16="http://schemas.microsoft.com/office/drawing/2014/main" id="{E32B5FB3-1D22-714C-B46D-DC435FB57A33}"/>
            </a:ext>
          </a:extLst>
        </xdr:cNvPr>
        <xdr:cNvSpPr>
          <a:spLocks noChangeAspect="1"/>
        </xdr:cNvSpPr>
      </xdr:nvSpPr>
      <xdr:spPr>
        <a:xfrm>
          <a:off x="23364374" y="1277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27</xdr:col>
      <xdr:colOff>830945</xdr:colOff>
      <xdr:row>13</xdr:row>
      <xdr:rowOff>159657</xdr:rowOff>
    </xdr:from>
    <xdr:to>
      <xdr:col>29</xdr:col>
      <xdr:colOff>533403</xdr:colOff>
      <xdr:row>16</xdr:row>
      <xdr:rowOff>127000</xdr:rowOff>
    </xdr:to>
    <xdr:sp macro="" textlink="Location1ANALYSIS!L24">
      <xdr:nvSpPr>
        <xdr:cNvPr id="322" name="Rectangle 321">
          <a:extLst>
            <a:ext uri="{FF2B5EF4-FFF2-40B4-BE49-F238E27FC236}">
              <a16:creationId xmlns:a16="http://schemas.microsoft.com/office/drawing/2014/main" id="{9247293A-1A77-0E4A-AC11-1928E88CF388}"/>
            </a:ext>
          </a:extLst>
        </xdr:cNvPr>
        <xdr:cNvSpPr>
          <a:spLocks noChangeAspect="1"/>
        </xdr:cNvSpPr>
      </xdr:nvSpPr>
      <xdr:spPr>
        <a:xfrm>
          <a:off x="23364374" y="228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830945</xdr:colOff>
      <xdr:row>20</xdr:row>
      <xdr:rowOff>39914</xdr:rowOff>
    </xdr:from>
    <xdr:to>
      <xdr:col>29</xdr:col>
      <xdr:colOff>533403</xdr:colOff>
      <xdr:row>23</xdr:row>
      <xdr:rowOff>7257</xdr:rowOff>
    </xdr:to>
    <xdr:sp macro="" textlink="Location1ANALYSIS!L23">
      <xdr:nvSpPr>
        <xdr:cNvPr id="323" name="Rectangle 322">
          <a:extLst>
            <a:ext uri="{FF2B5EF4-FFF2-40B4-BE49-F238E27FC236}">
              <a16:creationId xmlns:a16="http://schemas.microsoft.com/office/drawing/2014/main" id="{03D9FEBE-55EA-7940-A94B-BA91A31C68AC}"/>
            </a:ext>
          </a:extLst>
        </xdr:cNvPr>
        <xdr:cNvSpPr>
          <a:spLocks noChangeAspect="1"/>
        </xdr:cNvSpPr>
      </xdr:nvSpPr>
      <xdr:spPr>
        <a:xfrm>
          <a:off x="23364374" y="33056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20</xdr:row>
      <xdr:rowOff>78111</xdr:rowOff>
    </xdr:from>
    <xdr:to>
      <xdr:col>3</xdr:col>
      <xdr:colOff>798629</xdr:colOff>
      <xdr:row>26</xdr:row>
      <xdr:rowOff>10601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3343825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20</xdr:row>
      <xdr:rowOff>78111</xdr:rowOff>
    </xdr:from>
    <xdr:to>
      <xdr:col>4</xdr:col>
      <xdr:colOff>413110</xdr:colOff>
      <xdr:row>26</xdr:row>
      <xdr:rowOff>10601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3343825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20</xdr:row>
      <xdr:rowOff>78111</xdr:rowOff>
    </xdr:from>
    <xdr:to>
      <xdr:col>5</xdr:col>
      <xdr:colOff>544284</xdr:colOff>
      <xdr:row>26</xdr:row>
      <xdr:rowOff>10601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3343825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8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29</xdr:row>
      <xdr:rowOff>151833</xdr:rowOff>
    </xdr:from>
    <xdr:to>
      <xdr:col>4</xdr:col>
      <xdr:colOff>8533</xdr:colOff>
      <xdr:row>35</xdr:row>
      <xdr:rowOff>94195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4887119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29</xdr:row>
      <xdr:rowOff>151833</xdr:rowOff>
    </xdr:from>
    <xdr:to>
      <xdr:col>4</xdr:col>
      <xdr:colOff>439526</xdr:colOff>
      <xdr:row>35</xdr:row>
      <xdr:rowOff>94195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4887119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29</xdr:row>
      <xdr:rowOff>151833</xdr:rowOff>
    </xdr:from>
    <xdr:to>
      <xdr:col>5</xdr:col>
      <xdr:colOff>503179</xdr:colOff>
      <xdr:row>35</xdr:row>
      <xdr:rowOff>94195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4887119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18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499438</xdr:colOff>
      <xdr:row>21</xdr:row>
      <xdr:rowOff>37428</xdr:rowOff>
    </xdr:from>
    <xdr:to>
      <xdr:col>3</xdr:col>
      <xdr:colOff>121206</xdr:colOff>
      <xdr:row>29</xdr:row>
      <xdr:rowOff>22053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334009" y="3466428"/>
          <a:ext cx="1290911" cy="1290911"/>
        </a:xfrm>
        <a:prstGeom prst="rect">
          <a:avLst/>
        </a:prstGeom>
      </xdr:spPr>
    </xdr:pic>
    <xdr:clientData/>
  </xdr:twoCellAnchor>
  <xdr:twoCellAnchor editAs="oneCell">
    <xdr:from>
      <xdr:col>1</xdr:col>
      <xdr:colOff>754952</xdr:colOff>
      <xdr:row>29</xdr:row>
      <xdr:rowOff>139507</xdr:rowOff>
    </xdr:from>
    <xdr:to>
      <xdr:col>2</xdr:col>
      <xdr:colOff>623793</xdr:colOff>
      <xdr:row>35</xdr:row>
      <xdr:rowOff>76082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589523" y="4874793"/>
          <a:ext cx="703413" cy="916289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671248</xdr:colOff>
      <xdr:row>10</xdr:row>
      <xdr:rowOff>97979</xdr:rowOff>
    </xdr:from>
    <xdr:to>
      <xdr:col>13</xdr:col>
      <xdr:colOff>768610</xdr:colOff>
      <xdr:row>20</xdr:row>
      <xdr:rowOff>129186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7BA9D3B-DEBB-9346-B5E4-69226512870C}"/>
            </a:ext>
          </a:extLst>
        </xdr:cNvPr>
        <xdr:cNvGrpSpPr/>
      </xdr:nvGrpSpPr>
      <xdr:grpSpPr>
        <a:xfrm>
          <a:off x="9016962" y="1730836"/>
          <a:ext cx="2601077" cy="1664064"/>
          <a:chOff x="9016962" y="878115"/>
          <a:chExt cx="2601077" cy="1664064"/>
        </a:xfrm>
      </xdr:grpSpPr>
      <xdr:sp macro="" textlink="[1]Match!$C$1">
        <xdr:nvSpPr>
          <xdr:cNvPr id="17" name="Rectangle 16">
            <a:extLst>
              <a:ext uri="{FF2B5EF4-FFF2-40B4-BE49-F238E27FC236}">
                <a16:creationId xmlns:a16="http://schemas.microsoft.com/office/drawing/2014/main" id="{92B4DC7F-ACE3-734C-AEA8-35AACC060B74}"/>
              </a:ext>
            </a:extLst>
          </xdr:cNvPr>
          <xdr:cNvSpPr>
            <a:spLocks noChangeAspect="1"/>
          </xdr:cNvSpPr>
        </xdr:nvSpPr>
        <xdr:spPr>
          <a:xfrm>
            <a:off x="10795079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07763B-6B89-334A-B011-532ED7AA0D69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B$1">
        <xdr:nvSpPr>
          <xdr:cNvPr id="18" name="Rectangle 17">
            <a:extLst>
              <a:ext uri="{FF2B5EF4-FFF2-40B4-BE49-F238E27FC236}">
                <a16:creationId xmlns:a16="http://schemas.microsoft.com/office/drawing/2014/main" id="{6DBE6BE3-70CF-794D-834D-0A4C2496CB6D}"/>
              </a:ext>
            </a:extLst>
          </xdr:cNvPr>
          <xdr:cNvSpPr>
            <a:spLocks noChangeAspect="1"/>
          </xdr:cNvSpPr>
        </xdr:nvSpPr>
        <xdr:spPr>
          <a:xfrm>
            <a:off x="9898705" y="87811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6DB47FF-73F1-0140-9309-136979CF8EA0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Bally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2">
        <xdr:nvSpPr>
          <xdr:cNvPr id="20" name="Rectangle 19">
            <a:extLst>
              <a:ext uri="{FF2B5EF4-FFF2-40B4-BE49-F238E27FC236}">
                <a16:creationId xmlns:a16="http://schemas.microsoft.com/office/drawing/2014/main" id="{D7FD9BD0-95C6-4D44-A3F7-8FC95A8E294D}"/>
              </a:ext>
            </a:extLst>
          </xdr:cNvPr>
          <xdr:cNvSpPr>
            <a:spLocks noChangeAspect="1"/>
          </xdr:cNvSpPr>
        </xdr:nvSpPr>
        <xdr:spPr>
          <a:xfrm>
            <a:off x="10795079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82D03AB-C165-ED49-8D53-67568E8A10CA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28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2">
        <xdr:nvSpPr>
          <xdr:cNvPr id="21" name="Rectangle 20">
            <a:extLst>
              <a:ext uri="{FF2B5EF4-FFF2-40B4-BE49-F238E27FC236}">
                <a16:creationId xmlns:a16="http://schemas.microsoft.com/office/drawing/2014/main" id="{AD4BA122-064D-2C4B-9CF3-86A9751F1C0E}"/>
              </a:ext>
            </a:extLst>
          </xdr:cNvPr>
          <xdr:cNvSpPr>
            <a:spLocks noChangeAspect="1"/>
          </xdr:cNvSpPr>
        </xdr:nvSpPr>
        <xdr:spPr>
          <a:xfrm>
            <a:off x="9898705" y="1230086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72749C92-EBAC-DC40-A0C6-A593B4769C74}" type="TxLink">
              <a:rPr lang="en-US" sz="11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13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3">
        <xdr:nvSpPr>
          <xdr:cNvPr id="22" name="Rectangle 21">
            <a:extLst>
              <a:ext uri="{FF2B5EF4-FFF2-40B4-BE49-F238E27FC236}">
                <a16:creationId xmlns:a16="http://schemas.microsoft.com/office/drawing/2014/main" id="{4AF518D9-550D-DF4D-94ED-A08D3B094041}"/>
              </a:ext>
            </a:extLst>
          </xdr:cNvPr>
          <xdr:cNvSpPr>
            <a:spLocks noChangeAspect="1"/>
          </xdr:cNvSpPr>
        </xdr:nvSpPr>
        <xdr:spPr>
          <a:xfrm>
            <a:off x="10795079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C272561-ED72-B94E-AF0D-CFCCBF3BFEF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14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3">
        <xdr:nvSpPr>
          <xdr:cNvPr id="23" name="Rectangle 22">
            <a:extLst>
              <a:ext uri="{FF2B5EF4-FFF2-40B4-BE49-F238E27FC236}">
                <a16:creationId xmlns:a16="http://schemas.microsoft.com/office/drawing/2014/main" id="{B8EFF721-7024-0342-B0AE-1ECE1D2AF41B}"/>
              </a:ext>
            </a:extLst>
          </xdr:cNvPr>
          <xdr:cNvSpPr>
            <a:spLocks noChangeAspect="1"/>
          </xdr:cNvSpPr>
        </xdr:nvSpPr>
        <xdr:spPr>
          <a:xfrm>
            <a:off x="9898705" y="1582058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776D8DD-FA6E-654A-B47F-353C8CE9B35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11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4">
        <xdr:nvSpPr>
          <xdr:cNvPr id="24" name="Rectangle 23">
            <a:extLst>
              <a:ext uri="{FF2B5EF4-FFF2-40B4-BE49-F238E27FC236}">
                <a16:creationId xmlns:a16="http://schemas.microsoft.com/office/drawing/2014/main" id="{4FA6B2C8-0AA2-B34B-B60E-3650DBB43F75}"/>
              </a:ext>
            </a:extLst>
          </xdr:cNvPr>
          <xdr:cNvSpPr>
            <a:spLocks noChangeAspect="1"/>
          </xdr:cNvSpPr>
        </xdr:nvSpPr>
        <xdr:spPr>
          <a:xfrm>
            <a:off x="10795079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B963FC4-8DCC-C74A-9290-B58BD344B69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14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4">
        <xdr:nvSpPr>
          <xdr:cNvPr id="25" name="Rectangle 24">
            <a:extLst>
              <a:ext uri="{FF2B5EF4-FFF2-40B4-BE49-F238E27FC236}">
                <a16:creationId xmlns:a16="http://schemas.microsoft.com/office/drawing/2014/main" id="{22F0866D-4AFB-644E-A4A5-6C4519DA863F}"/>
              </a:ext>
            </a:extLst>
          </xdr:cNvPr>
          <xdr:cNvSpPr>
            <a:spLocks noChangeAspect="1"/>
          </xdr:cNvSpPr>
        </xdr:nvSpPr>
        <xdr:spPr>
          <a:xfrm>
            <a:off x="9898705" y="1923145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E1EFAE3-6DAA-AF4A-A4E6-701757040E7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2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D15">
        <xdr:nvSpPr>
          <xdr:cNvPr id="26" name="Rectangle 25">
            <a:extLst>
              <a:ext uri="{FF2B5EF4-FFF2-40B4-BE49-F238E27FC236}">
                <a16:creationId xmlns:a16="http://schemas.microsoft.com/office/drawing/2014/main" id="{85DC46B7-9BC1-8B4C-A5FB-F406E3AF1517}"/>
              </a:ext>
            </a:extLst>
          </xdr:cNvPr>
          <xdr:cNvSpPr>
            <a:spLocks noChangeAspect="1"/>
          </xdr:cNvSpPr>
        </xdr:nvSpPr>
        <xdr:spPr>
          <a:xfrm>
            <a:off x="10795079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5AC453B-A317-A84B-95B6-824BCF71CF3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39%</a:t>
            </a:fld>
            <a:endParaRPr lang="en-US" sz="10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C15">
        <xdr:nvSpPr>
          <xdr:cNvPr id="27" name="Rectangle 26">
            <a:extLst>
              <a:ext uri="{FF2B5EF4-FFF2-40B4-BE49-F238E27FC236}">
                <a16:creationId xmlns:a16="http://schemas.microsoft.com/office/drawing/2014/main" id="{8B6E6245-D090-2243-B4AD-DC0FF500EB81}"/>
              </a:ext>
            </a:extLst>
          </xdr:cNvPr>
          <xdr:cNvSpPr>
            <a:spLocks noChangeAspect="1"/>
          </xdr:cNvSpPr>
        </xdr:nvSpPr>
        <xdr:spPr>
          <a:xfrm>
            <a:off x="9898705" y="2267859"/>
            <a:ext cx="822960" cy="27432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35BBC1-747C-8B47-BB86-45ECC6CD61D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61%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2">
        <xdr:nvSpPr>
          <xdr:cNvPr id="28" name="Rectangle 27">
            <a:extLst>
              <a:ext uri="{FF2B5EF4-FFF2-40B4-BE49-F238E27FC236}">
                <a16:creationId xmlns:a16="http://schemas.microsoft.com/office/drawing/2014/main" id="{0E2F9DC1-2222-E345-90B6-B9B308FEC35D}"/>
              </a:ext>
            </a:extLst>
          </xdr:cNvPr>
          <xdr:cNvSpPr>
            <a:spLocks noChangeAspect="1"/>
          </xdr:cNvSpPr>
        </xdr:nvSpPr>
        <xdr:spPr>
          <a:xfrm>
            <a:off x="9016962" y="1230086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3B940BC5-3DAE-6449-AEE5-18A0D7E8F05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Total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3">
        <xdr:nvSpPr>
          <xdr:cNvPr id="29" name="Rectangle 28">
            <a:extLst>
              <a:ext uri="{FF2B5EF4-FFF2-40B4-BE49-F238E27FC236}">
                <a16:creationId xmlns:a16="http://schemas.microsoft.com/office/drawing/2014/main" id="{D20B9DFD-90B6-5047-AAE7-8B0AAB32DFFE}"/>
              </a:ext>
            </a:extLst>
          </xdr:cNvPr>
          <xdr:cNvSpPr>
            <a:spLocks noChangeAspect="1"/>
          </xdr:cNvSpPr>
        </xdr:nvSpPr>
        <xdr:spPr>
          <a:xfrm>
            <a:off x="9016962" y="1582058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0868193-6F66-4C4A-BD10-CBC120A971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Won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4">
        <xdr:nvSpPr>
          <xdr:cNvPr id="30" name="Rectangle 29">
            <a:extLst>
              <a:ext uri="{FF2B5EF4-FFF2-40B4-BE49-F238E27FC236}">
                <a16:creationId xmlns:a16="http://schemas.microsoft.com/office/drawing/2014/main" id="{5E71DEB2-8D2E-2944-8AFB-3C59F1FFD22D}"/>
              </a:ext>
            </a:extLst>
          </xdr:cNvPr>
          <xdr:cNvSpPr>
            <a:spLocks noChangeAspect="1"/>
          </xdr:cNvSpPr>
        </xdr:nvSpPr>
        <xdr:spPr>
          <a:xfrm>
            <a:off x="9016962" y="1923145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FE2C5C-BC35-9D40-B892-581D5904669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Lost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B15">
        <xdr:nvSpPr>
          <xdr:cNvPr id="31" name="Rectangle 30">
            <a:extLst>
              <a:ext uri="{FF2B5EF4-FFF2-40B4-BE49-F238E27FC236}">
                <a16:creationId xmlns:a16="http://schemas.microsoft.com/office/drawing/2014/main" id="{0160CDD4-1498-EC4B-9900-D48340F5BA5C}"/>
              </a:ext>
            </a:extLst>
          </xdr:cNvPr>
          <xdr:cNvSpPr>
            <a:spLocks noChangeAspect="1"/>
          </xdr:cNvSpPr>
        </xdr:nvSpPr>
        <xdr:spPr>
          <a:xfrm>
            <a:off x="9016962" y="2267859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3D00A4D-3AE9-A04F-8D95-87D0E6681A6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468086</xdr:colOff>
      <xdr:row>25</xdr:row>
      <xdr:rowOff>14512</xdr:rowOff>
    </xdr:from>
    <xdr:to>
      <xdr:col>15</xdr:col>
      <xdr:colOff>456475</xdr:colOff>
      <xdr:row>26</xdr:row>
      <xdr:rowOff>125546</xdr:rowOff>
    </xdr:to>
    <xdr:sp macro="" textlink="Location1ANALYSIS!F22">
      <xdr:nvSpPr>
        <xdr:cNvPr id="122" name="Rectangle 121">
          <a:extLst>
            <a:ext uri="{FF2B5EF4-FFF2-40B4-BE49-F238E27FC236}">
              <a16:creationId xmlns:a16="http://schemas.microsoft.com/office/drawing/2014/main" id="{D024B807-AE82-C841-B9A0-ED0A5E29B6C6}"/>
            </a:ext>
          </a:extLst>
        </xdr:cNvPr>
        <xdr:cNvSpPr>
          <a:spLocks noChangeAspect="1"/>
        </xdr:cNvSpPr>
      </xdr:nvSpPr>
      <xdr:spPr>
        <a:xfrm>
          <a:off x="12152086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3626E69-E22D-0341-95B3-E1A9F3D67FC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15</xdr:col>
      <xdr:colOff>620488</xdr:colOff>
      <xdr:row>25</xdr:row>
      <xdr:rowOff>14512</xdr:rowOff>
    </xdr:from>
    <xdr:to>
      <xdr:col>16</xdr:col>
      <xdr:colOff>608876</xdr:colOff>
      <xdr:row>26</xdr:row>
      <xdr:rowOff>125546</xdr:rowOff>
    </xdr:to>
    <xdr:sp macro="" textlink="Location1ANALYSIS!F28">
      <xdr:nvSpPr>
        <xdr:cNvPr id="123" name="Rectangle 122">
          <a:extLst>
            <a:ext uri="{FF2B5EF4-FFF2-40B4-BE49-F238E27FC236}">
              <a16:creationId xmlns:a16="http://schemas.microsoft.com/office/drawing/2014/main" id="{B822244A-D45C-944C-8BB8-3684FF538751}"/>
            </a:ext>
          </a:extLst>
        </xdr:cNvPr>
        <xdr:cNvSpPr>
          <a:spLocks noChangeAspect="1"/>
        </xdr:cNvSpPr>
      </xdr:nvSpPr>
      <xdr:spPr>
        <a:xfrm>
          <a:off x="1313905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156033</xdr:colOff>
      <xdr:row>25</xdr:row>
      <xdr:rowOff>14512</xdr:rowOff>
    </xdr:from>
    <xdr:to>
      <xdr:col>18</xdr:col>
      <xdr:colOff>131721</xdr:colOff>
      <xdr:row>26</xdr:row>
      <xdr:rowOff>125546</xdr:rowOff>
    </xdr:to>
    <xdr:sp macro="" textlink="Location1ANALYSIS!F29">
      <xdr:nvSpPr>
        <xdr:cNvPr id="124" name="Rectangle 123">
          <a:extLst>
            <a:ext uri="{FF2B5EF4-FFF2-40B4-BE49-F238E27FC236}">
              <a16:creationId xmlns:a16="http://schemas.microsoft.com/office/drawing/2014/main" id="{2A8CB4D7-920A-D749-AB7A-733B00BEDE7C}"/>
            </a:ext>
          </a:extLst>
        </xdr:cNvPr>
        <xdr:cNvSpPr>
          <a:spLocks noChangeAspect="1"/>
        </xdr:cNvSpPr>
      </xdr:nvSpPr>
      <xdr:spPr>
        <a:xfrm>
          <a:off x="14343747" y="4096655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489863</xdr:colOff>
      <xdr:row>25</xdr:row>
      <xdr:rowOff>14512</xdr:rowOff>
    </xdr:from>
    <xdr:to>
      <xdr:col>19</xdr:col>
      <xdr:colOff>478252</xdr:colOff>
      <xdr:row>26</xdr:row>
      <xdr:rowOff>125546</xdr:rowOff>
    </xdr:to>
    <xdr:sp macro="" textlink="Location1ANALYSIS!F30">
      <xdr:nvSpPr>
        <xdr:cNvPr id="125" name="Rectangle 124">
          <a:extLst>
            <a:ext uri="{FF2B5EF4-FFF2-40B4-BE49-F238E27FC236}">
              <a16:creationId xmlns:a16="http://schemas.microsoft.com/office/drawing/2014/main" id="{188C3BD6-0A47-AC4F-AF6C-0E63C4E9FAE9}"/>
            </a:ext>
          </a:extLst>
        </xdr:cNvPr>
        <xdr:cNvSpPr>
          <a:spLocks noChangeAspect="1"/>
        </xdr:cNvSpPr>
      </xdr:nvSpPr>
      <xdr:spPr>
        <a:xfrm>
          <a:off x="1551214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388262</xdr:colOff>
      <xdr:row>25</xdr:row>
      <xdr:rowOff>14512</xdr:rowOff>
    </xdr:from>
    <xdr:to>
      <xdr:col>20</xdr:col>
      <xdr:colOff>376650</xdr:colOff>
      <xdr:row>26</xdr:row>
      <xdr:rowOff>125546</xdr:rowOff>
    </xdr:to>
    <xdr:sp macro="" textlink="Location1ANALYSIS!F31">
      <xdr:nvSpPr>
        <xdr:cNvPr id="126" name="Rectangle 125">
          <a:extLst>
            <a:ext uri="{FF2B5EF4-FFF2-40B4-BE49-F238E27FC236}">
              <a16:creationId xmlns:a16="http://schemas.microsoft.com/office/drawing/2014/main" id="{597D8227-D659-6F4A-A383-1A34619EDD99}"/>
            </a:ext>
          </a:extLst>
        </xdr:cNvPr>
        <xdr:cNvSpPr>
          <a:spLocks noChangeAspect="1"/>
        </xdr:cNvSpPr>
      </xdr:nvSpPr>
      <xdr:spPr>
        <a:xfrm>
          <a:off x="16245119" y="409665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449943</xdr:colOff>
      <xdr:row>49</xdr:row>
      <xdr:rowOff>21773</xdr:rowOff>
    </xdr:from>
    <xdr:to>
      <xdr:col>15</xdr:col>
      <xdr:colOff>438332</xdr:colOff>
      <xdr:row>50</xdr:row>
      <xdr:rowOff>132807</xdr:rowOff>
    </xdr:to>
    <xdr:sp macro="" textlink="Location2ANALYSIS!F22">
      <xdr:nvSpPr>
        <xdr:cNvPr id="92" name="Rectangle 91">
          <a:extLst>
            <a:ext uri="{FF2B5EF4-FFF2-40B4-BE49-F238E27FC236}">
              <a16:creationId xmlns:a16="http://schemas.microsoft.com/office/drawing/2014/main" id="{D76BC544-1255-F346-A3CE-B0A638BD48CB}"/>
            </a:ext>
          </a:extLst>
        </xdr:cNvPr>
        <xdr:cNvSpPr>
          <a:spLocks noChangeAspect="1"/>
        </xdr:cNvSpPr>
      </xdr:nvSpPr>
      <xdr:spPr>
        <a:xfrm>
          <a:off x="1213394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BDADE8B-4152-C24B-91A6-11B340F4FDC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15</xdr:col>
      <xdr:colOff>584202</xdr:colOff>
      <xdr:row>49</xdr:row>
      <xdr:rowOff>21773</xdr:rowOff>
    </xdr:from>
    <xdr:to>
      <xdr:col>16</xdr:col>
      <xdr:colOff>572590</xdr:colOff>
      <xdr:row>50</xdr:row>
      <xdr:rowOff>132807</xdr:rowOff>
    </xdr:to>
    <xdr:sp macro="" textlink="Location2ANALYSIS!F28">
      <xdr:nvSpPr>
        <xdr:cNvPr id="93" name="Rectangle 92">
          <a:extLst>
            <a:ext uri="{FF2B5EF4-FFF2-40B4-BE49-F238E27FC236}">
              <a16:creationId xmlns:a16="http://schemas.microsoft.com/office/drawing/2014/main" id="{812AF9BA-5D8B-7B4E-BAB2-F147C962C9BA}"/>
            </a:ext>
          </a:extLst>
        </xdr:cNvPr>
        <xdr:cNvSpPr>
          <a:spLocks noChangeAspect="1"/>
        </xdr:cNvSpPr>
      </xdr:nvSpPr>
      <xdr:spPr>
        <a:xfrm>
          <a:off x="13102773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3662102-D7DA-5A44-A706-E9F49364D56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101604</xdr:colOff>
      <xdr:row>49</xdr:row>
      <xdr:rowOff>21773</xdr:rowOff>
    </xdr:from>
    <xdr:to>
      <xdr:col>18</xdr:col>
      <xdr:colOff>77292</xdr:colOff>
      <xdr:row>50</xdr:row>
      <xdr:rowOff>132807</xdr:rowOff>
    </xdr:to>
    <xdr:sp macro="" textlink="Location2ANALYSIS!F29">
      <xdr:nvSpPr>
        <xdr:cNvPr id="94" name="Rectangle 93">
          <a:extLst>
            <a:ext uri="{FF2B5EF4-FFF2-40B4-BE49-F238E27FC236}">
              <a16:creationId xmlns:a16="http://schemas.microsoft.com/office/drawing/2014/main" id="{72FA2937-FC10-8640-88E4-C8F11C8031C8}"/>
            </a:ext>
          </a:extLst>
        </xdr:cNvPr>
        <xdr:cNvSpPr>
          <a:spLocks noChangeAspect="1"/>
        </xdr:cNvSpPr>
      </xdr:nvSpPr>
      <xdr:spPr>
        <a:xfrm>
          <a:off x="14289318" y="802277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F40B7B7-89C9-F343-BF88-16BCDE8AEEC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562442</xdr:colOff>
      <xdr:row>49</xdr:row>
      <xdr:rowOff>21773</xdr:rowOff>
    </xdr:from>
    <xdr:to>
      <xdr:col>20</xdr:col>
      <xdr:colOff>550830</xdr:colOff>
      <xdr:row>50</xdr:row>
      <xdr:rowOff>132807</xdr:rowOff>
    </xdr:to>
    <xdr:sp macro="" textlink="Location2ANALYSIS!F31">
      <xdr:nvSpPr>
        <xdr:cNvPr id="98" name="Rectangle 97">
          <a:extLst>
            <a:ext uri="{FF2B5EF4-FFF2-40B4-BE49-F238E27FC236}">
              <a16:creationId xmlns:a16="http://schemas.microsoft.com/office/drawing/2014/main" id="{5292FCC6-BCA3-1A48-A18F-C0AAA49D8C54}"/>
            </a:ext>
          </a:extLst>
        </xdr:cNvPr>
        <xdr:cNvSpPr>
          <a:spLocks noChangeAspect="1"/>
        </xdr:cNvSpPr>
      </xdr:nvSpPr>
      <xdr:spPr>
        <a:xfrm>
          <a:off x="16419299" y="8022773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478974</xdr:colOff>
      <xdr:row>49</xdr:row>
      <xdr:rowOff>3630</xdr:rowOff>
    </xdr:from>
    <xdr:to>
      <xdr:col>19</xdr:col>
      <xdr:colOff>467363</xdr:colOff>
      <xdr:row>50</xdr:row>
      <xdr:rowOff>114664</xdr:rowOff>
    </xdr:to>
    <xdr:sp macro="" textlink="Location2ANALYSIS!F30">
      <xdr:nvSpPr>
        <xdr:cNvPr id="102" name="Rectangle 101">
          <a:extLst>
            <a:ext uri="{FF2B5EF4-FFF2-40B4-BE49-F238E27FC236}">
              <a16:creationId xmlns:a16="http://schemas.microsoft.com/office/drawing/2014/main" id="{B4CF671F-2DE3-2A41-BBF1-DECFF7B5A8D1}"/>
            </a:ext>
          </a:extLst>
        </xdr:cNvPr>
        <xdr:cNvSpPr>
          <a:spLocks noChangeAspect="1"/>
        </xdr:cNvSpPr>
      </xdr:nvSpPr>
      <xdr:spPr>
        <a:xfrm>
          <a:off x="15501260" y="8004630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61688</xdr:colOff>
      <xdr:row>7</xdr:row>
      <xdr:rowOff>18143</xdr:rowOff>
    </xdr:from>
    <xdr:to>
      <xdr:col>15</xdr:col>
      <xdr:colOff>598717</xdr:colOff>
      <xdr:row>9</xdr:row>
      <xdr:rowOff>148772</xdr:rowOff>
    </xdr:to>
    <xdr:sp macro="" textlink="Location1ANALYSIS!F23">
      <xdr:nvSpPr>
        <xdr:cNvPr id="163" name="Rectangle 162">
          <a:extLst>
            <a:ext uri="{FF2B5EF4-FFF2-40B4-BE49-F238E27FC236}">
              <a16:creationId xmlns:a16="http://schemas.microsoft.com/office/drawing/2014/main" id="{F537EC13-40B2-504F-AB92-893631A9318E}"/>
            </a:ext>
          </a:extLst>
        </xdr:cNvPr>
        <xdr:cNvSpPr>
          <a:spLocks noChangeAspect="1"/>
        </xdr:cNvSpPr>
      </xdr:nvSpPr>
      <xdr:spPr>
        <a:xfrm>
          <a:off x="11745688" y="1161143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14</xdr:col>
      <xdr:colOff>61688</xdr:colOff>
      <xdr:row>13</xdr:row>
      <xdr:rowOff>43543</xdr:rowOff>
    </xdr:from>
    <xdr:to>
      <xdr:col>15</xdr:col>
      <xdr:colOff>598717</xdr:colOff>
      <xdr:row>16</xdr:row>
      <xdr:rowOff>10886</xdr:rowOff>
    </xdr:to>
    <xdr:sp macro="" textlink="Location1ANALYSIS!F24">
      <xdr:nvSpPr>
        <xdr:cNvPr id="164" name="Rectangle 163">
          <a:extLst>
            <a:ext uri="{FF2B5EF4-FFF2-40B4-BE49-F238E27FC236}">
              <a16:creationId xmlns:a16="http://schemas.microsoft.com/office/drawing/2014/main" id="{C3B4EAFC-DE62-1C4F-80AC-812C29870D97}"/>
            </a:ext>
          </a:extLst>
        </xdr:cNvPr>
        <xdr:cNvSpPr>
          <a:spLocks noChangeAspect="1"/>
        </xdr:cNvSpPr>
      </xdr:nvSpPr>
      <xdr:spPr>
        <a:xfrm>
          <a:off x="11745688" y="2166257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61688</xdr:colOff>
      <xdr:row>19</xdr:row>
      <xdr:rowOff>87085</xdr:rowOff>
    </xdr:from>
    <xdr:to>
      <xdr:col>15</xdr:col>
      <xdr:colOff>598717</xdr:colOff>
      <xdr:row>22</xdr:row>
      <xdr:rowOff>54428</xdr:rowOff>
    </xdr:to>
    <xdr:sp macro="" textlink="Location1ANALYSIS!F22">
      <xdr:nvSpPr>
        <xdr:cNvPr id="165" name="Rectangle 164">
          <a:extLst>
            <a:ext uri="{FF2B5EF4-FFF2-40B4-BE49-F238E27FC236}">
              <a16:creationId xmlns:a16="http://schemas.microsoft.com/office/drawing/2014/main" id="{0CDD86C2-76EC-3D4D-9A4C-3703778A2B94}"/>
            </a:ext>
          </a:extLst>
        </xdr:cNvPr>
        <xdr:cNvSpPr>
          <a:spLocks noChangeAspect="1"/>
        </xdr:cNvSpPr>
      </xdr:nvSpPr>
      <xdr:spPr>
        <a:xfrm>
          <a:off x="11745688" y="318951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14</xdr:col>
      <xdr:colOff>14517</xdr:colOff>
      <xdr:row>30</xdr:row>
      <xdr:rowOff>134257</xdr:rowOff>
    </xdr:from>
    <xdr:to>
      <xdr:col>15</xdr:col>
      <xdr:colOff>551546</xdr:colOff>
      <xdr:row>33</xdr:row>
      <xdr:rowOff>101599</xdr:rowOff>
    </xdr:to>
    <xdr:sp macro="" textlink="Location2ANALYSIS!F23">
      <xdr:nvSpPr>
        <xdr:cNvPr id="166" name="Rectangle 165">
          <a:extLst>
            <a:ext uri="{FF2B5EF4-FFF2-40B4-BE49-F238E27FC236}">
              <a16:creationId xmlns:a16="http://schemas.microsoft.com/office/drawing/2014/main" id="{45336401-39BF-6049-9C11-8D1C09C8736E}"/>
            </a:ext>
          </a:extLst>
        </xdr:cNvPr>
        <xdr:cNvSpPr>
          <a:spLocks noChangeAspect="1"/>
        </xdr:cNvSpPr>
      </xdr:nvSpPr>
      <xdr:spPr>
        <a:xfrm>
          <a:off x="11698517" y="5032828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4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2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14</xdr:col>
      <xdr:colOff>544287</xdr:colOff>
      <xdr:row>5</xdr:row>
      <xdr:rowOff>61696</xdr:rowOff>
    </xdr:from>
    <xdr:to>
      <xdr:col>20</xdr:col>
      <xdr:colOff>538539</xdr:colOff>
      <xdr:row>24</xdr:row>
      <xdr:rowOff>66761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1D7383A-BF0B-884C-81EA-73ED0D50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8287" y="878125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526144</xdr:colOff>
      <xdr:row>6</xdr:row>
      <xdr:rowOff>151677</xdr:rowOff>
    </xdr:from>
    <xdr:to>
      <xdr:col>14</xdr:col>
      <xdr:colOff>833719</xdr:colOff>
      <xdr:row>9</xdr:row>
      <xdr:rowOff>129833</xdr:rowOff>
    </xdr:to>
    <xdr:sp macro="" textlink="Location1ANALYSIS!D14">
      <xdr:nvSpPr>
        <xdr:cNvPr id="39" name="TextBox 38">
          <a:extLst>
            <a:ext uri="{FF2B5EF4-FFF2-40B4-BE49-F238E27FC236}">
              <a16:creationId xmlns:a16="http://schemas.microsoft.com/office/drawing/2014/main" id="{84ED2402-8EAE-C244-8B18-221FCDBB0BE7}"/>
            </a:ext>
          </a:extLst>
        </xdr:cNvPr>
        <xdr:cNvSpPr txBox="1"/>
      </xdr:nvSpPr>
      <xdr:spPr>
        <a:xfrm>
          <a:off x="12210144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0ABABB-505C-7D48-996F-479E4B5C058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116116</xdr:colOff>
      <xdr:row>6</xdr:row>
      <xdr:rowOff>151677</xdr:rowOff>
    </xdr:from>
    <xdr:to>
      <xdr:col>15</xdr:col>
      <xdr:colOff>423691</xdr:colOff>
      <xdr:row>9</xdr:row>
      <xdr:rowOff>129833</xdr:rowOff>
    </xdr:to>
    <xdr:sp macro="" textlink="Location1ANALYSIS!F14">
      <xdr:nvSpPr>
        <xdr:cNvPr id="40" name="TextBox 39">
          <a:extLst>
            <a:ext uri="{FF2B5EF4-FFF2-40B4-BE49-F238E27FC236}">
              <a16:creationId xmlns:a16="http://schemas.microsoft.com/office/drawing/2014/main" id="{528DAAB7-2D1D-B841-A5E6-9B55398AC648}"/>
            </a:ext>
          </a:extLst>
        </xdr:cNvPr>
        <xdr:cNvSpPr txBox="1"/>
      </xdr:nvSpPr>
      <xdr:spPr>
        <a:xfrm>
          <a:off x="12634687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07C795-D7A4-5642-B06B-CEFD5E2B970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762001</xdr:colOff>
      <xdr:row>6</xdr:row>
      <xdr:rowOff>151677</xdr:rowOff>
    </xdr:from>
    <xdr:to>
      <xdr:col>15</xdr:col>
      <xdr:colOff>235005</xdr:colOff>
      <xdr:row>9</xdr:row>
      <xdr:rowOff>125671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39A549A-910E-2E43-8B41-1B8296CE91B0}"/>
            </a:ext>
          </a:extLst>
        </xdr:cNvPr>
        <xdr:cNvSpPr txBox="1"/>
      </xdr:nvSpPr>
      <xdr:spPr>
        <a:xfrm>
          <a:off x="12446001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15</xdr:col>
      <xdr:colOff>678547</xdr:colOff>
      <xdr:row>6</xdr:row>
      <xdr:rowOff>151677</xdr:rowOff>
    </xdr:from>
    <xdr:to>
      <xdr:col>16</xdr:col>
      <xdr:colOff>151550</xdr:colOff>
      <xdr:row>9</xdr:row>
      <xdr:rowOff>129833</xdr:rowOff>
    </xdr:to>
    <xdr:sp macro="" textlink="Location1ANALYSIS!D15">
      <xdr:nvSpPr>
        <xdr:cNvPr id="43" name="TextBox 42">
          <a:extLst>
            <a:ext uri="{FF2B5EF4-FFF2-40B4-BE49-F238E27FC236}">
              <a16:creationId xmlns:a16="http://schemas.microsoft.com/office/drawing/2014/main" id="{3B30A745-2C59-C64D-AF11-7A8A1D0A7283}"/>
            </a:ext>
          </a:extLst>
        </xdr:cNvPr>
        <xdr:cNvSpPr txBox="1"/>
      </xdr:nvSpPr>
      <xdr:spPr>
        <a:xfrm>
          <a:off x="1319711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DEAF80-04CD-BE4A-B1B7-BA090D157CD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268518</xdr:colOff>
      <xdr:row>6</xdr:row>
      <xdr:rowOff>151677</xdr:rowOff>
    </xdr:from>
    <xdr:to>
      <xdr:col>16</xdr:col>
      <xdr:colOff>576093</xdr:colOff>
      <xdr:row>9</xdr:row>
      <xdr:rowOff>129833</xdr:rowOff>
    </xdr:to>
    <xdr:sp macro="" textlink="Location1ANALYSIS!F15">
      <xdr:nvSpPr>
        <xdr:cNvPr id="44" name="TextBox 43">
          <a:extLst>
            <a:ext uri="{FF2B5EF4-FFF2-40B4-BE49-F238E27FC236}">
              <a16:creationId xmlns:a16="http://schemas.microsoft.com/office/drawing/2014/main" id="{D05707F2-17B6-BD45-A282-D77988968045}"/>
            </a:ext>
          </a:extLst>
        </xdr:cNvPr>
        <xdr:cNvSpPr txBox="1"/>
      </xdr:nvSpPr>
      <xdr:spPr>
        <a:xfrm>
          <a:off x="1362166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FB5722-C461-0B4D-96AE-4B623D06C3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79832</xdr:colOff>
      <xdr:row>6</xdr:row>
      <xdr:rowOff>151677</xdr:rowOff>
    </xdr:from>
    <xdr:to>
      <xdr:col>16</xdr:col>
      <xdr:colOff>387407</xdr:colOff>
      <xdr:row>9</xdr:row>
      <xdr:rowOff>125671</xdr:rowOff>
    </xdr:to>
    <xdr:sp macro="" textlink="#REF!">
      <xdr:nvSpPr>
        <xdr:cNvPr id="45" name="TextBox 44">
          <a:extLst>
            <a:ext uri="{FF2B5EF4-FFF2-40B4-BE49-F238E27FC236}">
              <a16:creationId xmlns:a16="http://schemas.microsoft.com/office/drawing/2014/main" id="{716CF1D4-F085-5B42-99A8-1A57C41ECED3}"/>
            </a:ext>
          </a:extLst>
        </xdr:cNvPr>
        <xdr:cNvSpPr txBox="1"/>
      </xdr:nvSpPr>
      <xdr:spPr>
        <a:xfrm>
          <a:off x="1343297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159664</xdr:colOff>
      <xdr:row>6</xdr:row>
      <xdr:rowOff>151677</xdr:rowOff>
    </xdr:from>
    <xdr:to>
      <xdr:col>17</xdr:col>
      <xdr:colOff>467239</xdr:colOff>
      <xdr:row>9</xdr:row>
      <xdr:rowOff>129833</xdr:rowOff>
    </xdr:to>
    <xdr:sp macro="" textlink="Location1ANALYSIS!D16">
      <xdr:nvSpPr>
        <xdr:cNvPr id="47" name="TextBox 46">
          <a:extLst>
            <a:ext uri="{FF2B5EF4-FFF2-40B4-BE49-F238E27FC236}">
              <a16:creationId xmlns:a16="http://schemas.microsoft.com/office/drawing/2014/main" id="{5D9B9866-9FD4-864C-8BF5-C8D766A0CF6F}"/>
            </a:ext>
          </a:extLst>
        </xdr:cNvPr>
        <xdr:cNvSpPr txBox="1"/>
      </xdr:nvSpPr>
      <xdr:spPr>
        <a:xfrm>
          <a:off x="14347378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EE307EF-F0B3-5E4D-826D-7E3F7E5640A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584207</xdr:colOff>
      <xdr:row>6</xdr:row>
      <xdr:rowOff>151677</xdr:rowOff>
    </xdr:from>
    <xdr:to>
      <xdr:col>18</xdr:col>
      <xdr:colOff>57210</xdr:colOff>
      <xdr:row>9</xdr:row>
      <xdr:rowOff>129833</xdr:rowOff>
    </xdr:to>
    <xdr:sp macro="" textlink="Location1ANALYSIS!F16">
      <xdr:nvSpPr>
        <xdr:cNvPr id="48" name="TextBox 47">
          <a:extLst>
            <a:ext uri="{FF2B5EF4-FFF2-40B4-BE49-F238E27FC236}">
              <a16:creationId xmlns:a16="http://schemas.microsoft.com/office/drawing/2014/main" id="{75A318DE-64FB-9740-B0F6-86471155BC62}"/>
            </a:ext>
          </a:extLst>
        </xdr:cNvPr>
        <xdr:cNvSpPr txBox="1"/>
      </xdr:nvSpPr>
      <xdr:spPr>
        <a:xfrm>
          <a:off x="14771921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3E37AC2-18DB-6E4B-A6EE-6BD37EFB9200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395521</xdr:colOff>
      <xdr:row>6</xdr:row>
      <xdr:rowOff>151677</xdr:rowOff>
    </xdr:from>
    <xdr:to>
      <xdr:col>17</xdr:col>
      <xdr:colOff>703096</xdr:colOff>
      <xdr:row>9</xdr:row>
      <xdr:rowOff>125671</xdr:rowOff>
    </xdr:to>
    <xdr:sp macro="" textlink="#REF!">
      <xdr:nvSpPr>
        <xdr:cNvPr id="49" name="TextBox 48">
          <a:extLst>
            <a:ext uri="{FF2B5EF4-FFF2-40B4-BE49-F238E27FC236}">
              <a16:creationId xmlns:a16="http://schemas.microsoft.com/office/drawing/2014/main" id="{A35BED95-7B81-BA43-BA5E-4BD6A3E8E094}"/>
            </a:ext>
          </a:extLst>
        </xdr:cNvPr>
        <xdr:cNvSpPr txBox="1"/>
      </xdr:nvSpPr>
      <xdr:spPr>
        <a:xfrm>
          <a:off x="14583235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529780</xdr:colOff>
      <xdr:row>6</xdr:row>
      <xdr:rowOff>151677</xdr:rowOff>
    </xdr:from>
    <xdr:to>
      <xdr:col>19</xdr:col>
      <xdr:colOff>2784</xdr:colOff>
      <xdr:row>9</xdr:row>
      <xdr:rowOff>129833</xdr:rowOff>
    </xdr:to>
    <xdr:sp macro="" textlink="Location1ANALYSIS!D17">
      <xdr:nvSpPr>
        <xdr:cNvPr id="51" name="TextBox 50">
          <a:extLst>
            <a:ext uri="{FF2B5EF4-FFF2-40B4-BE49-F238E27FC236}">
              <a16:creationId xmlns:a16="http://schemas.microsoft.com/office/drawing/2014/main" id="{C791335E-D320-854D-A143-833ABA16F83A}"/>
            </a:ext>
          </a:extLst>
        </xdr:cNvPr>
        <xdr:cNvSpPr txBox="1"/>
      </xdr:nvSpPr>
      <xdr:spPr>
        <a:xfrm>
          <a:off x="155520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AE9FB-FBEC-394C-9548-5DAFD5BA35B2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119752</xdr:colOff>
      <xdr:row>6</xdr:row>
      <xdr:rowOff>151677</xdr:rowOff>
    </xdr:from>
    <xdr:to>
      <xdr:col>19</xdr:col>
      <xdr:colOff>427327</xdr:colOff>
      <xdr:row>9</xdr:row>
      <xdr:rowOff>129833</xdr:rowOff>
    </xdr:to>
    <xdr:sp macro="" textlink="Location1ANALYSIS!F17">
      <xdr:nvSpPr>
        <xdr:cNvPr id="52" name="TextBox 51">
          <a:extLst>
            <a:ext uri="{FF2B5EF4-FFF2-40B4-BE49-F238E27FC236}">
              <a16:creationId xmlns:a16="http://schemas.microsoft.com/office/drawing/2014/main" id="{4E6FF952-8AAD-8C40-8A00-094328FE34FF}"/>
            </a:ext>
          </a:extLst>
        </xdr:cNvPr>
        <xdr:cNvSpPr txBox="1"/>
      </xdr:nvSpPr>
      <xdr:spPr>
        <a:xfrm>
          <a:off x="15976609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EBE3BCA-C39F-5846-A76D-07833472243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765637</xdr:colOff>
      <xdr:row>6</xdr:row>
      <xdr:rowOff>151677</xdr:rowOff>
    </xdr:from>
    <xdr:to>
      <xdr:col>19</xdr:col>
      <xdr:colOff>238641</xdr:colOff>
      <xdr:row>9</xdr:row>
      <xdr:rowOff>125671</xdr:rowOff>
    </xdr:to>
    <xdr:sp macro="" textlink="#REF!">
      <xdr:nvSpPr>
        <xdr:cNvPr id="53" name="TextBox 52">
          <a:extLst>
            <a:ext uri="{FF2B5EF4-FFF2-40B4-BE49-F238E27FC236}">
              <a16:creationId xmlns:a16="http://schemas.microsoft.com/office/drawing/2014/main" id="{46CE2265-0BC1-164D-9515-DD43A1895EA6}"/>
            </a:ext>
          </a:extLst>
        </xdr:cNvPr>
        <xdr:cNvSpPr txBox="1"/>
      </xdr:nvSpPr>
      <xdr:spPr>
        <a:xfrm>
          <a:off x="15787923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609609</xdr:colOff>
      <xdr:row>6</xdr:row>
      <xdr:rowOff>151677</xdr:rowOff>
    </xdr:from>
    <xdr:to>
      <xdr:col>20</xdr:col>
      <xdr:colOff>82612</xdr:colOff>
      <xdr:row>9</xdr:row>
      <xdr:rowOff>129833</xdr:rowOff>
    </xdr:to>
    <xdr:sp macro="" textlink="Location1ANALYSIS!D18">
      <xdr:nvSpPr>
        <xdr:cNvPr id="55" name="TextBox 54">
          <a:extLst>
            <a:ext uri="{FF2B5EF4-FFF2-40B4-BE49-F238E27FC236}">
              <a16:creationId xmlns:a16="http://schemas.microsoft.com/office/drawing/2014/main" id="{B5F1D6FA-03ED-9449-8560-777D76537AF2}"/>
            </a:ext>
          </a:extLst>
        </xdr:cNvPr>
        <xdr:cNvSpPr txBox="1"/>
      </xdr:nvSpPr>
      <xdr:spPr>
        <a:xfrm>
          <a:off x="16466466" y="11313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1424D8A-7FEC-9644-A63C-5E7EAB500710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199580</xdr:colOff>
      <xdr:row>6</xdr:row>
      <xdr:rowOff>151677</xdr:rowOff>
    </xdr:from>
    <xdr:to>
      <xdr:col>20</xdr:col>
      <xdr:colOff>494455</xdr:colOff>
      <xdr:row>9</xdr:row>
      <xdr:rowOff>129833</xdr:rowOff>
    </xdr:to>
    <xdr:sp macro="" textlink="Location1ANALYSIS!F18">
      <xdr:nvSpPr>
        <xdr:cNvPr id="56" name="TextBox 55">
          <a:extLst>
            <a:ext uri="{FF2B5EF4-FFF2-40B4-BE49-F238E27FC236}">
              <a16:creationId xmlns:a16="http://schemas.microsoft.com/office/drawing/2014/main" id="{7DC4DF93-1D7A-5749-8951-C345C3BE68FD}"/>
            </a:ext>
          </a:extLst>
        </xdr:cNvPr>
        <xdr:cNvSpPr txBox="1"/>
      </xdr:nvSpPr>
      <xdr:spPr>
        <a:xfrm>
          <a:off x="16891009" y="11313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0ECE268-7617-2C40-91C4-034A9AAC322D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47180</xdr:colOff>
      <xdr:row>6</xdr:row>
      <xdr:rowOff>151677</xdr:rowOff>
    </xdr:from>
    <xdr:to>
      <xdr:col>20</xdr:col>
      <xdr:colOff>354755</xdr:colOff>
      <xdr:row>9</xdr:row>
      <xdr:rowOff>125671</xdr:rowOff>
    </xdr:to>
    <xdr:sp macro="" textlink="#REF!">
      <xdr:nvSpPr>
        <xdr:cNvPr id="57" name="TextBox 56">
          <a:extLst>
            <a:ext uri="{FF2B5EF4-FFF2-40B4-BE49-F238E27FC236}">
              <a16:creationId xmlns:a16="http://schemas.microsoft.com/office/drawing/2014/main" id="{F06F709F-53E9-2B47-A984-AE501AC1D28F}"/>
            </a:ext>
          </a:extLst>
        </xdr:cNvPr>
        <xdr:cNvSpPr txBox="1"/>
      </xdr:nvSpPr>
      <xdr:spPr>
        <a:xfrm>
          <a:off x="16738609" y="11313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515258</xdr:colOff>
      <xdr:row>13</xdr:row>
      <xdr:rowOff>50077</xdr:rowOff>
    </xdr:from>
    <xdr:to>
      <xdr:col>14</xdr:col>
      <xdr:colOff>822833</xdr:colOff>
      <xdr:row>16</xdr:row>
      <xdr:rowOff>28233</xdr:rowOff>
    </xdr:to>
    <xdr:sp macro="" textlink="Location1ANALYSIS!D9">
      <xdr:nvSpPr>
        <xdr:cNvPr id="71" name="TextBox 70">
          <a:extLst>
            <a:ext uri="{FF2B5EF4-FFF2-40B4-BE49-F238E27FC236}">
              <a16:creationId xmlns:a16="http://schemas.microsoft.com/office/drawing/2014/main" id="{1986954F-50EA-6D45-B7C5-F673C8C7CF23}"/>
            </a:ext>
          </a:extLst>
        </xdr:cNvPr>
        <xdr:cNvSpPr txBox="1"/>
      </xdr:nvSpPr>
      <xdr:spPr>
        <a:xfrm>
          <a:off x="12199258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3E62510-DBC0-B94D-91F7-26CA6CC2E9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105230</xdr:colOff>
      <xdr:row>13</xdr:row>
      <xdr:rowOff>50077</xdr:rowOff>
    </xdr:from>
    <xdr:to>
      <xdr:col>15</xdr:col>
      <xdr:colOff>412805</xdr:colOff>
      <xdr:row>16</xdr:row>
      <xdr:rowOff>28233</xdr:rowOff>
    </xdr:to>
    <xdr:sp macro="" textlink="Location1ANALYSIS!F9">
      <xdr:nvSpPr>
        <xdr:cNvPr id="72" name="TextBox 71">
          <a:extLst>
            <a:ext uri="{FF2B5EF4-FFF2-40B4-BE49-F238E27FC236}">
              <a16:creationId xmlns:a16="http://schemas.microsoft.com/office/drawing/2014/main" id="{F6AC6DBD-5F6C-6148-886B-B0580EF11A29}"/>
            </a:ext>
          </a:extLst>
        </xdr:cNvPr>
        <xdr:cNvSpPr txBox="1"/>
      </xdr:nvSpPr>
      <xdr:spPr>
        <a:xfrm>
          <a:off x="12623801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B5969E-0A13-7543-BCB4-8B95225C875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751115</xdr:colOff>
      <xdr:row>13</xdr:row>
      <xdr:rowOff>50077</xdr:rowOff>
    </xdr:from>
    <xdr:to>
      <xdr:col>15</xdr:col>
      <xdr:colOff>224119</xdr:colOff>
      <xdr:row>16</xdr:row>
      <xdr:rowOff>24071</xdr:rowOff>
    </xdr:to>
    <xdr:sp macro="" textlink="#REF!">
      <xdr:nvSpPr>
        <xdr:cNvPr id="73" name="TextBox 72">
          <a:extLst>
            <a:ext uri="{FF2B5EF4-FFF2-40B4-BE49-F238E27FC236}">
              <a16:creationId xmlns:a16="http://schemas.microsoft.com/office/drawing/2014/main" id="{5AA118C9-F0D8-8444-945A-CFAB1FCFE966}"/>
            </a:ext>
          </a:extLst>
        </xdr:cNvPr>
        <xdr:cNvSpPr txBox="1"/>
      </xdr:nvSpPr>
      <xdr:spPr>
        <a:xfrm>
          <a:off x="12435115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667661</xdr:colOff>
      <xdr:row>13</xdr:row>
      <xdr:rowOff>50077</xdr:rowOff>
    </xdr:from>
    <xdr:to>
      <xdr:col>16</xdr:col>
      <xdr:colOff>140664</xdr:colOff>
      <xdr:row>16</xdr:row>
      <xdr:rowOff>28233</xdr:rowOff>
    </xdr:to>
    <xdr:sp macro="" textlink="Location1ANALYSIS!D10">
      <xdr:nvSpPr>
        <xdr:cNvPr id="75" name="TextBox 74">
          <a:extLst>
            <a:ext uri="{FF2B5EF4-FFF2-40B4-BE49-F238E27FC236}">
              <a16:creationId xmlns:a16="http://schemas.microsoft.com/office/drawing/2014/main" id="{D9D7DA36-984F-4840-8BA7-DBCEDF4E5EC8}"/>
            </a:ext>
          </a:extLst>
        </xdr:cNvPr>
        <xdr:cNvSpPr txBox="1"/>
      </xdr:nvSpPr>
      <xdr:spPr>
        <a:xfrm>
          <a:off x="1318623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751AF77-E22D-4B49-98F6-22A3A378FB23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257632</xdr:colOff>
      <xdr:row>13</xdr:row>
      <xdr:rowOff>50077</xdr:rowOff>
    </xdr:from>
    <xdr:to>
      <xdr:col>16</xdr:col>
      <xdr:colOff>565207</xdr:colOff>
      <xdr:row>16</xdr:row>
      <xdr:rowOff>28233</xdr:rowOff>
    </xdr:to>
    <xdr:sp macro="" textlink="Location1ANALYSIS!F10">
      <xdr:nvSpPr>
        <xdr:cNvPr id="76" name="TextBox 75">
          <a:extLst>
            <a:ext uri="{FF2B5EF4-FFF2-40B4-BE49-F238E27FC236}">
              <a16:creationId xmlns:a16="http://schemas.microsoft.com/office/drawing/2014/main" id="{2FAAD188-B5EE-234F-8C8C-29D337AF2ECE}"/>
            </a:ext>
          </a:extLst>
        </xdr:cNvPr>
        <xdr:cNvSpPr txBox="1"/>
      </xdr:nvSpPr>
      <xdr:spPr>
        <a:xfrm>
          <a:off x="1361077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5A53B31-C597-A54F-8781-B14A51FC135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68946</xdr:colOff>
      <xdr:row>13</xdr:row>
      <xdr:rowOff>50077</xdr:rowOff>
    </xdr:from>
    <xdr:to>
      <xdr:col>16</xdr:col>
      <xdr:colOff>376521</xdr:colOff>
      <xdr:row>16</xdr:row>
      <xdr:rowOff>24071</xdr:rowOff>
    </xdr:to>
    <xdr:sp macro="" textlink="#REF!">
      <xdr:nvSpPr>
        <xdr:cNvPr id="77" name="TextBox 76">
          <a:extLst>
            <a:ext uri="{FF2B5EF4-FFF2-40B4-BE49-F238E27FC236}">
              <a16:creationId xmlns:a16="http://schemas.microsoft.com/office/drawing/2014/main" id="{F2FB3501-B746-4049-996A-8B7294061144}"/>
            </a:ext>
          </a:extLst>
        </xdr:cNvPr>
        <xdr:cNvSpPr txBox="1"/>
      </xdr:nvSpPr>
      <xdr:spPr>
        <a:xfrm>
          <a:off x="1342208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148778</xdr:colOff>
      <xdr:row>13</xdr:row>
      <xdr:rowOff>50077</xdr:rowOff>
    </xdr:from>
    <xdr:to>
      <xdr:col>17</xdr:col>
      <xdr:colOff>456353</xdr:colOff>
      <xdr:row>16</xdr:row>
      <xdr:rowOff>28233</xdr:rowOff>
    </xdr:to>
    <xdr:sp macro="" textlink="Location1ANALYSIS!D11">
      <xdr:nvSpPr>
        <xdr:cNvPr id="79" name="TextBox 78">
          <a:extLst>
            <a:ext uri="{FF2B5EF4-FFF2-40B4-BE49-F238E27FC236}">
              <a16:creationId xmlns:a16="http://schemas.microsoft.com/office/drawing/2014/main" id="{9BF09D03-D057-0748-9D71-5B4B3760BB63}"/>
            </a:ext>
          </a:extLst>
        </xdr:cNvPr>
        <xdr:cNvSpPr txBox="1"/>
      </xdr:nvSpPr>
      <xdr:spPr>
        <a:xfrm>
          <a:off x="14336492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945C53-4CE4-3F43-BCF9-9F2B5ED80808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573321</xdr:colOff>
      <xdr:row>13</xdr:row>
      <xdr:rowOff>50077</xdr:rowOff>
    </xdr:from>
    <xdr:to>
      <xdr:col>18</xdr:col>
      <xdr:colOff>46324</xdr:colOff>
      <xdr:row>16</xdr:row>
      <xdr:rowOff>28233</xdr:rowOff>
    </xdr:to>
    <xdr:sp macro="" textlink="Location1ANALYSIS!F11">
      <xdr:nvSpPr>
        <xdr:cNvPr id="80" name="TextBox 79">
          <a:extLst>
            <a:ext uri="{FF2B5EF4-FFF2-40B4-BE49-F238E27FC236}">
              <a16:creationId xmlns:a16="http://schemas.microsoft.com/office/drawing/2014/main" id="{8E5A961C-3C94-F347-A181-A40FB428DB7C}"/>
            </a:ext>
          </a:extLst>
        </xdr:cNvPr>
        <xdr:cNvSpPr txBox="1"/>
      </xdr:nvSpPr>
      <xdr:spPr>
        <a:xfrm>
          <a:off x="14761035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B41FD9-351D-8047-95FC-51F14A84518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384635</xdr:colOff>
      <xdr:row>13</xdr:row>
      <xdr:rowOff>50077</xdr:rowOff>
    </xdr:from>
    <xdr:to>
      <xdr:col>17</xdr:col>
      <xdr:colOff>692210</xdr:colOff>
      <xdr:row>16</xdr:row>
      <xdr:rowOff>24071</xdr:rowOff>
    </xdr:to>
    <xdr:sp macro="" textlink="#REF!">
      <xdr:nvSpPr>
        <xdr:cNvPr id="81" name="TextBox 80">
          <a:extLst>
            <a:ext uri="{FF2B5EF4-FFF2-40B4-BE49-F238E27FC236}">
              <a16:creationId xmlns:a16="http://schemas.microsoft.com/office/drawing/2014/main" id="{9F06B7AE-47E1-0940-9DDB-71EF2A45C13C}"/>
            </a:ext>
          </a:extLst>
        </xdr:cNvPr>
        <xdr:cNvSpPr txBox="1"/>
      </xdr:nvSpPr>
      <xdr:spPr>
        <a:xfrm>
          <a:off x="14572349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518894</xdr:colOff>
      <xdr:row>13</xdr:row>
      <xdr:rowOff>50077</xdr:rowOff>
    </xdr:from>
    <xdr:to>
      <xdr:col>18</xdr:col>
      <xdr:colOff>826469</xdr:colOff>
      <xdr:row>16</xdr:row>
      <xdr:rowOff>28233</xdr:rowOff>
    </xdr:to>
    <xdr:sp macro="" textlink="Location1ANALYSIS!D12">
      <xdr:nvSpPr>
        <xdr:cNvPr id="83" name="TextBox 82">
          <a:extLst>
            <a:ext uri="{FF2B5EF4-FFF2-40B4-BE49-F238E27FC236}">
              <a16:creationId xmlns:a16="http://schemas.microsoft.com/office/drawing/2014/main" id="{E39C6F4A-CAC9-F546-9A00-B803DB9FA95A}"/>
            </a:ext>
          </a:extLst>
        </xdr:cNvPr>
        <xdr:cNvSpPr txBox="1"/>
      </xdr:nvSpPr>
      <xdr:spPr>
        <a:xfrm>
          <a:off x="15541180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AB32939-C659-9248-A5DF-95D6C67B0C7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108866</xdr:colOff>
      <xdr:row>13</xdr:row>
      <xdr:rowOff>50077</xdr:rowOff>
    </xdr:from>
    <xdr:to>
      <xdr:col>19</xdr:col>
      <xdr:colOff>403741</xdr:colOff>
      <xdr:row>16</xdr:row>
      <xdr:rowOff>28233</xdr:rowOff>
    </xdr:to>
    <xdr:sp macro="" textlink="Location1ANALYSIS!F12">
      <xdr:nvSpPr>
        <xdr:cNvPr id="84" name="TextBox 83">
          <a:extLst>
            <a:ext uri="{FF2B5EF4-FFF2-40B4-BE49-F238E27FC236}">
              <a16:creationId xmlns:a16="http://schemas.microsoft.com/office/drawing/2014/main" id="{57306F90-9DBF-CF44-9C60-090001FAA551}"/>
            </a:ext>
          </a:extLst>
        </xdr:cNvPr>
        <xdr:cNvSpPr txBox="1"/>
      </xdr:nvSpPr>
      <xdr:spPr>
        <a:xfrm>
          <a:off x="15965723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6BBE66D-C6DA-5742-A553-289CBCD1457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754751</xdr:colOff>
      <xdr:row>13</xdr:row>
      <xdr:rowOff>50077</xdr:rowOff>
    </xdr:from>
    <xdr:to>
      <xdr:col>19</xdr:col>
      <xdr:colOff>227755</xdr:colOff>
      <xdr:row>16</xdr:row>
      <xdr:rowOff>24071</xdr:rowOff>
    </xdr:to>
    <xdr:sp macro="" textlink="#REF!">
      <xdr:nvSpPr>
        <xdr:cNvPr id="85" name="TextBox 84">
          <a:extLst>
            <a:ext uri="{FF2B5EF4-FFF2-40B4-BE49-F238E27FC236}">
              <a16:creationId xmlns:a16="http://schemas.microsoft.com/office/drawing/2014/main" id="{42F2FF1D-842C-C043-ACA1-3F2982D88894}"/>
            </a:ext>
          </a:extLst>
        </xdr:cNvPr>
        <xdr:cNvSpPr txBox="1"/>
      </xdr:nvSpPr>
      <xdr:spPr>
        <a:xfrm>
          <a:off x="15777037" y="2172791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598723</xdr:colOff>
      <xdr:row>13</xdr:row>
      <xdr:rowOff>50077</xdr:rowOff>
    </xdr:from>
    <xdr:to>
      <xdr:col>20</xdr:col>
      <xdr:colOff>59026</xdr:colOff>
      <xdr:row>16</xdr:row>
      <xdr:rowOff>28233</xdr:rowOff>
    </xdr:to>
    <xdr:sp macro="" textlink="Location1ANALYSIS!D13">
      <xdr:nvSpPr>
        <xdr:cNvPr id="87" name="TextBox 86">
          <a:extLst>
            <a:ext uri="{FF2B5EF4-FFF2-40B4-BE49-F238E27FC236}">
              <a16:creationId xmlns:a16="http://schemas.microsoft.com/office/drawing/2014/main" id="{88C89233-AFDA-0141-9855-215B0D40C77C}"/>
            </a:ext>
          </a:extLst>
        </xdr:cNvPr>
        <xdr:cNvSpPr txBox="1"/>
      </xdr:nvSpPr>
      <xdr:spPr>
        <a:xfrm>
          <a:off x="16455580" y="2172791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3507C8-BBF4-6B4D-A21B-C74433F2F4A5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188694</xdr:colOff>
      <xdr:row>13</xdr:row>
      <xdr:rowOff>50077</xdr:rowOff>
    </xdr:from>
    <xdr:to>
      <xdr:col>20</xdr:col>
      <xdr:colOff>496269</xdr:colOff>
      <xdr:row>16</xdr:row>
      <xdr:rowOff>28233</xdr:rowOff>
    </xdr:to>
    <xdr:sp macro="" textlink="Location1ANALYSIS!F13">
      <xdr:nvSpPr>
        <xdr:cNvPr id="88" name="TextBox 87">
          <a:extLst>
            <a:ext uri="{FF2B5EF4-FFF2-40B4-BE49-F238E27FC236}">
              <a16:creationId xmlns:a16="http://schemas.microsoft.com/office/drawing/2014/main" id="{8598A9D0-1D0E-BE4B-8980-2B58C41E0EBB}"/>
            </a:ext>
          </a:extLst>
        </xdr:cNvPr>
        <xdr:cNvSpPr txBox="1"/>
      </xdr:nvSpPr>
      <xdr:spPr>
        <a:xfrm>
          <a:off x="16880123" y="217279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5718EC-9EBA-2C4C-A964-C507EE76C85F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36294</xdr:colOff>
      <xdr:row>13</xdr:row>
      <xdr:rowOff>50077</xdr:rowOff>
    </xdr:from>
    <xdr:to>
      <xdr:col>20</xdr:col>
      <xdr:colOff>331169</xdr:colOff>
      <xdr:row>16</xdr:row>
      <xdr:rowOff>24071</xdr:rowOff>
    </xdr:to>
    <xdr:sp macro="" textlink="#REF!">
      <xdr:nvSpPr>
        <xdr:cNvPr id="89" name="TextBox 88">
          <a:extLst>
            <a:ext uri="{FF2B5EF4-FFF2-40B4-BE49-F238E27FC236}">
              <a16:creationId xmlns:a16="http://schemas.microsoft.com/office/drawing/2014/main" id="{CE96A87F-66CE-4946-A73D-9FBD6F149A1F}"/>
            </a:ext>
          </a:extLst>
        </xdr:cNvPr>
        <xdr:cNvSpPr txBox="1"/>
      </xdr:nvSpPr>
      <xdr:spPr>
        <a:xfrm>
          <a:off x="16727723" y="2172791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522515</xdr:colOff>
      <xdr:row>19</xdr:row>
      <xdr:rowOff>129904</xdr:rowOff>
    </xdr:from>
    <xdr:to>
      <xdr:col>14</xdr:col>
      <xdr:colOff>830090</xdr:colOff>
      <xdr:row>22</xdr:row>
      <xdr:rowOff>108060</xdr:rowOff>
    </xdr:to>
    <xdr:sp macro="" textlink="Location1ANALYSIS!D4">
      <xdr:nvSpPr>
        <xdr:cNvPr id="95" name="TextBox 94">
          <a:extLst>
            <a:ext uri="{FF2B5EF4-FFF2-40B4-BE49-F238E27FC236}">
              <a16:creationId xmlns:a16="http://schemas.microsoft.com/office/drawing/2014/main" id="{5B2CBB9D-25B7-F44E-A2D5-573CDFED2A53}"/>
            </a:ext>
          </a:extLst>
        </xdr:cNvPr>
        <xdr:cNvSpPr txBox="1"/>
      </xdr:nvSpPr>
      <xdr:spPr>
        <a:xfrm>
          <a:off x="12206515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D7E2AED-CE48-A742-8F4D-C47F9F2DC28D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112487</xdr:colOff>
      <xdr:row>19</xdr:row>
      <xdr:rowOff>129904</xdr:rowOff>
    </xdr:from>
    <xdr:to>
      <xdr:col>15</xdr:col>
      <xdr:colOff>420062</xdr:colOff>
      <xdr:row>22</xdr:row>
      <xdr:rowOff>108060</xdr:rowOff>
    </xdr:to>
    <xdr:sp macro="" textlink="Location1ANALYSIS!F4">
      <xdr:nvSpPr>
        <xdr:cNvPr id="96" name="TextBox 95">
          <a:extLst>
            <a:ext uri="{FF2B5EF4-FFF2-40B4-BE49-F238E27FC236}">
              <a16:creationId xmlns:a16="http://schemas.microsoft.com/office/drawing/2014/main" id="{83CF7060-0EB3-9543-84FC-62C13A993C5A}"/>
            </a:ext>
          </a:extLst>
        </xdr:cNvPr>
        <xdr:cNvSpPr txBox="1"/>
      </xdr:nvSpPr>
      <xdr:spPr>
        <a:xfrm>
          <a:off x="12631058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17F2003-412E-0342-B70C-1CE8DC776E71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758372</xdr:colOff>
      <xdr:row>19</xdr:row>
      <xdr:rowOff>129904</xdr:rowOff>
    </xdr:from>
    <xdr:to>
      <xdr:col>15</xdr:col>
      <xdr:colOff>231376</xdr:colOff>
      <xdr:row>22</xdr:row>
      <xdr:rowOff>103898</xdr:rowOff>
    </xdr:to>
    <xdr:sp macro="" textlink="#REF!">
      <xdr:nvSpPr>
        <xdr:cNvPr id="97" name="TextBox 96">
          <a:extLst>
            <a:ext uri="{FF2B5EF4-FFF2-40B4-BE49-F238E27FC236}">
              <a16:creationId xmlns:a16="http://schemas.microsoft.com/office/drawing/2014/main" id="{1B2F1988-C239-A143-B36A-E12824711A7D}"/>
            </a:ext>
          </a:extLst>
        </xdr:cNvPr>
        <xdr:cNvSpPr txBox="1"/>
      </xdr:nvSpPr>
      <xdr:spPr>
        <a:xfrm>
          <a:off x="12442372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674918</xdr:colOff>
      <xdr:row>19</xdr:row>
      <xdr:rowOff>129904</xdr:rowOff>
    </xdr:from>
    <xdr:to>
      <xdr:col>16</xdr:col>
      <xdr:colOff>147921</xdr:colOff>
      <xdr:row>22</xdr:row>
      <xdr:rowOff>108060</xdr:rowOff>
    </xdr:to>
    <xdr:sp macro="" textlink="Location1ANALYSIS!D5">
      <xdr:nvSpPr>
        <xdr:cNvPr id="99" name="TextBox 98">
          <a:extLst>
            <a:ext uri="{FF2B5EF4-FFF2-40B4-BE49-F238E27FC236}">
              <a16:creationId xmlns:a16="http://schemas.microsoft.com/office/drawing/2014/main" id="{8BA4F9A1-88A7-CF42-97FE-48918F9F6F11}"/>
            </a:ext>
          </a:extLst>
        </xdr:cNvPr>
        <xdr:cNvSpPr txBox="1"/>
      </xdr:nvSpPr>
      <xdr:spPr>
        <a:xfrm>
          <a:off x="1319348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39D58-3F6C-F043-B396-A63BC8ADC6C7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264889</xdr:colOff>
      <xdr:row>19</xdr:row>
      <xdr:rowOff>129904</xdr:rowOff>
    </xdr:from>
    <xdr:to>
      <xdr:col>16</xdr:col>
      <xdr:colOff>572464</xdr:colOff>
      <xdr:row>22</xdr:row>
      <xdr:rowOff>108060</xdr:rowOff>
    </xdr:to>
    <xdr:sp macro="" textlink="Location1ANALYSIS!F5">
      <xdr:nvSpPr>
        <xdr:cNvPr id="100" name="TextBox 99">
          <a:extLst>
            <a:ext uri="{FF2B5EF4-FFF2-40B4-BE49-F238E27FC236}">
              <a16:creationId xmlns:a16="http://schemas.microsoft.com/office/drawing/2014/main" id="{F59FD6FD-3BF4-2245-8D8A-042CBDC0CA7C}"/>
            </a:ext>
          </a:extLst>
        </xdr:cNvPr>
        <xdr:cNvSpPr txBox="1"/>
      </xdr:nvSpPr>
      <xdr:spPr>
        <a:xfrm>
          <a:off x="13618032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2E89AB-C01F-614F-906E-507B090E1635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76203</xdr:colOff>
      <xdr:row>19</xdr:row>
      <xdr:rowOff>129904</xdr:rowOff>
    </xdr:from>
    <xdr:to>
      <xdr:col>16</xdr:col>
      <xdr:colOff>383778</xdr:colOff>
      <xdr:row>22</xdr:row>
      <xdr:rowOff>103898</xdr:rowOff>
    </xdr:to>
    <xdr:sp macro="" textlink="#REF!">
      <xdr:nvSpPr>
        <xdr:cNvPr id="101" name="TextBox 100">
          <a:extLst>
            <a:ext uri="{FF2B5EF4-FFF2-40B4-BE49-F238E27FC236}">
              <a16:creationId xmlns:a16="http://schemas.microsoft.com/office/drawing/2014/main" id="{38CACB7F-FAB3-6149-A4A2-65CFF07A50DC}"/>
            </a:ext>
          </a:extLst>
        </xdr:cNvPr>
        <xdr:cNvSpPr txBox="1"/>
      </xdr:nvSpPr>
      <xdr:spPr>
        <a:xfrm>
          <a:off x="1342934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156035</xdr:colOff>
      <xdr:row>19</xdr:row>
      <xdr:rowOff>129904</xdr:rowOff>
    </xdr:from>
    <xdr:to>
      <xdr:col>17</xdr:col>
      <xdr:colOff>463610</xdr:colOff>
      <xdr:row>22</xdr:row>
      <xdr:rowOff>108060</xdr:rowOff>
    </xdr:to>
    <xdr:sp macro="" textlink="Location1ANALYSIS!D6">
      <xdr:nvSpPr>
        <xdr:cNvPr id="103" name="TextBox 102">
          <a:extLst>
            <a:ext uri="{FF2B5EF4-FFF2-40B4-BE49-F238E27FC236}">
              <a16:creationId xmlns:a16="http://schemas.microsoft.com/office/drawing/2014/main" id="{C50235A9-35C9-594D-A99A-677443F20365}"/>
            </a:ext>
          </a:extLst>
        </xdr:cNvPr>
        <xdr:cNvSpPr txBox="1"/>
      </xdr:nvSpPr>
      <xdr:spPr>
        <a:xfrm>
          <a:off x="14343749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00D9CFC-7BB5-4F40-AA8E-C65379DF43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580578</xdr:colOff>
      <xdr:row>19</xdr:row>
      <xdr:rowOff>129904</xdr:rowOff>
    </xdr:from>
    <xdr:to>
      <xdr:col>18</xdr:col>
      <xdr:colOff>40881</xdr:colOff>
      <xdr:row>22</xdr:row>
      <xdr:rowOff>108060</xdr:rowOff>
    </xdr:to>
    <xdr:sp macro="" textlink="Location1ANALYSIS!F6">
      <xdr:nvSpPr>
        <xdr:cNvPr id="104" name="TextBox 103">
          <a:extLst>
            <a:ext uri="{FF2B5EF4-FFF2-40B4-BE49-F238E27FC236}">
              <a16:creationId xmlns:a16="http://schemas.microsoft.com/office/drawing/2014/main" id="{FF8957A2-765E-934E-ACA5-AC0E98026B72}"/>
            </a:ext>
          </a:extLst>
        </xdr:cNvPr>
        <xdr:cNvSpPr txBox="1"/>
      </xdr:nvSpPr>
      <xdr:spPr>
        <a:xfrm>
          <a:off x="14768292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6FFF130-C36A-7F4F-9FBD-A87D09ACB20A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391892</xdr:colOff>
      <xdr:row>19</xdr:row>
      <xdr:rowOff>129904</xdr:rowOff>
    </xdr:from>
    <xdr:to>
      <xdr:col>17</xdr:col>
      <xdr:colOff>699467</xdr:colOff>
      <xdr:row>22</xdr:row>
      <xdr:rowOff>103898</xdr:rowOff>
    </xdr:to>
    <xdr:sp macro="" textlink="#REF!">
      <xdr:nvSpPr>
        <xdr:cNvPr id="105" name="TextBox 104">
          <a:extLst>
            <a:ext uri="{FF2B5EF4-FFF2-40B4-BE49-F238E27FC236}">
              <a16:creationId xmlns:a16="http://schemas.microsoft.com/office/drawing/2014/main" id="{16F6E7E7-9BFA-4E47-91C1-F84117A8E392}"/>
            </a:ext>
          </a:extLst>
        </xdr:cNvPr>
        <xdr:cNvSpPr txBox="1"/>
      </xdr:nvSpPr>
      <xdr:spPr>
        <a:xfrm>
          <a:off x="14579606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526151</xdr:colOff>
      <xdr:row>19</xdr:row>
      <xdr:rowOff>129904</xdr:rowOff>
    </xdr:from>
    <xdr:to>
      <xdr:col>18</xdr:col>
      <xdr:colOff>821026</xdr:colOff>
      <xdr:row>22</xdr:row>
      <xdr:rowOff>108060</xdr:rowOff>
    </xdr:to>
    <xdr:sp macro="" textlink="Location1ANALYSIS!D7">
      <xdr:nvSpPr>
        <xdr:cNvPr id="107" name="TextBox 106">
          <a:extLst>
            <a:ext uri="{FF2B5EF4-FFF2-40B4-BE49-F238E27FC236}">
              <a16:creationId xmlns:a16="http://schemas.microsoft.com/office/drawing/2014/main" id="{82C17512-88CF-194E-8872-A53A225F387C}"/>
            </a:ext>
          </a:extLst>
        </xdr:cNvPr>
        <xdr:cNvSpPr txBox="1"/>
      </xdr:nvSpPr>
      <xdr:spPr>
        <a:xfrm>
          <a:off x="15548437" y="323233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466FF2-E905-164C-9088-C4ACEA28A706}" type="TxLink">
            <a:rPr lang="en-US" sz="24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116123</xdr:colOff>
      <xdr:row>19</xdr:row>
      <xdr:rowOff>129904</xdr:rowOff>
    </xdr:from>
    <xdr:to>
      <xdr:col>19</xdr:col>
      <xdr:colOff>423698</xdr:colOff>
      <xdr:row>22</xdr:row>
      <xdr:rowOff>108060</xdr:rowOff>
    </xdr:to>
    <xdr:sp macro="" textlink="Location1ANALYSIS!F7">
      <xdr:nvSpPr>
        <xdr:cNvPr id="108" name="TextBox 107">
          <a:extLst>
            <a:ext uri="{FF2B5EF4-FFF2-40B4-BE49-F238E27FC236}">
              <a16:creationId xmlns:a16="http://schemas.microsoft.com/office/drawing/2014/main" id="{2CED95AC-1100-C84E-83FB-66467BD0223A}"/>
            </a:ext>
          </a:extLst>
        </xdr:cNvPr>
        <xdr:cNvSpPr txBox="1"/>
      </xdr:nvSpPr>
      <xdr:spPr>
        <a:xfrm>
          <a:off x="159729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8919A9-C51C-0945-A2B2-338F8724CFDC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762008</xdr:colOff>
      <xdr:row>19</xdr:row>
      <xdr:rowOff>129904</xdr:rowOff>
    </xdr:from>
    <xdr:to>
      <xdr:col>19</xdr:col>
      <xdr:colOff>222312</xdr:colOff>
      <xdr:row>22</xdr:row>
      <xdr:rowOff>103898</xdr:rowOff>
    </xdr:to>
    <xdr:sp macro="" textlink="#REF!">
      <xdr:nvSpPr>
        <xdr:cNvPr id="109" name="TextBox 108">
          <a:extLst>
            <a:ext uri="{FF2B5EF4-FFF2-40B4-BE49-F238E27FC236}">
              <a16:creationId xmlns:a16="http://schemas.microsoft.com/office/drawing/2014/main" id="{308128A2-0C16-3948-BD93-58E479497E7B}"/>
            </a:ext>
          </a:extLst>
        </xdr:cNvPr>
        <xdr:cNvSpPr txBox="1"/>
      </xdr:nvSpPr>
      <xdr:spPr>
        <a:xfrm>
          <a:off x="15784294" y="323233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605980</xdr:colOff>
      <xdr:row>19</xdr:row>
      <xdr:rowOff>129904</xdr:rowOff>
    </xdr:from>
    <xdr:to>
      <xdr:col>20</xdr:col>
      <xdr:colOff>78983</xdr:colOff>
      <xdr:row>22</xdr:row>
      <xdr:rowOff>108060</xdr:rowOff>
    </xdr:to>
    <xdr:sp macro="" textlink="Location1ANALYSIS!D8">
      <xdr:nvSpPr>
        <xdr:cNvPr id="111" name="TextBox 110">
          <a:extLst>
            <a:ext uri="{FF2B5EF4-FFF2-40B4-BE49-F238E27FC236}">
              <a16:creationId xmlns:a16="http://schemas.microsoft.com/office/drawing/2014/main" id="{BB06ECA8-F23C-8440-ADAF-75E08809C1B1}"/>
            </a:ext>
          </a:extLst>
        </xdr:cNvPr>
        <xdr:cNvSpPr txBox="1"/>
      </xdr:nvSpPr>
      <xdr:spPr>
        <a:xfrm>
          <a:off x="16462837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73B7E7E-1AB4-1A49-91FA-2C2605682291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195951</xdr:colOff>
      <xdr:row>19</xdr:row>
      <xdr:rowOff>129904</xdr:rowOff>
    </xdr:from>
    <xdr:to>
      <xdr:col>20</xdr:col>
      <xdr:colOff>503526</xdr:colOff>
      <xdr:row>22</xdr:row>
      <xdr:rowOff>108060</xdr:rowOff>
    </xdr:to>
    <xdr:sp macro="" textlink="Location1ANALYSIS!F8">
      <xdr:nvSpPr>
        <xdr:cNvPr id="112" name="TextBox 111">
          <a:extLst>
            <a:ext uri="{FF2B5EF4-FFF2-40B4-BE49-F238E27FC236}">
              <a16:creationId xmlns:a16="http://schemas.microsoft.com/office/drawing/2014/main" id="{1928AAB7-B201-7940-BC2A-5D9C1E07D6FB}"/>
            </a:ext>
          </a:extLst>
        </xdr:cNvPr>
        <xdr:cNvSpPr txBox="1"/>
      </xdr:nvSpPr>
      <xdr:spPr>
        <a:xfrm>
          <a:off x="16887380" y="32323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B2F85-08A0-384D-98DE-642662E9F0C6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43551</xdr:colOff>
      <xdr:row>19</xdr:row>
      <xdr:rowOff>129904</xdr:rowOff>
    </xdr:from>
    <xdr:to>
      <xdr:col>20</xdr:col>
      <xdr:colOff>351126</xdr:colOff>
      <xdr:row>22</xdr:row>
      <xdr:rowOff>103898</xdr:rowOff>
    </xdr:to>
    <xdr:sp macro="" textlink="#REF!">
      <xdr:nvSpPr>
        <xdr:cNvPr id="113" name="TextBox 112">
          <a:extLst>
            <a:ext uri="{FF2B5EF4-FFF2-40B4-BE49-F238E27FC236}">
              <a16:creationId xmlns:a16="http://schemas.microsoft.com/office/drawing/2014/main" id="{1F734BC7-0469-A648-AC32-224F46535CA4}"/>
            </a:ext>
          </a:extLst>
        </xdr:cNvPr>
        <xdr:cNvSpPr txBox="1"/>
      </xdr:nvSpPr>
      <xdr:spPr>
        <a:xfrm>
          <a:off x="16734980" y="323233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515259</xdr:colOff>
      <xdr:row>29</xdr:row>
      <xdr:rowOff>62421</xdr:rowOff>
    </xdr:from>
    <xdr:to>
      <xdr:col>20</xdr:col>
      <xdr:colOff>509511</xdr:colOff>
      <xdr:row>48</xdr:row>
      <xdr:rowOff>67486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61DA014-2B52-3A42-BF7F-F74BE0C7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9259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14</xdr:col>
      <xdr:colOff>497116</xdr:colOff>
      <xdr:row>30</xdr:row>
      <xdr:rowOff>152402</xdr:rowOff>
    </xdr:from>
    <xdr:to>
      <xdr:col>14</xdr:col>
      <xdr:colOff>804691</xdr:colOff>
      <xdr:row>33</xdr:row>
      <xdr:rowOff>130557</xdr:rowOff>
    </xdr:to>
    <xdr:sp macro="" textlink="Location2ANALYSIS!D14">
      <xdr:nvSpPr>
        <xdr:cNvPr id="110" name="TextBox 109">
          <a:extLst>
            <a:ext uri="{FF2B5EF4-FFF2-40B4-BE49-F238E27FC236}">
              <a16:creationId xmlns:a16="http://schemas.microsoft.com/office/drawing/2014/main" id="{A6658916-1138-7D4E-8131-266C520C15D7}"/>
            </a:ext>
          </a:extLst>
        </xdr:cNvPr>
        <xdr:cNvSpPr txBox="1"/>
      </xdr:nvSpPr>
      <xdr:spPr>
        <a:xfrm>
          <a:off x="12181116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BF74552-ACC2-F546-8A75-EE60D71F53A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87088</xdr:colOff>
      <xdr:row>30</xdr:row>
      <xdr:rowOff>152402</xdr:rowOff>
    </xdr:from>
    <xdr:to>
      <xdr:col>15</xdr:col>
      <xdr:colOff>394663</xdr:colOff>
      <xdr:row>33</xdr:row>
      <xdr:rowOff>130557</xdr:rowOff>
    </xdr:to>
    <xdr:sp macro="" textlink="Location2ANALYSIS!F14">
      <xdr:nvSpPr>
        <xdr:cNvPr id="114" name="TextBox 113">
          <a:extLst>
            <a:ext uri="{FF2B5EF4-FFF2-40B4-BE49-F238E27FC236}">
              <a16:creationId xmlns:a16="http://schemas.microsoft.com/office/drawing/2014/main" id="{01426818-B80C-5E4E-80D5-A5950414754E}"/>
            </a:ext>
          </a:extLst>
        </xdr:cNvPr>
        <xdr:cNvSpPr txBox="1"/>
      </xdr:nvSpPr>
      <xdr:spPr>
        <a:xfrm>
          <a:off x="12605659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8AA811-94B8-D543-8D15-9F30F67109D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631376</xdr:colOff>
      <xdr:row>30</xdr:row>
      <xdr:rowOff>152402</xdr:rowOff>
    </xdr:from>
    <xdr:to>
      <xdr:col>16</xdr:col>
      <xdr:colOff>104379</xdr:colOff>
      <xdr:row>33</xdr:row>
      <xdr:rowOff>130557</xdr:rowOff>
    </xdr:to>
    <xdr:sp macro="" textlink="Location2ANALYSIS!D15">
      <xdr:nvSpPr>
        <xdr:cNvPr id="116" name="TextBox 115">
          <a:extLst>
            <a:ext uri="{FF2B5EF4-FFF2-40B4-BE49-F238E27FC236}">
              <a16:creationId xmlns:a16="http://schemas.microsoft.com/office/drawing/2014/main" id="{55F5497B-6E04-6340-A86B-EC944D87CDF5}"/>
            </a:ext>
          </a:extLst>
        </xdr:cNvPr>
        <xdr:cNvSpPr txBox="1"/>
      </xdr:nvSpPr>
      <xdr:spPr>
        <a:xfrm>
          <a:off x="13149947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E32A5B0-32A4-5743-84F9-D74587C3324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221347</xdr:colOff>
      <xdr:row>30</xdr:row>
      <xdr:rowOff>152402</xdr:rowOff>
    </xdr:from>
    <xdr:to>
      <xdr:col>16</xdr:col>
      <xdr:colOff>528922</xdr:colOff>
      <xdr:row>33</xdr:row>
      <xdr:rowOff>130557</xdr:rowOff>
    </xdr:to>
    <xdr:sp macro="" textlink="Location2ANALYSIS!F15">
      <xdr:nvSpPr>
        <xdr:cNvPr id="117" name="TextBox 116">
          <a:extLst>
            <a:ext uri="{FF2B5EF4-FFF2-40B4-BE49-F238E27FC236}">
              <a16:creationId xmlns:a16="http://schemas.microsoft.com/office/drawing/2014/main" id="{A8C78710-9856-0541-B450-8E26043C5DBC}"/>
            </a:ext>
          </a:extLst>
        </xdr:cNvPr>
        <xdr:cNvSpPr txBox="1"/>
      </xdr:nvSpPr>
      <xdr:spPr>
        <a:xfrm>
          <a:off x="1357449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04523-DA9F-094B-A64B-8DCA635E877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130636</xdr:colOff>
      <xdr:row>30</xdr:row>
      <xdr:rowOff>152402</xdr:rowOff>
    </xdr:from>
    <xdr:to>
      <xdr:col>17</xdr:col>
      <xdr:colOff>438211</xdr:colOff>
      <xdr:row>33</xdr:row>
      <xdr:rowOff>130557</xdr:rowOff>
    </xdr:to>
    <xdr:sp macro="" textlink="Location2ANALYSIS!D16">
      <xdr:nvSpPr>
        <xdr:cNvPr id="119" name="TextBox 118">
          <a:extLst>
            <a:ext uri="{FF2B5EF4-FFF2-40B4-BE49-F238E27FC236}">
              <a16:creationId xmlns:a16="http://schemas.microsoft.com/office/drawing/2014/main" id="{7EF5F7F2-1CDC-A24B-91D7-F3A80FBF1D9F}"/>
            </a:ext>
          </a:extLst>
        </xdr:cNvPr>
        <xdr:cNvSpPr txBox="1"/>
      </xdr:nvSpPr>
      <xdr:spPr>
        <a:xfrm>
          <a:off x="14318350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CC6662-1FEB-8645-B715-C6EB72FB69D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555179</xdr:colOff>
      <xdr:row>30</xdr:row>
      <xdr:rowOff>152402</xdr:rowOff>
    </xdr:from>
    <xdr:to>
      <xdr:col>18</xdr:col>
      <xdr:colOff>28182</xdr:colOff>
      <xdr:row>33</xdr:row>
      <xdr:rowOff>130557</xdr:rowOff>
    </xdr:to>
    <xdr:sp macro="" textlink="Location2ANALYSIS!F16">
      <xdr:nvSpPr>
        <xdr:cNvPr id="120" name="TextBox 119">
          <a:extLst>
            <a:ext uri="{FF2B5EF4-FFF2-40B4-BE49-F238E27FC236}">
              <a16:creationId xmlns:a16="http://schemas.microsoft.com/office/drawing/2014/main" id="{8A63C561-A4E3-E143-A88B-30D81045564B}"/>
            </a:ext>
          </a:extLst>
        </xdr:cNvPr>
        <xdr:cNvSpPr txBox="1"/>
      </xdr:nvSpPr>
      <xdr:spPr>
        <a:xfrm>
          <a:off x="14742893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0CC4CB3-5BDD-3D47-A736-37BE7268744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500752</xdr:colOff>
      <xdr:row>30</xdr:row>
      <xdr:rowOff>152402</xdr:rowOff>
    </xdr:from>
    <xdr:to>
      <xdr:col>18</xdr:col>
      <xdr:colOff>808327</xdr:colOff>
      <xdr:row>33</xdr:row>
      <xdr:rowOff>130557</xdr:rowOff>
    </xdr:to>
    <xdr:sp macro="" textlink="Location2ANALYSIS!D17">
      <xdr:nvSpPr>
        <xdr:cNvPr id="127" name="TextBox 126">
          <a:extLst>
            <a:ext uri="{FF2B5EF4-FFF2-40B4-BE49-F238E27FC236}">
              <a16:creationId xmlns:a16="http://schemas.microsoft.com/office/drawing/2014/main" id="{69158A67-1384-394C-9C1B-BA962848DECA}"/>
            </a:ext>
          </a:extLst>
        </xdr:cNvPr>
        <xdr:cNvSpPr txBox="1"/>
      </xdr:nvSpPr>
      <xdr:spPr>
        <a:xfrm>
          <a:off x="15523038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D2A0F3B-0645-4942-A234-A63DFFF5DE6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90724</xdr:colOff>
      <xdr:row>30</xdr:row>
      <xdr:rowOff>152402</xdr:rowOff>
    </xdr:from>
    <xdr:to>
      <xdr:col>19</xdr:col>
      <xdr:colOff>385599</xdr:colOff>
      <xdr:row>33</xdr:row>
      <xdr:rowOff>130557</xdr:rowOff>
    </xdr:to>
    <xdr:sp macro="" textlink="Location2ANALYSIS!F17">
      <xdr:nvSpPr>
        <xdr:cNvPr id="128" name="TextBox 127">
          <a:extLst>
            <a:ext uri="{FF2B5EF4-FFF2-40B4-BE49-F238E27FC236}">
              <a16:creationId xmlns:a16="http://schemas.microsoft.com/office/drawing/2014/main" id="{5B234A32-D5C0-D841-804B-AC0DFA237DA2}"/>
            </a:ext>
          </a:extLst>
        </xdr:cNvPr>
        <xdr:cNvSpPr txBox="1"/>
      </xdr:nvSpPr>
      <xdr:spPr>
        <a:xfrm>
          <a:off x="15947581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62EA35F-3C22-824A-92A0-12DC6A9FA8F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580581</xdr:colOff>
      <xdr:row>30</xdr:row>
      <xdr:rowOff>152402</xdr:rowOff>
    </xdr:from>
    <xdr:to>
      <xdr:col>20</xdr:col>
      <xdr:colOff>40884</xdr:colOff>
      <xdr:row>33</xdr:row>
      <xdr:rowOff>130557</xdr:rowOff>
    </xdr:to>
    <xdr:sp macro="" textlink="Location2ANALYSIS!D18">
      <xdr:nvSpPr>
        <xdr:cNvPr id="130" name="TextBox 129">
          <a:extLst>
            <a:ext uri="{FF2B5EF4-FFF2-40B4-BE49-F238E27FC236}">
              <a16:creationId xmlns:a16="http://schemas.microsoft.com/office/drawing/2014/main" id="{FD5FF782-BE4E-AD4E-B322-EDDC8D9A0EC6}"/>
            </a:ext>
          </a:extLst>
        </xdr:cNvPr>
        <xdr:cNvSpPr txBox="1"/>
      </xdr:nvSpPr>
      <xdr:spPr>
        <a:xfrm>
          <a:off x="16437438" y="50509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B04A8D5-95C1-644D-ABF7-D00DB0597A0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170552</xdr:colOff>
      <xdr:row>30</xdr:row>
      <xdr:rowOff>152402</xdr:rowOff>
    </xdr:from>
    <xdr:to>
      <xdr:col>20</xdr:col>
      <xdr:colOff>478127</xdr:colOff>
      <xdr:row>33</xdr:row>
      <xdr:rowOff>130557</xdr:rowOff>
    </xdr:to>
    <xdr:sp macro="" textlink="Location2ANALYSIS!F18">
      <xdr:nvSpPr>
        <xdr:cNvPr id="131" name="TextBox 130">
          <a:extLst>
            <a:ext uri="{FF2B5EF4-FFF2-40B4-BE49-F238E27FC236}">
              <a16:creationId xmlns:a16="http://schemas.microsoft.com/office/drawing/2014/main" id="{34DE6E36-405E-C142-A3CA-29DD80D2519B}"/>
            </a:ext>
          </a:extLst>
        </xdr:cNvPr>
        <xdr:cNvSpPr txBox="1"/>
      </xdr:nvSpPr>
      <xdr:spPr>
        <a:xfrm>
          <a:off x="16861981" y="50509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058305-7E43-B543-BB04-1DFD1107AB3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486230</xdr:colOff>
      <xdr:row>37</xdr:row>
      <xdr:rowOff>50802</xdr:rowOff>
    </xdr:from>
    <xdr:to>
      <xdr:col>14</xdr:col>
      <xdr:colOff>793805</xdr:colOff>
      <xdr:row>40</xdr:row>
      <xdr:rowOff>28957</xdr:rowOff>
    </xdr:to>
    <xdr:sp macro="" textlink="Location2ANALYSIS!D9">
      <xdr:nvSpPr>
        <xdr:cNvPr id="133" name="TextBox 132">
          <a:extLst>
            <a:ext uri="{FF2B5EF4-FFF2-40B4-BE49-F238E27FC236}">
              <a16:creationId xmlns:a16="http://schemas.microsoft.com/office/drawing/2014/main" id="{C810E18C-E91A-DD43-85F5-B94D42BB9E24}"/>
            </a:ext>
          </a:extLst>
        </xdr:cNvPr>
        <xdr:cNvSpPr txBox="1"/>
      </xdr:nvSpPr>
      <xdr:spPr>
        <a:xfrm>
          <a:off x="12170230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60EAB-A781-F44D-8272-41C2A6A95DF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76202</xdr:colOff>
      <xdr:row>37</xdr:row>
      <xdr:rowOff>50802</xdr:rowOff>
    </xdr:from>
    <xdr:to>
      <xdr:col>15</xdr:col>
      <xdr:colOff>383777</xdr:colOff>
      <xdr:row>40</xdr:row>
      <xdr:rowOff>28957</xdr:rowOff>
    </xdr:to>
    <xdr:sp macro="" textlink="Location2ANALYSIS!F9">
      <xdr:nvSpPr>
        <xdr:cNvPr id="134" name="TextBox 133">
          <a:extLst>
            <a:ext uri="{FF2B5EF4-FFF2-40B4-BE49-F238E27FC236}">
              <a16:creationId xmlns:a16="http://schemas.microsoft.com/office/drawing/2014/main" id="{D80F8B0B-5DA1-B146-8AB1-C7564A15E46A}"/>
            </a:ext>
          </a:extLst>
        </xdr:cNvPr>
        <xdr:cNvSpPr txBox="1"/>
      </xdr:nvSpPr>
      <xdr:spPr>
        <a:xfrm>
          <a:off x="12594773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CB083C-7D12-A94C-AA35-D39EEC394A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620490</xdr:colOff>
      <xdr:row>37</xdr:row>
      <xdr:rowOff>50802</xdr:rowOff>
    </xdr:from>
    <xdr:to>
      <xdr:col>16</xdr:col>
      <xdr:colOff>93493</xdr:colOff>
      <xdr:row>40</xdr:row>
      <xdr:rowOff>28957</xdr:rowOff>
    </xdr:to>
    <xdr:sp macro="" textlink="Location2ANALYSIS!D10">
      <xdr:nvSpPr>
        <xdr:cNvPr id="136" name="TextBox 135">
          <a:extLst>
            <a:ext uri="{FF2B5EF4-FFF2-40B4-BE49-F238E27FC236}">
              <a16:creationId xmlns:a16="http://schemas.microsoft.com/office/drawing/2014/main" id="{9A464038-B420-5A47-9C02-A8EC3DE56E0F}"/>
            </a:ext>
          </a:extLst>
        </xdr:cNvPr>
        <xdr:cNvSpPr txBox="1"/>
      </xdr:nvSpPr>
      <xdr:spPr>
        <a:xfrm>
          <a:off x="13139061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20740A-D7EB-4745-8BEB-CA0382A14B0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210461</xdr:colOff>
      <xdr:row>37</xdr:row>
      <xdr:rowOff>50802</xdr:rowOff>
    </xdr:from>
    <xdr:to>
      <xdr:col>16</xdr:col>
      <xdr:colOff>518036</xdr:colOff>
      <xdr:row>40</xdr:row>
      <xdr:rowOff>28957</xdr:rowOff>
    </xdr:to>
    <xdr:sp macro="" textlink="Location2ANALYSIS!F10">
      <xdr:nvSpPr>
        <xdr:cNvPr id="137" name="TextBox 136">
          <a:extLst>
            <a:ext uri="{FF2B5EF4-FFF2-40B4-BE49-F238E27FC236}">
              <a16:creationId xmlns:a16="http://schemas.microsoft.com/office/drawing/2014/main" id="{6FE1B5A8-9C29-E14A-B212-51C4A12CF478}"/>
            </a:ext>
          </a:extLst>
        </xdr:cNvPr>
        <xdr:cNvSpPr txBox="1"/>
      </xdr:nvSpPr>
      <xdr:spPr>
        <a:xfrm>
          <a:off x="1356360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0632752-3568-7C47-B79B-1D031727837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119750</xdr:colOff>
      <xdr:row>37</xdr:row>
      <xdr:rowOff>50802</xdr:rowOff>
    </xdr:from>
    <xdr:to>
      <xdr:col>17</xdr:col>
      <xdr:colOff>427325</xdr:colOff>
      <xdr:row>40</xdr:row>
      <xdr:rowOff>28957</xdr:rowOff>
    </xdr:to>
    <xdr:sp macro="" textlink="Location2ANALYSIS!D11">
      <xdr:nvSpPr>
        <xdr:cNvPr id="139" name="TextBox 138">
          <a:extLst>
            <a:ext uri="{FF2B5EF4-FFF2-40B4-BE49-F238E27FC236}">
              <a16:creationId xmlns:a16="http://schemas.microsoft.com/office/drawing/2014/main" id="{F15622A7-5782-2B47-9ACD-DA24BCAB87CE}"/>
            </a:ext>
          </a:extLst>
        </xdr:cNvPr>
        <xdr:cNvSpPr txBox="1"/>
      </xdr:nvSpPr>
      <xdr:spPr>
        <a:xfrm>
          <a:off x="14307464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67B4B6-8082-9549-A15F-62F9D419FCD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544293</xdr:colOff>
      <xdr:row>37</xdr:row>
      <xdr:rowOff>50802</xdr:rowOff>
    </xdr:from>
    <xdr:to>
      <xdr:col>18</xdr:col>
      <xdr:colOff>4596</xdr:colOff>
      <xdr:row>40</xdr:row>
      <xdr:rowOff>28957</xdr:rowOff>
    </xdr:to>
    <xdr:sp macro="" textlink="Location2ANALYSIS!F11">
      <xdr:nvSpPr>
        <xdr:cNvPr id="140" name="TextBox 139">
          <a:extLst>
            <a:ext uri="{FF2B5EF4-FFF2-40B4-BE49-F238E27FC236}">
              <a16:creationId xmlns:a16="http://schemas.microsoft.com/office/drawing/2014/main" id="{03C476FD-3E5D-F846-9121-31C99109665E}"/>
            </a:ext>
          </a:extLst>
        </xdr:cNvPr>
        <xdr:cNvSpPr txBox="1"/>
      </xdr:nvSpPr>
      <xdr:spPr>
        <a:xfrm>
          <a:off x="14732007" y="6092373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4F21EC-EB4B-0545-B4B9-2CF5B844144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489866</xdr:colOff>
      <xdr:row>37</xdr:row>
      <xdr:rowOff>50802</xdr:rowOff>
    </xdr:from>
    <xdr:to>
      <xdr:col>18</xdr:col>
      <xdr:colOff>797441</xdr:colOff>
      <xdr:row>40</xdr:row>
      <xdr:rowOff>28957</xdr:rowOff>
    </xdr:to>
    <xdr:sp macro="" textlink="Location2ANALYSIS!D12">
      <xdr:nvSpPr>
        <xdr:cNvPr id="142" name="TextBox 141">
          <a:extLst>
            <a:ext uri="{FF2B5EF4-FFF2-40B4-BE49-F238E27FC236}">
              <a16:creationId xmlns:a16="http://schemas.microsoft.com/office/drawing/2014/main" id="{3E5AB780-B903-674B-BC8C-B9F7B093C536}"/>
            </a:ext>
          </a:extLst>
        </xdr:cNvPr>
        <xdr:cNvSpPr txBox="1"/>
      </xdr:nvSpPr>
      <xdr:spPr>
        <a:xfrm>
          <a:off x="155121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ED1E984-F33F-9449-8C9B-79A0374A43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79838</xdr:colOff>
      <xdr:row>37</xdr:row>
      <xdr:rowOff>50802</xdr:rowOff>
    </xdr:from>
    <xdr:to>
      <xdr:col>19</xdr:col>
      <xdr:colOff>387413</xdr:colOff>
      <xdr:row>40</xdr:row>
      <xdr:rowOff>28957</xdr:rowOff>
    </xdr:to>
    <xdr:sp macro="" textlink="Location2ANALYSIS!F12">
      <xdr:nvSpPr>
        <xdr:cNvPr id="143" name="TextBox 142">
          <a:extLst>
            <a:ext uri="{FF2B5EF4-FFF2-40B4-BE49-F238E27FC236}">
              <a16:creationId xmlns:a16="http://schemas.microsoft.com/office/drawing/2014/main" id="{2C26F3B1-F082-B94E-A8F3-7615B9B6EA99}"/>
            </a:ext>
          </a:extLst>
        </xdr:cNvPr>
        <xdr:cNvSpPr txBox="1"/>
      </xdr:nvSpPr>
      <xdr:spPr>
        <a:xfrm>
          <a:off x="159366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D949E5C-AC7F-324B-9007-C22939E83C4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569695</xdr:colOff>
      <xdr:row>37</xdr:row>
      <xdr:rowOff>50802</xdr:rowOff>
    </xdr:from>
    <xdr:to>
      <xdr:col>20</xdr:col>
      <xdr:colOff>42698</xdr:colOff>
      <xdr:row>40</xdr:row>
      <xdr:rowOff>28957</xdr:rowOff>
    </xdr:to>
    <xdr:sp macro="" textlink="Location2ANALYSIS!D13">
      <xdr:nvSpPr>
        <xdr:cNvPr id="145" name="TextBox 144">
          <a:extLst>
            <a:ext uri="{FF2B5EF4-FFF2-40B4-BE49-F238E27FC236}">
              <a16:creationId xmlns:a16="http://schemas.microsoft.com/office/drawing/2014/main" id="{24B470D5-ED44-BD43-B6DA-92B8962CA46B}"/>
            </a:ext>
          </a:extLst>
        </xdr:cNvPr>
        <xdr:cNvSpPr txBox="1"/>
      </xdr:nvSpPr>
      <xdr:spPr>
        <a:xfrm>
          <a:off x="16426552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CD4753-9D98-8E49-B65C-CB045A857C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159666</xdr:colOff>
      <xdr:row>37</xdr:row>
      <xdr:rowOff>50802</xdr:rowOff>
    </xdr:from>
    <xdr:to>
      <xdr:col>20</xdr:col>
      <xdr:colOff>467241</xdr:colOff>
      <xdr:row>40</xdr:row>
      <xdr:rowOff>28957</xdr:rowOff>
    </xdr:to>
    <xdr:sp macro="" textlink="Location2ANALYSIS!F13">
      <xdr:nvSpPr>
        <xdr:cNvPr id="146" name="TextBox 145">
          <a:extLst>
            <a:ext uri="{FF2B5EF4-FFF2-40B4-BE49-F238E27FC236}">
              <a16:creationId xmlns:a16="http://schemas.microsoft.com/office/drawing/2014/main" id="{4FC9B569-A079-5740-AC54-7649954A736A}"/>
            </a:ext>
          </a:extLst>
        </xdr:cNvPr>
        <xdr:cNvSpPr txBox="1"/>
      </xdr:nvSpPr>
      <xdr:spPr>
        <a:xfrm>
          <a:off x="16851095" y="60923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226938C-06F3-5C45-B16E-B8C89774A46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493487</xdr:colOff>
      <xdr:row>43</xdr:row>
      <xdr:rowOff>130629</xdr:rowOff>
    </xdr:from>
    <xdr:to>
      <xdr:col>14</xdr:col>
      <xdr:colOff>801062</xdr:colOff>
      <xdr:row>46</xdr:row>
      <xdr:rowOff>108785</xdr:rowOff>
    </xdr:to>
    <xdr:sp macro="" textlink="Location2ANALYSIS!D4">
      <xdr:nvSpPr>
        <xdr:cNvPr id="148" name="TextBox 147">
          <a:extLst>
            <a:ext uri="{FF2B5EF4-FFF2-40B4-BE49-F238E27FC236}">
              <a16:creationId xmlns:a16="http://schemas.microsoft.com/office/drawing/2014/main" id="{A1085F43-706D-9B4C-AFE3-189E1BA4E51D}"/>
            </a:ext>
          </a:extLst>
        </xdr:cNvPr>
        <xdr:cNvSpPr txBox="1"/>
      </xdr:nvSpPr>
      <xdr:spPr>
        <a:xfrm>
          <a:off x="12177487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98A36E4-FCB9-0F41-963D-C0439DE576A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83459</xdr:colOff>
      <xdr:row>43</xdr:row>
      <xdr:rowOff>130629</xdr:rowOff>
    </xdr:from>
    <xdr:to>
      <xdr:col>15</xdr:col>
      <xdr:colOff>391034</xdr:colOff>
      <xdr:row>46</xdr:row>
      <xdr:rowOff>108785</xdr:rowOff>
    </xdr:to>
    <xdr:sp macro="" textlink="Location2ANALYSIS!F4">
      <xdr:nvSpPr>
        <xdr:cNvPr id="149" name="TextBox 148">
          <a:extLst>
            <a:ext uri="{FF2B5EF4-FFF2-40B4-BE49-F238E27FC236}">
              <a16:creationId xmlns:a16="http://schemas.microsoft.com/office/drawing/2014/main" id="{DEB30919-E1E6-4646-A9B5-28C77AE83449}"/>
            </a:ext>
          </a:extLst>
        </xdr:cNvPr>
        <xdr:cNvSpPr txBox="1"/>
      </xdr:nvSpPr>
      <xdr:spPr>
        <a:xfrm>
          <a:off x="12602030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E0AB6D9-C3EA-EA45-8A17-5911EFD5013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627747</xdr:colOff>
      <xdr:row>43</xdr:row>
      <xdr:rowOff>130629</xdr:rowOff>
    </xdr:from>
    <xdr:to>
      <xdr:col>16</xdr:col>
      <xdr:colOff>100750</xdr:colOff>
      <xdr:row>46</xdr:row>
      <xdr:rowOff>108785</xdr:rowOff>
    </xdr:to>
    <xdr:sp macro="" textlink="Location2ANALYSIS!D5">
      <xdr:nvSpPr>
        <xdr:cNvPr id="151" name="TextBox 150">
          <a:extLst>
            <a:ext uri="{FF2B5EF4-FFF2-40B4-BE49-F238E27FC236}">
              <a16:creationId xmlns:a16="http://schemas.microsoft.com/office/drawing/2014/main" id="{494A3A34-6EEA-AE4B-892A-768D09E7BC82}"/>
            </a:ext>
          </a:extLst>
        </xdr:cNvPr>
        <xdr:cNvSpPr txBox="1"/>
      </xdr:nvSpPr>
      <xdr:spPr>
        <a:xfrm>
          <a:off x="13146318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60FE9E-6CD3-CF4A-85B3-97EEDBEE4E2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217718</xdr:colOff>
      <xdr:row>43</xdr:row>
      <xdr:rowOff>130629</xdr:rowOff>
    </xdr:from>
    <xdr:to>
      <xdr:col>16</xdr:col>
      <xdr:colOff>525293</xdr:colOff>
      <xdr:row>46</xdr:row>
      <xdr:rowOff>108785</xdr:rowOff>
    </xdr:to>
    <xdr:sp macro="" textlink="Location2ANALYSIS!F5">
      <xdr:nvSpPr>
        <xdr:cNvPr id="152" name="TextBox 151">
          <a:extLst>
            <a:ext uri="{FF2B5EF4-FFF2-40B4-BE49-F238E27FC236}">
              <a16:creationId xmlns:a16="http://schemas.microsoft.com/office/drawing/2014/main" id="{CA1767E3-6436-9741-A2B3-F8E08547FDC6}"/>
            </a:ext>
          </a:extLst>
        </xdr:cNvPr>
        <xdr:cNvSpPr txBox="1"/>
      </xdr:nvSpPr>
      <xdr:spPr>
        <a:xfrm>
          <a:off x="13570861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CFE5AF2-BF5A-BF4F-AF84-26DFFCE15BC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127007</xdr:colOff>
      <xdr:row>43</xdr:row>
      <xdr:rowOff>130629</xdr:rowOff>
    </xdr:from>
    <xdr:to>
      <xdr:col>17</xdr:col>
      <xdr:colOff>421882</xdr:colOff>
      <xdr:row>46</xdr:row>
      <xdr:rowOff>108785</xdr:rowOff>
    </xdr:to>
    <xdr:sp macro="" textlink="Location2ANALYSIS!D6">
      <xdr:nvSpPr>
        <xdr:cNvPr id="154" name="TextBox 153">
          <a:extLst>
            <a:ext uri="{FF2B5EF4-FFF2-40B4-BE49-F238E27FC236}">
              <a16:creationId xmlns:a16="http://schemas.microsoft.com/office/drawing/2014/main" id="{51678DF6-5789-7340-B588-E7838D3B9271}"/>
            </a:ext>
          </a:extLst>
        </xdr:cNvPr>
        <xdr:cNvSpPr txBox="1"/>
      </xdr:nvSpPr>
      <xdr:spPr>
        <a:xfrm>
          <a:off x="14314721" y="71519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73FC2E4-C194-7444-807A-5DBE250D9F9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551550</xdr:colOff>
      <xdr:row>43</xdr:row>
      <xdr:rowOff>130629</xdr:rowOff>
    </xdr:from>
    <xdr:to>
      <xdr:col>18</xdr:col>
      <xdr:colOff>24553</xdr:colOff>
      <xdr:row>46</xdr:row>
      <xdr:rowOff>108785</xdr:rowOff>
    </xdr:to>
    <xdr:sp macro="" textlink="Location2ANALYSIS!F6">
      <xdr:nvSpPr>
        <xdr:cNvPr id="155" name="TextBox 154">
          <a:extLst>
            <a:ext uri="{FF2B5EF4-FFF2-40B4-BE49-F238E27FC236}">
              <a16:creationId xmlns:a16="http://schemas.microsoft.com/office/drawing/2014/main" id="{B55C6BC9-23C4-E547-A592-8CEF94B5C364}"/>
            </a:ext>
          </a:extLst>
        </xdr:cNvPr>
        <xdr:cNvSpPr txBox="1"/>
      </xdr:nvSpPr>
      <xdr:spPr>
        <a:xfrm>
          <a:off x="14739264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6438E9-8287-0046-B60D-C72716BB386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497123</xdr:colOff>
      <xdr:row>43</xdr:row>
      <xdr:rowOff>130629</xdr:rowOff>
    </xdr:from>
    <xdr:to>
      <xdr:col>18</xdr:col>
      <xdr:colOff>804698</xdr:colOff>
      <xdr:row>46</xdr:row>
      <xdr:rowOff>108785</xdr:rowOff>
    </xdr:to>
    <xdr:sp macro="" textlink="Location2ANALYSIS!D7">
      <xdr:nvSpPr>
        <xdr:cNvPr id="157" name="TextBox 156">
          <a:extLst>
            <a:ext uri="{FF2B5EF4-FFF2-40B4-BE49-F238E27FC236}">
              <a16:creationId xmlns:a16="http://schemas.microsoft.com/office/drawing/2014/main" id="{F71C4131-3784-D54A-ABF8-638438887524}"/>
            </a:ext>
          </a:extLst>
        </xdr:cNvPr>
        <xdr:cNvSpPr txBox="1"/>
      </xdr:nvSpPr>
      <xdr:spPr>
        <a:xfrm>
          <a:off x="155194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98BFCC-58E9-C049-9354-A170BCC93B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87095</xdr:colOff>
      <xdr:row>43</xdr:row>
      <xdr:rowOff>130629</xdr:rowOff>
    </xdr:from>
    <xdr:to>
      <xdr:col>19</xdr:col>
      <xdr:colOff>394670</xdr:colOff>
      <xdr:row>46</xdr:row>
      <xdr:rowOff>108785</xdr:rowOff>
    </xdr:to>
    <xdr:sp macro="" textlink="Location2ANALYSIS!F7">
      <xdr:nvSpPr>
        <xdr:cNvPr id="158" name="TextBox 157">
          <a:extLst>
            <a:ext uri="{FF2B5EF4-FFF2-40B4-BE49-F238E27FC236}">
              <a16:creationId xmlns:a16="http://schemas.microsoft.com/office/drawing/2014/main" id="{5FC803F2-A9C0-AE41-923E-3EF6C86E9F30}"/>
            </a:ext>
          </a:extLst>
        </xdr:cNvPr>
        <xdr:cNvSpPr txBox="1"/>
      </xdr:nvSpPr>
      <xdr:spPr>
        <a:xfrm>
          <a:off x="159439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ABDFB1E-1E87-0B43-8A22-62F141F096A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576952</xdr:colOff>
      <xdr:row>43</xdr:row>
      <xdr:rowOff>130629</xdr:rowOff>
    </xdr:from>
    <xdr:to>
      <xdr:col>20</xdr:col>
      <xdr:colOff>49955</xdr:colOff>
      <xdr:row>46</xdr:row>
      <xdr:rowOff>108785</xdr:rowOff>
    </xdr:to>
    <xdr:sp macro="" textlink="Location2ANALYSIS!D8">
      <xdr:nvSpPr>
        <xdr:cNvPr id="160" name="TextBox 159">
          <a:extLst>
            <a:ext uri="{FF2B5EF4-FFF2-40B4-BE49-F238E27FC236}">
              <a16:creationId xmlns:a16="http://schemas.microsoft.com/office/drawing/2014/main" id="{791DE9CB-4420-274C-8466-24DB45053366}"/>
            </a:ext>
          </a:extLst>
        </xdr:cNvPr>
        <xdr:cNvSpPr txBox="1"/>
      </xdr:nvSpPr>
      <xdr:spPr>
        <a:xfrm>
          <a:off x="16433809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8793849-3496-774D-8315-CF1F24CD26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732973</xdr:colOff>
      <xdr:row>30</xdr:row>
      <xdr:rowOff>152402</xdr:rowOff>
    </xdr:from>
    <xdr:to>
      <xdr:col>15</xdr:col>
      <xdr:colOff>205977</xdr:colOff>
      <xdr:row>33</xdr:row>
      <xdr:rowOff>126395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94F50A28-78C4-E742-AACE-25D7051A6788}"/>
            </a:ext>
          </a:extLst>
        </xdr:cNvPr>
        <xdr:cNvSpPr txBox="1"/>
      </xdr:nvSpPr>
      <xdr:spPr>
        <a:xfrm>
          <a:off x="12416973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16</xdr:col>
      <xdr:colOff>32661</xdr:colOff>
      <xdr:row>30</xdr:row>
      <xdr:rowOff>152402</xdr:rowOff>
    </xdr:from>
    <xdr:to>
      <xdr:col>16</xdr:col>
      <xdr:colOff>340236</xdr:colOff>
      <xdr:row>33</xdr:row>
      <xdr:rowOff>126395</xdr:rowOff>
    </xdr:to>
    <xdr:sp macro="" textlink="#REF!">
      <xdr:nvSpPr>
        <xdr:cNvPr id="118" name="TextBox 117">
          <a:extLst>
            <a:ext uri="{FF2B5EF4-FFF2-40B4-BE49-F238E27FC236}">
              <a16:creationId xmlns:a16="http://schemas.microsoft.com/office/drawing/2014/main" id="{529537FF-8437-9842-A75C-C47C596EE022}"/>
            </a:ext>
          </a:extLst>
        </xdr:cNvPr>
        <xdr:cNvSpPr txBox="1"/>
      </xdr:nvSpPr>
      <xdr:spPr>
        <a:xfrm>
          <a:off x="13385804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366493</xdr:colOff>
      <xdr:row>30</xdr:row>
      <xdr:rowOff>152402</xdr:rowOff>
    </xdr:from>
    <xdr:to>
      <xdr:col>17</xdr:col>
      <xdr:colOff>674068</xdr:colOff>
      <xdr:row>33</xdr:row>
      <xdr:rowOff>126395</xdr:rowOff>
    </xdr:to>
    <xdr:sp macro="" textlink="#REF!">
      <xdr:nvSpPr>
        <xdr:cNvPr id="121" name="TextBox 120">
          <a:extLst>
            <a:ext uri="{FF2B5EF4-FFF2-40B4-BE49-F238E27FC236}">
              <a16:creationId xmlns:a16="http://schemas.microsoft.com/office/drawing/2014/main" id="{675D22FB-623A-3648-9347-DD68B37F9896}"/>
            </a:ext>
          </a:extLst>
        </xdr:cNvPr>
        <xdr:cNvSpPr txBox="1"/>
      </xdr:nvSpPr>
      <xdr:spPr>
        <a:xfrm>
          <a:off x="14554207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736609</xdr:colOff>
      <xdr:row>30</xdr:row>
      <xdr:rowOff>152402</xdr:rowOff>
    </xdr:from>
    <xdr:to>
      <xdr:col>19</xdr:col>
      <xdr:colOff>209613</xdr:colOff>
      <xdr:row>33</xdr:row>
      <xdr:rowOff>126395</xdr:rowOff>
    </xdr:to>
    <xdr:sp macro="" textlink="#REF!">
      <xdr:nvSpPr>
        <xdr:cNvPr id="129" name="TextBox 128">
          <a:extLst>
            <a:ext uri="{FF2B5EF4-FFF2-40B4-BE49-F238E27FC236}">
              <a16:creationId xmlns:a16="http://schemas.microsoft.com/office/drawing/2014/main" id="{EDEBD5CE-13AB-A844-8032-E52621D758BC}"/>
            </a:ext>
          </a:extLst>
        </xdr:cNvPr>
        <xdr:cNvSpPr txBox="1"/>
      </xdr:nvSpPr>
      <xdr:spPr>
        <a:xfrm>
          <a:off x="15758895" y="50509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816438</xdr:colOff>
      <xdr:row>30</xdr:row>
      <xdr:rowOff>152402</xdr:rowOff>
    </xdr:from>
    <xdr:to>
      <xdr:col>20</xdr:col>
      <xdr:colOff>276741</xdr:colOff>
      <xdr:row>33</xdr:row>
      <xdr:rowOff>126395</xdr:rowOff>
    </xdr:to>
    <xdr:sp macro="" textlink="#REF!">
      <xdr:nvSpPr>
        <xdr:cNvPr id="132" name="TextBox 131">
          <a:extLst>
            <a:ext uri="{FF2B5EF4-FFF2-40B4-BE49-F238E27FC236}">
              <a16:creationId xmlns:a16="http://schemas.microsoft.com/office/drawing/2014/main" id="{2EEDEFC8-CF73-9B4E-9651-139A4F0689EA}"/>
            </a:ext>
          </a:extLst>
        </xdr:cNvPr>
        <xdr:cNvSpPr txBox="1"/>
      </xdr:nvSpPr>
      <xdr:spPr>
        <a:xfrm>
          <a:off x="16673295" y="50509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722087</xdr:colOff>
      <xdr:row>37</xdr:row>
      <xdr:rowOff>50802</xdr:rowOff>
    </xdr:from>
    <xdr:to>
      <xdr:col>15</xdr:col>
      <xdr:colOff>195091</xdr:colOff>
      <xdr:row>40</xdr:row>
      <xdr:rowOff>24795</xdr:rowOff>
    </xdr:to>
    <xdr:sp macro="" textlink="#REF!">
      <xdr:nvSpPr>
        <xdr:cNvPr id="135" name="TextBox 134">
          <a:extLst>
            <a:ext uri="{FF2B5EF4-FFF2-40B4-BE49-F238E27FC236}">
              <a16:creationId xmlns:a16="http://schemas.microsoft.com/office/drawing/2014/main" id="{3E9895B3-7630-4C47-90AD-801F4906404D}"/>
            </a:ext>
          </a:extLst>
        </xdr:cNvPr>
        <xdr:cNvSpPr txBox="1"/>
      </xdr:nvSpPr>
      <xdr:spPr>
        <a:xfrm>
          <a:off x="12406087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21775</xdr:colOff>
      <xdr:row>37</xdr:row>
      <xdr:rowOff>50802</xdr:rowOff>
    </xdr:from>
    <xdr:to>
      <xdr:col>16</xdr:col>
      <xdr:colOff>329350</xdr:colOff>
      <xdr:row>40</xdr:row>
      <xdr:rowOff>24795</xdr:rowOff>
    </xdr:to>
    <xdr:sp macro="" textlink="#REF!">
      <xdr:nvSpPr>
        <xdr:cNvPr id="138" name="TextBox 137">
          <a:extLst>
            <a:ext uri="{FF2B5EF4-FFF2-40B4-BE49-F238E27FC236}">
              <a16:creationId xmlns:a16="http://schemas.microsoft.com/office/drawing/2014/main" id="{4E710C8A-854E-1847-8F1F-15DD6D4F032F}"/>
            </a:ext>
          </a:extLst>
        </xdr:cNvPr>
        <xdr:cNvSpPr txBox="1"/>
      </xdr:nvSpPr>
      <xdr:spPr>
        <a:xfrm>
          <a:off x="13374918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355607</xdr:colOff>
      <xdr:row>37</xdr:row>
      <xdr:rowOff>50802</xdr:rowOff>
    </xdr:from>
    <xdr:to>
      <xdr:col>17</xdr:col>
      <xdr:colOff>663182</xdr:colOff>
      <xdr:row>40</xdr:row>
      <xdr:rowOff>24795</xdr:rowOff>
    </xdr:to>
    <xdr:sp macro="" textlink="#REF!">
      <xdr:nvSpPr>
        <xdr:cNvPr id="141" name="TextBox 140">
          <a:extLst>
            <a:ext uri="{FF2B5EF4-FFF2-40B4-BE49-F238E27FC236}">
              <a16:creationId xmlns:a16="http://schemas.microsoft.com/office/drawing/2014/main" id="{EB6CD242-6061-5747-A436-A89F1DC3A210}"/>
            </a:ext>
          </a:extLst>
        </xdr:cNvPr>
        <xdr:cNvSpPr txBox="1"/>
      </xdr:nvSpPr>
      <xdr:spPr>
        <a:xfrm>
          <a:off x="14543321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725723</xdr:colOff>
      <xdr:row>37</xdr:row>
      <xdr:rowOff>50802</xdr:rowOff>
    </xdr:from>
    <xdr:to>
      <xdr:col>19</xdr:col>
      <xdr:colOff>186027</xdr:colOff>
      <xdr:row>40</xdr:row>
      <xdr:rowOff>24795</xdr:rowOff>
    </xdr:to>
    <xdr:sp macro="" textlink="#REF!">
      <xdr:nvSpPr>
        <xdr:cNvPr id="144" name="TextBox 143">
          <a:extLst>
            <a:ext uri="{FF2B5EF4-FFF2-40B4-BE49-F238E27FC236}">
              <a16:creationId xmlns:a16="http://schemas.microsoft.com/office/drawing/2014/main" id="{DF52467B-8E87-D841-BCBD-B046DF387E43}"/>
            </a:ext>
          </a:extLst>
        </xdr:cNvPr>
        <xdr:cNvSpPr txBox="1"/>
      </xdr:nvSpPr>
      <xdr:spPr>
        <a:xfrm>
          <a:off x="15748009" y="6092373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805552</xdr:colOff>
      <xdr:row>37</xdr:row>
      <xdr:rowOff>50802</xdr:rowOff>
    </xdr:from>
    <xdr:to>
      <xdr:col>20</xdr:col>
      <xdr:colOff>278555</xdr:colOff>
      <xdr:row>40</xdr:row>
      <xdr:rowOff>24795</xdr:rowOff>
    </xdr:to>
    <xdr:sp macro="" textlink="#REF!">
      <xdr:nvSpPr>
        <xdr:cNvPr id="147" name="TextBox 146">
          <a:extLst>
            <a:ext uri="{FF2B5EF4-FFF2-40B4-BE49-F238E27FC236}">
              <a16:creationId xmlns:a16="http://schemas.microsoft.com/office/drawing/2014/main" id="{ED75044C-D28B-1C4B-B433-4426D3FF433F}"/>
            </a:ext>
          </a:extLst>
        </xdr:cNvPr>
        <xdr:cNvSpPr txBox="1"/>
      </xdr:nvSpPr>
      <xdr:spPr>
        <a:xfrm>
          <a:off x="16662409" y="6092373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729344</xdr:colOff>
      <xdr:row>43</xdr:row>
      <xdr:rowOff>130629</xdr:rowOff>
    </xdr:from>
    <xdr:to>
      <xdr:col>15</xdr:col>
      <xdr:colOff>202348</xdr:colOff>
      <xdr:row>46</xdr:row>
      <xdr:rowOff>104623</xdr:rowOff>
    </xdr:to>
    <xdr:sp macro="" textlink="#REF!">
      <xdr:nvSpPr>
        <xdr:cNvPr id="150" name="TextBox 149">
          <a:extLst>
            <a:ext uri="{FF2B5EF4-FFF2-40B4-BE49-F238E27FC236}">
              <a16:creationId xmlns:a16="http://schemas.microsoft.com/office/drawing/2014/main" id="{42980B25-BF93-DE49-9180-946EB085868D}"/>
            </a:ext>
          </a:extLst>
        </xdr:cNvPr>
        <xdr:cNvSpPr txBox="1"/>
      </xdr:nvSpPr>
      <xdr:spPr>
        <a:xfrm>
          <a:off x="12413344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29032</xdr:colOff>
      <xdr:row>43</xdr:row>
      <xdr:rowOff>130629</xdr:rowOff>
    </xdr:from>
    <xdr:to>
      <xdr:col>16</xdr:col>
      <xdr:colOff>336607</xdr:colOff>
      <xdr:row>46</xdr:row>
      <xdr:rowOff>104623</xdr:rowOff>
    </xdr:to>
    <xdr:sp macro="" textlink="#REF!">
      <xdr:nvSpPr>
        <xdr:cNvPr id="153" name="TextBox 152">
          <a:extLst>
            <a:ext uri="{FF2B5EF4-FFF2-40B4-BE49-F238E27FC236}">
              <a16:creationId xmlns:a16="http://schemas.microsoft.com/office/drawing/2014/main" id="{66C93239-CD36-D94B-8BD3-56FD5ADB31DC}"/>
            </a:ext>
          </a:extLst>
        </xdr:cNvPr>
        <xdr:cNvSpPr txBox="1"/>
      </xdr:nvSpPr>
      <xdr:spPr>
        <a:xfrm>
          <a:off x="13382175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362864</xdr:colOff>
      <xdr:row>43</xdr:row>
      <xdr:rowOff>130629</xdr:rowOff>
    </xdr:from>
    <xdr:to>
      <xdr:col>17</xdr:col>
      <xdr:colOff>670439</xdr:colOff>
      <xdr:row>46</xdr:row>
      <xdr:rowOff>104623</xdr:rowOff>
    </xdr:to>
    <xdr:sp macro="" textlink="#REF!">
      <xdr:nvSpPr>
        <xdr:cNvPr id="156" name="TextBox 155">
          <a:extLst>
            <a:ext uri="{FF2B5EF4-FFF2-40B4-BE49-F238E27FC236}">
              <a16:creationId xmlns:a16="http://schemas.microsoft.com/office/drawing/2014/main" id="{206BD49B-A744-3C46-AA46-89BCD5993ADC}"/>
            </a:ext>
          </a:extLst>
        </xdr:cNvPr>
        <xdr:cNvSpPr txBox="1"/>
      </xdr:nvSpPr>
      <xdr:spPr>
        <a:xfrm>
          <a:off x="14550578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732980</xdr:colOff>
      <xdr:row>43</xdr:row>
      <xdr:rowOff>130629</xdr:rowOff>
    </xdr:from>
    <xdr:to>
      <xdr:col>19</xdr:col>
      <xdr:colOff>205984</xdr:colOff>
      <xdr:row>46</xdr:row>
      <xdr:rowOff>104623</xdr:rowOff>
    </xdr:to>
    <xdr:sp macro="" textlink="#REF!">
      <xdr:nvSpPr>
        <xdr:cNvPr id="159" name="TextBox 158">
          <a:extLst>
            <a:ext uri="{FF2B5EF4-FFF2-40B4-BE49-F238E27FC236}">
              <a16:creationId xmlns:a16="http://schemas.microsoft.com/office/drawing/2014/main" id="{7FE6569F-DCCA-6B43-BC8A-E62591F163E3}"/>
            </a:ext>
          </a:extLst>
        </xdr:cNvPr>
        <xdr:cNvSpPr txBox="1"/>
      </xdr:nvSpPr>
      <xdr:spPr>
        <a:xfrm>
          <a:off x="157552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20</xdr:col>
      <xdr:colOff>166923</xdr:colOff>
      <xdr:row>43</xdr:row>
      <xdr:rowOff>130629</xdr:rowOff>
    </xdr:from>
    <xdr:to>
      <xdr:col>20</xdr:col>
      <xdr:colOff>474498</xdr:colOff>
      <xdr:row>46</xdr:row>
      <xdr:rowOff>108785</xdr:rowOff>
    </xdr:to>
    <xdr:sp macro="" textlink="Location2ANALYSIS!F8">
      <xdr:nvSpPr>
        <xdr:cNvPr id="161" name="TextBox 160">
          <a:extLst>
            <a:ext uri="{FF2B5EF4-FFF2-40B4-BE49-F238E27FC236}">
              <a16:creationId xmlns:a16="http://schemas.microsoft.com/office/drawing/2014/main" id="{35BA148D-7ECB-6843-AEE1-DC400EDFADBC}"/>
            </a:ext>
          </a:extLst>
        </xdr:cNvPr>
        <xdr:cNvSpPr txBox="1"/>
      </xdr:nvSpPr>
      <xdr:spPr>
        <a:xfrm>
          <a:off x="16858352" y="71519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3B13E5-F7EA-8F4B-B127-1BA5BD20D7A8}" type="TxLink">
            <a:rPr lang="en-US" sz="2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812809</xdr:colOff>
      <xdr:row>43</xdr:row>
      <xdr:rowOff>130629</xdr:rowOff>
    </xdr:from>
    <xdr:to>
      <xdr:col>20</xdr:col>
      <xdr:colOff>285812</xdr:colOff>
      <xdr:row>46</xdr:row>
      <xdr:rowOff>104623</xdr:rowOff>
    </xdr:to>
    <xdr:sp macro="" textlink="#REF!">
      <xdr:nvSpPr>
        <xdr:cNvPr id="162" name="TextBox 161">
          <a:extLst>
            <a:ext uri="{FF2B5EF4-FFF2-40B4-BE49-F238E27FC236}">
              <a16:creationId xmlns:a16="http://schemas.microsoft.com/office/drawing/2014/main" id="{B0BCD2FA-3FCA-854C-AF15-B98D1B2BF03A}"/>
            </a:ext>
          </a:extLst>
        </xdr:cNvPr>
        <xdr:cNvSpPr txBox="1"/>
      </xdr:nvSpPr>
      <xdr:spPr>
        <a:xfrm>
          <a:off x="16669666" y="715191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90F563D-F11B-D843-9567-8ED16686022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0B73A08-D86F-4A4B-8FFF-1CDAC71BA1E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29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CFDC804-ADEB-8244-9743-49B2787D5376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D551061-9D9C-7B41-A053-B584BFD753E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3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87EA374-5185-334E-87F0-982EE3A95E6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13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645D74F-6FBE-3C41-99B3-B4720FB1B32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E46A0CA-CB8A-094C-8660-F56EF211DC9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6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FC7C11-2AFE-E741-B943-7CB0AD688E3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3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C18ECE-94A8-844E-B832-EBF6BF0309B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12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66B78A2-4E76-814A-BFAF-4964E43EA9F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C0321AF-7F51-5844-871C-41895D2AF95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6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019CB8-CE98-4D4A-AC18-CC9EBD01546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EC57837-B5E8-4047-8593-E1B7D96788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860D54E-1373-7C4F-9ED8-2762B27AADB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7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13E0EB-34EB-7143-AA9A-97792726DA0A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9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B6AF725-88E6-724C-9818-A24BD002862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E4C0DA-5BAC-7A49-AF2F-83E39F489D6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94575E4-3711-2F4B-BCAD-EC969B5DE80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848A025-D70A-0547-97FA-83CABAEB3D3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Off-post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A0C8B36-54C6-9C49-8A1F-1B0C9F321F3C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461CCB0-9B67-AB41-A549-82D69D28A6D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A802ED-A452-244C-89E6-8ADAC515DE7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1D83EC1-F54C-4248-891F-3C766977399E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8EBFDEE-C607-B445-85FE-6FBEADA0E88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937E62-F93B-3649-8354-8F76DEF7613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5</xdr:row>
      <xdr:rowOff>55160</xdr:rowOff>
    </xdr:from>
    <xdr:to>
      <xdr:col>34</xdr:col>
      <xdr:colOff>444195</xdr:colOff>
      <xdr:row>24</xdr:row>
      <xdr:rowOff>60225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EC8F8-A340-E24F-A6C5-43506AF0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871589"/>
          <a:ext cx="5001681" cy="3107493"/>
        </a:xfrm>
        <a:prstGeom prst="rect">
          <a:avLst/>
        </a:prstGeom>
      </xdr:spPr>
    </xdr:pic>
    <xdr:clientData/>
  </xdr:twoCellAnchor>
  <xdr:twoCellAnchor>
    <xdr:from>
      <xdr:col>33</xdr:col>
      <xdr:colOff>540657</xdr:colOff>
      <xdr:row>20</xdr:row>
      <xdr:rowOff>97989</xdr:rowOff>
    </xdr:from>
    <xdr:to>
      <xdr:col>34</xdr:col>
      <xdr:colOff>13660</xdr:colOff>
      <xdr:row>23</xdr:row>
      <xdr:rowOff>76145</xdr:rowOff>
    </xdr:to>
    <xdr:sp macro="" textlink="Location1ANALYSIS!J4">
      <xdr:nvSpPr>
        <xdr:cNvPr id="224" name="TextBox 223">
          <a:extLst>
            <a:ext uri="{FF2B5EF4-FFF2-40B4-BE49-F238E27FC236}">
              <a16:creationId xmlns:a16="http://schemas.microsoft.com/office/drawing/2014/main" id="{8DE9B3A0-2588-4441-B3CC-8133AD0D9B8C}"/>
            </a:ext>
          </a:extLst>
        </xdr:cNvPr>
        <xdr:cNvSpPr txBox="1"/>
      </xdr:nvSpPr>
      <xdr:spPr>
        <a:xfrm>
          <a:off x="28081514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D2D3680-2DE4-4145-A686-48523359C01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130628</xdr:colOff>
      <xdr:row>20</xdr:row>
      <xdr:rowOff>97989</xdr:rowOff>
    </xdr:from>
    <xdr:to>
      <xdr:col>34</xdr:col>
      <xdr:colOff>438203</xdr:colOff>
      <xdr:row>23</xdr:row>
      <xdr:rowOff>76145</xdr:rowOff>
    </xdr:to>
    <xdr:sp macro="" textlink="Location1ANALYSIS!K4">
      <xdr:nvSpPr>
        <xdr:cNvPr id="225" name="TextBox 224">
          <a:extLst>
            <a:ext uri="{FF2B5EF4-FFF2-40B4-BE49-F238E27FC236}">
              <a16:creationId xmlns:a16="http://schemas.microsoft.com/office/drawing/2014/main" id="{5EFD4B5C-0CAB-C148-AB0F-991BFBD0231D}"/>
            </a:ext>
          </a:extLst>
        </xdr:cNvPr>
        <xdr:cNvSpPr txBox="1"/>
      </xdr:nvSpPr>
      <xdr:spPr>
        <a:xfrm>
          <a:off x="28506057" y="33637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E114C5-A152-E24F-85D7-39877A0986F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DA4F685-82F0-7741-9205-833BB2E8E724}"/>
            </a:ext>
          </a:extLst>
        </xdr:cNvPr>
        <xdr:cNvSpPr txBox="1"/>
      </xdr:nvSpPr>
      <xdr:spPr>
        <a:xfrm>
          <a:off x="24035657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32</xdr:col>
      <xdr:colOff>402773</xdr:colOff>
      <xdr:row>20</xdr:row>
      <xdr:rowOff>97990</xdr:rowOff>
    </xdr:from>
    <xdr:to>
      <xdr:col>32</xdr:col>
      <xdr:colOff>710348</xdr:colOff>
      <xdr:row>23</xdr:row>
      <xdr:rowOff>76146</xdr:rowOff>
    </xdr:to>
    <xdr:sp macro="" textlink="Location1ANALYSIS!J5">
      <xdr:nvSpPr>
        <xdr:cNvPr id="227" name="TextBox 226">
          <a:extLst>
            <a:ext uri="{FF2B5EF4-FFF2-40B4-BE49-F238E27FC236}">
              <a16:creationId xmlns:a16="http://schemas.microsoft.com/office/drawing/2014/main" id="{D86FF4DE-6CC8-7E46-AF0B-46C9A6BE4354}"/>
            </a:ext>
          </a:extLst>
        </xdr:cNvPr>
        <xdr:cNvSpPr txBox="1"/>
      </xdr:nvSpPr>
      <xdr:spPr>
        <a:xfrm>
          <a:off x="27109059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7135652-0B6F-C346-8DD1-3B90701703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827316</xdr:colOff>
      <xdr:row>20</xdr:row>
      <xdr:rowOff>97990</xdr:rowOff>
    </xdr:from>
    <xdr:to>
      <xdr:col>33</xdr:col>
      <xdr:colOff>300320</xdr:colOff>
      <xdr:row>23</xdr:row>
      <xdr:rowOff>76146</xdr:rowOff>
    </xdr:to>
    <xdr:sp macro="" textlink="Location1ANALYSIS!K5">
      <xdr:nvSpPr>
        <xdr:cNvPr id="228" name="TextBox 227">
          <a:extLst>
            <a:ext uri="{FF2B5EF4-FFF2-40B4-BE49-F238E27FC236}">
              <a16:creationId xmlns:a16="http://schemas.microsoft.com/office/drawing/2014/main" id="{EF611D09-5E7A-B946-93CC-8E5BC87ADCE4}"/>
            </a:ext>
          </a:extLst>
        </xdr:cNvPr>
        <xdr:cNvSpPr txBox="1"/>
      </xdr:nvSpPr>
      <xdr:spPr>
        <a:xfrm>
          <a:off x="27533602" y="336370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4577C5A-6073-D24C-BBF4-F7D403D2A8A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801917</xdr:colOff>
      <xdr:row>7</xdr:row>
      <xdr:rowOff>134255</xdr:rowOff>
    </xdr:from>
    <xdr:to>
      <xdr:col>30</xdr:col>
      <xdr:colOff>274920</xdr:colOff>
      <xdr:row>10</xdr:row>
      <xdr:rowOff>108249</xdr:rowOff>
    </xdr:to>
    <xdr:sp macro="" textlink="#REF!">
      <xdr:nvSpPr>
        <xdr:cNvPr id="229" name="TextBox 228">
          <a:extLst>
            <a:ext uri="{FF2B5EF4-FFF2-40B4-BE49-F238E27FC236}">
              <a16:creationId xmlns:a16="http://schemas.microsoft.com/office/drawing/2014/main" id="{D30ADE64-1DE7-7A49-A8B0-0A651831C920}"/>
            </a:ext>
          </a:extLst>
        </xdr:cNvPr>
        <xdr:cNvSpPr txBox="1"/>
      </xdr:nvSpPr>
      <xdr:spPr>
        <a:xfrm>
          <a:off x="25004488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83463</xdr:colOff>
      <xdr:row>20</xdr:row>
      <xdr:rowOff>61700</xdr:rowOff>
    </xdr:from>
    <xdr:to>
      <xdr:col>31</xdr:col>
      <xdr:colOff>391038</xdr:colOff>
      <xdr:row>23</xdr:row>
      <xdr:rowOff>39856</xdr:rowOff>
    </xdr:to>
    <xdr:sp macro="" textlink="Location1ANALYSIS!#REF!">
      <xdr:nvSpPr>
        <xdr:cNvPr id="230" name="TextBox 229">
          <a:extLst>
            <a:ext uri="{FF2B5EF4-FFF2-40B4-BE49-F238E27FC236}">
              <a16:creationId xmlns:a16="http://schemas.microsoft.com/office/drawing/2014/main" id="{7896CAA1-FB88-5F4D-B6AA-E1805467653F}"/>
            </a:ext>
          </a:extLst>
        </xdr:cNvPr>
        <xdr:cNvSpPr txBox="1"/>
      </xdr:nvSpPr>
      <xdr:spPr>
        <a:xfrm>
          <a:off x="25955177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A1BD3F-46C9-CA46-8DAC-1BE96D1D14A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508006</xdr:colOff>
      <xdr:row>20</xdr:row>
      <xdr:rowOff>61700</xdr:rowOff>
    </xdr:from>
    <xdr:to>
      <xdr:col>31</xdr:col>
      <xdr:colOff>815581</xdr:colOff>
      <xdr:row>23</xdr:row>
      <xdr:rowOff>39856</xdr:rowOff>
    </xdr:to>
    <xdr:sp macro="" textlink="Location1ANALYSIS!#REF!">
      <xdr:nvSpPr>
        <xdr:cNvPr id="231" name="TextBox 230">
          <a:extLst>
            <a:ext uri="{FF2B5EF4-FFF2-40B4-BE49-F238E27FC236}">
              <a16:creationId xmlns:a16="http://schemas.microsoft.com/office/drawing/2014/main" id="{A9C62B00-A2E0-2842-80F6-1E8550FB8B5D}"/>
            </a:ext>
          </a:extLst>
        </xdr:cNvPr>
        <xdr:cNvSpPr txBox="1"/>
      </xdr:nvSpPr>
      <xdr:spPr>
        <a:xfrm>
          <a:off x="26379720" y="332741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B34EE5-1548-FE49-9AAB-59260979909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319320</xdr:colOff>
      <xdr:row>7</xdr:row>
      <xdr:rowOff>134255</xdr:rowOff>
    </xdr:from>
    <xdr:to>
      <xdr:col>31</xdr:col>
      <xdr:colOff>626895</xdr:colOff>
      <xdr:row>10</xdr:row>
      <xdr:rowOff>108249</xdr:rowOff>
    </xdr:to>
    <xdr:sp macro="" textlink="#REF!">
      <xdr:nvSpPr>
        <xdr:cNvPr id="232" name="TextBox 231">
          <a:extLst>
            <a:ext uri="{FF2B5EF4-FFF2-40B4-BE49-F238E27FC236}">
              <a16:creationId xmlns:a16="http://schemas.microsoft.com/office/drawing/2014/main" id="{711122F1-EE78-8E4D-BC84-6D715EA61261}"/>
            </a:ext>
          </a:extLst>
        </xdr:cNvPr>
        <xdr:cNvSpPr txBox="1"/>
      </xdr:nvSpPr>
      <xdr:spPr>
        <a:xfrm>
          <a:off x="26191034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598722</xdr:colOff>
      <xdr:row>20</xdr:row>
      <xdr:rowOff>97986</xdr:rowOff>
    </xdr:from>
    <xdr:to>
      <xdr:col>30</xdr:col>
      <xdr:colOff>59025</xdr:colOff>
      <xdr:row>23</xdr:row>
      <xdr:rowOff>76142</xdr:rowOff>
    </xdr:to>
    <xdr:sp macro="" textlink="Location1ANALYSIS!$J$7">
      <xdr:nvSpPr>
        <xdr:cNvPr id="233" name="TextBox 232">
          <a:extLst>
            <a:ext uri="{FF2B5EF4-FFF2-40B4-BE49-F238E27FC236}">
              <a16:creationId xmlns:a16="http://schemas.microsoft.com/office/drawing/2014/main" id="{CBCB3E0C-1893-AF46-BBBB-9FE8341148EC}"/>
            </a:ext>
          </a:extLst>
        </xdr:cNvPr>
        <xdr:cNvSpPr txBox="1"/>
      </xdr:nvSpPr>
      <xdr:spPr>
        <a:xfrm>
          <a:off x="24801293" y="3363700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E9CBB08-01B7-564D-BE07-686A929625F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188693</xdr:colOff>
      <xdr:row>20</xdr:row>
      <xdr:rowOff>97986</xdr:rowOff>
    </xdr:from>
    <xdr:to>
      <xdr:col>30</xdr:col>
      <xdr:colOff>496268</xdr:colOff>
      <xdr:row>23</xdr:row>
      <xdr:rowOff>76142</xdr:rowOff>
    </xdr:to>
    <xdr:sp macro="" textlink="Location1ANALYSIS!$K$7">
      <xdr:nvSpPr>
        <xdr:cNvPr id="234" name="TextBox 233">
          <a:extLst>
            <a:ext uri="{FF2B5EF4-FFF2-40B4-BE49-F238E27FC236}">
              <a16:creationId xmlns:a16="http://schemas.microsoft.com/office/drawing/2014/main" id="{8B88283E-AF59-1F4B-BC82-F63DB039A983}"/>
            </a:ext>
          </a:extLst>
        </xdr:cNvPr>
        <xdr:cNvSpPr txBox="1"/>
      </xdr:nvSpPr>
      <xdr:spPr>
        <a:xfrm>
          <a:off x="25225836" y="336370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453E1B-290E-554D-AACF-4E90E4B555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671293</xdr:colOff>
      <xdr:row>7</xdr:row>
      <xdr:rowOff>134255</xdr:rowOff>
    </xdr:from>
    <xdr:to>
      <xdr:col>33</xdr:col>
      <xdr:colOff>131597</xdr:colOff>
      <xdr:row>10</xdr:row>
      <xdr:rowOff>108249</xdr:rowOff>
    </xdr:to>
    <xdr:sp macro="" textlink="#REF!">
      <xdr:nvSpPr>
        <xdr:cNvPr id="235" name="TextBox 234">
          <a:extLst>
            <a:ext uri="{FF2B5EF4-FFF2-40B4-BE49-F238E27FC236}">
              <a16:creationId xmlns:a16="http://schemas.microsoft.com/office/drawing/2014/main" id="{44CD7415-59D4-3D4C-AF69-49B8E42033A1}"/>
            </a:ext>
          </a:extLst>
        </xdr:cNvPr>
        <xdr:cNvSpPr txBox="1"/>
      </xdr:nvSpPr>
      <xdr:spPr>
        <a:xfrm>
          <a:off x="27377579" y="1277255"/>
          <a:ext cx="2948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442694</xdr:colOff>
      <xdr:row>20</xdr:row>
      <xdr:rowOff>79843</xdr:rowOff>
    </xdr:from>
    <xdr:to>
      <xdr:col>28</xdr:col>
      <xdr:colOff>750269</xdr:colOff>
      <xdr:row>23</xdr:row>
      <xdr:rowOff>57999</xdr:rowOff>
    </xdr:to>
    <xdr:sp macro="" textlink="Location1ANALYSIS!J8">
      <xdr:nvSpPr>
        <xdr:cNvPr id="236" name="TextBox 235">
          <a:extLst>
            <a:ext uri="{FF2B5EF4-FFF2-40B4-BE49-F238E27FC236}">
              <a16:creationId xmlns:a16="http://schemas.microsoft.com/office/drawing/2014/main" id="{0B4C49F5-6F98-EA42-8803-3961584CEA4A}"/>
            </a:ext>
          </a:extLst>
        </xdr:cNvPr>
        <xdr:cNvSpPr txBox="1"/>
      </xdr:nvSpPr>
      <xdr:spPr>
        <a:xfrm>
          <a:off x="23810694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FCB2D3A-B36F-DE46-A351-5C5C443C65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32666</xdr:colOff>
      <xdr:row>20</xdr:row>
      <xdr:rowOff>79843</xdr:rowOff>
    </xdr:from>
    <xdr:to>
      <xdr:col>29</xdr:col>
      <xdr:colOff>340241</xdr:colOff>
      <xdr:row>23</xdr:row>
      <xdr:rowOff>57999</xdr:rowOff>
    </xdr:to>
    <xdr:sp macro="" textlink="Location1ANALYSIS!K8">
      <xdr:nvSpPr>
        <xdr:cNvPr id="237" name="TextBox 236">
          <a:extLst>
            <a:ext uri="{FF2B5EF4-FFF2-40B4-BE49-F238E27FC236}">
              <a16:creationId xmlns:a16="http://schemas.microsoft.com/office/drawing/2014/main" id="{5F9CE1BB-F535-C645-9990-16C954A29F45}"/>
            </a:ext>
          </a:extLst>
        </xdr:cNvPr>
        <xdr:cNvSpPr txBox="1"/>
      </xdr:nvSpPr>
      <xdr:spPr>
        <a:xfrm>
          <a:off x="24235237" y="334555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869A09F-A228-DE4D-BE93-230C2AB093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769265</xdr:colOff>
      <xdr:row>7</xdr:row>
      <xdr:rowOff>134255</xdr:rowOff>
    </xdr:from>
    <xdr:to>
      <xdr:col>34</xdr:col>
      <xdr:colOff>242268</xdr:colOff>
      <xdr:row>10</xdr:row>
      <xdr:rowOff>108249</xdr:rowOff>
    </xdr:to>
    <xdr:sp macro="" textlink="#REF!">
      <xdr:nvSpPr>
        <xdr:cNvPr id="238" name="TextBox 237">
          <a:extLst>
            <a:ext uri="{FF2B5EF4-FFF2-40B4-BE49-F238E27FC236}">
              <a16:creationId xmlns:a16="http://schemas.microsoft.com/office/drawing/2014/main" id="{B650A6C1-B5E1-7C40-ABC9-AB641E7072B5}"/>
            </a:ext>
          </a:extLst>
        </xdr:cNvPr>
        <xdr:cNvSpPr txBox="1"/>
      </xdr:nvSpPr>
      <xdr:spPr>
        <a:xfrm>
          <a:off x="28310122" y="12772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529771</xdr:colOff>
      <xdr:row>14</xdr:row>
      <xdr:rowOff>68944</xdr:rowOff>
    </xdr:from>
    <xdr:to>
      <xdr:col>34</xdr:col>
      <xdr:colOff>2774</xdr:colOff>
      <xdr:row>17</xdr:row>
      <xdr:rowOff>47100</xdr:rowOff>
    </xdr:to>
    <xdr:sp macro="" textlink="Location1ANALYSIS!J9">
      <xdr:nvSpPr>
        <xdr:cNvPr id="239" name="TextBox 238">
          <a:extLst>
            <a:ext uri="{FF2B5EF4-FFF2-40B4-BE49-F238E27FC236}">
              <a16:creationId xmlns:a16="http://schemas.microsoft.com/office/drawing/2014/main" id="{79C3728A-6CC2-1149-A041-F6C8471D62A9}"/>
            </a:ext>
          </a:extLst>
        </xdr:cNvPr>
        <xdr:cNvSpPr txBox="1"/>
      </xdr:nvSpPr>
      <xdr:spPr>
        <a:xfrm>
          <a:off x="28070628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83D33-911D-CD4C-9283-62A7BDA21D5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119742</xdr:colOff>
      <xdr:row>14</xdr:row>
      <xdr:rowOff>68944</xdr:rowOff>
    </xdr:from>
    <xdr:to>
      <xdr:col>34</xdr:col>
      <xdr:colOff>427317</xdr:colOff>
      <xdr:row>17</xdr:row>
      <xdr:rowOff>47100</xdr:rowOff>
    </xdr:to>
    <xdr:sp macro="" textlink="Location1ANALYSIS!K9">
      <xdr:nvSpPr>
        <xdr:cNvPr id="240" name="TextBox 239">
          <a:extLst>
            <a:ext uri="{FF2B5EF4-FFF2-40B4-BE49-F238E27FC236}">
              <a16:creationId xmlns:a16="http://schemas.microsoft.com/office/drawing/2014/main" id="{876C4566-CC93-FE40-A85A-46685D977633}"/>
            </a:ext>
          </a:extLst>
        </xdr:cNvPr>
        <xdr:cNvSpPr txBox="1"/>
      </xdr:nvSpPr>
      <xdr:spPr>
        <a:xfrm>
          <a:off x="28495171" y="235494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92119C6-9F6F-9F45-8255-E82193C313B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656771</xdr:colOff>
      <xdr:row>14</xdr:row>
      <xdr:rowOff>32655</xdr:rowOff>
    </xdr:from>
    <xdr:to>
      <xdr:col>29</xdr:col>
      <xdr:colOff>129775</xdr:colOff>
      <xdr:row>17</xdr:row>
      <xdr:rowOff>6649</xdr:rowOff>
    </xdr:to>
    <xdr:sp macro="" textlink="#REF!">
      <xdr:nvSpPr>
        <xdr:cNvPr id="241" name="TextBox 240">
          <a:extLst>
            <a:ext uri="{FF2B5EF4-FFF2-40B4-BE49-F238E27FC236}">
              <a16:creationId xmlns:a16="http://schemas.microsoft.com/office/drawing/2014/main" id="{348FA54F-3167-6042-AF04-9D1441DBDD25}"/>
            </a:ext>
          </a:extLst>
        </xdr:cNvPr>
        <xdr:cNvSpPr txBox="1"/>
      </xdr:nvSpPr>
      <xdr:spPr>
        <a:xfrm>
          <a:off x="24024771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391887</xdr:colOff>
      <xdr:row>14</xdr:row>
      <xdr:rowOff>68945</xdr:rowOff>
    </xdr:from>
    <xdr:to>
      <xdr:col>32</xdr:col>
      <xdr:colOff>699462</xdr:colOff>
      <xdr:row>17</xdr:row>
      <xdr:rowOff>47101</xdr:rowOff>
    </xdr:to>
    <xdr:sp macro="" textlink="Location1ANALYSIS!J10">
      <xdr:nvSpPr>
        <xdr:cNvPr id="242" name="TextBox 241">
          <a:extLst>
            <a:ext uri="{FF2B5EF4-FFF2-40B4-BE49-F238E27FC236}">
              <a16:creationId xmlns:a16="http://schemas.microsoft.com/office/drawing/2014/main" id="{2D219D48-653D-764D-A9E8-BD0B388366BC}"/>
            </a:ext>
          </a:extLst>
        </xdr:cNvPr>
        <xdr:cNvSpPr txBox="1"/>
      </xdr:nvSpPr>
      <xdr:spPr>
        <a:xfrm>
          <a:off x="27098173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F7BC5A3-3CC3-1B4A-B459-1455A2B3E52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816430</xdr:colOff>
      <xdr:row>14</xdr:row>
      <xdr:rowOff>68945</xdr:rowOff>
    </xdr:from>
    <xdr:to>
      <xdr:col>33</xdr:col>
      <xdr:colOff>289434</xdr:colOff>
      <xdr:row>17</xdr:row>
      <xdr:rowOff>47101</xdr:rowOff>
    </xdr:to>
    <xdr:sp macro="" textlink="Location1ANALYSIS!K10">
      <xdr:nvSpPr>
        <xdr:cNvPr id="243" name="TextBox 242">
          <a:extLst>
            <a:ext uri="{FF2B5EF4-FFF2-40B4-BE49-F238E27FC236}">
              <a16:creationId xmlns:a16="http://schemas.microsoft.com/office/drawing/2014/main" id="{B03931BB-C1BB-7442-B0DA-297B07172E53}"/>
            </a:ext>
          </a:extLst>
        </xdr:cNvPr>
        <xdr:cNvSpPr txBox="1"/>
      </xdr:nvSpPr>
      <xdr:spPr>
        <a:xfrm>
          <a:off x="27522716" y="235494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33205F-CFD3-1648-9936-D2908A0A93E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791031</xdr:colOff>
      <xdr:row>14</xdr:row>
      <xdr:rowOff>32655</xdr:rowOff>
    </xdr:from>
    <xdr:to>
      <xdr:col>30</xdr:col>
      <xdr:colOff>264034</xdr:colOff>
      <xdr:row>17</xdr:row>
      <xdr:rowOff>6649</xdr:rowOff>
    </xdr:to>
    <xdr:sp macro="" textlink="#REF!">
      <xdr:nvSpPr>
        <xdr:cNvPr id="244" name="TextBox 243">
          <a:extLst>
            <a:ext uri="{FF2B5EF4-FFF2-40B4-BE49-F238E27FC236}">
              <a16:creationId xmlns:a16="http://schemas.microsoft.com/office/drawing/2014/main" id="{013A87BD-31A0-2240-A1FC-18DA132897DC}"/>
            </a:ext>
          </a:extLst>
        </xdr:cNvPr>
        <xdr:cNvSpPr txBox="1"/>
      </xdr:nvSpPr>
      <xdr:spPr>
        <a:xfrm>
          <a:off x="24993602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14</xdr:row>
      <xdr:rowOff>32655</xdr:rowOff>
    </xdr:from>
    <xdr:to>
      <xdr:col>31</xdr:col>
      <xdr:colOff>367452</xdr:colOff>
      <xdr:row>17</xdr:row>
      <xdr:rowOff>10811</xdr:rowOff>
    </xdr:to>
    <xdr:sp macro="" textlink="Location1ANALYSIS!J11">
      <xdr:nvSpPr>
        <xdr:cNvPr id="245" name="TextBox 244">
          <a:extLst>
            <a:ext uri="{FF2B5EF4-FFF2-40B4-BE49-F238E27FC236}">
              <a16:creationId xmlns:a16="http://schemas.microsoft.com/office/drawing/2014/main" id="{D7CBFBD0-EF45-4943-A235-E9BA6E8FECC9}"/>
            </a:ext>
          </a:extLst>
        </xdr:cNvPr>
        <xdr:cNvSpPr txBox="1"/>
      </xdr:nvSpPr>
      <xdr:spPr>
        <a:xfrm>
          <a:off x="25944291" y="2318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53E913-4122-DD42-ACA5-138ABE6F3C1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497120</xdr:colOff>
      <xdr:row>14</xdr:row>
      <xdr:rowOff>32655</xdr:rowOff>
    </xdr:from>
    <xdr:to>
      <xdr:col>31</xdr:col>
      <xdr:colOff>804695</xdr:colOff>
      <xdr:row>17</xdr:row>
      <xdr:rowOff>10811</xdr:rowOff>
    </xdr:to>
    <xdr:sp macro="" textlink="Location1ANALYSIS!K11">
      <xdr:nvSpPr>
        <xdr:cNvPr id="246" name="TextBox 245">
          <a:extLst>
            <a:ext uri="{FF2B5EF4-FFF2-40B4-BE49-F238E27FC236}">
              <a16:creationId xmlns:a16="http://schemas.microsoft.com/office/drawing/2014/main" id="{3FCC4BDF-2C42-4541-A534-24B5A6C5C465}"/>
            </a:ext>
          </a:extLst>
        </xdr:cNvPr>
        <xdr:cNvSpPr txBox="1"/>
      </xdr:nvSpPr>
      <xdr:spPr>
        <a:xfrm>
          <a:off x="26368834" y="2318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8710A9B-E967-7440-A875-0327A454937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14</xdr:row>
      <xdr:rowOff>32655</xdr:rowOff>
    </xdr:from>
    <xdr:to>
      <xdr:col>31</xdr:col>
      <xdr:colOff>616009</xdr:colOff>
      <xdr:row>17</xdr:row>
      <xdr:rowOff>6649</xdr:rowOff>
    </xdr:to>
    <xdr:sp macro="" textlink="#REF!">
      <xdr:nvSpPr>
        <xdr:cNvPr id="247" name="TextBox 246">
          <a:extLst>
            <a:ext uri="{FF2B5EF4-FFF2-40B4-BE49-F238E27FC236}">
              <a16:creationId xmlns:a16="http://schemas.microsoft.com/office/drawing/2014/main" id="{0F627F2C-44A5-EB4C-BD69-33DAE1E9B16D}"/>
            </a:ext>
          </a:extLst>
        </xdr:cNvPr>
        <xdr:cNvSpPr txBox="1"/>
      </xdr:nvSpPr>
      <xdr:spPr>
        <a:xfrm>
          <a:off x="26180148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587836</xdr:colOff>
      <xdr:row>14</xdr:row>
      <xdr:rowOff>68941</xdr:rowOff>
    </xdr:from>
    <xdr:to>
      <xdr:col>30</xdr:col>
      <xdr:colOff>60839</xdr:colOff>
      <xdr:row>17</xdr:row>
      <xdr:rowOff>47097</xdr:rowOff>
    </xdr:to>
    <xdr:sp macro="" textlink="Location1ANALYSIS!J12">
      <xdr:nvSpPr>
        <xdr:cNvPr id="248" name="TextBox 247">
          <a:extLst>
            <a:ext uri="{FF2B5EF4-FFF2-40B4-BE49-F238E27FC236}">
              <a16:creationId xmlns:a16="http://schemas.microsoft.com/office/drawing/2014/main" id="{152C0F62-0926-7543-8598-D95F398BB388}"/>
            </a:ext>
          </a:extLst>
        </xdr:cNvPr>
        <xdr:cNvSpPr txBox="1"/>
      </xdr:nvSpPr>
      <xdr:spPr>
        <a:xfrm>
          <a:off x="24790407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3AE48CA-939C-BA4C-8D92-3EC7518DB7D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177807</xdr:colOff>
      <xdr:row>14</xdr:row>
      <xdr:rowOff>68941</xdr:rowOff>
    </xdr:from>
    <xdr:to>
      <xdr:col>30</xdr:col>
      <xdr:colOff>485382</xdr:colOff>
      <xdr:row>17</xdr:row>
      <xdr:rowOff>47097</xdr:rowOff>
    </xdr:to>
    <xdr:sp macro="" textlink="Location1ANALYSIS!K12">
      <xdr:nvSpPr>
        <xdr:cNvPr id="249" name="TextBox 248">
          <a:extLst>
            <a:ext uri="{FF2B5EF4-FFF2-40B4-BE49-F238E27FC236}">
              <a16:creationId xmlns:a16="http://schemas.microsoft.com/office/drawing/2014/main" id="{DED3A6AF-E61C-F746-AC67-067B349E5841}"/>
            </a:ext>
          </a:extLst>
        </xdr:cNvPr>
        <xdr:cNvSpPr txBox="1"/>
      </xdr:nvSpPr>
      <xdr:spPr>
        <a:xfrm>
          <a:off x="25214950" y="235494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5366FAC-6E84-EE42-93F9-0FEF2455B38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14</xdr:row>
      <xdr:rowOff>32655</xdr:rowOff>
    </xdr:from>
    <xdr:to>
      <xdr:col>33</xdr:col>
      <xdr:colOff>133411</xdr:colOff>
      <xdr:row>17</xdr:row>
      <xdr:rowOff>6649</xdr:rowOff>
    </xdr:to>
    <xdr:sp macro="" textlink="#REF!">
      <xdr:nvSpPr>
        <xdr:cNvPr id="250" name="TextBox 249">
          <a:extLst>
            <a:ext uri="{FF2B5EF4-FFF2-40B4-BE49-F238E27FC236}">
              <a16:creationId xmlns:a16="http://schemas.microsoft.com/office/drawing/2014/main" id="{97F7654C-C133-9841-8935-7FCBA971A47F}"/>
            </a:ext>
          </a:extLst>
        </xdr:cNvPr>
        <xdr:cNvSpPr txBox="1"/>
      </xdr:nvSpPr>
      <xdr:spPr>
        <a:xfrm>
          <a:off x="27366693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431808</xdr:colOff>
      <xdr:row>14</xdr:row>
      <xdr:rowOff>50798</xdr:rowOff>
    </xdr:from>
    <xdr:to>
      <xdr:col>28</xdr:col>
      <xdr:colOff>739383</xdr:colOff>
      <xdr:row>17</xdr:row>
      <xdr:rowOff>28954</xdr:rowOff>
    </xdr:to>
    <xdr:sp macro="" textlink="Location1ANALYSIS!J13">
      <xdr:nvSpPr>
        <xdr:cNvPr id="251" name="TextBox 250">
          <a:extLst>
            <a:ext uri="{FF2B5EF4-FFF2-40B4-BE49-F238E27FC236}">
              <a16:creationId xmlns:a16="http://schemas.microsoft.com/office/drawing/2014/main" id="{9C23A38D-70F1-9740-9862-668DAF0F99FC}"/>
            </a:ext>
          </a:extLst>
        </xdr:cNvPr>
        <xdr:cNvSpPr txBox="1"/>
      </xdr:nvSpPr>
      <xdr:spPr>
        <a:xfrm>
          <a:off x="23799808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27428A6-F64E-2442-8A66-5CF9954FF3E5}" type="TxLink">
            <a:rPr lang="en-US" sz="2400" b="0" i="0" u="none" strike="noStrike">
              <a:solidFill>
                <a:srgbClr val="000000"/>
              </a:solidFill>
              <a:latin typeface="Calibri"/>
              <a:ea typeface="Verdana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21780</xdr:colOff>
      <xdr:row>14</xdr:row>
      <xdr:rowOff>50798</xdr:rowOff>
    </xdr:from>
    <xdr:to>
      <xdr:col>29</xdr:col>
      <xdr:colOff>329355</xdr:colOff>
      <xdr:row>17</xdr:row>
      <xdr:rowOff>28954</xdr:rowOff>
    </xdr:to>
    <xdr:sp macro="" textlink="Location1ANALYSIS!K13">
      <xdr:nvSpPr>
        <xdr:cNvPr id="252" name="TextBox 251">
          <a:extLst>
            <a:ext uri="{FF2B5EF4-FFF2-40B4-BE49-F238E27FC236}">
              <a16:creationId xmlns:a16="http://schemas.microsoft.com/office/drawing/2014/main" id="{C727DA9D-358C-F64D-8A23-4FD1B9E7D45C}"/>
            </a:ext>
          </a:extLst>
        </xdr:cNvPr>
        <xdr:cNvSpPr txBox="1"/>
      </xdr:nvSpPr>
      <xdr:spPr>
        <a:xfrm>
          <a:off x="24224351" y="233679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D6816A4-0C07-A44E-A762-75721EB1826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758379</xdr:colOff>
      <xdr:row>14</xdr:row>
      <xdr:rowOff>32655</xdr:rowOff>
    </xdr:from>
    <xdr:to>
      <xdr:col>34</xdr:col>
      <xdr:colOff>231382</xdr:colOff>
      <xdr:row>17</xdr:row>
      <xdr:rowOff>6649</xdr:rowOff>
    </xdr:to>
    <xdr:sp macro="" textlink="#REF!">
      <xdr:nvSpPr>
        <xdr:cNvPr id="253" name="TextBox 252">
          <a:extLst>
            <a:ext uri="{FF2B5EF4-FFF2-40B4-BE49-F238E27FC236}">
              <a16:creationId xmlns:a16="http://schemas.microsoft.com/office/drawing/2014/main" id="{24E05597-6074-0D49-A28F-4FF1974BB182}"/>
            </a:ext>
          </a:extLst>
        </xdr:cNvPr>
        <xdr:cNvSpPr txBox="1"/>
      </xdr:nvSpPr>
      <xdr:spPr>
        <a:xfrm>
          <a:off x="28299236" y="2318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537028</xdr:colOff>
      <xdr:row>7</xdr:row>
      <xdr:rowOff>130612</xdr:rowOff>
    </xdr:from>
    <xdr:to>
      <xdr:col>34</xdr:col>
      <xdr:colOff>10031</xdr:colOff>
      <xdr:row>10</xdr:row>
      <xdr:rowOff>108768</xdr:rowOff>
    </xdr:to>
    <xdr:sp macro="" textlink="Location1ANALYSIS!J14">
      <xdr:nvSpPr>
        <xdr:cNvPr id="254" name="TextBox 253">
          <a:extLst>
            <a:ext uri="{FF2B5EF4-FFF2-40B4-BE49-F238E27FC236}">
              <a16:creationId xmlns:a16="http://schemas.microsoft.com/office/drawing/2014/main" id="{2390BCAE-653B-ED46-9245-29E7F88EB8A1}"/>
            </a:ext>
          </a:extLst>
        </xdr:cNvPr>
        <xdr:cNvSpPr txBox="1"/>
      </xdr:nvSpPr>
      <xdr:spPr>
        <a:xfrm>
          <a:off x="28077885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EC7B6F-A52E-9844-9824-CA723FDF8C9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126999</xdr:colOff>
      <xdr:row>7</xdr:row>
      <xdr:rowOff>130612</xdr:rowOff>
    </xdr:from>
    <xdr:to>
      <xdr:col>34</xdr:col>
      <xdr:colOff>434574</xdr:colOff>
      <xdr:row>10</xdr:row>
      <xdr:rowOff>108768</xdr:rowOff>
    </xdr:to>
    <xdr:sp macro="" textlink="Location1ANALYSIS!K14">
      <xdr:nvSpPr>
        <xdr:cNvPr id="255" name="TextBox 254">
          <a:extLst>
            <a:ext uri="{FF2B5EF4-FFF2-40B4-BE49-F238E27FC236}">
              <a16:creationId xmlns:a16="http://schemas.microsoft.com/office/drawing/2014/main" id="{1094C682-28E6-F441-9872-6B52E04C540D}"/>
            </a:ext>
          </a:extLst>
        </xdr:cNvPr>
        <xdr:cNvSpPr txBox="1"/>
      </xdr:nvSpPr>
      <xdr:spPr>
        <a:xfrm>
          <a:off x="28502428" y="127361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682171</xdr:colOff>
      <xdr:row>20</xdr:row>
      <xdr:rowOff>112470</xdr:rowOff>
    </xdr:from>
    <xdr:to>
      <xdr:col>29</xdr:col>
      <xdr:colOff>155175</xdr:colOff>
      <xdr:row>23</xdr:row>
      <xdr:rowOff>86464</xdr:rowOff>
    </xdr:to>
    <xdr:sp macro="" textlink="#REF!">
      <xdr:nvSpPr>
        <xdr:cNvPr id="256" name="TextBox 255">
          <a:extLst>
            <a:ext uri="{FF2B5EF4-FFF2-40B4-BE49-F238E27FC236}">
              <a16:creationId xmlns:a16="http://schemas.microsoft.com/office/drawing/2014/main" id="{679399FE-DD58-A647-BA80-0C200EBF64EC}"/>
            </a:ext>
          </a:extLst>
        </xdr:cNvPr>
        <xdr:cNvSpPr txBox="1"/>
      </xdr:nvSpPr>
      <xdr:spPr>
        <a:xfrm>
          <a:off x="24050171" y="3378184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399144</xdr:colOff>
      <xdr:row>7</xdr:row>
      <xdr:rowOff>148756</xdr:rowOff>
    </xdr:from>
    <xdr:to>
      <xdr:col>32</xdr:col>
      <xdr:colOff>694019</xdr:colOff>
      <xdr:row>10</xdr:row>
      <xdr:rowOff>126912</xdr:rowOff>
    </xdr:to>
    <xdr:sp macro="" textlink="Location1ANALYSIS!J15">
      <xdr:nvSpPr>
        <xdr:cNvPr id="257" name="TextBox 256">
          <a:extLst>
            <a:ext uri="{FF2B5EF4-FFF2-40B4-BE49-F238E27FC236}">
              <a16:creationId xmlns:a16="http://schemas.microsoft.com/office/drawing/2014/main" id="{EBA8C75F-15CC-5C47-BD5C-701417A202B2}"/>
            </a:ext>
          </a:extLst>
        </xdr:cNvPr>
        <xdr:cNvSpPr txBox="1"/>
      </xdr:nvSpPr>
      <xdr:spPr>
        <a:xfrm>
          <a:off x="27105430" y="1291756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1E3432-5C5D-8A4E-B69C-7808EC01358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823687</xdr:colOff>
      <xdr:row>7</xdr:row>
      <xdr:rowOff>130613</xdr:rowOff>
    </xdr:from>
    <xdr:to>
      <xdr:col>33</xdr:col>
      <xdr:colOff>296691</xdr:colOff>
      <xdr:row>10</xdr:row>
      <xdr:rowOff>108769</xdr:rowOff>
    </xdr:to>
    <xdr:sp macro="" textlink="Location1ANALYSIS!K15">
      <xdr:nvSpPr>
        <xdr:cNvPr id="258" name="TextBox 257">
          <a:extLst>
            <a:ext uri="{FF2B5EF4-FFF2-40B4-BE49-F238E27FC236}">
              <a16:creationId xmlns:a16="http://schemas.microsoft.com/office/drawing/2014/main" id="{1B7B12D5-CBE5-1441-B306-BDE12777DE10}"/>
            </a:ext>
          </a:extLst>
        </xdr:cNvPr>
        <xdr:cNvSpPr txBox="1"/>
      </xdr:nvSpPr>
      <xdr:spPr>
        <a:xfrm>
          <a:off x="27529973" y="127361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818879F-D36D-4D45-9C8F-F18486FB1A3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798288</xdr:colOff>
      <xdr:row>20</xdr:row>
      <xdr:rowOff>112483</xdr:rowOff>
    </xdr:from>
    <xdr:to>
      <xdr:col>30</xdr:col>
      <xdr:colOff>271291</xdr:colOff>
      <xdr:row>23</xdr:row>
      <xdr:rowOff>86477</xdr:rowOff>
    </xdr:to>
    <xdr:sp macro="" textlink="#REF!">
      <xdr:nvSpPr>
        <xdr:cNvPr id="259" name="TextBox 258">
          <a:extLst>
            <a:ext uri="{FF2B5EF4-FFF2-40B4-BE49-F238E27FC236}">
              <a16:creationId xmlns:a16="http://schemas.microsoft.com/office/drawing/2014/main" id="{59D2E21E-CFEE-FB43-9BB3-55012FDBE315}"/>
            </a:ext>
          </a:extLst>
        </xdr:cNvPr>
        <xdr:cNvSpPr txBox="1"/>
      </xdr:nvSpPr>
      <xdr:spPr>
        <a:xfrm>
          <a:off x="25000859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79834</xdr:colOff>
      <xdr:row>7</xdr:row>
      <xdr:rowOff>94323</xdr:rowOff>
    </xdr:from>
    <xdr:to>
      <xdr:col>31</xdr:col>
      <xdr:colOff>387409</xdr:colOff>
      <xdr:row>10</xdr:row>
      <xdr:rowOff>72479</xdr:rowOff>
    </xdr:to>
    <xdr:sp macro="" textlink="Location1ANALYSIS!J16">
      <xdr:nvSpPr>
        <xdr:cNvPr id="260" name="TextBox 259">
          <a:extLst>
            <a:ext uri="{FF2B5EF4-FFF2-40B4-BE49-F238E27FC236}">
              <a16:creationId xmlns:a16="http://schemas.microsoft.com/office/drawing/2014/main" id="{90D84400-C270-C547-847B-5822A6D24AF4}"/>
            </a:ext>
          </a:extLst>
        </xdr:cNvPr>
        <xdr:cNvSpPr txBox="1"/>
      </xdr:nvSpPr>
      <xdr:spPr>
        <a:xfrm>
          <a:off x="25951548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A2A7EED-65B3-8E43-BFEE-692B4489A7D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504377</xdr:colOff>
      <xdr:row>7</xdr:row>
      <xdr:rowOff>94323</xdr:rowOff>
    </xdr:from>
    <xdr:to>
      <xdr:col>31</xdr:col>
      <xdr:colOff>811952</xdr:colOff>
      <xdr:row>10</xdr:row>
      <xdr:rowOff>72479</xdr:rowOff>
    </xdr:to>
    <xdr:sp macro="" textlink="Location1ANALYSIS!K16">
      <xdr:nvSpPr>
        <xdr:cNvPr id="261" name="TextBox 260">
          <a:extLst>
            <a:ext uri="{FF2B5EF4-FFF2-40B4-BE49-F238E27FC236}">
              <a16:creationId xmlns:a16="http://schemas.microsoft.com/office/drawing/2014/main" id="{FF38CD1F-A4B3-E345-ACF7-6945A01301A0}"/>
            </a:ext>
          </a:extLst>
        </xdr:cNvPr>
        <xdr:cNvSpPr txBox="1"/>
      </xdr:nvSpPr>
      <xdr:spPr>
        <a:xfrm>
          <a:off x="26376091" y="123732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E7DB14D-D7EF-3A48-B044-F06D7EE93F5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315691</xdr:colOff>
      <xdr:row>20</xdr:row>
      <xdr:rowOff>112483</xdr:rowOff>
    </xdr:from>
    <xdr:to>
      <xdr:col>31</xdr:col>
      <xdr:colOff>623266</xdr:colOff>
      <xdr:row>23</xdr:row>
      <xdr:rowOff>86477</xdr:rowOff>
    </xdr:to>
    <xdr:sp macro="" textlink="#REF!">
      <xdr:nvSpPr>
        <xdr:cNvPr id="262" name="TextBox 261">
          <a:extLst>
            <a:ext uri="{FF2B5EF4-FFF2-40B4-BE49-F238E27FC236}">
              <a16:creationId xmlns:a16="http://schemas.microsoft.com/office/drawing/2014/main" id="{5172622E-1DE8-3443-B5AD-4B74B68A346A}"/>
            </a:ext>
          </a:extLst>
        </xdr:cNvPr>
        <xdr:cNvSpPr txBox="1"/>
      </xdr:nvSpPr>
      <xdr:spPr>
        <a:xfrm>
          <a:off x="26187405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595093</xdr:colOff>
      <xdr:row>7</xdr:row>
      <xdr:rowOff>130609</xdr:rowOff>
    </xdr:from>
    <xdr:to>
      <xdr:col>30</xdr:col>
      <xdr:colOff>68096</xdr:colOff>
      <xdr:row>10</xdr:row>
      <xdr:rowOff>108765</xdr:rowOff>
    </xdr:to>
    <xdr:sp macro="" textlink="Location1ANALYSIS!J17">
      <xdr:nvSpPr>
        <xdr:cNvPr id="263" name="TextBox 262">
          <a:extLst>
            <a:ext uri="{FF2B5EF4-FFF2-40B4-BE49-F238E27FC236}">
              <a16:creationId xmlns:a16="http://schemas.microsoft.com/office/drawing/2014/main" id="{F0E5E0F7-FA18-7149-8A0A-AD24C16A6B31}"/>
            </a:ext>
          </a:extLst>
        </xdr:cNvPr>
        <xdr:cNvSpPr txBox="1"/>
      </xdr:nvSpPr>
      <xdr:spPr>
        <a:xfrm>
          <a:off x="24797664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C360C78-6844-9741-AD8A-22BD5986E0D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185064</xdr:colOff>
      <xdr:row>7</xdr:row>
      <xdr:rowOff>130609</xdr:rowOff>
    </xdr:from>
    <xdr:to>
      <xdr:col>30</xdr:col>
      <xdr:colOff>492639</xdr:colOff>
      <xdr:row>10</xdr:row>
      <xdr:rowOff>108765</xdr:rowOff>
    </xdr:to>
    <xdr:sp macro="" textlink="Location1ANALYSIS!K17">
      <xdr:nvSpPr>
        <xdr:cNvPr id="264" name="TextBox 263">
          <a:extLst>
            <a:ext uri="{FF2B5EF4-FFF2-40B4-BE49-F238E27FC236}">
              <a16:creationId xmlns:a16="http://schemas.microsoft.com/office/drawing/2014/main" id="{2D7A60FB-5D98-4A44-B146-03DFFFC47FAA}"/>
            </a:ext>
          </a:extLst>
        </xdr:cNvPr>
        <xdr:cNvSpPr txBox="1"/>
      </xdr:nvSpPr>
      <xdr:spPr>
        <a:xfrm>
          <a:off x="25222207" y="127360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2A87AB0-B28B-F744-BA4F-4237D467377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667664</xdr:colOff>
      <xdr:row>20</xdr:row>
      <xdr:rowOff>112483</xdr:rowOff>
    </xdr:from>
    <xdr:to>
      <xdr:col>33</xdr:col>
      <xdr:colOff>140668</xdr:colOff>
      <xdr:row>23</xdr:row>
      <xdr:rowOff>86477</xdr:rowOff>
    </xdr:to>
    <xdr:sp macro="" textlink="#REF!">
      <xdr:nvSpPr>
        <xdr:cNvPr id="265" name="TextBox 264">
          <a:extLst>
            <a:ext uri="{FF2B5EF4-FFF2-40B4-BE49-F238E27FC236}">
              <a16:creationId xmlns:a16="http://schemas.microsoft.com/office/drawing/2014/main" id="{23015A49-4C29-E849-AE7E-D0DB83D497FD}"/>
            </a:ext>
          </a:extLst>
        </xdr:cNvPr>
        <xdr:cNvSpPr txBox="1"/>
      </xdr:nvSpPr>
      <xdr:spPr>
        <a:xfrm>
          <a:off x="27373950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439065</xdr:colOff>
      <xdr:row>7</xdr:row>
      <xdr:rowOff>112466</xdr:rowOff>
    </xdr:from>
    <xdr:to>
      <xdr:col>28</xdr:col>
      <xdr:colOff>746640</xdr:colOff>
      <xdr:row>10</xdr:row>
      <xdr:rowOff>90622</xdr:rowOff>
    </xdr:to>
    <xdr:sp macro="" textlink="Location1ANALYSIS!J18">
      <xdr:nvSpPr>
        <xdr:cNvPr id="266" name="TextBox 265">
          <a:extLst>
            <a:ext uri="{FF2B5EF4-FFF2-40B4-BE49-F238E27FC236}">
              <a16:creationId xmlns:a16="http://schemas.microsoft.com/office/drawing/2014/main" id="{84E9D992-C719-6745-AB9F-141C8CEF946C}"/>
            </a:ext>
          </a:extLst>
        </xdr:cNvPr>
        <xdr:cNvSpPr txBox="1"/>
      </xdr:nvSpPr>
      <xdr:spPr>
        <a:xfrm>
          <a:off x="23807065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ED0DE6-9E5C-3F4C-BD20-278E55C9077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29037</xdr:colOff>
      <xdr:row>7</xdr:row>
      <xdr:rowOff>112466</xdr:rowOff>
    </xdr:from>
    <xdr:to>
      <xdr:col>29</xdr:col>
      <xdr:colOff>336612</xdr:colOff>
      <xdr:row>10</xdr:row>
      <xdr:rowOff>90622</xdr:rowOff>
    </xdr:to>
    <xdr:sp macro="" textlink="Location1ANALYSIS!K18">
      <xdr:nvSpPr>
        <xdr:cNvPr id="267" name="TextBox 266">
          <a:extLst>
            <a:ext uri="{FF2B5EF4-FFF2-40B4-BE49-F238E27FC236}">
              <a16:creationId xmlns:a16="http://schemas.microsoft.com/office/drawing/2014/main" id="{A6ABD100-5A88-6C41-BB21-EA3CB14A8F9F}"/>
            </a:ext>
          </a:extLst>
        </xdr:cNvPr>
        <xdr:cNvSpPr txBox="1"/>
      </xdr:nvSpPr>
      <xdr:spPr>
        <a:xfrm>
          <a:off x="24231608" y="125546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20</xdr:row>
      <xdr:rowOff>112483</xdr:rowOff>
    </xdr:from>
    <xdr:to>
      <xdr:col>34</xdr:col>
      <xdr:colOff>238639</xdr:colOff>
      <xdr:row>23</xdr:row>
      <xdr:rowOff>86477</xdr:rowOff>
    </xdr:to>
    <xdr:sp macro="" textlink="#REF!">
      <xdr:nvSpPr>
        <xdr:cNvPr id="268" name="TextBox 267">
          <a:extLst>
            <a:ext uri="{FF2B5EF4-FFF2-40B4-BE49-F238E27FC236}">
              <a16:creationId xmlns:a16="http://schemas.microsoft.com/office/drawing/2014/main" id="{4817FF6A-591E-694C-8DF7-9A521DAF1646}"/>
            </a:ext>
          </a:extLst>
        </xdr:cNvPr>
        <xdr:cNvSpPr txBox="1"/>
      </xdr:nvSpPr>
      <xdr:spPr>
        <a:xfrm>
          <a:off x="28306493" y="33781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449943</xdr:colOff>
      <xdr:row>29</xdr:row>
      <xdr:rowOff>62421</xdr:rowOff>
    </xdr:from>
    <xdr:to>
      <xdr:col>34</xdr:col>
      <xdr:colOff>444195</xdr:colOff>
      <xdr:row>48</xdr:row>
      <xdr:rowOff>67486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EA593EFC-4179-3746-9F7E-701F3E47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7943" y="4797707"/>
          <a:ext cx="5001681" cy="3107493"/>
        </a:xfrm>
        <a:prstGeom prst="rect">
          <a:avLst/>
        </a:prstGeom>
      </xdr:spPr>
    </xdr:pic>
    <xdr:clientData/>
  </xdr:twoCellAnchor>
  <xdr:twoCellAnchor>
    <xdr:from>
      <xdr:col>28</xdr:col>
      <xdr:colOff>493519</xdr:colOff>
      <xdr:row>32</xdr:row>
      <xdr:rowOff>14512</xdr:rowOff>
    </xdr:from>
    <xdr:to>
      <xdr:col>28</xdr:col>
      <xdr:colOff>801094</xdr:colOff>
      <xdr:row>34</xdr:row>
      <xdr:rowOff>155954</xdr:rowOff>
    </xdr:to>
    <xdr:sp macro="" textlink="Location2ANALYSIS!J14">
      <xdr:nvSpPr>
        <xdr:cNvPr id="271" name="TextBox 270">
          <a:extLst>
            <a:ext uri="{FF2B5EF4-FFF2-40B4-BE49-F238E27FC236}">
              <a16:creationId xmlns:a16="http://schemas.microsoft.com/office/drawing/2014/main" id="{F29C8102-64EE-8049-8143-FB843F31380B}"/>
            </a:ext>
          </a:extLst>
        </xdr:cNvPr>
        <xdr:cNvSpPr txBox="1"/>
      </xdr:nvSpPr>
      <xdr:spPr>
        <a:xfrm>
          <a:off x="23861519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40F8077-0BD9-634C-8514-5DDABFD9967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29029</xdr:colOff>
      <xdr:row>32</xdr:row>
      <xdr:rowOff>14512</xdr:rowOff>
    </xdr:from>
    <xdr:to>
      <xdr:col>29</xdr:col>
      <xdr:colOff>336604</xdr:colOff>
      <xdr:row>34</xdr:row>
      <xdr:rowOff>155954</xdr:rowOff>
    </xdr:to>
    <xdr:sp macro="" textlink="Location2ANALYSIS!L14">
      <xdr:nvSpPr>
        <xdr:cNvPr id="272" name="TextBox 271">
          <a:extLst>
            <a:ext uri="{FF2B5EF4-FFF2-40B4-BE49-F238E27FC236}">
              <a16:creationId xmlns:a16="http://schemas.microsoft.com/office/drawing/2014/main" id="{19F070C2-9194-7847-9867-F6C6FC7E40A5}"/>
            </a:ext>
          </a:extLst>
        </xdr:cNvPr>
        <xdr:cNvSpPr txBox="1"/>
      </xdr:nvSpPr>
      <xdr:spPr>
        <a:xfrm>
          <a:off x="24231600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00955-6D13-A443-86D4-76FDB3129AA4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674914</xdr:colOff>
      <xdr:row>32</xdr:row>
      <xdr:rowOff>14512</xdr:rowOff>
    </xdr:from>
    <xdr:to>
      <xdr:col>29</xdr:col>
      <xdr:colOff>147918</xdr:colOff>
      <xdr:row>34</xdr:row>
      <xdr:rowOff>151792</xdr:rowOff>
    </xdr:to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1DCA745-CF26-E049-9E76-C745470F90F0}"/>
            </a:ext>
          </a:extLst>
        </xdr:cNvPr>
        <xdr:cNvSpPr txBox="1"/>
      </xdr:nvSpPr>
      <xdr:spPr>
        <a:xfrm>
          <a:off x="24042914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2400" b="0" i="0">
              <a:solidFill>
                <a:schemeClr val="tx1"/>
              </a:solidFill>
            </a:rPr>
            <a:t>/</a:t>
          </a:r>
        </a:p>
      </xdr:txBody>
    </xdr:sp>
    <xdr:clientData/>
  </xdr:twoCellAnchor>
  <xdr:twoCellAnchor>
    <xdr:from>
      <xdr:col>29</xdr:col>
      <xdr:colOff>537031</xdr:colOff>
      <xdr:row>32</xdr:row>
      <xdr:rowOff>14512</xdr:rowOff>
    </xdr:from>
    <xdr:to>
      <xdr:col>30</xdr:col>
      <xdr:colOff>10034</xdr:colOff>
      <xdr:row>34</xdr:row>
      <xdr:rowOff>155954</xdr:rowOff>
    </xdr:to>
    <xdr:sp macro="" textlink="Location2ANALYSIS!J15">
      <xdr:nvSpPr>
        <xdr:cNvPr id="274" name="TextBox 273">
          <a:extLst>
            <a:ext uri="{FF2B5EF4-FFF2-40B4-BE49-F238E27FC236}">
              <a16:creationId xmlns:a16="http://schemas.microsoft.com/office/drawing/2014/main" id="{CA8F0F1B-0EE7-9940-A9D9-FF1892408CBA}"/>
            </a:ext>
          </a:extLst>
        </xdr:cNvPr>
        <xdr:cNvSpPr txBox="1"/>
      </xdr:nvSpPr>
      <xdr:spPr>
        <a:xfrm>
          <a:off x="2473960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3D26E6F-7A09-8546-BE2F-88D4A6CAACB3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780144</xdr:colOff>
      <xdr:row>32</xdr:row>
      <xdr:rowOff>14512</xdr:rowOff>
    </xdr:from>
    <xdr:to>
      <xdr:col>30</xdr:col>
      <xdr:colOff>253147</xdr:colOff>
      <xdr:row>34</xdr:row>
      <xdr:rowOff>155954</xdr:rowOff>
    </xdr:to>
    <xdr:sp macro="" textlink="Location2ANALYSIS!L15">
      <xdr:nvSpPr>
        <xdr:cNvPr id="275" name="TextBox 274">
          <a:extLst>
            <a:ext uri="{FF2B5EF4-FFF2-40B4-BE49-F238E27FC236}">
              <a16:creationId xmlns:a16="http://schemas.microsoft.com/office/drawing/2014/main" id="{CF27BA82-78A5-C44D-A72A-E7995BAAD89D}"/>
            </a:ext>
          </a:extLst>
        </xdr:cNvPr>
        <xdr:cNvSpPr txBox="1"/>
      </xdr:nvSpPr>
      <xdr:spPr>
        <a:xfrm>
          <a:off x="24982715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8D67744-FE36-B74E-91F5-5F494FD82E0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772888</xdr:colOff>
      <xdr:row>32</xdr:row>
      <xdr:rowOff>14512</xdr:rowOff>
    </xdr:from>
    <xdr:to>
      <xdr:col>30</xdr:col>
      <xdr:colOff>245891</xdr:colOff>
      <xdr:row>34</xdr:row>
      <xdr:rowOff>151792</xdr:rowOff>
    </xdr:to>
    <xdr:sp macro="" textlink="#REF!">
      <xdr:nvSpPr>
        <xdr:cNvPr id="276" name="TextBox 275">
          <a:extLst>
            <a:ext uri="{FF2B5EF4-FFF2-40B4-BE49-F238E27FC236}">
              <a16:creationId xmlns:a16="http://schemas.microsoft.com/office/drawing/2014/main" id="{97EAE0C8-33C5-3742-B0B3-8982E0F04373}"/>
            </a:ext>
          </a:extLst>
        </xdr:cNvPr>
        <xdr:cNvSpPr txBox="1"/>
      </xdr:nvSpPr>
      <xdr:spPr>
        <a:xfrm>
          <a:off x="2497545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72577</xdr:colOff>
      <xdr:row>32</xdr:row>
      <xdr:rowOff>14512</xdr:rowOff>
    </xdr:from>
    <xdr:to>
      <xdr:col>31</xdr:col>
      <xdr:colOff>367452</xdr:colOff>
      <xdr:row>34</xdr:row>
      <xdr:rowOff>155954</xdr:rowOff>
    </xdr:to>
    <xdr:sp macro="" textlink="Location2ANALYSIS!J16">
      <xdr:nvSpPr>
        <xdr:cNvPr id="277" name="TextBox 276">
          <a:extLst>
            <a:ext uri="{FF2B5EF4-FFF2-40B4-BE49-F238E27FC236}">
              <a16:creationId xmlns:a16="http://schemas.microsoft.com/office/drawing/2014/main" id="{2B7D7411-92D8-7C49-AC7F-BB0FACEF3196}"/>
            </a:ext>
          </a:extLst>
        </xdr:cNvPr>
        <xdr:cNvSpPr txBox="1"/>
      </xdr:nvSpPr>
      <xdr:spPr>
        <a:xfrm>
          <a:off x="25944291" y="523965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62A01C1-B4D3-A14F-8F40-34CFE84384B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308434</xdr:colOff>
      <xdr:row>32</xdr:row>
      <xdr:rowOff>14512</xdr:rowOff>
    </xdr:from>
    <xdr:to>
      <xdr:col>31</xdr:col>
      <xdr:colOff>616009</xdr:colOff>
      <xdr:row>34</xdr:row>
      <xdr:rowOff>151792</xdr:rowOff>
    </xdr:to>
    <xdr:sp macro="" textlink="#REF!">
      <xdr:nvSpPr>
        <xdr:cNvPr id="279" name="TextBox 278">
          <a:extLst>
            <a:ext uri="{FF2B5EF4-FFF2-40B4-BE49-F238E27FC236}">
              <a16:creationId xmlns:a16="http://schemas.microsoft.com/office/drawing/2014/main" id="{D3F0A302-FCA6-7D4F-BCBE-5B1CAF72669E}"/>
            </a:ext>
          </a:extLst>
        </xdr:cNvPr>
        <xdr:cNvSpPr txBox="1"/>
      </xdr:nvSpPr>
      <xdr:spPr>
        <a:xfrm>
          <a:off x="26180148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424550</xdr:colOff>
      <xdr:row>32</xdr:row>
      <xdr:rowOff>14512</xdr:rowOff>
    </xdr:from>
    <xdr:to>
      <xdr:col>32</xdr:col>
      <xdr:colOff>732125</xdr:colOff>
      <xdr:row>34</xdr:row>
      <xdr:rowOff>155954</xdr:rowOff>
    </xdr:to>
    <xdr:sp macro="" textlink="Location2ANALYSIS!J17">
      <xdr:nvSpPr>
        <xdr:cNvPr id="280" name="TextBox 279">
          <a:extLst>
            <a:ext uri="{FF2B5EF4-FFF2-40B4-BE49-F238E27FC236}">
              <a16:creationId xmlns:a16="http://schemas.microsoft.com/office/drawing/2014/main" id="{F9E12FA1-E94F-5A4F-BCCD-475EE7909048}"/>
            </a:ext>
          </a:extLst>
        </xdr:cNvPr>
        <xdr:cNvSpPr txBox="1"/>
      </xdr:nvSpPr>
      <xdr:spPr>
        <a:xfrm>
          <a:off x="2713083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9211E6-A3F4-A449-90AA-2754860E528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105230</xdr:colOff>
      <xdr:row>32</xdr:row>
      <xdr:rowOff>14512</xdr:rowOff>
    </xdr:from>
    <xdr:to>
      <xdr:col>32</xdr:col>
      <xdr:colOff>412805</xdr:colOff>
      <xdr:row>34</xdr:row>
      <xdr:rowOff>155954</xdr:rowOff>
    </xdr:to>
    <xdr:sp macro="" textlink="Location2ANALYSIS!L17">
      <xdr:nvSpPr>
        <xdr:cNvPr id="281" name="TextBox 280">
          <a:extLst>
            <a:ext uri="{FF2B5EF4-FFF2-40B4-BE49-F238E27FC236}">
              <a16:creationId xmlns:a16="http://schemas.microsoft.com/office/drawing/2014/main" id="{49D74557-B782-6E40-8243-8542CCFC827A}"/>
            </a:ext>
          </a:extLst>
        </xdr:cNvPr>
        <xdr:cNvSpPr txBox="1"/>
      </xdr:nvSpPr>
      <xdr:spPr>
        <a:xfrm>
          <a:off x="26811516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660407</xdr:colOff>
      <xdr:row>32</xdr:row>
      <xdr:rowOff>14512</xdr:rowOff>
    </xdr:from>
    <xdr:to>
      <xdr:col>33</xdr:col>
      <xdr:colOff>133411</xdr:colOff>
      <xdr:row>34</xdr:row>
      <xdr:rowOff>151792</xdr:rowOff>
    </xdr:to>
    <xdr:sp macro="" textlink="#REF!">
      <xdr:nvSpPr>
        <xdr:cNvPr id="282" name="TextBox 281">
          <a:extLst>
            <a:ext uri="{FF2B5EF4-FFF2-40B4-BE49-F238E27FC236}">
              <a16:creationId xmlns:a16="http://schemas.microsoft.com/office/drawing/2014/main" id="{425D7BD8-B843-5A46-BC6B-3138E0442BE7}"/>
            </a:ext>
          </a:extLst>
        </xdr:cNvPr>
        <xdr:cNvSpPr txBox="1"/>
      </xdr:nvSpPr>
      <xdr:spPr>
        <a:xfrm>
          <a:off x="27366693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540665</xdr:colOff>
      <xdr:row>32</xdr:row>
      <xdr:rowOff>14512</xdr:rowOff>
    </xdr:from>
    <xdr:to>
      <xdr:col>34</xdr:col>
      <xdr:colOff>13668</xdr:colOff>
      <xdr:row>34</xdr:row>
      <xdr:rowOff>155954</xdr:rowOff>
    </xdr:to>
    <xdr:sp macro="" textlink="Location2ANALYSIS!J18">
      <xdr:nvSpPr>
        <xdr:cNvPr id="283" name="TextBox 282">
          <a:extLst>
            <a:ext uri="{FF2B5EF4-FFF2-40B4-BE49-F238E27FC236}">
              <a16:creationId xmlns:a16="http://schemas.microsoft.com/office/drawing/2014/main" id="{CCC00266-877F-2B41-AD8A-ACEBE037EDFE}"/>
            </a:ext>
          </a:extLst>
        </xdr:cNvPr>
        <xdr:cNvSpPr txBox="1"/>
      </xdr:nvSpPr>
      <xdr:spPr>
        <a:xfrm>
          <a:off x="28081522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FB1C1E9-38E0-5042-9E3B-C32A9430A5F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166916</xdr:colOff>
      <xdr:row>32</xdr:row>
      <xdr:rowOff>14512</xdr:rowOff>
    </xdr:from>
    <xdr:to>
      <xdr:col>33</xdr:col>
      <xdr:colOff>474491</xdr:colOff>
      <xdr:row>34</xdr:row>
      <xdr:rowOff>155954</xdr:rowOff>
    </xdr:to>
    <xdr:sp macro="" textlink="Location2ANALYSIS!L18">
      <xdr:nvSpPr>
        <xdr:cNvPr id="284" name="TextBox 283">
          <a:extLst>
            <a:ext uri="{FF2B5EF4-FFF2-40B4-BE49-F238E27FC236}">
              <a16:creationId xmlns:a16="http://schemas.microsoft.com/office/drawing/2014/main" id="{7E27C3B7-86E1-2D48-91AF-DF43D7D75776}"/>
            </a:ext>
          </a:extLst>
        </xdr:cNvPr>
        <xdr:cNvSpPr txBox="1"/>
      </xdr:nvSpPr>
      <xdr:spPr>
        <a:xfrm>
          <a:off x="27707773" y="52396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31BB294-1C96-7945-9495-D51AA880E64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776522</xdr:colOff>
      <xdr:row>32</xdr:row>
      <xdr:rowOff>14512</xdr:rowOff>
    </xdr:from>
    <xdr:to>
      <xdr:col>34</xdr:col>
      <xdr:colOff>249525</xdr:colOff>
      <xdr:row>34</xdr:row>
      <xdr:rowOff>151792</xdr:rowOff>
    </xdr:to>
    <xdr:sp macro="" textlink="#REF!">
      <xdr:nvSpPr>
        <xdr:cNvPr id="285" name="TextBox 284">
          <a:extLst>
            <a:ext uri="{FF2B5EF4-FFF2-40B4-BE49-F238E27FC236}">
              <a16:creationId xmlns:a16="http://schemas.microsoft.com/office/drawing/2014/main" id="{7B0EF3E8-1490-444A-81A5-9C8D55E583C0}"/>
            </a:ext>
          </a:extLst>
        </xdr:cNvPr>
        <xdr:cNvSpPr txBox="1"/>
      </xdr:nvSpPr>
      <xdr:spPr>
        <a:xfrm>
          <a:off x="28317379" y="52396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482633</xdr:colOff>
      <xdr:row>38</xdr:row>
      <xdr:rowOff>76198</xdr:rowOff>
    </xdr:from>
    <xdr:to>
      <xdr:col>28</xdr:col>
      <xdr:colOff>790208</xdr:colOff>
      <xdr:row>41</xdr:row>
      <xdr:rowOff>54354</xdr:rowOff>
    </xdr:to>
    <xdr:sp macro="" textlink="Location2ANALYSIS!J9">
      <xdr:nvSpPr>
        <xdr:cNvPr id="286" name="TextBox 285">
          <a:extLst>
            <a:ext uri="{FF2B5EF4-FFF2-40B4-BE49-F238E27FC236}">
              <a16:creationId xmlns:a16="http://schemas.microsoft.com/office/drawing/2014/main" id="{1216AEB5-695A-4E41-98D8-DD0063DE7B94}"/>
            </a:ext>
          </a:extLst>
        </xdr:cNvPr>
        <xdr:cNvSpPr txBox="1"/>
      </xdr:nvSpPr>
      <xdr:spPr>
        <a:xfrm>
          <a:off x="23850633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1BCC6-93AD-224B-85B8-970A260AADD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18143</xdr:colOff>
      <xdr:row>38</xdr:row>
      <xdr:rowOff>76198</xdr:rowOff>
    </xdr:from>
    <xdr:to>
      <xdr:col>29</xdr:col>
      <xdr:colOff>325718</xdr:colOff>
      <xdr:row>41</xdr:row>
      <xdr:rowOff>54354</xdr:rowOff>
    </xdr:to>
    <xdr:sp macro="" textlink="Location2ANALYSIS!L9">
      <xdr:nvSpPr>
        <xdr:cNvPr id="287" name="TextBox 286">
          <a:extLst>
            <a:ext uri="{FF2B5EF4-FFF2-40B4-BE49-F238E27FC236}">
              <a16:creationId xmlns:a16="http://schemas.microsoft.com/office/drawing/2014/main" id="{3895990A-C0C0-C047-A32A-6DA1BDA55E1D}"/>
            </a:ext>
          </a:extLst>
        </xdr:cNvPr>
        <xdr:cNvSpPr txBox="1"/>
      </xdr:nvSpPr>
      <xdr:spPr>
        <a:xfrm>
          <a:off x="24220714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5242CDC-70B0-3540-9922-50CE455DA44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664028</xdr:colOff>
      <xdr:row>38</xdr:row>
      <xdr:rowOff>76198</xdr:rowOff>
    </xdr:from>
    <xdr:to>
      <xdr:col>29</xdr:col>
      <xdr:colOff>137032</xdr:colOff>
      <xdr:row>41</xdr:row>
      <xdr:rowOff>50192</xdr:rowOff>
    </xdr:to>
    <xdr:sp macro="" textlink="#REF!">
      <xdr:nvSpPr>
        <xdr:cNvPr id="288" name="TextBox 287">
          <a:extLst>
            <a:ext uri="{FF2B5EF4-FFF2-40B4-BE49-F238E27FC236}">
              <a16:creationId xmlns:a16="http://schemas.microsoft.com/office/drawing/2014/main" id="{B41911BA-2868-EA40-8F99-F6F948293855}"/>
            </a:ext>
          </a:extLst>
        </xdr:cNvPr>
        <xdr:cNvSpPr txBox="1"/>
      </xdr:nvSpPr>
      <xdr:spPr>
        <a:xfrm>
          <a:off x="24032028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526145</xdr:colOff>
      <xdr:row>38</xdr:row>
      <xdr:rowOff>76198</xdr:rowOff>
    </xdr:from>
    <xdr:to>
      <xdr:col>29</xdr:col>
      <xdr:colOff>833720</xdr:colOff>
      <xdr:row>41</xdr:row>
      <xdr:rowOff>54354</xdr:rowOff>
    </xdr:to>
    <xdr:sp macro="" textlink="Location2ANALYSIS!J10">
      <xdr:nvSpPr>
        <xdr:cNvPr id="289" name="TextBox 288">
          <a:extLst>
            <a:ext uri="{FF2B5EF4-FFF2-40B4-BE49-F238E27FC236}">
              <a16:creationId xmlns:a16="http://schemas.microsoft.com/office/drawing/2014/main" id="{78D61AB6-B560-0347-B6CD-D8738E4DCFEC}"/>
            </a:ext>
          </a:extLst>
        </xdr:cNvPr>
        <xdr:cNvSpPr txBox="1"/>
      </xdr:nvSpPr>
      <xdr:spPr>
        <a:xfrm>
          <a:off x="2472871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0A8AD7C-E914-A143-A10E-A6FC4B81828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769258</xdr:colOff>
      <xdr:row>38</xdr:row>
      <xdr:rowOff>76198</xdr:rowOff>
    </xdr:from>
    <xdr:to>
      <xdr:col>30</xdr:col>
      <xdr:colOff>242261</xdr:colOff>
      <xdr:row>41</xdr:row>
      <xdr:rowOff>54354</xdr:rowOff>
    </xdr:to>
    <xdr:sp macro="" textlink="Location2ANALYSIS!L10">
      <xdr:nvSpPr>
        <xdr:cNvPr id="290" name="TextBox 289">
          <a:extLst>
            <a:ext uri="{FF2B5EF4-FFF2-40B4-BE49-F238E27FC236}">
              <a16:creationId xmlns:a16="http://schemas.microsoft.com/office/drawing/2014/main" id="{1519352A-2F8F-5849-BBE3-C99D18DCEC28}"/>
            </a:ext>
          </a:extLst>
        </xdr:cNvPr>
        <xdr:cNvSpPr txBox="1"/>
      </xdr:nvSpPr>
      <xdr:spPr>
        <a:xfrm>
          <a:off x="24971829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7BF618-6AB7-F44C-A0D0-3E70A767825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762002</xdr:colOff>
      <xdr:row>38</xdr:row>
      <xdr:rowOff>76198</xdr:rowOff>
    </xdr:from>
    <xdr:to>
      <xdr:col>30</xdr:col>
      <xdr:colOff>235005</xdr:colOff>
      <xdr:row>41</xdr:row>
      <xdr:rowOff>50192</xdr:rowOff>
    </xdr:to>
    <xdr:sp macro="" textlink="#REF!">
      <xdr:nvSpPr>
        <xdr:cNvPr id="291" name="TextBox 290">
          <a:extLst>
            <a:ext uri="{FF2B5EF4-FFF2-40B4-BE49-F238E27FC236}">
              <a16:creationId xmlns:a16="http://schemas.microsoft.com/office/drawing/2014/main" id="{9AB080F8-CAD9-F64D-962D-9734A2B776D3}"/>
            </a:ext>
          </a:extLst>
        </xdr:cNvPr>
        <xdr:cNvSpPr txBox="1"/>
      </xdr:nvSpPr>
      <xdr:spPr>
        <a:xfrm>
          <a:off x="2496457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61691</xdr:colOff>
      <xdr:row>38</xdr:row>
      <xdr:rowOff>76198</xdr:rowOff>
    </xdr:from>
    <xdr:to>
      <xdr:col>31</xdr:col>
      <xdr:colOff>369266</xdr:colOff>
      <xdr:row>41</xdr:row>
      <xdr:rowOff>54354</xdr:rowOff>
    </xdr:to>
    <xdr:sp macro="" textlink="Location2ANALYSIS!J11">
      <xdr:nvSpPr>
        <xdr:cNvPr id="292" name="TextBox 291">
          <a:extLst>
            <a:ext uri="{FF2B5EF4-FFF2-40B4-BE49-F238E27FC236}">
              <a16:creationId xmlns:a16="http://schemas.microsoft.com/office/drawing/2014/main" id="{388072F6-1A4A-554A-A960-AA0B1D3CE6C7}"/>
            </a:ext>
          </a:extLst>
        </xdr:cNvPr>
        <xdr:cNvSpPr txBox="1"/>
      </xdr:nvSpPr>
      <xdr:spPr>
        <a:xfrm>
          <a:off x="25933405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56EDD30-FF5F-9D4A-AEB5-E1EAFECC4A8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297548</xdr:colOff>
      <xdr:row>38</xdr:row>
      <xdr:rowOff>76198</xdr:rowOff>
    </xdr:from>
    <xdr:to>
      <xdr:col>31</xdr:col>
      <xdr:colOff>605123</xdr:colOff>
      <xdr:row>41</xdr:row>
      <xdr:rowOff>50192</xdr:rowOff>
    </xdr:to>
    <xdr:sp macro="" textlink="#REF!">
      <xdr:nvSpPr>
        <xdr:cNvPr id="294" name="TextBox 293">
          <a:extLst>
            <a:ext uri="{FF2B5EF4-FFF2-40B4-BE49-F238E27FC236}">
              <a16:creationId xmlns:a16="http://schemas.microsoft.com/office/drawing/2014/main" id="{9EEB0AE3-9668-0A49-B372-DCFE333FFDAF}"/>
            </a:ext>
          </a:extLst>
        </xdr:cNvPr>
        <xdr:cNvSpPr txBox="1"/>
      </xdr:nvSpPr>
      <xdr:spPr>
        <a:xfrm>
          <a:off x="26169262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413664</xdr:colOff>
      <xdr:row>38</xdr:row>
      <xdr:rowOff>76198</xdr:rowOff>
    </xdr:from>
    <xdr:to>
      <xdr:col>32</xdr:col>
      <xdr:colOff>721239</xdr:colOff>
      <xdr:row>41</xdr:row>
      <xdr:rowOff>54354</xdr:rowOff>
    </xdr:to>
    <xdr:sp macro="" textlink="Location2ANALYSIS!J12">
      <xdr:nvSpPr>
        <xdr:cNvPr id="295" name="TextBox 294">
          <a:extLst>
            <a:ext uri="{FF2B5EF4-FFF2-40B4-BE49-F238E27FC236}">
              <a16:creationId xmlns:a16="http://schemas.microsoft.com/office/drawing/2014/main" id="{DC2AA207-210D-E247-8D0A-8D2BB1A7E83C}"/>
            </a:ext>
          </a:extLst>
        </xdr:cNvPr>
        <xdr:cNvSpPr txBox="1"/>
      </xdr:nvSpPr>
      <xdr:spPr>
        <a:xfrm>
          <a:off x="2711995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0BBA6BA-5625-1E4E-A825-0EB52740B41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94344</xdr:colOff>
      <xdr:row>38</xdr:row>
      <xdr:rowOff>76198</xdr:rowOff>
    </xdr:from>
    <xdr:to>
      <xdr:col>32</xdr:col>
      <xdr:colOff>401919</xdr:colOff>
      <xdr:row>41</xdr:row>
      <xdr:rowOff>54354</xdr:rowOff>
    </xdr:to>
    <xdr:sp macro="" textlink="Location2ANALYSIS!L12">
      <xdr:nvSpPr>
        <xdr:cNvPr id="296" name="TextBox 295">
          <a:extLst>
            <a:ext uri="{FF2B5EF4-FFF2-40B4-BE49-F238E27FC236}">
              <a16:creationId xmlns:a16="http://schemas.microsoft.com/office/drawing/2014/main" id="{B669560B-DE8B-3F4C-B103-A8DCD9158BB7}"/>
            </a:ext>
          </a:extLst>
        </xdr:cNvPr>
        <xdr:cNvSpPr txBox="1"/>
      </xdr:nvSpPr>
      <xdr:spPr>
        <a:xfrm>
          <a:off x="26800630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649521</xdr:colOff>
      <xdr:row>38</xdr:row>
      <xdr:rowOff>76198</xdr:rowOff>
    </xdr:from>
    <xdr:to>
      <xdr:col>33</xdr:col>
      <xdr:colOff>122525</xdr:colOff>
      <xdr:row>41</xdr:row>
      <xdr:rowOff>50192</xdr:rowOff>
    </xdr:to>
    <xdr:sp macro="" textlink="#REF!">
      <xdr:nvSpPr>
        <xdr:cNvPr id="297" name="TextBox 296">
          <a:extLst>
            <a:ext uri="{FF2B5EF4-FFF2-40B4-BE49-F238E27FC236}">
              <a16:creationId xmlns:a16="http://schemas.microsoft.com/office/drawing/2014/main" id="{E1482536-6EC9-6649-816B-B9AAB41728FD}"/>
            </a:ext>
          </a:extLst>
        </xdr:cNvPr>
        <xdr:cNvSpPr txBox="1"/>
      </xdr:nvSpPr>
      <xdr:spPr>
        <a:xfrm>
          <a:off x="27355807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529779</xdr:colOff>
      <xdr:row>38</xdr:row>
      <xdr:rowOff>76198</xdr:rowOff>
    </xdr:from>
    <xdr:to>
      <xdr:col>34</xdr:col>
      <xdr:colOff>2782</xdr:colOff>
      <xdr:row>41</xdr:row>
      <xdr:rowOff>54354</xdr:rowOff>
    </xdr:to>
    <xdr:sp macro="" textlink="Location2ANALYSIS!J13">
      <xdr:nvSpPr>
        <xdr:cNvPr id="298" name="TextBox 297">
          <a:extLst>
            <a:ext uri="{FF2B5EF4-FFF2-40B4-BE49-F238E27FC236}">
              <a16:creationId xmlns:a16="http://schemas.microsoft.com/office/drawing/2014/main" id="{FA47B64B-7BC0-674D-AFAF-955E75345C11}"/>
            </a:ext>
          </a:extLst>
        </xdr:cNvPr>
        <xdr:cNvSpPr txBox="1"/>
      </xdr:nvSpPr>
      <xdr:spPr>
        <a:xfrm>
          <a:off x="28070636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69B685-DE2D-8049-BC53-ECFCCF4BFE9E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156030</xdr:colOff>
      <xdr:row>38</xdr:row>
      <xdr:rowOff>76198</xdr:rowOff>
    </xdr:from>
    <xdr:to>
      <xdr:col>33</xdr:col>
      <xdr:colOff>463605</xdr:colOff>
      <xdr:row>41</xdr:row>
      <xdr:rowOff>54354</xdr:rowOff>
    </xdr:to>
    <xdr:sp macro="" textlink="Location2ANALYSIS!L13">
      <xdr:nvSpPr>
        <xdr:cNvPr id="299" name="TextBox 298">
          <a:extLst>
            <a:ext uri="{FF2B5EF4-FFF2-40B4-BE49-F238E27FC236}">
              <a16:creationId xmlns:a16="http://schemas.microsoft.com/office/drawing/2014/main" id="{C27DF544-63A9-3F44-B482-348408E8D9CE}"/>
            </a:ext>
          </a:extLst>
        </xdr:cNvPr>
        <xdr:cNvSpPr txBox="1"/>
      </xdr:nvSpPr>
      <xdr:spPr>
        <a:xfrm>
          <a:off x="27696887" y="628105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DCADD17-E7E9-5047-9B0D-E8C73F16E93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765636</xdr:colOff>
      <xdr:row>38</xdr:row>
      <xdr:rowOff>76198</xdr:rowOff>
    </xdr:from>
    <xdr:to>
      <xdr:col>34</xdr:col>
      <xdr:colOff>238639</xdr:colOff>
      <xdr:row>41</xdr:row>
      <xdr:rowOff>50192</xdr:rowOff>
    </xdr:to>
    <xdr:sp macro="" textlink="#REF!">
      <xdr:nvSpPr>
        <xdr:cNvPr id="300" name="TextBox 299">
          <a:extLst>
            <a:ext uri="{FF2B5EF4-FFF2-40B4-BE49-F238E27FC236}">
              <a16:creationId xmlns:a16="http://schemas.microsoft.com/office/drawing/2014/main" id="{9FFFF917-7C52-7245-BF69-F6C712889F05}"/>
            </a:ext>
          </a:extLst>
        </xdr:cNvPr>
        <xdr:cNvSpPr txBox="1"/>
      </xdr:nvSpPr>
      <xdr:spPr>
        <a:xfrm>
          <a:off x="28306493" y="628105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489890</xdr:colOff>
      <xdr:row>44</xdr:row>
      <xdr:rowOff>156026</xdr:rowOff>
    </xdr:from>
    <xdr:to>
      <xdr:col>28</xdr:col>
      <xdr:colOff>784765</xdr:colOff>
      <xdr:row>47</xdr:row>
      <xdr:rowOff>134181</xdr:rowOff>
    </xdr:to>
    <xdr:sp macro="" textlink="Location2ANALYSIS!J14">
      <xdr:nvSpPr>
        <xdr:cNvPr id="301" name="TextBox 300">
          <a:extLst>
            <a:ext uri="{FF2B5EF4-FFF2-40B4-BE49-F238E27FC236}">
              <a16:creationId xmlns:a16="http://schemas.microsoft.com/office/drawing/2014/main" id="{34CE0CFB-EA74-1546-B5D0-FE2D5398ADFF}"/>
            </a:ext>
          </a:extLst>
        </xdr:cNvPr>
        <xdr:cNvSpPr txBox="1"/>
      </xdr:nvSpPr>
      <xdr:spPr>
        <a:xfrm>
          <a:off x="23857890" y="7340597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CDEAFB7-D193-5944-8711-1D472854C29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25400</xdr:colOff>
      <xdr:row>44</xdr:row>
      <xdr:rowOff>156026</xdr:rowOff>
    </xdr:from>
    <xdr:to>
      <xdr:col>29</xdr:col>
      <xdr:colOff>332975</xdr:colOff>
      <xdr:row>47</xdr:row>
      <xdr:rowOff>134181</xdr:rowOff>
    </xdr:to>
    <xdr:sp macro="" textlink="Location2ANALYSIS!L4">
      <xdr:nvSpPr>
        <xdr:cNvPr id="302" name="TextBox 301">
          <a:extLst>
            <a:ext uri="{FF2B5EF4-FFF2-40B4-BE49-F238E27FC236}">
              <a16:creationId xmlns:a16="http://schemas.microsoft.com/office/drawing/2014/main" id="{1CE09A6D-A623-6745-BBFE-30A3720D018C}"/>
            </a:ext>
          </a:extLst>
        </xdr:cNvPr>
        <xdr:cNvSpPr txBox="1"/>
      </xdr:nvSpPr>
      <xdr:spPr>
        <a:xfrm>
          <a:off x="24227971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CE1CA3-64BB-1B42-8CBF-1AD4FC8DB61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671285</xdr:colOff>
      <xdr:row>44</xdr:row>
      <xdr:rowOff>156026</xdr:rowOff>
    </xdr:from>
    <xdr:to>
      <xdr:col>29</xdr:col>
      <xdr:colOff>144289</xdr:colOff>
      <xdr:row>47</xdr:row>
      <xdr:rowOff>130019</xdr:rowOff>
    </xdr:to>
    <xdr:sp macro="" textlink="#REF!">
      <xdr:nvSpPr>
        <xdr:cNvPr id="303" name="TextBox 302">
          <a:extLst>
            <a:ext uri="{FF2B5EF4-FFF2-40B4-BE49-F238E27FC236}">
              <a16:creationId xmlns:a16="http://schemas.microsoft.com/office/drawing/2014/main" id="{08365DEA-0FD8-AD4E-B87B-CA090ECCA154}"/>
            </a:ext>
          </a:extLst>
        </xdr:cNvPr>
        <xdr:cNvSpPr txBox="1"/>
      </xdr:nvSpPr>
      <xdr:spPr>
        <a:xfrm>
          <a:off x="24039285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533402</xdr:colOff>
      <xdr:row>44</xdr:row>
      <xdr:rowOff>156026</xdr:rowOff>
    </xdr:from>
    <xdr:to>
      <xdr:col>30</xdr:col>
      <xdr:colOff>6405</xdr:colOff>
      <xdr:row>47</xdr:row>
      <xdr:rowOff>134181</xdr:rowOff>
    </xdr:to>
    <xdr:sp macro="" textlink="Location2ANALYSIS!J15">
      <xdr:nvSpPr>
        <xdr:cNvPr id="304" name="TextBox 303">
          <a:extLst>
            <a:ext uri="{FF2B5EF4-FFF2-40B4-BE49-F238E27FC236}">
              <a16:creationId xmlns:a16="http://schemas.microsoft.com/office/drawing/2014/main" id="{3F83B5CD-5FBC-8944-9C04-F8A56D62F380}"/>
            </a:ext>
          </a:extLst>
        </xdr:cNvPr>
        <xdr:cNvSpPr txBox="1"/>
      </xdr:nvSpPr>
      <xdr:spPr>
        <a:xfrm>
          <a:off x="2473597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0DDD1E2-759F-F84B-9AD6-89A5F52077C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776515</xdr:colOff>
      <xdr:row>44</xdr:row>
      <xdr:rowOff>156026</xdr:rowOff>
    </xdr:from>
    <xdr:to>
      <xdr:col>30</xdr:col>
      <xdr:colOff>249518</xdr:colOff>
      <xdr:row>47</xdr:row>
      <xdr:rowOff>134181</xdr:rowOff>
    </xdr:to>
    <xdr:sp macro="" textlink="Location2ANALYSIS!L5">
      <xdr:nvSpPr>
        <xdr:cNvPr id="305" name="TextBox 304">
          <a:extLst>
            <a:ext uri="{FF2B5EF4-FFF2-40B4-BE49-F238E27FC236}">
              <a16:creationId xmlns:a16="http://schemas.microsoft.com/office/drawing/2014/main" id="{90843CD3-AC3E-E145-92CD-A0D1D65E4D8C}"/>
            </a:ext>
          </a:extLst>
        </xdr:cNvPr>
        <xdr:cNvSpPr txBox="1"/>
      </xdr:nvSpPr>
      <xdr:spPr>
        <a:xfrm>
          <a:off x="24979086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C54B79E-3A77-7B4B-8ACA-BA1C9B5931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769259</xdr:colOff>
      <xdr:row>44</xdr:row>
      <xdr:rowOff>156026</xdr:rowOff>
    </xdr:from>
    <xdr:to>
      <xdr:col>30</xdr:col>
      <xdr:colOff>242262</xdr:colOff>
      <xdr:row>47</xdr:row>
      <xdr:rowOff>130019</xdr:rowOff>
    </xdr:to>
    <xdr:sp macro="" textlink="#REF!">
      <xdr:nvSpPr>
        <xdr:cNvPr id="306" name="TextBox 305">
          <a:extLst>
            <a:ext uri="{FF2B5EF4-FFF2-40B4-BE49-F238E27FC236}">
              <a16:creationId xmlns:a16="http://schemas.microsoft.com/office/drawing/2014/main" id="{6EF2FA48-8009-324A-BD3F-D893435076D4}"/>
            </a:ext>
          </a:extLst>
        </xdr:cNvPr>
        <xdr:cNvSpPr txBox="1"/>
      </xdr:nvSpPr>
      <xdr:spPr>
        <a:xfrm>
          <a:off x="2497183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68948</xdr:colOff>
      <xdr:row>44</xdr:row>
      <xdr:rowOff>156026</xdr:rowOff>
    </xdr:from>
    <xdr:to>
      <xdr:col>31</xdr:col>
      <xdr:colOff>376523</xdr:colOff>
      <xdr:row>47</xdr:row>
      <xdr:rowOff>134181</xdr:rowOff>
    </xdr:to>
    <xdr:sp macro="" textlink="Location2ANALYSIS!J6">
      <xdr:nvSpPr>
        <xdr:cNvPr id="307" name="TextBox 306">
          <a:extLst>
            <a:ext uri="{FF2B5EF4-FFF2-40B4-BE49-F238E27FC236}">
              <a16:creationId xmlns:a16="http://schemas.microsoft.com/office/drawing/2014/main" id="{DF858168-C2F9-2249-B4F1-26F1751F20CF}"/>
            </a:ext>
          </a:extLst>
        </xdr:cNvPr>
        <xdr:cNvSpPr txBox="1"/>
      </xdr:nvSpPr>
      <xdr:spPr>
        <a:xfrm>
          <a:off x="25940662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C9AE186-D5CE-264C-87BE-12BBBA898EA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3630</xdr:colOff>
      <xdr:row>44</xdr:row>
      <xdr:rowOff>156026</xdr:rowOff>
    </xdr:from>
    <xdr:to>
      <xdr:col>31</xdr:col>
      <xdr:colOff>311205</xdr:colOff>
      <xdr:row>47</xdr:row>
      <xdr:rowOff>134181</xdr:rowOff>
    </xdr:to>
    <xdr:sp macro="" textlink="Location2ANALYSIS!L16">
      <xdr:nvSpPr>
        <xdr:cNvPr id="308" name="TextBox 307">
          <a:extLst>
            <a:ext uri="{FF2B5EF4-FFF2-40B4-BE49-F238E27FC236}">
              <a16:creationId xmlns:a16="http://schemas.microsoft.com/office/drawing/2014/main" id="{1B706642-9113-5F4F-97D2-B94729A1F7BB}"/>
            </a:ext>
          </a:extLst>
        </xdr:cNvPr>
        <xdr:cNvSpPr txBox="1"/>
      </xdr:nvSpPr>
      <xdr:spPr>
        <a:xfrm>
          <a:off x="258753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B82DCF1-8DFE-634C-85F1-EF9386709DD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304805</xdr:colOff>
      <xdr:row>44</xdr:row>
      <xdr:rowOff>156026</xdr:rowOff>
    </xdr:from>
    <xdr:to>
      <xdr:col>31</xdr:col>
      <xdr:colOff>612380</xdr:colOff>
      <xdr:row>47</xdr:row>
      <xdr:rowOff>130019</xdr:rowOff>
    </xdr:to>
    <xdr:sp macro="" textlink="#REF!">
      <xdr:nvSpPr>
        <xdr:cNvPr id="309" name="TextBox 308">
          <a:extLst>
            <a:ext uri="{FF2B5EF4-FFF2-40B4-BE49-F238E27FC236}">
              <a16:creationId xmlns:a16="http://schemas.microsoft.com/office/drawing/2014/main" id="{43498A5A-3ED6-6241-AF76-FB93E1B401E4}"/>
            </a:ext>
          </a:extLst>
        </xdr:cNvPr>
        <xdr:cNvSpPr txBox="1"/>
      </xdr:nvSpPr>
      <xdr:spPr>
        <a:xfrm>
          <a:off x="26176519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420921</xdr:colOff>
      <xdr:row>44</xdr:row>
      <xdr:rowOff>156026</xdr:rowOff>
    </xdr:from>
    <xdr:to>
      <xdr:col>32</xdr:col>
      <xdr:colOff>728496</xdr:colOff>
      <xdr:row>47</xdr:row>
      <xdr:rowOff>134181</xdr:rowOff>
    </xdr:to>
    <xdr:sp macro="" textlink="Location2ANALYSIS!J17">
      <xdr:nvSpPr>
        <xdr:cNvPr id="310" name="TextBox 309">
          <a:extLst>
            <a:ext uri="{FF2B5EF4-FFF2-40B4-BE49-F238E27FC236}">
              <a16:creationId xmlns:a16="http://schemas.microsoft.com/office/drawing/2014/main" id="{32FD0F3B-7DC5-7040-A80E-53C40C8A716E}"/>
            </a:ext>
          </a:extLst>
        </xdr:cNvPr>
        <xdr:cNvSpPr txBox="1"/>
      </xdr:nvSpPr>
      <xdr:spPr>
        <a:xfrm>
          <a:off x="2712720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951D2EB-127A-E542-B63D-2DE090D5742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101601</xdr:colOff>
      <xdr:row>44</xdr:row>
      <xdr:rowOff>156026</xdr:rowOff>
    </xdr:from>
    <xdr:to>
      <xdr:col>32</xdr:col>
      <xdr:colOff>409176</xdr:colOff>
      <xdr:row>47</xdr:row>
      <xdr:rowOff>134181</xdr:rowOff>
    </xdr:to>
    <xdr:sp macro="" textlink="Location2ANALYSIS!L7">
      <xdr:nvSpPr>
        <xdr:cNvPr id="311" name="TextBox 310">
          <a:extLst>
            <a:ext uri="{FF2B5EF4-FFF2-40B4-BE49-F238E27FC236}">
              <a16:creationId xmlns:a16="http://schemas.microsoft.com/office/drawing/2014/main" id="{720C68B2-5144-0744-ABAE-26D6E8813436}"/>
            </a:ext>
          </a:extLst>
        </xdr:cNvPr>
        <xdr:cNvSpPr txBox="1"/>
      </xdr:nvSpPr>
      <xdr:spPr>
        <a:xfrm>
          <a:off x="26807887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656778</xdr:colOff>
      <xdr:row>44</xdr:row>
      <xdr:rowOff>156026</xdr:rowOff>
    </xdr:from>
    <xdr:to>
      <xdr:col>33</xdr:col>
      <xdr:colOff>129782</xdr:colOff>
      <xdr:row>47</xdr:row>
      <xdr:rowOff>130019</xdr:rowOff>
    </xdr:to>
    <xdr:sp macro="" textlink="#REF!">
      <xdr:nvSpPr>
        <xdr:cNvPr id="312" name="TextBox 311">
          <a:extLst>
            <a:ext uri="{FF2B5EF4-FFF2-40B4-BE49-F238E27FC236}">
              <a16:creationId xmlns:a16="http://schemas.microsoft.com/office/drawing/2014/main" id="{A89EA0E5-D972-074C-A71E-6ACCA1B0E47E}"/>
            </a:ext>
          </a:extLst>
        </xdr:cNvPr>
        <xdr:cNvSpPr txBox="1"/>
      </xdr:nvSpPr>
      <xdr:spPr>
        <a:xfrm>
          <a:off x="27363064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537036</xdr:colOff>
      <xdr:row>44</xdr:row>
      <xdr:rowOff>156026</xdr:rowOff>
    </xdr:from>
    <xdr:to>
      <xdr:col>34</xdr:col>
      <xdr:colOff>10039</xdr:colOff>
      <xdr:row>47</xdr:row>
      <xdr:rowOff>134181</xdr:rowOff>
    </xdr:to>
    <xdr:sp macro="" textlink="Location2ANALYSIS!J18">
      <xdr:nvSpPr>
        <xdr:cNvPr id="313" name="TextBox 312">
          <a:extLst>
            <a:ext uri="{FF2B5EF4-FFF2-40B4-BE49-F238E27FC236}">
              <a16:creationId xmlns:a16="http://schemas.microsoft.com/office/drawing/2014/main" id="{FA3E02AA-9C23-874C-954A-01C806267BDF}"/>
            </a:ext>
          </a:extLst>
        </xdr:cNvPr>
        <xdr:cNvSpPr txBox="1"/>
      </xdr:nvSpPr>
      <xdr:spPr>
        <a:xfrm>
          <a:off x="28077893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B820509-CC39-F847-8BF1-9DE0EF0A48E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163287</xdr:colOff>
      <xdr:row>44</xdr:row>
      <xdr:rowOff>156026</xdr:rowOff>
    </xdr:from>
    <xdr:to>
      <xdr:col>33</xdr:col>
      <xdr:colOff>470862</xdr:colOff>
      <xdr:row>47</xdr:row>
      <xdr:rowOff>134181</xdr:rowOff>
    </xdr:to>
    <xdr:sp macro="" textlink="Location2ANALYSIS!L8">
      <xdr:nvSpPr>
        <xdr:cNvPr id="314" name="TextBox 313">
          <a:extLst>
            <a:ext uri="{FF2B5EF4-FFF2-40B4-BE49-F238E27FC236}">
              <a16:creationId xmlns:a16="http://schemas.microsoft.com/office/drawing/2014/main" id="{BCBFD0A7-70E0-704D-9F7A-2A24699F3029}"/>
            </a:ext>
          </a:extLst>
        </xdr:cNvPr>
        <xdr:cNvSpPr txBox="1"/>
      </xdr:nvSpPr>
      <xdr:spPr>
        <a:xfrm>
          <a:off x="27704144" y="734059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C6E0148-BEAB-744A-AE32-00A18F009C10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772893</xdr:colOff>
      <xdr:row>44</xdr:row>
      <xdr:rowOff>156026</xdr:rowOff>
    </xdr:from>
    <xdr:to>
      <xdr:col>34</xdr:col>
      <xdr:colOff>245896</xdr:colOff>
      <xdr:row>47</xdr:row>
      <xdr:rowOff>130019</xdr:rowOff>
    </xdr:to>
    <xdr:sp macro="" textlink="#REF!">
      <xdr:nvSpPr>
        <xdr:cNvPr id="315" name="TextBox 314">
          <a:extLst>
            <a:ext uri="{FF2B5EF4-FFF2-40B4-BE49-F238E27FC236}">
              <a16:creationId xmlns:a16="http://schemas.microsoft.com/office/drawing/2014/main" id="{FFD24BDF-246C-2A4E-9DEC-7587197E5CD0}"/>
            </a:ext>
          </a:extLst>
        </xdr:cNvPr>
        <xdr:cNvSpPr txBox="1"/>
      </xdr:nvSpPr>
      <xdr:spPr>
        <a:xfrm>
          <a:off x="28313750" y="7340597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18147</xdr:colOff>
      <xdr:row>25</xdr:row>
      <xdr:rowOff>21768</xdr:rowOff>
    </xdr:from>
    <xdr:to>
      <xdr:col>32</xdr:col>
      <xdr:colOff>6535</xdr:colOff>
      <xdr:row>26</xdr:row>
      <xdr:rowOff>132802</xdr:rowOff>
    </xdr:to>
    <xdr:sp macro="" textlink="Location1ANALYSIS!L29">
      <xdr:nvSpPr>
        <xdr:cNvPr id="318" name="Rectangle 317">
          <a:extLst>
            <a:ext uri="{FF2B5EF4-FFF2-40B4-BE49-F238E27FC236}">
              <a16:creationId xmlns:a16="http://schemas.microsoft.com/office/drawing/2014/main" id="{2E587A74-AFA4-A44C-A4EC-5181A6329A6F}"/>
            </a:ext>
          </a:extLst>
        </xdr:cNvPr>
        <xdr:cNvSpPr>
          <a:spLocks noChangeAspect="1"/>
        </xdr:cNvSpPr>
      </xdr:nvSpPr>
      <xdr:spPr>
        <a:xfrm>
          <a:off x="25889861" y="410391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370121</xdr:colOff>
      <xdr:row>25</xdr:row>
      <xdr:rowOff>3625</xdr:rowOff>
    </xdr:from>
    <xdr:to>
      <xdr:col>29</xdr:col>
      <xdr:colOff>358510</xdr:colOff>
      <xdr:row>26</xdr:row>
      <xdr:rowOff>114659</xdr:rowOff>
    </xdr:to>
    <xdr:sp macro="" textlink="Location1ANALYSIS!L30">
      <xdr:nvSpPr>
        <xdr:cNvPr id="319" name="Rectangle 318">
          <a:extLst>
            <a:ext uri="{FF2B5EF4-FFF2-40B4-BE49-F238E27FC236}">
              <a16:creationId xmlns:a16="http://schemas.microsoft.com/office/drawing/2014/main" id="{76DF6255-49D9-E94E-85C6-96DAB3CCA907}"/>
            </a:ext>
          </a:extLst>
        </xdr:cNvPr>
        <xdr:cNvSpPr>
          <a:spLocks noChangeAspect="1"/>
        </xdr:cNvSpPr>
      </xdr:nvSpPr>
      <xdr:spPr>
        <a:xfrm>
          <a:off x="23738121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522522</xdr:colOff>
      <xdr:row>25</xdr:row>
      <xdr:rowOff>3625</xdr:rowOff>
    </xdr:from>
    <xdr:to>
      <xdr:col>30</xdr:col>
      <xdr:colOff>510910</xdr:colOff>
      <xdr:row>26</xdr:row>
      <xdr:rowOff>114659</xdr:rowOff>
    </xdr:to>
    <xdr:sp macro="" textlink="Location1ANALYSIS!L31">
      <xdr:nvSpPr>
        <xdr:cNvPr id="320" name="Rectangle 319">
          <a:extLst>
            <a:ext uri="{FF2B5EF4-FFF2-40B4-BE49-F238E27FC236}">
              <a16:creationId xmlns:a16="http://schemas.microsoft.com/office/drawing/2014/main" id="{43ABA3F6-1B24-B545-8CC1-D5D4213344DA}"/>
            </a:ext>
          </a:extLst>
        </xdr:cNvPr>
        <xdr:cNvSpPr>
          <a:spLocks noChangeAspect="1"/>
        </xdr:cNvSpPr>
      </xdr:nvSpPr>
      <xdr:spPr>
        <a:xfrm>
          <a:off x="24725093" y="4085768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410029</xdr:colOff>
      <xdr:row>49</xdr:row>
      <xdr:rowOff>119741</xdr:rowOff>
    </xdr:from>
    <xdr:to>
      <xdr:col>29</xdr:col>
      <xdr:colOff>398418</xdr:colOff>
      <xdr:row>51</xdr:row>
      <xdr:rowOff>67490</xdr:rowOff>
    </xdr:to>
    <xdr:sp macro="" textlink="Location2ANALYSIS!L27">
      <xdr:nvSpPr>
        <xdr:cNvPr id="327" name="Rectangle 326">
          <a:extLst>
            <a:ext uri="{FF2B5EF4-FFF2-40B4-BE49-F238E27FC236}">
              <a16:creationId xmlns:a16="http://schemas.microsoft.com/office/drawing/2014/main" id="{83AB2E79-B9AE-694C-A8F0-FCFED5222E49}"/>
            </a:ext>
          </a:extLst>
        </xdr:cNvPr>
        <xdr:cNvSpPr>
          <a:spLocks noChangeAspect="1"/>
        </xdr:cNvSpPr>
      </xdr:nvSpPr>
      <xdr:spPr>
        <a:xfrm>
          <a:off x="2377802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29</xdr:col>
      <xdr:colOff>544288</xdr:colOff>
      <xdr:row>49</xdr:row>
      <xdr:rowOff>119741</xdr:rowOff>
    </xdr:from>
    <xdr:to>
      <xdr:col>30</xdr:col>
      <xdr:colOff>532676</xdr:colOff>
      <xdr:row>51</xdr:row>
      <xdr:rowOff>67490</xdr:rowOff>
    </xdr:to>
    <xdr:sp macro="" textlink="Location2ANALYSIS!L28">
      <xdr:nvSpPr>
        <xdr:cNvPr id="328" name="Rectangle 327">
          <a:extLst>
            <a:ext uri="{FF2B5EF4-FFF2-40B4-BE49-F238E27FC236}">
              <a16:creationId xmlns:a16="http://schemas.microsoft.com/office/drawing/2014/main" id="{4CA69471-D72C-6F42-AD13-84AE43420D97}"/>
            </a:ext>
          </a:extLst>
        </xdr:cNvPr>
        <xdr:cNvSpPr>
          <a:spLocks noChangeAspect="1"/>
        </xdr:cNvSpPr>
      </xdr:nvSpPr>
      <xdr:spPr>
        <a:xfrm>
          <a:off x="24746859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97976</xdr:colOff>
      <xdr:row>49</xdr:row>
      <xdr:rowOff>119741</xdr:rowOff>
    </xdr:from>
    <xdr:to>
      <xdr:col>32</xdr:col>
      <xdr:colOff>86364</xdr:colOff>
      <xdr:row>51</xdr:row>
      <xdr:rowOff>67490</xdr:rowOff>
    </xdr:to>
    <xdr:sp macro="" textlink="Location2ANALYSIS!L29">
      <xdr:nvSpPr>
        <xdr:cNvPr id="329" name="Rectangle 328">
          <a:extLst>
            <a:ext uri="{FF2B5EF4-FFF2-40B4-BE49-F238E27FC236}">
              <a16:creationId xmlns:a16="http://schemas.microsoft.com/office/drawing/2014/main" id="{4E29FD6F-1A88-0841-AFAA-C2D9ECA06333}"/>
            </a:ext>
          </a:extLst>
        </xdr:cNvPr>
        <xdr:cNvSpPr>
          <a:spLocks noChangeAspect="1"/>
        </xdr:cNvSpPr>
      </xdr:nvSpPr>
      <xdr:spPr>
        <a:xfrm>
          <a:off x="25969690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FA750B1-05D0-9C44-B9EF-B9B433792C08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449949</xdr:colOff>
      <xdr:row>49</xdr:row>
      <xdr:rowOff>119741</xdr:rowOff>
    </xdr:from>
    <xdr:to>
      <xdr:col>33</xdr:col>
      <xdr:colOff>438338</xdr:colOff>
      <xdr:row>51</xdr:row>
      <xdr:rowOff>67490</xdr:rowOff>
    </xdr:to>
    <xdr:sp macro="" textlink="Location2ANALYSIS!L30">
      <xdr:nvSpPr>
        <xdr:cNvPr id="330" name="Rectangle 329">
          <a:extLst>
            <a:ext uri="{FF2B5EF4-FFF2-40B4-BE49-F238E27FC236}">
              <a16:creationId xmlns:a16="http://schemas.microsoft.com/office/drawing/2014/main" id="{04B4AC12-BDE4-AD48-B636-B05764D3771A}"/>
            </a:ext>
          </a:extLst>
        </xdr:cNvPr>
        <xdr:cNvSpPr>
          <a:spLocks noChangeAspect="1"/>
        </xdr:cNvSpPr>
      </xdr:nvSpPr>
      <xdr:spPr>
        <a:xfrm>
          <a:off x="27156235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602350</xdr:colOff>
      <xdr:row>49</xdr:row>
      <xdr:rowOff>119741</xdr:rowOff>
    </xdr:from>
    <xdr:to>
      <xdr:col>34</xdr:col>
      <xdr:colOff>590738</xdr:colOff>
      <xdr:row>51</xdr:row>
      <xdr:rowOff>67490</xdr:rowOff>
    </xdr:to>
    <xdr:sp macro="" textlink="Location2ANALYSIS!L31">
      <xdr:nvSpPr>
        <xdr:cNvPr id="331" name="Rectangle 330">
          <a:extLst>
            <a:ext uri="{FF2B5EF4-FFF2-40B4-BE49-F238E27FC236}">
              <a16:creationId xmlns:a16="http://schemas.microsoft.com/office/drawing/2014/main" id="{DD7DB60D-00AE-7C44-8D41-2E8E278795E2}"/>
            </a:ext>
          </a:extLst>
        </xdr:cNvPr>
        <xdr:cNvSpPr>
          <a:spLocks noChangeAspect="1"/>
        </xdr:cNvSpPr>
      </xdr:nvSpPr>
      <xdr:spPr>
        <a:xfrm>
          <a:off x="28143207" y="8120741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17</xdr:col>
      <xdr:colOff>97972</xdr:colOff>
      <xdr:row>3</xdr:row>
      <xdr:rowOff>43543</xdr:rowOff>
    </xdr:from>
    <xdr:to>
      <xdr:col>18</xdr:col>
      <xdr:colOff>86360</xdr:colOff>
      <xdr:row>4</xdr:row>
      <xdr:rowOff>154577</xdr:rowOff>
    </xdr:to>
    <xdr:sp macro="" textlink="Location1ANALYSIS!C2">
      <xdr:nvSpPr>
        <xdr:cNvPr id="336" name="Rectangle 335">
          <a:extLst>
            <a:ext uri="{FF2B5EF4-FFF2-40B4-BE49-F238E27FC236}">
              <a16:creationId xmlns:a16="http://schemas.microsoft.com/office/drawing/2014/main" id="{231B60D6-2C9D-9A4D-8411-6B3F6598B117}"/>
            </a:ext>
          </a:extLst>
        </xdr:cNvPr>
        <xdr:cNvSpPr>
          <a:spLocks noChangeAspect="1"/>
        </xdr:cNvSpPr>
      </xdr:nvSpPr>
      <xdr:spPr>
        <a:xfrm>
          <a:off x="14285686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40038</xdr:colOff>
      <xdr:row>27</xdr:row>
      <xdr:rowOff>61686</xdr:rowOff>
    </xdr:from>
    <xdr:to>
      <xdr:col>18</xdr:col>
      <xdr:colOff>28426</xdr:colOff>
      <xdr:row>29</xdr:row>
      <xdr:rowOff>9434</xdr:rowOff>
    </xdr:to>
    <xdr:sp macro="" textlink="Location2ANALYSIS!C2">
      <xdr:nvSpPr>
        <xdr:cNvPr id="337" name="Rectangle 336">
          <a:extLst>
            <a:ext uri="{FF2B5EF4-FFF2-40B4-BE49-F238E27FC236}">
              <a16:creationId xmlns:a16="http://schemas.microsoft.com/office/drawing/2014/main" id="{927EBCDB-0CA6-A34F-A851-766465F5E721}"/>
            </a:ext>
          </a:extLst>
        </xdr:cNvPr>
        <xdr:cNvSpPr>
          <a:spLocks noChangeAspect="1"/>
        </xdr:cNvSpPr>
      </xdr:nvSpPr>
      <xdr:spPr>
        <a:xfrm>
          <a:off x="14227752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29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19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21CF7EF-ADD2-A344-9E4A-770C06F2DA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866428" y="533399"/>
          <a:ext cx="852113" cy="2416143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15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8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Town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21771</xdr:colOff>
      <xdr:row>3</xdr:row>
      <xdr:rowOff>43543</xdr:rowOff>
    </xdr:from>
    <xdr:to>
      <xdr:col>32</xdr:col>
      <xdr:colOff>10159</xdr:colOff>
      <xdr:row>4</xdr:row>
      <xdr:rowOff>154577</xdr:rowOff>
    </xdr:to>
    <xdr:sp macro="" textlink="Location1ANALYSIS!C2">
      <xdr:nvSpPr>
        <xdr:cNvPr id="340" name="Rectangle 339">
          <a:extLst>
            <a:ext uri="{FF2B5EF4-FFF2-40B4-BE49-F238E27FC236}">
              <a16:creationId xmlns:a16="http://schemas.microsoft.com/office/drawing/2014/main" id="{F288A320-85AE-2742-9A0F-BFE53C80D81B}"/>
            </a:ext>
          </a:extLst>
        </xdr:cNvPr>
        <xdr:cNvSpPr>
          <a:spLocks noChangeAspect="1"/>
        </xdr:cNvSpPr>
      </xdr:nvSpPr>
      <xdr:spPr>
        <a:xfrm>
          <a:off x="25893485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18267</xdr:colOff>
      <xdr:row>27</xdr:row>
      <xdr:rowOff>61686</xdr:rowOff>
    </xdr:from>
    <xdr:to>
      <xdr:col>32</xdr:col>
      <xdr:colOff>6655</xdr:colOff>
      <xdr:row>29</xdr:row>
      <xdr:rowOff>9434</xdr:rowOff>
    </xdr:to>
    <xdr:sp macro="" textlink="Location2ANALYSIS!C2">
      <xdr:nvSpPr>
        <xdr:cNvPr id="341" name="Rectangle 340">
          <a:extLst>
            <a:ext uri="{FF2B5EF4-FFF2-40B4-BE49-F238E27FC236}">
              <a16:creationId xmlns:a16="http://schemas.microsoft.com/office/drawing/2014/main" id="{91D05D16-842F-8D49-A5B6-476B1BC1127A}"/>
            </a:ext>
          </a:extLst>
        </xdr:cNvPr>
        <xdr:cNvSpPr>
          <a:spLocks noChangeAspect="1"/>
        </xdr:cNvSpPr>
      </xdr:nvSpPr>
      <xdr:spPr>
        <a:xfrm>
          <a:off x="25889981" y="4470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127000</xdr:colOff>
      <xdr:row>29</xdr:row>
      <xdr:rowOff>62421</xdr:rowOff>
    </xdr:from>
    <xdr:to>
      <xdr:col>41</xdr:col>
      <xdr:colOff>526142</xdr:colOff>
      <xdr:row>46</xdr:row>
      <xdr:rowOff>29764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EC892FB9-F104-9A4C-9D71-B84F42E3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38</xdr:col>
      <xdr:colOff>217714</xdr:colOff>
      <xdr:row>28</xdr:row>
      <xdr:rowOff>94343</xdr:rowOff>
    </xdr:from>
    <xdr:to>
      <xdr:col>39</xdr:col>
      <xdr:colOff>206102</xdr:colOff>
      <xdr:row>30</xdr:row>
      <xdr:rowOff>42092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AA2057D-EC7A-D244-B937-049C9FFECCAB}"/>
            </a:ext>
          </a:extLst>
        </xdr:cNvPr>
        <xdr:cNvSpPr>
          <a:spLocks noChangeAspect="1"/>
        </xdr:cNvSpPr>
      </xdr:nvSpPr>
      <xdr:spPr>
        <a:xfrm>
          <a:off x="31931428" y="466634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2198C5-FE79-C543-893E-DBA7DE2D3B37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15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7E6F15-383D-A846-A7E1-642AB7D1159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16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0E281C8-F1DF-A54C-B970-C4CDC433194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CA79D7-D787-814B-ADB1-3ABB6EF182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516343B-769E-0047-9E8A-616A25033B5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3E2F04-43E1-974B-A459-264D01309FF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234BE88-12EB-B24E-98E1-02253C6BD69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5D1B2A9-EF0A-5B46-A758-FDFF9179BDA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3E8B2C-BA43-3A45-A03D-1AD054ACDE0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2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4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3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27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28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29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0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1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29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2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4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3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27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28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29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0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1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29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29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29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29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29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29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29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29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29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29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29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29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29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29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29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29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47204</xdr:colOff>
      <xdr:row>44</xdr:row>
      <xdr:rowOff>123416</xdr:rowOff>
    </xdr:from>
    <xdr:to>
      <xdr:col>29</xdr:col>
      <xdr:colOff>354779</xdr:colOff>
      <xdr:row>47</xdr:row>
      <xdr:rowOff>101571</xdr:rowOff>
    </xdr:to>
    <xdr:sp macro="" textlink="Location2ANALYSIS!K14">
      <xdr:nvSpPr>
        <xdr:cNvPr id="387" name="TextBox 386">
          <a:extLst>
            <a:ext uri="{FF2B5EF4-FFF2-40B4-BE49-F238E27FC236}">
              <a16:creationId xmlns:a16="http://schemas.microsoft.com/office/drawing/2014/main" id="{CF1E2F90-2410-1E48-87BC-7144B9CDB6D4}"/>
            </a:ext>
          </a:extLst>
        </xdr:cNvPr>
        <xdr:cNvSpPr txBox="1"/>
      </xdr:nvSpPr>
      <xdr:spPr>
        <a:xfrm>
          <a:off x="2424977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DD696A-F4B6-2B4A-A75E-8F3D28157102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127001</xdr:colOff>
      <xdr:row>44</xdr:row>
      <xdr:rowOff>123416</xdr:rowOff>
    </xdr:from>
    <xdr:to>
      <xdr:col>30</xdr:col>
      <xdr:colOff>434576</xdr:colOff>
      <xdr:row>47</xdr:row>
      <xdr:rowOff>101571</xdr:rowOff>
    </xdr:to>
    <xdr:sp macro="" textlink="Location2ANALYSIS!K15">
      <xdr:nvSpPr>
        <xdr:cNvPr id="388" name="TextBox 387">
          <a:extLst>
            <a:ext uri="{FF2B5EF4-FFF2-40B4-BE49-F238E27FC236}">
              <a16:creationId xmlns:a16="http://schemas.microsoft.com/office/drawing/2014/main" id="{F579904F-9D58-4341-8E79-349FD3FB5119}"/>
            </a:ext>
          </a:extLst>
        </xdr:cNvPr>
        <xdr:cNvSpPr txBox="1"/>
      </xdr:nvSpPr>
      <xdr:spPr>
        <a:xfrm>
          <a:off x="25164144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D9AC113-79EE-5E4A-927E-308878EF09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478976</xdr:colOff>
      <xdr:row>44</xdr:row>
      <xdr:rowOff>123416</xdr:rowOff>
    </xdr:from>
    <xdr:to>
      <xdr:col>31</xdr:col>
      <xdr:colOff>786551</xdr:colOff>
      <xdr:row>47</xdr:row>
      <xdr:rowOff>101571</xdr:rowOff>
    </xdr:to>
    <xdr:sp macro="" textlink="Location2ANALYSIS!K16">
      <xdr:nvSpPr>
        <xdr:cNvPr id="389" name="TextBox 388">
          <a:extLst>
            <a:ext uri="{FF2B5EF4-FFF2-40B4-BE49-F238E27FC236}">
              <a16:creationId xmlns:a16="http://schemas.microsoft.com/office/drawing/2014/main" id="{5D341BF9-020E-2D4D-BE00-FA6F8AE9EE6F}"/>
            </a:ext>
          </a:extLst>
        </xdr:cNvPr>
        <xdr:cNvSpPr txBox="1"/>
      </xdr:nvSpPr>
      <xdr:spPr>
        <a:xfrm>
          <a:off x="26350690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569B93C-F067-434F-B184-02BB32E459E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830949</xdr:colOff>
      <xdr:row>44</xdr:row>
      <xdr:rowOff>123416</xdr:rowOff>
    </xdr:from>
    <xdr:to>
      <xdr:col>33</xdr:col>
      <xdr:colOff>303953</xdr:colOff>
      <xdr:row>47</xdr:row>
      <xdr:rowOff>101571</xdr:rowOff>
    </xdr:to>
    <xdr:sp macro="" textlink="Location2ANALYSIS!J17">
      <xdr:nvSpPr>
        <xdr:cNvPr id="424" name="TextBox 423">
          <a:extLst>
            <a:ext uri="{FF2B5EF4-FFF2-40B4-BE49-F238E27FC236}">
              <a16:creationId xmlns:a16="http://schemas.microsoft.com/office/drawing/2014/main" id="{8E714654-C15B-2546-B7F5-733C0095189F}"/>
            </a:ext>
          </a:extLst>
        </xdr:cNvPr>
        <xdr:cNvSpPr txBox="1"/>
      </xdr:nvSpPr>
      <xdr:spPr>
        <a:xfrm>
          <a:off x="27537235" y="7307987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B3B6F7-20D1-B24B-BCCD-1C025C5E6F45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23618</xdr:colOff>
      <xdr:row>38</xdr:row>
      <xdr:rowOff>94371</xdr:rowOff>
    </xdr:from>
    <xdr:to>
      <xdr:col>29</xdr:col>
      <xdr:colOff>331193</xdr:colOff>
      <xdr:row>41</xdr:row>
      <xdr:rowOff>72527</xdr:rowOff>
    </xdr:to>
    <xdr:sp macro="" textlink="Location2ANALYSIS!K9">
      <xdr:nvSpPr>
        <xdr:cNvPr id="425" name="TextBox 424">
          <a:extLst>
            <a:ext uri="{FF2B5EF4-FFF2-40B4-BE49-F238E27FC236}">
              <a16:creationId xmlns:a16="http://schemas.microsoft.com/office/drawing/2014/main" id="{B51E9155-6632-594F-BA0A-C7D96FAE48EC}"/>
            </a:ext>
          </a:extLst>
        </xdr:cNvPr>
        <xdr:cNvSpPr txBox="1"/>
      </xdr:nvSpPr>
      <xdr:spPr>
        <a:xfrm>
          <a:off x="2422618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1F9119F-2EF0-9746-8B51-5E1348E338B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116115</xdr:colOff>
      <xdr:row>38</xdr:row>
      <xdr:rowOff>94371</xdr:rowOff>
    </xdr:from>
    <xdr:to>
      <xdr:col>30</xdr:col>
      <xdr:colOff>423690</xdr:colOff>
      <xdr:row>41</xdr:row>
      <xdr:rowOff>72527</xdr:rowOff>
    </xdr:to>
    <xdr:sp macro="" textlink="Location2ANALYSIS!K10">
      <xdr:nvSpPr>
        <xdr:cNvPr id="426" name="TextBox 425">
          <a:extLst>
            <a:ext uri="{FF2B5EF4-FFF2-40B4-BE49-F238E27FC236}">
              <a16:creationId xmlns:a16="http://schemas.microsoft.com/office/drawing/2014/main" id="{1656152B-F55E-1040-A6B4-4BF0AF2DC8AF}"/>
            </a:ext>
          </a:extLst>
        </xdr:cNvPr>
        <xdr:cNvSpPr txBox="1"/>
      </xdr:nvSpPr>
      <xdr:spPr>
        <a:xfrm>
          <a:off x="25153258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348CD7-E6D8-7D4E-82DA-1DFF1E3C78F7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468090</xdr:colOff>
      <xdr:row>38</xdr:row>
      <xdr:rowOff>94371</xdr:rowOff>
    </xdr:from>
    <xdr:to>
      <xdr:col>31</xdr:col>
      <xdr:colOff>775665</xdr:colOff>
      <xdr:row>41</xdr:row>
      <xdr:rowOff>72527</xdr:rowOff>
    </xdr:to>
    <xdr:sp macro="" textlink="Location2ANALYSIS!K11">
      <xdr:nvSpPr>
        <xdr:cNvPr id="427" name="TextBox 426">
          <a:extLst>
            <a:ext uri="{FF2B5EF4-FFF2-40B4-BE49-F238E27FC236}">
              <a16:creationId xmlns:a16="http://schemas.microsoft.com/office/drawing/2014/main" id="{83423BA3-111F-6947-B1AB-4B50F35D3423}"/>
            </a:ext>
          </a:extLst>
        </xdr:cNvPr>
        <xdr:cNvSpPr txBox="1"/>
      </xdr:nvSpPr>
      <xdr:spPr>
        <a:xfrm>
          <a:off x="26339804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4573855-3E6E-4141-A5B8-C917708200F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820063</xdr:colOff>
      <xdr:row>38</xdr:row>
      <xdr:rowOff>94371</xdr:rowOff>
    </xdr:from>
    <xdr:to>
      <xdr:col>33</xdr:col>
      <xdr:colOff>293067</xdr:colOff>
      <xdr:row>41</xdr:row>
      <xdr:rowOff>72527</xdr:rowOff>
    </xdr:to>
    <xdr:sp macro="" textlink="Location2ANALYSIS!K12">
      <xdr:nvSpPr>
        <xdr:cNvPr id="428" name="TextBox 427">
          <a:extLst>
            <a:ext uri="{FF2B5EF4-FFF2-40B4-BE49-F238E27FC236}">
              <a16:creationId xmlns:a16="http://schemas.microsoft.com/office/drawing/2014/main" id="{B98FF36A-4D34-A248-A7AD-DCDBE5AEC578}"/>
            </a:ext>
          </a:extLst>
        </xdr:cNvPr>
        <xdr:cNvSpPr txBox="1"/>
      </xdr:nvSpPr>
      <xdr:spPr>
        <a:xfrm>
          <a:off x="27526349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D2F5576-F569-704C-807D-CBFA140A20FA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83463</xdr:colOff>
      <xdr:row>38</xdr:row>
      <xdr:rowOff>94371</xdr:rowOff>
    </xdr:from>
    <xdr:to>
      <xdr:col>34</xdr:col>
      <xdr:colOff>391038</xdr:colOff>
      <xdr:row>41</xdr:row>
      <xdr:rowOff>72527</xdr:rowOff>
    </xdr:to>
    <xdr:sp macro="" textlink="Location2ANALYSIS!J13">
      <xdr:nvSpPr>
        <xdr:cNvPr id="429" name="TextBox 428">
          <a:extLst>
            <a:ext uri="{FF2B5EF4-FFF2-40B4-BE49-F238E27FC236}">
              <a16:creationId xmlns:a16="http://schemas.microsoft.com/office/drawing/2014/main" id="{EFE5B12A-54AF-4A4C-8EC2-FDAEA50A2172}"/>
            </a:ext>
          </a:extLst>
        </xdr:cNvPr>
        <xdr:cNvSpPr txBox="1"/>
      </xdr:nvSpPr>
      <xdr:spPr>
        <a:xfrm>
          <a:off x="28458892" y="629922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5AAFF42B-AD3A-CF40-B7AA-0469D0F8344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43575</xdr:colOff>
      <xdr:row>31</xdr:row>
      <xdr:rowOff>156039</xdr:rowOff>
    </xdr:from>
    <xdr:to>
      <xdr:col>29</xdr:col>
      <xdr:colOff>351150</xdr:colOff>
      <xdr:row>34</xdr:row>
      <xdr:rowOff>134195</xdr:rowOff>
    </xdr:to>
    <xdr:sp macro="" textlink="Location2ANALYSIS!K14">
      <xdr:nvSpPr>
        <xdr:cNvPr id="430" name="TextBox 429">
          <a:extLst>
            <a:ext uri="{FF2B5EF4-FFF2-40B4-BE49-F238E27FC236}">
              <a16:creationId xmlns:a16="http://schemas.microsoft.com/office/drawing/2014/main" id="{5515B0B6-E88E-A64F-9901-EC1DD2BD4A91}"/>
            </a:ext>
          </a:extLst>
        </xdr:cNvPr>
        <xdr:cNvSpPr txBox="1"/>
      </xdr:nvSpPr>
      <xdr:spPr>
        <a:xfrm>
          <a:off x="2424614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E680111-8556-3244-99CA-21CF8C7FB1EF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123372</xdr:colOff>
      <xdr:row>31</xdr:row>
      <xdr:rowOff>156039</xdr:rowOff>
    </xdr:from>
    <xdr:to>
      <xdr:col>30</xdr:col>
      <xdr:colOff>430947</xdr:colOff>
      <xdr:row>34</xdr:row>
      <xdr:rowOff>134195</xdr:rowOff>
    </xdr:to>
    <xdr:sp macro="" textlink="Location2ANALYSIS!K15">
      <xdr:nvSpPr>
        <xdr:cNvPr id="431" name="TextBox 430">
          <a:extLst>
            <a:ext uri="{FF2B5EF4-FFF2-40B4-BE49-F238E27FC236}">
              <a16:creationId xmlns:a16="http://schemas.microsoft.com/office/drawing/2014/main" id="{B9DE3EBE-CD04-1545-BB05-BC2D97640434}"/>
            </a:ext>
          </a:extLst>
        </xdr:cNvPr>
        <xdr:cNvSpPr txBox="1"/>
      </xdr:nvSpPr>
      <xdr:spPr>
        <a:xfrm>
          <a:off x="25160515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6B8BDEE-DCDD-914D-B050-21ABD389ED59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475347</xdr:colOff>
      <xdr:row>31</xdr:row>
      <xdr:rowOff>156039</xdr:rowOff>
    </xdr:from>
    <xdr:to>
      <xdr:col>31</xdr:col>
      <xdr:colOff>782922</xdr:colOff>
      <xdr:row>34</xdr:row>
      <xdr:rowOff>134195</xdr:rowOff>
    </xdr:to>
    <xdr:sp macro="" textlink="Location2ANALYSIS!K16">
      <xdr:nvSpPr>
        <xdr:cNvPr id="432" name="TextBox 431">
          <a:extLst>
            <a:ext uri="{FF2B5EF4-FFF2-40B4-BE49-F238E27FC236}">
              <a16:creationId xmlns:a16="http://schemas.microsoft.com/office/drawing/2014/main" id="{FB23DA8F-74A9-5443-AAB8-33910078A8B3}"/>
            </a:ext>
          </a:extLst>
        </xdr:cNvPr>
        <xdr:cNvSpPr txBox="1"/>
      </xdr:nvSpPr>
      <xdr:spPr>
        <a:xfrm>
          <a:off x="26347061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0903F92-039F-0348-8096-6E3F5777D18B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827320</xdr:colOff>
      <xdr:row>31</xdr:row>
      <xdr:rowOff>156039</xdr:rowOff>
    </xdr:from>
    <xdr:to>
      <xdr:col>33</xdr:col>
      <xdr:colOff>300324</xdr:colOff>
      <xdr:row>34</xdr:row>
      <xdr:rowOff>134195</xdr:rowOff>
    </xdr:to>
    <xdr:sp macro="" textlink="Location2ANALYSIS!J17">
      <xdr:nvSpPr>
        <xdr:cNvPr id="433" name="TextBox 432">
          <a:extLst>
            <a:ext uri="{FF2B5EF4-FFF2-40B4-BE49-F238E27FC236}">
              <a16:creationId xmlns:a16="http://schemas.microsoft.com/office/drawing/2014/main" id="{FD658352-2AAE-A240-B895-72B10F0B418F}"/>
            </a:ext>
          </a:extLst>
        </xdr:cNvPr>
        <xdr:cNvSpPr txBox="1"/>
      </xdr:nvSpPr>
      <xdr:spPr>
        <a:xfrm>
          <a:off x="27533606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F53B7BB3-A81B-DF46-BAF8-04CE3F92752D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90720</xdr:colOff>
      <xdr:row>31</xdr:row>
      <xdr:rowOff>156039</xdr:rowOff>
    </xdr:from>
    <xdr:to>
      <xdr:col>34</xdr:col>
      <xdr:colOff>398295</xdr:colOff>
      <xdr:row>34</xdr:row>
      <xdr:rowOff>134195</xdr:rowOff>
    </xdr:to>
    <xdr:sp macro="" textlink="Location1ANALYSIS!K18">
      <xdr:nvSpPr>
        <xdr:cNvPr id="434" name="TextBox 433">
          <a:extLst>
            <a:ext uri="{FF2B5EF4-FFF2-40B4-BE49-F238E27FC236}">
              <a16:creationId xmlns:a16="http://schemas.microsoft.com/office/drawing/2014/main" id="{AEA26568-F900-6E4E-9869-4440874948D5}"/>
            </a:ext>
          </a:extLst>
        </xdr:cNvPr>
        <xdr:cNvSpPr txBox="1"/>
      </xdr:nvSpPr>
      <xdr:spPr>
        <a:xfrm>
          <a:off x="28466149" y="5217896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4A64FC-23AB-1447-ABDD-3135B88DB7EC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34</xdr:col>
      <xdr:colOff>58063</xdr:colOff>
      <xdr:row>44</xdr:row>
      <xdr:rowOff>159702</xdr:rowOff>
    </xdr:from>
    <xdr:to>
      <xdr:col>34</xdr:col>
      <xdr:colOff>365638</xdr:colOff>
      <xdr:row>47</xdr:row>
      <xdr:rowOff>137857</xdr:rowOff>
    </xdr:to>
    <xdr:sp macro="" textlink="Location1ANALYSIS!K18">
      <xdr:nvSpPr>
        <xdr:cNvPr id="436" name="TextBox 435">
          <a:extLst>
            <a:ext uri="{FF2B5EF4-FFF2-40B4-BE49-F238E27FC236}">
              <a16:creationId xmlns:a16="http://schemas.microsoft.com/office/drawing/2014/main" id="{D10E13C2-8D80-AA48-B5AE-D41B14C987D6}"/>
            </a:ext>
          </a:extLst>
        </xdr:cNvPr>
        <xdr:cNvSpPr txBox="1"/>
      </xdr:nvSpPr>
      <xdr:spPr>
        <a:xfrm>
          <a:off x="28433492" y="734427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D58105B-1C9F-A34E-B33C-CF6CF33753E1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286657</xdr:colOff>
      <xdr:row>25</xdr:row>
      <xdr:rowOff>731</xdr:rowOff>
    </xdr:from>
    <xdr:to>
      <xdr:col>33</xdr:col>
      <xdr:colOff>275046</xdr:colOff>
      <xdr:row>26</xdr:row>
      <xdr:rowOff>111765</xdr:rowOff>
    </xdr:to>
    <xdr:sp macro="" textlink="Location1ANALYSIS!L27">
      <xdr:nvSpPr>
        <xdr:cNvPr id="411" name="Rectangle 410">
          <a:extLst>
            <a:ext uri="{FF2B5EF4-FFF2-40B4-BE49-F238E27FC236}">
              <a16:creationId xmlns:a16="http://schemas.microsoft.com/office/drawing/2014/main" id="{AE2545CF-74AB-E444-B6F0-4636973F8189}"/>
            </a:ext>
          </a:extLst>
        </xdr:cNvPr>
        <xdr:cNvSpPr>
          <a:spLocks noChangeAspect="1"/>
        </xdr:cNvSpPr>
      </xdr:nvSpPr>
      <xdr:spPr>
        <a:xfrm>
          <a:off x="2699294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33</xdr:col>
      <xdr:colOff>420916</xdr:colOff>
      <xdr:row>25</xdr:row>
      <xdr:rowOff>731</xdr:rowOff>
    </xdr:from>
    <xdr:to>
      <xdr:col>34</xdr:col>
      <xdr:colOff>409304</xdr:colOff>
      <xdr:row>26</xdr:row>
      <xdr:rowOff>111765</xdr:rowOff>
    </xdr:to>
    <xdr:sp macro="" textlink="Location1ANALYSIS!L28">
      <xdr:nvSpPr>
        <xdr:cNvPr id="417" name="Rectangle 416">
          <a:extLst>
            <a:ext uri="{FF2B5EF4-FFF2-40B4-BE49-F238E27FC236}">
              <a16:creationId xmlns:a16="http://schemas.microsoft.com/office/drawing/2014/main" id="{DE43E310-4969-4844-B409-4C8AEF9340FC}"/>
            </a:ext>
          </a:extLst>
        </xdr:cNvPr>
        <xdr:cNvSpPr>
          <a:spLocks noChangeAspect="1"/>
        </xdr:cNvSpPr>
      </xdr:nvSpPr>
      <xdr:spPr>
        <a:xfrm>
          <a:off x="27961773" y="4082874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51</xdr:col>
      <xdr:colOff>751114</xdr:colOff>
      <xdr:row>3</xdr:row>
      <xdr:rowOff>141513</xdr:rowOff>
    </xdr:from>
    <xdr:to>
      <xdr:col>52</xdr:col>
      <xdr:colOff>739503</xdr:colOff>
      <xdr:row>5</xdr:row>
      <xdr:rowOff>89261</xdr:rowOff>
    </xdr:to>
    <xdr:sp macro="" textlink="[1]Match!$B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3314257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379E859-8880-264B-B3E7-3AD6C89B73C5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Bally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7911660" y="1190167"/>
          <a:ext cx="4122758" cy="7270240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06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08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1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10E818A-2F66-894C-A7F3-FE46695D45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2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7115AF5-B5F2-014E-819A-68A8091263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D1F968-88D7-6B43-8D48-3348F24F40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4E3C6C-0BE0-7643-B156-E7700F677A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A6A57-998D-7D43-A0C2-B153BA378A1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405958-7D93-504E-810A-F880B336D3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CB488F-C1DC-9140-AFDB-93CAC79005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52BDEC4-ED02-4C4E-AA5A-BB864D75D8E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AEB4EB-9E23-DB47-9A8F-1C5B2EA6889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18B44F5-2757-8B49-A306-59FE347D69C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1437DAE-C25B-D84B-8FA4-DBC477F89A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C40E09D-5178-2441-8EBE-D90FE691276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B00833-A4E3-2045-939F-A6DBAA6A59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4A1EDB-BE05-E545-95BF-E817D6BFBF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7169EB-A233-4043-923F-5862CA0941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8D7CE3-033B-FA48-A29E-79B3CB8104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88699D-A3CE-454C-A4B4-E2A34B2AB88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80F380-0A22-DB4F-94DE-3072B9BF4E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139233-B007-4D4F-B61D-B458A4DA3C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A9704A-C7BF-D04E-B2B6-B92C080C77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E3BB3E6-4D29-1843-A10B-E73FDBED097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FEF92FC-61FA-4143-A7A0-C01C9F5D7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DD2D30-46AC-8848-B32A-639B0A3C10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6C51240-401F-E44E-8E60-95876535C98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69AABF4-9110-8A44-A807-7CB2DE734BE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B9F4EA6-41CF-BA4D-AEA5-7D08857D277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6D45ED-CF56-D142-96C9-435070BE5D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2AB2A28-BB08-F44C-B4AA-453CC7175E9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6B36382-ACE1-FC49-A706-64539A89B2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69ECAB-DD38-3348-AD90-BFC24FD0892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3D2CB81-6386-544D-884B-835EC5EA33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E3B631-F00D-D74B-96C9-07C46AA755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5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A635C0-C2C9-1240-B773-CAAA55BD044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5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1CAB303-F8F7-4A40-BA80-CBAB3C64B80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B826BA-D9B9-B64E-A436-471EE83DE20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58</xdr:col>
      <xdr:colOff>812801</xdr:colOff>
      <xdr:row>3</xdr:row>
      <xdr:rowOff>112484</xdr:rowOff>
    </xdr:from>
    <xdr:to>
      <xdr:col>60</xdr:col>
      <xdr:colOff>58058</xdr:colOff>
      <xdr:row>5</xdr:row>
      <xdr:rowOff>60232</xdr:rowOff>
    </xdr:to>
    <xdr:sp macro="" textlink="[1]Match!$C$1">
      <xdr:nvSpPr>
        <xdr:cNvPr id="687" name="Rectangle 686">
          <a:extLst>
            <a:ext uri="{FF2B5EF4-FFF2-40B4-BE49-F238E27FC236}">
              <a16:creationId xmlns:a16="http://schemas.microsoft.com/office/drawing/2014/main" id="{CE54C1CB-2A4D-7C4E-8D53-FD547839C239}"/>
            </a:ext>
          </a:extLst>
        </xdr:cNvPr>
        <xdr:cNvSpPr>
          <a:spLocks/>
        </xdr:cNvSpPr>
      </xdr:nvSpPr>
      <xdr:spPr>
        <a:xfrm>
          <a:off x="49217944" y="602341"/>
          <a:ext cx="91440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279AD2E-B4CE-B844-935C-B2B2CA41959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Town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004346" y="1233710"/>
          <a:ext cx="4122758" cy="7270240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57%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07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08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09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 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66%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1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2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66%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5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A8229-B993-D74C-8187-1F472DE2D7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5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02446B6-ACE4-9549-BC53-EDA4B93EC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layers1"/>
      <sheetName val="Players2"/>
      <sheetName val="Halves"/>
      <sheetName val="Sectors"/>
      <sheetName val="Location1"/>
      <sheetName val="Location2"/>
    </sheetNames>
    <sheetDataSet>
      <sheetData sheetId="0">
        <row r="1">
          <cell r="A1" t="str">
            <v>kpi</v>
          </cell>
          <cell r="B1" t="str">
            <v>Bally</v>
          </cell>
          <cell r="C1" t="str">
            <v>Town</v>
          </cell>
        </row>
        <row r="2">
          <cell r="A2" t="str">
            <v>free/pen conceded</v>
          </cell>
          <cell r="B2">
            <v>16</v>
          </cell>
          <cell r="C2">
            <v>15</v>
          </cell>
        </row>
        <row r="3">
          <cell r="A3" t="str">
            <v>goal from play</v>
          </cell>
          <cell r="B3">
            <v>1</v>
          </cell>
          <cell r="C3">
            <v>0</v>
          </cell>
        </row>
        <row r="4">
          <cell r="A4" t="str">
            <v>own puckout lost</v>
          </cell>
          <cell r="B4">
            <v>2</v>
          </cell>
          <cell r="C4">
            <v>14</v>
          </cell>
        </row>
        <row r="5">
          <cell r="A5" t="str">
            <v>own puckout won</v>
          </cell>
          <cell r="B5">
            <v>11</v>
          </cell>
          <cell r="C5">
            <v>14</v>
          </cell>
        </row>
        <row r="6">
          <cell r="A6" t="str">
            <v>point from 45/65</v>
          </cell>
          <cell r="B6">
            <v>2</v>
          </cell>
          <cell r="C6">
            <v>0</v>
          </cell>
        </row>
        <row r="7">
          <cell r="A7" t="str">
            <v>point from free</v>
          </cell>
          <cell r="B7">
            <v>4</v>
          </cell>
          <cell r="C7">
            <v>5</v>
          </cell>
        </row>
        <row r="8">
          <cell r="A8" t="str">
            <v>point from play</v>
          </cell>
          <cell r="B8">
            <v>12</v>
          </cell>
          <cell r="C8">
            <v>3</v>
          </cell>
        </row>
        <row r="9">
          <cell r="A9" t="str">
            <v>short from free</v>
          </cell>
          <cell r="B9">
            <v>1</v>
          </cell>
          <cell r="C9">
            <v>0</v>
          </cell>
        </row>
        <row r="10">
          <cell r="A10" t="str">
            <v>wide</v>
          </cell>
          <cell r="B10">
            <v>0</v>
          </cell>
          <cell r="C10">
            <v>1</v>
          </cell>
        </row>
        <row r="11">
          <cell r="A11" t="str">
            <v>wide from free</v>
          </cell>
          <cell r="B11">
            <v>0</v>
          </cell>
          <cell r="C11">
            <v>2</v>
          </cell>
        </row>
        <row r="12">
          <cell r="A12" t="str">
            <v>wide from play</v>
          </cell>
          <cell r="B12">
            <v>9</v>
          </cell>
          <cell r="C12">
            <v>4</v>
          </cell>
        </row>
        <row r="13">
          <cell r="A13" t="str">
            <v>All</v>
          </cell>
          <cell r="B13">
            <v>58</v>
          </cell>
          <cell r="C13">
            <v>58</v>
          </cell>
        </row>
      </sheetData>
      <sheetData sheetId="1">
        <row r="1">
          <cell r="A1" t="str">
            <v>kpi</v>
          </cell>
          <cell r="C1" t="str">
            <v xml:space="preserve"> 07</v>
          </cell>
          <cell r="D1" t="str">
            <v xml:space="preserve"> 08</v>
          </cell>
          <cell r="E1" t="str">
            <v xml:space="preserve"> 09</v>
          </cell>
          <cell r="F1" t="str">
            <v xml:space="preserve"> 10</v>
          </cell>
          <cell r="G1" t="str">
            <v xml:space="preserve"> 11</v>
          </cell>
          <cell r="H1" t="str">
            <v xml:space="preserve"> 12</v>
          </cell>
          <cell r="I1" t="str">
            <v xml:space="preserve"> 13</v>
          </cell>
          <cell r="J1" t="str">
            <v xml:space="preserve"> 14</v>
          </cell>
          <cell r="K1" t="str">
            <v>All</v>
          </cell>
        </row>
        <row r="2">
          <cell r="A2" t="str">
            <v>free/pen conceded</v>
          </cell>
          <cell r="B2">
            <v>11</v>
          </cell>
          <cell r="C2">
            <v>1</v>
          </cell>
          <cell r="D2">
            <v>0</v>
          </cell>
          <cell r="E2">
            <v>0</v>
          </cell>
          <cell r="F2">
            <v>2</v>
          </cell>
          <cell r="G2">
            <v>1</v>
          </cell>
          <cell r="H2">
            <v>0</v>
          </cell>
          <cell r="I2">
            <v>0</v>
          </cell>
          <cell r="J2">
            <v>1</v>
          </cell>
          <cell r="K2">
            <v>16</v>
          </cell>
        </row>
        <row r="3">
          <cell r="A3" t="str">
            <v>goal from play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</row>
        <row r="4">
          <cell r="A4" t="str">
            <v>own puckout lost</v>
          </cell>
          <cell r="B4">
            <v>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2</v>
          </cell>
        </row>
        <row r="5">
          <cell r="A5" t="str">
            <v>own puckout won</v>
          </cell>
          <cell r="B5">
            <v>11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11</v>
          </cell>
        </row>
        <row r="6">
          <cell r="A6" t="str">
            <v>point from 45/65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2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2</v>
          </cell>
        </row>
        <row r="7">
          <cell r="A7" t="str">
            <v>point from free</v>
          </cell>
          <cell r="B7">
            <v>2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</row>
        <row r="8">
          <cell r="A8" t="str">
            <v>point from play</v>
          </cell>
          <cell r="B8">
            <v>5</v>
          </cell>
          <cell r="C8">
            <v>0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3</v>
          </cell>
          <cell r="K8">
            <v>12</v>
          </cell>
        </row>
        <row r="9">
          <cell r="A9" t="str">
            <v>short from free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</row>
        <row r="10">
          <cell r="A10" t="str">
            <v>wide from play</v>
          </cell>
          <cell r="B10">
            <v>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9</v>
          </cell>
        </row>
        <row r="11">
          <cell r="A11" t="str">
            <v>All</v>
          </cell>
          <cell r="B11">
            <v>38</v>
          </cell>
          <cell r="C11">
            <v>1</v>
          </cell>
          <cell r="D11">
            <v>1</v>
          </cell>
          <cell r="E11">
            <v>1</v>
          </cell>
          <cell r="F11">
            <v>7</v>
          </cell>
          <cell r="G11">
            <v>2</v>
          </cell>
          <cell r="H11">
            <v>2</v>
          </cell>
          <cell r="I11">
            <v>1</v>
          </cell>
          <cell r="J11">
            <v>5</v>
          </cell>
          <cell r="K11">
            <v>58</v>
          </cell>
        </row>
      </sheetData>
      <sheetData sheetId="2">
        <row r="1">
          <cell r="A1" t="str">
            <v>kpi</v>
          </cell>
          <cell r="C1" t="str">
            <v xml:space="preserve"> 06</v>
          </cell>
          <cell r="D1" t="str">
            <v xml:space="preserve"> 08</v>
          </cell>
          <cell r="E1" t="str">
            <v xml:space="preserve"> 11</v>
          </cell>
          <cell r="F1" t="str">
            <v xml:space="preserve"> 13</v>
          </cell>
          <cell r="G1" t="str">
            <v>All</v>
          </cell>
        </row>
        <row r="2">
          <cell r="A2" t="str">
            <v>free/pen conceded</v>
          </cell>
          <cell r="B2">
            <v>15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15</v>
          </cell>
        </row>
        <row r="3">
          <cell r="A3" t="str">
            <v>own puckout lost</v>
          </cell>
          <cell r="B3">
            <v>14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14</v>
          </cell>
        </row>
        <row r="4">
          <cell r="A4" t="str">
            <v>own puckout won</v>
          </cell>
          <cell r="B4">
            <v>14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14</v>
          </cell>
        </row>
        <row r="5">
          <cell r="A5" t="str">
            <v>point from free</v>
          </cell>
          <cell r="B5">
            <v>1</v>
          </cell>
          <cell r="C5">
            <v>4</v>
          </cell>
          <cell r="D5">
            <v>0</v>
          </cell>
          <cell r="E5">
            <v>0</v>
          </cell>
          <cell r="F5">
            <v>0</v>
          </cell>
          <cell r="G5">
            <v>5</v>
          </cell>
        </row>
        <row r="6">
          <cell r="A6" t="str">
            <v>point from play</v>
          </cell>
          <cell r="B6">
            <v>1</v>
          </cell>
          <cell r="C6">
            <v>0</v>
          </cell>
          <cell r="D6">
            <v>1</v>
          </cell>
          <cell r="E6">
            <v>0</v>
          </cell>
          <cell r="F6">
            <v>1</v>
          </cell>
          <cell r="G6">
            <v>3</v>
          </cell>
        </row>
        <row r="7">
          <cell r="A7" t="str">
            <v>wide</v>
          </cell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</row>
        <row r="8">
          <cell r="A8" t="str">
            <v>wide from free</v>
          </cell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</row>
        <row r="9">
          <cell r="A9" t="str">
            <v>wide from play</v>
          </cell>
          <cell r="B9">
            <v>3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4</v>
          </cell>
        </row>
        <row r="10">
          <cell r="A10" t="str">
            <v>All</v>
          </cell>
          <cell r="B10">
            <v>51</v>
          </cell>
          <cell r="C10">
            <v>4</v>
          </cell>
          <cell r="D10">
            <v>1</v>
          </cell>
          <cell r="E10">
            <v>1</v>
          </cell>
          <cell r="F10">
            <v>1</v>
          </cell>
          <cell r="G10">
            <v>58</v>
          </cell>
        </row>
      </sheetData>
      <sheetData sheetId="3"/>
      <sheetData sheetId="4">
        <row r="1">
          <cell r="A1" t="str">
            <v>team</v>
          </cell>
          <cell r="B1" t="str">
            <v>Bally</v>
          </cell>
          <cell r="H1" t="str">
            <v>Town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1</v>
          </cell>
          <cell r="C5">
            <v>2</v>
          </cell>
          <cell r="D5">
            <v>3</v>
          </cell>
          <cell r="E5">
            <v>5</v>
          </cell>
          <cell r="F5">
            <v>3</v>
          </cell>
          <cell r="G5">
            <v>2</v>
          </cell>
          <cell r="H5">
            <v>2</v>
          </cell>
          <cell r="I5">
            <v>2</v>
          </cell>
          <cell r="J5">
            <v>2</v>
          </cell>
          <cell r="K5">
            <v>3</v>
          </cell>
          <cell r="L5">
            <v>2</v>
          </cell>
          <cell r="M5">
            <v>4</v>
          </cell>
        </row>
        <row r="6">
          <cell r="A6" t="str">
            <v>goal from play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own puckout lost</v>
          </cell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6</v>
          </cell>
          <cell r="J7">
            <v>0</v>
          </cell>
          <cell r="K7">
            <v>4</v>
          </cell>
          <cell r="L7">
            <v>1</v>
          </cell>
          <cell r="M7">
            <v>2</v>
          </cell>
        </row>
        <row r="8">
          <cell r="A8" t="str">
            <v>own puckout won</v>
          </cell>
          <cell r="B8">
            <v>3</v>
          </cell>
          <cell r="C8">
            <v>1</v>
          </cell>
          <cell r="D8">
            <v>2</v>
          </cell>
          <cell r="E8">
            <v>1</v>
          </cell>
          <cell r="F8">
            <v>4</v>
          </cell>
          <cell r="G8">
            <v>0</v>
          </cell>
          <cell r="H8">
            <v>3</v>
          </cell>
          <cell r="I8">
            <v>2</v>
          </cell>
          <cell r="J8">
            <v>3</v>
          </cell>
          <cell r="K8">
            <v>3</v>
          </cell>
          <cell r="L8">
            <v>2</v>
          </cell>
          <cell r="M8">
            <v>1</v>
          </cell>
        </row>
        <row r="9">
          <cell r="A9" t="str">
            <v>point from 45/65</v>
          </cell>
          <cell r="B9">
            <v>0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point from free</v>
          </cell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3</v>
          </cell>
          <cell r="K10">
            <v>0</v>
          </cell>
          <cell r="L10">
            <v>1</v>
          </cell>
          <cell r="M10">
            <v>0</v>
          </cell>
        </row>
        <row r="11">
          <cell r="A11" t="str">
            <v>point from play</v>
          </cell>
          <cell r="B11">
            <v>3</v>
          </cell>
          <cell r="C11">
            <v>3</v>
          </cell>
          <cell r="D11">
            <v>1</v>
          </cell>
          <cell r="E11">
            <v>1</v>
          </cell>
          <cell r="F11">
            <v>3</v>
          </cell>
          <cell r="G11">
            <v>1</v>
          </cell>
          <cell r="H11">
            <v>2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</row>
        <row r="12">
          <cell r="A12" t="str">
            <v>short from free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wide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wide from free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</row>
        <row r="15">
          <cell r="A15" t="str">
            <v>wide from play</v>
          </cell>
          <cell r="B15">
            <v>1</v>
          </cell>
          <cell r="C15">
            <v>3</v>
          </cell>
          <cell r="D15">
            <v>0</v>
          </cell>
          <cell r="E15">
            <v>3</v>
          </cell>
          <cell r="F15">
            <v>0</v>
          </cell>
          <cell r="G15">
            <v>2</v>
          </cell>
          <cell r="H15">
            <v>2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</row>
        <row r="16">
          <cell r="A16" t="str">
            <v>All</v>
          </cell>
          <cell r="B16">
            <v>9</v>
          </cell>
          <cell r="C16">
            <v>11</v>
          </cell>
          <cell r="D16">
            <v>9</v>
          </cell>
          <cell r="E16">
            <v>12</v>
          </cell>
          <cell r="F16">
            <v>10</v>
          </cell>
          <cell r="G16">
            <v>7</v>
          </cell>
          <cell r="H16">
            <v>10</v>
          </cell>
          <cell r="I16">
            <v>11</v>
          </cell>
          <cell r="J16">
            <v>9</v>
          </cell>
          <cell r="K16">
            <v>12</v>
          </cell>
          <cell r="L16">
            <v>9</v>
          </cell>
          <cell r="M16">
            <v>7</v>
          </cell>
        </row>
      </sheetData>
      <sheetData sheetId="5">
        <row r="1">
          <cell r="A1" t="str">
            <v>team</v>
          </cell>
          <cell r="B1" t="str">
            <v>Bally</v>
          </cell>
          <cell r="C1" t="str">
            <v>All</v>
          </cell>
        </row>
        <row r="2">
          <cell r="A2" t="str">
            <v>location</v>
          </cell>
          <cell r="B2" t="str">
            <v>UNK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16</v>
          </cell>
          <cell r="C4">
            <v>16</v>
          </cell>
        </row>
        <row r="5">
          <cell r="A5" t="str">
            <v>goal from play</v>
          </cell>
          <cell r="B5">
            <v>1</v>
          </cell>
          <cell r="C5">
            <v>1</v>
          </cell>
        </row>
        <row r="6">
          <cell r="A6" t="str">
            <v>own puckout lost</v>
          </cell>
          <cell r="B6">
            <v>2</v>
          </cell>
          <cell r="C6">
            <v>2</v>
          </cell>
        </row>
        <row r="7">
          <cell r="A7" t="str">
            <v>own puckout won</v>
          </cell>
          <cell r="B7">
            <v>11</v>
          </cell>
          <cell r="C7">
            <v>11</v>
          </cell>
        </row>
        <row r="8">
          <cell r="A8" t="str">
            <v>point from 45/65</v>
          </cell>
          <cell r="B8">
            <v>2</v>
          </cell>
          <cell r="C8">
            <v>2</v>
          </cell>
        </row>
        <row r="9">
          <cell r="A9" t="str">
            <v>point from free</v>
          </cell>
          <cell r="B9">
            <v>4</v>
          </cell>
          <cell r="C9">
            <v>4</v>
          </cell>
        </row>
        <row r="10">
          <cell r="A10" t="str">
            <v>point from play</v>
          </cell>
          <cell r="B10">
            <v>12</v>
          </cell>
          <cell r="C10">
            <v>12</v>
          </cell>
        </row>
        <row r="11">
          <cell r="A11" t="str">
            <v>short from free</v>
          </cell>
          <cell r="B11">
            <v>1</v>
          </cell>
          <cell r="C11">
            <v>1</v>
          </cell>
        </row>
        <row r="12">
          <cell r="A12" t="str">
            <v>wide from play</v>
          </cell>
          <cell r="B12">
            <v>9</v>
          </cell>
          <cell r="C12">
            <v>9</v>
          </cell>
        </row>
        <row r="13">
          <cell r="A13" t="str">
            <v>All</v>
          </cell>
          <cell r="B13">
            <v>58</v>
          </cell>
          <cell r="C13">
            <v>58</v>
          </cell>
        </row>
      </sheetData>
      <sheetData sheetId="6">
        <row r="1">
          <cell r="A1" t="str">
            <v>team</v>
          </cell>
          <cell r="B1" t="str">
            <v>Town</v>
          </cell>
          <cell r="C1" t="str">
            <v>All</v>
          </cell>
        </row>
        <row r="2">
          <cell r="A2" t="str">
            <v>location</v>
          </cell>
          <cell r="B2" t="str">
            <v>UNK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15</v>
          </cell>
          <cell r="C4">
            <v>15</v>
          </cell>
        </row>
        <row r="5">
          <cell r="A5" t="str">
            <v>own puckout lost</v>
          </cell>
          <cell r="B5">
            <v>14</v>
          </cell>
          <cell r="C5">
            <v>14</v>
          </cell>
        </row>
        <row r="6">
          <cell r="A6" t="str">
            <v>own puckout won</v>
          </cell>
          <cell r="B6">
            <v>14</v>
          </cell>
          <cell r="C6">
            <v>14</v>
          </cell>
        </row>
        <row r="7">
          <cell r="A7" t="str">
            <v>point from free</v>
          </cell>
          <cell r="B7">
            <v>5</v>
          </cell>
          <cell r="C7">
            <v>5</v>
          </cell>
        </row>
        <row r="8">
          <cell r="A8" t="str">
            <v>point from play</v>
          </cell>
          <cell r="B8">
            <v>3</v>
          </cell>
          <cell r="C8">
            <v>3</v>
          </cell>
        </row>
        <row r="9">
          <cell r="A9" t="str">
            <v>wide</v>
          </cell>
          <cell r="B9">
            <v>1</v>
          </cell>
          <cell r="C9">
            <v>1</v>
          </cell>
        </row>
        <row r="10">
          <cell r="A10" t="str">
            <v>wide from free</v>
          </cell>
          <cell r="B10">
            <v>2</v>
          </cell>
          <cell r="C10">
            <v>2</v>
          </cell>
        </row>
        <row r="11">
          <cell r="A11" t="str">
            <v>wide from play</v>
          </cell>
          <cell r="B11">
            <v>4</v>
          </cell>
          <cell r="C11">
            <v>4</v>
          </cell>
        </row>
        <row r="12">
          <cell r="A12" t="str">
            <v>All</v>
          </cell>
          <cell r="B12">
            <v>58</v>
          </cell>
          <cell r="C12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H21" sqref="H21"/>
    </sheetView>
  </sheetViews>
  <sheetFormatPr baseColWidth="10" defaultRowHeight="13"/>
  <cols>
    <col min="6" max="6" width="14.1640625" bestFit="1" customWidth="1"/>
  </cols>
  <sheetData>
    <row r="2" spans="2:10" ht="15">
      <c r="B2" s="2" t="s">
        <v>15</v>
      </c>
      <c r="C2" s="1"/>
      <c r="D2" s="1"/>
      <c r="E2" s="1"/>
      <c r="F2" s="2" t="s">
        <v>21</v>
      </c>
      <c r="G2" s="1"/>
      <c r="H2" s="1"/>
    </row>
    <row r="3" spans="2:10" ht="15">
      <c r="B3" s="1"/>
      <c r="C3" s="1" t="str">
        <f>[1]Match!$B1</f>
        <v>Bally</v>
      </c>
      <c r="D3" s="1" t="str">
        <f>[1]Match!$C1</f>
        <v>Town</v>
      </c>
      <c r="E3" s="1"/>
      <c r="F3" s="1"/>
      <c r="G3" s="1" t="str">
        <f>[1]Match!$B1</f>
        <v>Bally</v>
      </c>
      <c r="H3" s="1" t="str">
        <f>[1]Match!$C1</f>
        <v>Town</v>
      </c>
    </row>
    <row r="4" spans="2:10" ht="15">
      <c r="B4" s="1" t="s">
        <v>19</v>
      </c>
      <c r="C4" s="1">
        <f>SUMIF([1]Match!A:A, "goal*", [1]Match!B:B)</f>
        <v>1</v>
      </c>
      <c r="D4" s="1">
        <f>SUMIF([1]Match!A:A, "goal*", [1]Match!C:C)</f>
        <v>0</v>
      </c>
      <c r="E4" s="1"/>
      <c r="F4" s="1" t="s">
        <v>23</v>
      </c>
      <c r="G4" s="1">
        <f>SUMIF([1]Match!A:A, "wide*", [1]Match!B:B)</f>
        <v>9</v>
      </c>
      <c r="H4" s="1">
        <f>SUMIF([1]Match!A:A, "wide*", [1]Match!C:C)</f>
        <v>7</v>
      </c>
    </row>
    <row r="5" spans="2:10" ht="15">
      <c r="B5" s="1" t="s">
        <v>20</v>
      </c>
      <c r="C5" s="1">
        <f>SUMIF([1]Match!A:A, "point*", [1]Match!B:B)</f>
        <v>18</v>
      </c>
      <c r="D5" s="1">
        <f>SUMIF([1]Match!A:A, "point*", [1]Match!C:C)</f>
        <v>8</v>
      </c>
      <c r="E5" s="1"/>
      <c r="F5" s="1" t="s">
        <v>3</v>
      </c>
      <c r="G5" s="1">
        <f>SUMIF([1]Match!A:A, "short*", [1]Match!B:B)</f>
        <v>1</v>
      </c>
      <c r="H5" s="1">
        <f>SUMIF([1]Match!A:A, "short*", [1]Match!C:C)</f>
        <v>0</v>
      </c>
    </row>
    <row r="6" spans="2:10" ht="15">
      <c r="B6" s="1" t="s">
        <v>1</v>
      </c>
      <c r="C6" s="1">
        <f>SUM(C4:C5)</f>
        <v>19</v>
      </c>
      <c r="D6" s="1">
        <f>SUM(D4:D5)</f>
        <v>8</v>
      </c>
      <c r="E6" s="1"/>
      <c r="F6" s="1" t="s">
        <v>24</v>
      </c>
      <c r="G6" s="1">
        <f>SUMIF([1]Match!A:A, "off*", [1]Match!B:B)</f>
        <v>0</v>
      </c>
      <c r="H6" s="1">
        <f>SUMIF([1]Match!A:A, "off*", [1]Match!C:C)</f>
        <v>0</v>
      </c>
    </row>
    <row r="7" spans="2:10" ht="15">
      <c r="B7" s="1" t="s">
        <v>0</v>
      </c>
      <c r="C7" s="1">
        <f>C5+(C4*3)</f>
        <v>21</v>
      </c>
      <c r="D7" s="1">
        <f>D5+(D4*3)</f>
        <v>8</v>
      </c>
      <c r="E7" s="1"/>
      <c r="F7" s="1" t="s">
        <v>25</v>
      </c>
      <c r="G7" s="1">
        <f>SUMIF([1]Match!A:A, "saved*", [1]Match!B:B)</f>
        <v>0</v>
      </c>
      <c r="H7" s="1">
        <f>SUMIF([1]Match!A:A, "saved*", [1]Match!C:C)</f>
        <v>0</v>
      </c>
    </row>
    <row r="8" spans="2:10" ht="15">
      <c r="B8" s="1"/>
      <c r="C8" s="1"/>
      <c r="D8" s="1"/>
      <c r="E8" s="1"/>
      <c r="F8" s="1" t="s">
        <v>4</v>
      </c>
      <c r="G8" s="1">
        <f>SUMIF([1]Match!A:A, "out*", [1]Match!B:B)</f>
        <v>0</v>
      </c>
      <c r="H8" s="1">
        <f>SUMIF([1]Match!A:A, "out*", [1]Match!C:C)</f>
        <v>0</v>
      </c>
    </row>
    <row r="9" spans="2:10" ht="15">
      <c r="B9" s="1"/>
      <c r="C9" s="1"/>
      <c r="D9" s="1"/>
      <c r="E9" s="1"/>
      <c r="F9" s="1" t="s">
        <v>19</v>
      </c>
      <c r="G9" s="1">
        <f>SUMIF([1]Match!A:A, "goal*", [1]Match!B:B)</f>
        <v>1</v>
      </c>
      <c r="H9" s="1">
        <f>SUMIF([1]Match!A:A, "goal*", [1]Match!C:C)</f>
        <v>0</v>
      </c>
    </row>
    <row r="10" spans="2:10" ht="15">
      <c r="B10" s="2" t="s">
        <v>64</v>
      </c>
      <c r="C10" s="1"/>
      <c r="D10" s="1"/>
      <c r="E10" s="1"/>
      <c r="F10" s="1" t="s">
        <v>26</v>
      </c>
      <c r="G10" s="1">
        <f>SUMIF([1]Match!A:A, "goal*play", [1]Match!B:B)</f>
        <v>1</v>
      </c>
      <c r="H10" s="1">
        <f>SUMIF([1]Match!A:A, "goal*play", [1]Match!C:C)</f>
        <v>0</v>
      </c>
    </row>
    <row r="11" spans="2:10" ht="15">
      <c r="B11" s="1"/>
      <c r="C11" s="1" t="str">
        <f>[1]Match!$B1</f>
        <v>Bally</v>
      </c>
      <c r="D11" s="1" t="str">
        <f>[1]Match!$C1</f>
        <v>Town</v>
      </c>
      <c r="E11" s="1"/>
      <c r="F11" s="1" t="s">
        <v>27</v>
      </c>
      <c r="G11" s="1">
        <f>SUMIF([1]Match!A:A, "goal*free",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>
      <c r="B12" s="1" t="s">
        <v>0</v>
      </c>
      <c r="C12" s="1">
        <f>SUM(C13:C14)</f>
        <v>13</v>
      </c>
      <c r="D12" s="1">
        <f>SUM(D13:D14)</f>
        <v>28</v>
      </c>
      <c r="E12" s="1"/>
      <c r="F12" s="1" t="s">
        <v>20</v>
      </c>
      <c r="G12" s="1">
        <f>SUMIF([1]Match!A:A, "point*", [1]Match!B:B)</f>
        <v>18</v>
      </c>
      <c r="H12" s="1">
        <f>SUMIF([1]Match!A:A, "point*", [1]Match!C:C)</f>
        <v>8</v>
      </c>
    </row>
    <row r="13" spans="2:10" ht="15">
      <c r="B13" s="1" t="s">
        <v>17</v>
      </c>
      <c r="C13" s="1">
        <f>SUMIF([1]Match!A:A, "own*won", [1]Match!B:B)</f>
        <v>11</v>
      </c>
      <c r="D13" s="1">
        <f>SUMIF([1]Match!A:A, "own*won", [1]Match!C:C)</f>
        <v>14</v>
      </c>
      <c r="E13" s="1"/>
      <c r="F13" s="1" t="s">
        <v>28</v>
      </c>
      <c r="G13" s="1">
        <f>SUMIF([1]Match!A:A, "point*play", [1]Match!B:B)</f>
        <v>12</v>
      </c>
      <c r="H13" s="1">
        <f>SUMIF([1]Match!A:A, "point*play", [1]Match!C:C)</f>
        <v>3</v>
      </c>
    </row>
    <row r="14" spans="2:10" ht="15">
      <c r="B14" s="1" t="s">
        <v>18</v>
      </c>
      <c r="C14" s="1">
        <f>SUMIF([1]Match!A:A, "own*lost", [1]Match!B:B)</f>
        <v>2</v>
      </c>
      <c r="D14" s="1">
        <f>SUMIF([1]Match!A:A, "own*lost", [1]Match!C:C)</f>
        <v>14</v>
      </c>
      <c r="E14" s="1"/>
      <c r="F14" s="1" t="s">
        <v>29</v>
      </c>
      <c r="G14" s="1">
        <f>SUMIF([1]Match!A:A, "point*free", [1]Match!B:B) + SUMIF([1]Match!A:A, "point*65", [1]Match!B:B)</f>
        <v>6</v>
      </c>
      <c r="H14" s="1">
        <f>SUMIF([1]Match!A:A, "point*free", [1]Match!C:C) + SUMIF([1]Match!A:A, "point*65", [1]Match!C:C)</f>
        <v>5</v>
      </c>
    </row>
    <row r="15" spans="2:10" ht="15">
      <c r="B15" s="1" t="s">
        <v>63</v>
      </c>
      <c r="C15" s="13">
        <f>(C13+D14)/(C12+D12)</f>
        <v>0.6097560975609756</v>
      </c>
      <c r="D15" s="13">
        <f>(D13+C14)/(C12+D12)</f>
        <v>0.3902439024390244</v>
      </c>
      <c r="E15" s="1"/>
      <c r="F15" s="1" t="s">
        <v>68</v>
      </c>
      <c r="G15" s="1">
        <v>0</v>
      </c>
      <c r="H15" s="1">
        <v>0</v>
      </c>
      <c r="J15" t="s">
        <v>91</v>
      </c>
    </row>
    <row r="16" spans="2:10" ht="15">
      <c r="B16" s="1" t="s">
        <v>72</v>
      </c>
      <c r="C16" s="13">
        <f>C13/C12</f>
        <v>0.84615384615384615</v>
      </c>
      <c r="D16" s="13">
        <f>D13/D12</f>
        <v>0.5</v>
      </c>
      <c r="E16" s="1"/>
      <c r="F16" s="1" t="s">
        <v>22</v>
      </c>
      <c r="G16" s="1">
        <f>SUM(G4,G5,G6,G7,G8,G9,G12)</f>
        <v>29</v>
      </c>
      <c r="H16" s="1">
        <f>SUM(H4,H5,H6,H7,H8,H9,H12)</f>
        <v>15</v>
      </c>
    </row>
    <row r="17" spans="2:8" ht="15">
      <c r="B17" s="1" t="s">
        <v>73</v>
      </c>
      <c r="C17" s="13">
        <f>D14/D12</f>
        <v>0.5</v>
      </c>
      <c r="D17" s="13">
        <f>C14/C12</f>
        <v>0.15384615384615385</v>
      </c>
      <c r="E17" s="1"/>
      <c r="F17" s="1" t="s">
        <v>1</v>
      </c>
      <c r="G17" s="1">
        <f>SUM(C4:C5)</f>
        <v>19</v>
      </c>
      <c r="H17" s="1">
        <f>SUM(D4:D5)</f>
        <v>8</v>
      </c>
    </row>
    <row r="18" spans="2:8" ht="15">
      <c r="B18" s="1"/>
      <c r="C18" s="1"/>
      <c r="D18" s="1"/>
      <c r="E18" s="1"/>
      <c r="F18" s="1" t="s">
        <v>70</v>
      </c>
      <c r="G18" s="1">
        <f>G13+G10</f>
        <v>13</v>
      </c>
      <c r="H18" s="1">
        <f>H13+H10</f>
        <v>3</v>
      </c>
    </row>
    <row r="19" spans="2:8" ht="15">
      <c r="B19" s="1"/>
      <c r="C19" s="1"/>
      <c r="D19" s="1"/>
      <c r="E19" s="1"/>
      <c r="F19" s="1" t="s">
        <v>71</v>
      </c>
      <c r="G19" s="1">
        <f>G11+G14</f>
        <v>6</v>
      </c>
      <c r="H19" s="1">
        <f>H11+H14</f>
        <v>5</v>
      </c>
    </row>
    <row r="20" spans="2:8" ht="15">
      <c r="B20" s="1"/>
      <c r="C20" s="1"/>
      <c r="D20" s="1"/>
      <c r="E20" s="1"/>
      <c r="F20" s="1" t="s">
        <v>69</v>
      </c>
      <c r="G20" s="13">
        <f>IFERROR(G16/G15,0)</f>
        <v>0</v>
      </c>
      <c r="H20" s="13">
        <f>IFERROR(H16/H15,0)</f>
        <v>0</v>
      </c>
    </row>
    <row r="21" spans="2:8" ht="15">
      <c r="B21" s="1"/>
      <c r="C21" s="1"/>
      <c r="D21" s="1"/>
      <c r="E21" s="1"/>
      <c r="F21" s="1" t="s">
        <v>30</v>
      </c>
      <c r="G21" s="13">
        <f>G17/G16</f>
        <v>0.65517241379310343</v>
      </c>
      <c r="H21" s="13">
        <f>H17/H16</f>
        <v>0.53333333333333333</v>
      </c>
    </row>
    <row r="22" spans="2:8" ht="15">
      <c r="B22" s="1"/>
      <c r="C22" s="1"/>
      <c r="D22" s="1"/>
      <c r="E22" s="1"/>
      <c r="F22" s="1"/>
      <c r="G22" s="1"/>
      <c r="H22" s="1"/>
    </row>
    <row r="23" spans="2:8" ht="15">
      <c r="B23" s="1"/>
      <c r="C23" s="1"/>
      <c r="D23" s="1"/>
      <c r="E23" s="1"/>
      <c r="F23" s="2" t="s">
        <v>62</v>
      </c>
      <c r="G23" s="1"/>
      <c r="H23" s="1"/>
    </row>
    <row r="24" spans="2:8" ht="15">
      <c r="B24" s="1"/>
      <c r="C24" s="1"/>
      <c r="D24" s="1"/>
      <c r="E24" s="1"/>
      <c r="F24" s="1"/>
      <c r="G24" s="1" t="str">
        <f>[1]Match!$B1</f>
        <v>Bally</v>
      </c>
      <c r="H24" s="1" t="str">
        <f>[1]Match!$C1</f>
        <v>Town</v>
      </c>
    </row>
    <row r="25" spans="2:8" ht="15">
      <c r="B25" s="1"/>
      <c r="C25" s="1"/>
      <c r="D25" s="1"/>
      <c r="E25" s="1"/>
      <c r="F25" s="1" t="s">
        <v>77</v>
      </c>
      <c r="G25" s="1">
        <f>SUMIF([1]Match!A:A, "yellow*", [1]Match!B:B)</f>
        <v>0</v>
      </c>
      <c r="H25" s="1">
        <f>SUMIF([1]Match!A:A, "yellow*", [1]Match!C:C)</f>
        <v>0</v>
      </c>
    </row>
    <row r="26" spans="2:8" ht="15">
      <c r="B26" s="1"/>
      <c r="C26" s="1"/>
      <c r="D26" s="1"/>
      <c r="E26" s="1"/>
      <c r="F26" s="1" t="s">
        <v>78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>
      <c r="B27" s="1"/>
      <c r="C27" s="1"/>
      <c r="D27" s="1"/>
      <c r="E27" s="1"/>
      <c r="F27" s="1" t="s">
        <v>79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>
      <c r="B28" s="1"/>
      <c r="C28" s="1"/>
      <c r="D28" s="1"/>
      <c r="E28" s="1"/>
      <c r="F28" s="1" t="s">
        <v>5</v>
      </c>
      <c r="G28" s="1">
        <f>SUMIF([1]Match!A:A, "free*", [1]Match!B:B)</f>
        <v>16</v>
      </c>
      <c r="H28" s="1">
        <f>SUMIF([1]Match!A:A, "free*", [1]Match!C:C)</f>
        <v>15</v>
      </c>
    </row>
    <row r="29" spans="2:8" ht="15">
      <c r="B29" s="1"/>
      <c r="C29" s="1"/>
      <c r="D29" s="1"/>
      <c r="E29" s="1"/>
    </row>
    <row r="30" spans="2:8" ht="15">
      <c r="B30" s="1"/>
      <c r="C30" s="1"/>
      <c r="D30" s="1"/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activeCell="B3" sqref="B3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[1]Players1!$B$1</f>
        <v>0</v>
      </c>
      <c r="B2" s="1">
        <f>SUMIF([1]Players1!$A$1:$A$15, "goal*", [1]Players1!$B$1:$B$15)</f>
        <v>1</v>
      </c>
      <c r="C2" s="1">
        <f>SUMIF([1]Players1!$A$1:$A$15, "point*", [1]Players1!$B$1:$B$15)</f>
        <v>7</v>
      </c>
      <c r="D2" s="1">
        <f>SUMIF([1]Players1!$A$1:$A$15, "*from free", [1]Players1!$B$1:$B$15)</f>
        <v>3</v>
      </c>
      <c r="E2" s="1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14</v>
      </c>
      <c r="F2" s="13">
        <f t="shared" ref="F2:F20" si="0">IFERROR((B2+C2)/E2,0)</f>
        <v>0.5714285714285714</v>
      </c>
      <c r="G2" s="1">
        <f>SUMIF([1]Players1!$A$1:$A$15, "free*ed", [1]Players1!$B$1:$B$15)</f>
        <v>11</v>
      </c>
    </row>
    <row r="3" spans="1:7" ht="15">
      <c r="A3" s="1" t="str">
        <f>[1]Players1!$C$1</f>
        <v xml:space="preserve"> 07</v>
      </c>
      <c r="B3" s="1">
        <f>SUMIF([1]Players1!$A$1:$A$15, "goal*", [1]Players1!$C$1:$C$15)</f>
        <v>0</v>
      </c>
      <c r="C3" s="1">
        <f>SUMIF([1]Players1!$A$1:$A$15, "point*", [1]Players1!$C$1:$C$15)</f>
        <v>0</v>
      </c>
      <c r="D3" s="1">
        <f>SUMIF([1]Players1!$A$1:$A$15, "*from free", [1]Players1!$C$1:$C$15)</f>
        <v>0</v>
      </c>
      <c r="E3" s="1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0</v>
      </c>
      <c r="F3" s="13">
        <f t="shared" si="0"/>
        <v>0</v>
      </c>
      <c r="G3" s="1">
        <f>SUMIF([1]Players1!$A$1:$A$15, "free*ed", [1]Players1!$C$1:$C$15)</f>
        <v>1</v>
      </c>
    </row>
    <row r="4" spans="1:7" ht="15">
      <c r="A4" s="1" t="str">
        <f>[1]Players1!$D$1</f>
        <v xml:space="preserve"> 08</v>
      </c>
      <c r="B4" s="1">
        <f>SUMIF([1]Players1!$A$1:$A$15, "goal*", [1]Players1!$D$1:$D$15)</f>
        <v>0</v>
      </c>
      <c r="C4" s="1">
        <f>SUMIF([1]Players1!$A$1:$A$15, "point*", [1]Players1!$D$1:$D$15)</f>
        <v>1</v>
      </c>
      <c r="D4" s="1">
        <f>SUMIF([1]Players1!$A$1:$A$15,"*from free", [1]Players1!$D$1:$D$15)</f>
        <v>0</v>
      </c>
      <c r="E4" s="1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1</v>
      </c>
      <c r="F4" s="13">
        <f t="shared" si="0"/>
        <v>1</v>
      </c>
      <c r="G4" s="1">
        <f>SUMIF([1]Players1!$A$1:$A$15,"free*ed", [1]Players1!$D$1:$D$15)</f>
        <v>0</v>
      </c>
    </row>
    <row r="5" spans="1:7" ht="15">
      <c r="A5" s="1" t="str">
        <f>[1]Players1!$E$1</f>
        <v xml:space="preserve"> 09</v>
      </c>
      <c r="B5" s="1">
        <f>SUMIF([1]Players1!$A$1:$A$15, "goal*", [1]Players1!$E$1:$E$15)</f>
        <v>0</v>
      </c>
      <c r="C5" s="1">
        <f>SUMIF([1]Players1!$A$1:$A$15, "point*", [1]Players1!$E$1:$E$15)</f>
        <v>1</v>
      </c>
      <c r="D5" s="1">
        <f>SUMIF([1]Players1!$A$1:$A$15, "*from free", [1]Players1!$E$1:$E$15)</f>
        <v>0</v>
      </c>
      <c r="E5" s="1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1</v>
      </c>
      <c r="F5" s="13">
        <f t="shared" si="0"/>
        <v>1</v>
      </c>
      <c r="G5" s="1">
        <f>SUMIF([1]Players1!$A$1:$A$15, "free*ed", [1]Players1!$E$1:$E$15)</f>
        <v>0</v>
      </c>
    </row>
    <row r="6" spans="1:7" ht="15">
      <c r="A6" s="1" t="str">
        <f>[1]Players1!$F$1</f>
        <v xml:space="preserve"> 10</v>
      </c>
      <c r="B6" s="1">
        <f>SUMIF([1]Players1!$A$1:$A$15, "goal*", [1]Players1!$F$1:$F$15)</f>
        <v>0</v>
      </c>
      <c r="C6" s="1">
        <f>SUMIF([1]Players1!$A$1:$A$15, "point*", [1]Players1!$F$1:$F$15)</f>
        <v>5</v>
      </c>
      <c r="D6" s="1">
        <f>SUMIF([1]Players1!$A$1:$A$15, "*from free", [1]Players1!$F$1:$F$15)</f>
        <v>2</v>
      </c>
      <c r="E6" s="1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5</v>
      </c>
      <c r="F6" s="13">
        <f t="shared" si="0"/>
        <v>1</v>
      </c>
      <c r="G6" s="1">
        <f>SUMIF([1]Players1!$A$1:$A$15, "free*ed", [1]Players1!$F$1:$F$15)</f>
        <v>2</v>
      </c>
    </row>
    <row r="7" spans="1:7" ht="15">
      <c r="A7" s="1" t="str">
        <f>[1]Players1!$G$1</f>
        <v xml:space="preserve"> 11</v>
      </c>
      <c r="B7" s="1">
        <f>SUMIF([1]Players1!$A$1:$A$15, "goal*", [1]Players1!$G$1:$G$15)</f>
        <v>0</v>
      </c>
      <c r="C7" s="1">
        <f>SUMIF([1]Players1!$A$1:$A$15, "point*", [1]Players1!$G$1:$G$15)</f>
        <v>0</v>
      </c>
      <c r="D7" s="1">
        <f>SUMIF([1]Players1!$A$1:$A$15, "*from free", [1]Players1!$G$1:$G$15)</f>
        <v>0</v>
      </c>
      <c r="E7" s="1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1</v>
      </c>
      <c r="F7" s="13">
        <f t="shared" si="0"/>
        <v>0</v>
      </c>
      <c r="G7" s="1">
        <f>SUMIF([1]Players1!$A$1:$A$15, "free*ed", [1]Players1!$G$1:$G$15)</f>
        <v>1</v>
      </c>
    </row>
    <row r="8" spans="1:7" ht="15">
      <c r="A8" s="1" t="str">
        <f>[1]Players1!$H$1</f>
        <v xml:space="preserve"> 12</v>
      </c>
      <c r="B8" s="1">
        <f>SUMIF([1]Players1!$A$1:$A$15, "goal*", [1]Players1!$H$1:$H$15)</f>
        <v>0</v>
      </c>
      <c r="C8" s="1">
        <f>SUMIF([1]Players1!$A$1:$A$15, "point*", [1]Players1!$H$1:$H$15)</f>
        <v>1</v>
      </c>
      <c r="D8" s="1">
        <f>SUMIF([1]Players1!$A$1:$A$15,"*from free", [1]Players1!$H$1:$H$15)</f>
        <v>0</v>
      </c>
      <c r="E8" s="1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2</v>
      </c>
      <c r="F8" s="13">
        <f t="shared" si="0"/>
        <v>0.5</v>
      </c>
      <c r="G8" s="1">
        <f>SUMIF([1]Players1!$A$1:$A$15,"free*ed", [1]Players1!$H$1:$H$15)</f>
        <v>0</v>
      </c>
    </row>
    <row r="9" spans="1:7" ht="15">
      <c r="A9" s="1" t="str">
        <f>[1]Players1!$I$1</f>
        <v xml:space="preserve"> 13</v>
      </c>
      <c r="B9" s="1">
        <f>SUMIF([1]Players1!$A$1:$A$15, "goal*", [1]Players1!$I$1:$I$15)</f>
        <v>0</v>
      </c>
      <c r="C9" s="1">
        <f>SUMIF([1]Players1!$A$1:$A$15, "point*", [1]Players1!$I$1:$I$15)</f>
        <v>0</v>
      </c>
      <c r="D9" s="1">
        <f>SUMIF([1]Players1!$A$1:$A$15, "*from free", [1]Players1!$I$1:$I$15)</f>
        <v>0</v>
      </c>
      <c r="E9" s="1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1</v>
      </c>
      <c r="F9" s="13">
        <f t="shared" si="0"/>
        <v>0</v>
      </c>
      <c r="G9" s="1">
        <f>SUMIF([1]Players1!$A$1:$A$15, "free*ed", [1]Players1!$I$1:$I$15)</f>
        <v>0</v>
      </c>
    </row>
    <row r="10" spans="1:7" ht="15">
      <c r="A10" s="1" t="str">
        <f>[1]Players1!$J$1</f>
        <v xml:space="preserve"> 14</v>
      </c>
      <c r="B10" s="1">
        <f>SUMIF([1]Players1!$A$1:$A$15, "goal*", [1]Players1!$J$1:$J$15)</f>
        <v>0</v>
      </c>
      <c r="C10" s="1">
        <f>SUMIF([1]Players1!$A$1:$A$15, "point*", [1]Players1!$J$1:$J$15)</f>
        <v>3</v>
      </c>
      <c r="D10" s="1">
        <f>SUMIF([1]Players1!$A$1:$A$15, "*from free", [1]Players1!$J$1:$J$15)</f>
        <v>0</v>
      </c>
      <c r="E10" s="1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4</v>
      </c>
      <c r="F10" s="13">
        <f t="shared" si="0"/>
        <v>0.75</v>
      </c>
      <c r="G10" s="1">
        <f>SUMIF([1]Players1!$A$1:$A$15, "free*ed", [1]Players1!$J$1:$J$15)</f>
        <v>1</v>
      </c>
    </row>
    <row r="11" spans="1:7" ht="15">
      <c r="A11" s="1" t="str">
        <f>[1]Players1!$K$1</f>
        <v>All</v>
      </c>
      <c r="B11" s="1">
        <f>SUMIF([1]Players1!$A$1:$A$15, "goal*", [1]Players1!$K$1:$K$15)</f>
        <v>1</v>
      </c>
      <c r="C11" s="1">
        <f>SUMIF([1]Players1!$A$1:$A$15, "point*", [1]Players1!$K$1:$K$15)</f>
        <v>18</v>
      </c>
      <c r="D11" s="1">
        <f>SUMIF([1]Players1!$A$1:$A$15, "*from free", [1]Players1!$K$1:$K$15)</f>
        <v>5</v>
      </c>
      <c r="E11" s="1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29</v>
      </c>
      <c r="F11" s="13">
        <f t="shared" si="0"/>
        <v>0.65517241379310343</v>
      </c>
      <c r="G11" s="1">
        <f>SUMIF([1]Players1!$A$1:$A$15, "free*ed", [1]Players1!$K$1:$K$15)</f>
        <v>16</v>
      </c>
    </row>
    <row r="12" spans="1:7" ht="15">
      <c r="A12" s="1">
        <f>[1]Players1!$L$1</f>
        <v>0</v>
      </c>
      <c r="B12" s="1">
        <f>SUMIF([1]Players1!$A$1:$A$15, "goal*", [1]Players1!$L$1:$L$15)</f>
        <v>0</v>
      </c>
      <c r="C12" s="1">
        <f>SUMIF([1]Players1!$A$1:$A$15, "point*", [1]Players1!$L$1:$L$15)</f>
        <v>0</v>
      </c>
      <c r="D12" s="1">
        <f>SUMIF([1]Players1!$A$1:$A$15, "*from free", [1]Players1!$L$1:$L$15)</f>
        <v>0</v>
      </c>
      <c r="E12" s="1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0</v>
      </c>
      <c r="F12" s="13">
        <f t="shared" si="0"/>
        <v>0</v>
      </c>
      <c r="G12" s="1">
        <f>SUMIF([1]Players1!$A$1:$A$15, "free*ed", [1]Players1!$L$1:$L$15)</f>
        <v>0</v>
      </c>
    </row>
    <row r="13" spans="1:7" ht="15">
      <c r="A13" s="1">
        <f>[1]Players1!$M$1</f>
        <v>0</v>
      </c>
      <c r="B13" s="1">
        <f>SUMIF([1]Players1!$A$1:$A$15, "goal*", [1]Players1!$M$1:$M$15)</f>
        <v>0</v>
      </c>
      <c r="C13" s="1">
        <f>SUMIF([1]Players1!$A$1:$A$15, "point*", [1]Players1!$M$1:$M$15)</f>
        <v>0</v>
      </c>
      <c r="D13" s="1">
        <f>SUMIF([1]Players1!$A$1:$A$15, "*from free", [1]Players1!$M$1:$M$15)</f>
        <v>0</v>
      </c>
      <c r="E13" s="1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0</v>
      </c>
      <c r="F13" s="13">
        <f t="shared" si="0"/>
        <v>0</v>
      </c>
      <c r="G13" s="1">
        <f>SUMIF([1]Players1!$A$1:$A$15, "free*ed", [1]Players1!$M$1:$M$15)</f>
        <v>0</v>
      </c>
    </row>
    <row r="14" spans="1:7" ht="15">
      <c r="A14" s="1">
        <f>[1]Players1!$N$1</f>
        <v>0</v>
      </c>
      <c r="B14" s="1">
        <f>SUMIF([1]Players1!$A$1:$A$15, "goal*", [1]Players1!$N$1:$N$15)</f>
        <v>0</v>
      </c>
      <c r="C14" s="1">
        <f>SUMIF([1]Players1!$A$1:$A$15, "point*", [1]Players1!$N$1:$N$15)</f>
        <v>0</v>
      </c>
      <c r="D14" s="1">
        <f>SUMIF([1]Players1!$A$1:$A$15, "*from free", [1]Players1!$N$1:$N$15)</f>
        <v>0</v>
      </c>
      <c r="E14" s="1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0</v>
      </c>
      <c r="F14" s="13">
        <f t="shared" si="0"/>
        <v>0</v>
      </c>
      <c r="G14" s="1">
        <f>SUMIF([1]Players1!$A$1:$A$15, "free*ed", [1]Players1!$N$1:$N$15)</f>
        <v>0</v>
      </c>
    </row>
    <row r="15" spans="1:7" ht="15">
      <c r="A15" s="1">
        <f>[1]Players1!$O$1</f>
        <v>0</v>
      </c>
      <c r="B15" s="1">
        <f>SUMIF([1]Players1!$A$1:$A$15, "goal*", [1]Players1!$O$1:$O$15)</f>
        <v>0</v>
      </c>
      <c r="C15" s="1">
        <f>SUMIF([1]Players1!$A$1:$A$15, "point*", [1]Players1!$O$1:$O$15)</f>
        <v>0</v>
      </c>
      <c r="D15" s="1">
        <f>SUMIF([1]Players1!$A$1:$A$15, "*from free", [1]Players1!$O$1:$O$15)</f>
        <v>0</v>
      </c>
      <c r="E15" s="1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0</v>
      </c>
      <c r="F15" s="13">
        <f t="shared" si="0"/>
        <v>0</v>
      </c>
      <c r="G15" s="1">
        <f>SUMIF([1]Players1!$A$1:$A$15, "free*ed", [1]Players1!$O$1:$O$15)</f>
        <v>0</v>
      </c>
    </row>
    <row r="16" spans="1:7" ht="15">
      <c r="A16" s="1">
        <f>[1]Players1!$P$1</f>
        <v>0</v>
      </c>
      <c r="B16" s="1">
        <f>SUMIF([1]Players1!$A$1:$A$15, "goal*", [1]Players1!$P$1:$P$15)</f>
        <v>0</v>
      </c>
      <c r="C16" s="1">
        <f>SUMIF([1]Players1!$A$1:$A$15, "point*", [1]Players1!$P$1:$P$15)</f>
        <v>0</v>
      </c>
      <c r="D16" s="1">
        <f>SUMIF([1]Players1!$A$1:$A$15, "*from free", [1]Players1!$P$1:$P$15)</f>
        <v>0</v>
      </c>
      <c r="E16" s="1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0</v>
      </c>
      <c r="F16" s="13">
        <f t="shared" si="0"/>
        <v>0</v>
      </c>
      <c r="G16" s="1">
        <f>SUMIF([1]Players1!$A$1:$A$15, "free*ed", [1]Players1!$P$1:$P$15)</f>
        <v>0</v>
      </c>
    </row>
    <row r="17" spans="1:7" ht="15">
      <c r="A17" s="1">
        <f>[1]Players1!$Q$1</f>
        <v>0</v>
      </c>
      <c r="B17" s="1">
        <f>SUMIF([1]Players1!$A$1:$A$15, "goal*", [1]Players1!$Q$1:$Q$15)</f>
        <v>0</v>
      </c>
      <c r="C17" s="1">
        <f>SUMIF([1]Players1!$A$1:$A$15, "point*", [1]Players1!$Q$1:$Q$15)</f>
        <v>0</v>
      </c>
      <c r="D17" s="1">
        <f>SUMIF([1]Players1!$A$1:$A$15, "*from free", [1]Players1!$Q$1:$Q$15)</f>
        <v>0</v>
      </c>
      <c r="E17" s="1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0</v>
      </c>
      <c r="F17" s="13">
        <f t="shared" si="0"/>
        <v>0</v>
      </c>
      <c r="G17" s="1">
        <f>SUMIF([1]Players1!$A$1:$A$15, "free*ed", [1]Players1!$Q$1:$Q$15)</f>
        <v>0</v>
      </c>
    </row>
    <row r="18" spans="1:7" ht="15">
      <c r="A18" s="1">
        <f>[1]Players1!$R$1</f>
        <v>0</v>
      </c>
      <c r="B18" s="1">
        <f>SUMIF([1]Players1!$A$1:$A$15, "goal*", [1]Players1!$R$1:$R$15)</f>
        <v>0</v>
      </c>
      <c r="C18" s="1">
        <f>SUMIF([1]Players1!$A$1:$A$15, "point*", [1]Players1!$R$1:$R$15)</f>
        <v>0</v>
      </c>
      <c r="D18" s="1">
        <f>SUMIF([1]Players1!$A$1:$A$15, "*from free", [1]Players1!$R$1:$R$15)</f>
        <v>0</v>
      </c>
      <c r="E18" s="1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0</v>
      </c>
      <c r="F18" s="13">
        <f t="shared" si="0"/>
        <v>0</v>
      </c>
      <c r="G18" s="1">
        <f>SUMIF([1]Players1!$A$1:$A$15, "free*ed", [1]Players1!$R$1:$R$15)</f>
        <v>0</v>
      </c>
    </row>
    <row r="19" spans="1:7" ht="15">
      <c r="A19" s="1">
        <f>[1]Players1!$S$1</f>
        <v>0</v>
      </c>
      <c r="B19" s="1">
        <f>SUMIF([1]Players1!$A$1:$A$15, "goal*", [1]Players1!$S$1:$S$15)</f>
        <v>0</v>
      </c>
      <c r="C19" s="1">
        <f>SUMIF([1]Players1!$A$1:$A$15, "point*", [1]Players1!$S$1:$S$15)</f>
        <v>0</v>
      </c>
      <c r="D19" s="1">
        <f>SUMIF([1]Players1!$A$1:$A$15, "*from free", [1]Players1!$S$1:$S$15)</f>
        <v>0</v>
      </c>
      <c r="E19" s="1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0</v>
      </c>
      <c r="F19" s="13">
        <f t="shared" si="0"/>
        <v>0</v>
      </c>
      <c r="G19" s="1">
        <f>SUMIF([1]Players1!$A$1:$A$15, "free*ed", [1]Players1!$S$1:$S$15)</f>
        <v>0</v>
      </c>
    </row>
    <row r="20" spans="1:7" ht="15">
      <c r="A20" s="1">
        <f>[1]Players1!$T$1</f>
        <v>0</v>
      </c>
      <c r="B20" s="1">
        <f>SUMIF([1]Players1!$A$1:$A$15, "goal*", [1]Players1!$T$1:$T$15)</f>
        <v>0</v>
      </c>
      <c r="C20" s="1">
        <f>SUMIF([1]Players1!$A$1:$A$15, "point*", [1]Players1!$T$1:$T$15)</f>
        <v>0</v>
      </c>
      <c r="D20" s="1">
        <f>SUMIF([1]Players1!$A$1:$A$15, "*from free", [1]Players1!$T$1:$T$15)</f>
        <v>0</v>
      </c>
      <c r="E20" s="1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0</v>
      </c>
      <c r="F20" s="13">
        <f t="shared" si="0"/>
        <v>0</v>
      </c>
      <c r="G20" s="1">
        <f>SUMIF([1]Players1!$A$1:$A$15, "free*ed", [1]Players1!$T$1:$T$15)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A2" sqref="A2"/>
    </sheetView>
  </sheetViews>
  <sheetFormatPr baseColWidth="10" defaultRowHeight="13"/>
  <sheetData>
    <row r="1" spans="1:7" ht="1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 ht="15">
      <c r="A2" s="1">
        <f>[1]Players2!$B$1</f>
        <v>0</v>
      </c>
      <c r="B2" s="1">
        <f>SUMIF([1]Players2!$A$1:$A$15, "goal*", [1]Players2!$B$1:$B$15)</f>
        <v>0</v>
      </c>
      <c r="C2" s="1">
        <f>SUMIF([1]Players2!$A$1:$A$15, "point*", [1]Players2!$B$1:$B$15)</f>
        <v>2</v>
      </c>
      <c r="D2" s="1">
        <f>SUMIF([1]Players2!$A$1:$A$15, "*from free", [1]Players2!$B$1:$B$15)</f>
        <v>3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8</v>
      </c>
      <c r="F2" s="13">
        <f t="shared" ref="F2:F20" si="0">IFERROR((B2+C2)/E2,0)</f>
        <v>0.25</v>
      </c>
      <c r="G2" s="1">
        <f>SUMIF([1]Players2!$A$1:$A$15, "free*ed", [1]Players2!$B$1:$B$15)</f>
        <v>15</v>
      </c>
    </row>
    <row r="3" spans="1:7" ht="15">
      <c r="A3" s="1" t="str">
        <f>[1]Players2!$C$1</f>
        <v xml:space="preserve"> 06</v>
      </c>
      <c r="B3" s="1">
        <f>SUMIF([1]Players2!$A$1:$A$15, "goal*", [1]Players2!$C$1:$C$15)</f>
        <v>0</v>
      </c>
      <c r="C3" s="1">
        <f>SUMIF([1]Players2!$A$1:$A$15, "point*", [1]Players2!$C$1:$C$15)</f>
        <v>4</v>
      </c>
      <c r="D3" s="1">
        <f>SUMIF([1]Players2!$A$1:$A$15, "*from free", [1]Players2!$C$1:$C$15)</f>
        <v>4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4</v>
      </c>
      <c r="F3" s="13">
        <f t="shared" si="0"/>
        <v>1</v>
      </c>
      <c r="G3" s="1">
        <f>SUMIF([1]Players2!$A$1:$A$15, "free*ed", [1]Players2!$C$1:$C$15)</f>
        <v>0</v>
      </c>
    </row>
    <row r="4" spans="1:7" ht="15">
      <c r="A4" s="1" t="str">
        <f>[1]Players2!$D$1</f>
        <v xml:space="preserve"> 08</v>
      </c>
      <c r="B4" s="1">
        <f>SUMIF([1]Players2!$A$1:$A$15, "goal*", [1]Players2!$D$1:$D$15)</f>
        <v>0</v>
      </c>
      <c r="C4" s="1">
        <f>SUMIF([1]Players2!$A$1:$A$15, "point*", [1]Players2!$D$1:$D$15)</f>
        <v>1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1</v>
      </c>
      <c r="F4" s="13">
        <f t="shared" si="0"/>
        <v>1</v>
      </c>
      <c r="G4" s="1">
        <f>SUMIF([1]Players2!$A$1:$A$15,"free*ed", [1]Players2!$D$1:$D$15)</f>
        <v>0</v>
      </c>
    </row>
    <row r="5" spans="1:7" ht="15">
      <c r="A5" s="1" t="str">
        <f>[1]Players2!$E$1</f>
        <v xml:space="preserve"> 11</v>
      </c>
      <c r="B5" s="1">
        <f>SUMIF([1]Players2!$A$1:$A$15, "goal*", [1]Players2!$E$1:$E$15)</f>
        <v>0</v>
      </c>
      <c r="C5" s="1">
        <f>SUMIF([1]Players2!$A$1:$A$15, "point*", [1]Players2!$E$1:$E$15)</f>
        <v>0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1</v>
      </c>
      <c r="F5" s="13">
        <f t="shared" si="0"/>
        <v>0</v>
      </c>
      <c r="G5" s="1">
        <f>SUMIF([1]Players2!$A$1:$A$15, "free*ed", [1]Players2!$E$1:$E$15)</f>
        <v>0</v>
      </c>
    </row>
    <row r="6" spans="1:7" ht="15">
      <c r="A6" s="1" t="str">
        <f>[1]Players2!$F$1</f>
        <v xml:space="preserve"> 13</v>
      </c>
      <c r="B6" s="1">
        <f>SUMIF([1]Players2!$A$1:$A$15, "goal*", [1]Players2!$F$1:$F$15)</f>
        <v>0</v>
      </c>
      <c r="C6" s="1">
        <f>SUMIF([1]Players2!$A$1:$A$15, "point*", [1]Players2!$F$1:$F$15)</f>
        <v>1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1</v>
      </c>
      <c r="F6" s="13">
        <f t="shared" si="0"/>
        <v>1</v>
      </c>
      <c r="G6" s="1">
        <f>SUMIF([1]Players2!$A$1:$A$15, "free*ed", [1]Players2!$F$1:$F$15)</f>
        <v>0</v>
      </c>
    </row>
    <row r="7" spans="1:7" ht="15">
      <c r="A7" s="1" t="str">
        <f>[1]Players2!$G$1</f>
        <v>All</v>
      </c>
      <c r="B7" s="1">
        <f>SUMIF([1]Players2!$A$1:$A$15, "goal*", [1]Players2!$G$1:$G$15)</f>
        <v>0</v>
      </c>
      <c r="C7" s="1">
        <f>SUMIF([1]Players2!$A$1:$A$15, "point*", [1]Players2!$G$1:$G$15)</f>
        <v>8</v>
      </c>
      <c r="D7" s="1">
        <f>SUMIF([1]Players2!$A$1:$A$15, "*from free", [1]Players2!$G$1:$G$15)</f>
        <v>7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15</v>
      </c>
      <c r="F7" s="13">
        <f t="shared" si="0"/>
        <v>0.53333333333333333</v>
      </c>
      <c r="G7" s="1">
        <f>SUMIF([1]Players2!$A$1:$A$15, "free*ed", [1]Players2!$G$1:$G$15)</f>
        <v>15</v>
      </c>
    </row>
    <row r="8" spans="1:7" ht="15">
      <c r="A8" s="1">
        <f>[1]Players2!$H$1</f>
        <v>0</v>
      </c>
      <c r="B8" s="1">
        <f>SUMIF([1]Players2!$A$1:$A$15, "goal*", [1]Players2!$H$1:$H$15)</f>
        <v>0</v>
      </c>
      <c r="C8" s="1">
        <f>SUMIF([1]Players2!$A$1:$A$15, "point*", [1]Players2!$H$1:$H$15)</f>
        <v>0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0</v>
      </c>
      <c r="F8" s="13">
        <f t="shared" si="0"/>
        <v>0</v>
      </c>
      <c r="G8" s="1">
        <f>SUMIF([1]Players2!$A$1:$A$15,"free*ed", [1]Players2!$H$1:$H$15)</f>
        <v>0</v>
      </c>
    </row>
    <row r="9" spans="1:7" ht="15">
      <c r="A9" s="1">
        <f>[1]Players2!$I$1</f>
        <v>0</v>
      </c>
      <c r="B9" s="1">
        <f>SUMIF([1]Players2!$A$1:$A$15, "goal*", [1]Players2!$I$1:$I$15)</f>
        <v>0</v>
      </c>
      <c r="C9" s="1">
        <f>SUMIF([1]Players2!$A$1:$A$15, "point*", [1]Players2!$I$1:$I$15)</f>
        <v>0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0</v>
      </c>
      <c r="F9" s="13">
        <f t="shared" si="0"/>
        <v>0</v>
      </c>
      <c r="G9" s="1">
        <f>SUMIF([1]Players2!$A$1:$A$15, "free*ed", [1]Players2!$I$1:$I$15)</f>
        <v>0</v>
      </c>
    </row>
    <row r="10" spans="1:7" ht="15">
      <c r="A10" s="1">
        <f>[1]Players2!$J$1</f>
        <v>0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13">
        <f t="shared" si="0"/>
        <v>0</v>
      </c>
      <c r="G10" s="1">
        <f>SUMIF([1]Players2!$A$1:$A$15, "free*ed", [1]Players2!$J$1:$J$15)</f>
        <v>0</v>
      </c>
    </row>
    <row r="11" spans="1:7" ht="15">
      <c r="A11" s="1">
        <f>[1]Players2!$K$1</f>
        <v>0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0</v>
      </c>
      <c r="F11" s="13">
        <f t="shared" si="0"/>
        <v>0</v>
      </c>
      <c r="G11" s="1">
        <f>SUMIF([1]Players2!$A$1:$A$15, "free*ed", [1]Players2!$K$1:$K$15)</f>
        <v>0</v>
      </c>
    </row>
    <row r="12" spans="1:7" ht="15">
      <c r="A12" s="1">
        <f>[1]Players2!$L$1</f>
        <v>0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13">
        <f t="shared" si="0"/>
        <v>0</v>
      </c>
      <c r="G12" s="1">
        <f>SUMIF([1]Players2!$A$1:$A$15, "free*ed", [1]Players2!$L$1:$L$15)</f>
        <v>0</v>
      </c>
    </row>
    <row r="13" spans="1:7" ht="15">
      <c r="A13" s="1">
        <f>[1]Players2!$M$1</f>
        <v>0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13">
        <f t="shared" si="0"/>
        <v>0</v>
      </c>
      <c r="G13" s="1">
        <f>SUMIF([1]Players2!$A$1:$A$15, "free*ed", [1]Players2!$M$1:$M$15)</f>
        <v>0</v>
      </c>
    </row>
    <row r="14" spans="1:7" ht="15">
      <c r="A14" s="1">
        <f>[1]Players2!$N$1</f>
        <v>0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13">
        <f t="shared" si="0"/>
        <v>0</v>
      </c>
      <c r="G14" s="1">
        <f>SUMIF([1]Players2!$A$1:$A$15, "free*ed", [1]Players2!$N$1:$N$15)</f>
        <v>0</v>
      </c>
    </row>
    <row r="15" spans="1:7" ht="15">
      <c r="A15" s="1">
        <f>[1]Players2!$O$1</f>
        <v>0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13">
        <f t="shared" si="0"/>
        <v>0</v>
      </c>
      <c r="G15" s="1">
        <f>SUMIF([1]Players2!$A$1:$A$15, "free*ed", [1]Players2!$O$1:$O$15)</f>
        <v>0</v>
      </c>
    </row>
    <row r="16" spans="1:7" ht="15">
      <c r="A16" s="1">
        <f>[1]Players2!$P$1</f>
        <v>0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13">
        <f t="shared" si="0"/>
        <v>0</v>
      </c>
      <c r="G16" s="1">
        <f>SUMIF([1]Players2!$A$1:$A$15, "free*ed", [1]Players2!$P$1:$P$15)</f>
        <v>0</v>
      </c>
    </row>
    <row r="17" spans="1:7" ht="15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13">
        <f t="shared" si="0"/>
        <v>0</v>
      </c>
      <c r="G17" s="1">
        <f>SUMIF([1]Players2!$A$1:$A$15, "free*ed", [1]Players2!$Q$1:$Q$15)</f>
        <v>0</v>
      </c>
    </row>
    <row r="18" spans="1:7" ht="15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13">
        <f t="shared" si="0"/>
        <v>0</v>
      </c>
      <c r="G18" s="1">
        <f>SUMIF([1]Players2!$A$1:$A$15, "free*ed", [1]Players2!$R$1:$R$15)</f>
        <v>0</v>
      </c>
    </row>
    <row r="19" spans="1:7" ht="15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13">
        <f t="shared" si="0"/>
        <v>0</v>
      </c>
      <c r="G19" s="1">
        <f>SUMIF([1]Players2!$A$1:$A$15, "free*ed", [1]Players2!$S$1:$S$15)</f>
        <v>0</v>
      </c>
    </row>
    <row r="20" spans="1:7" ht="15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13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J21"/>
  <sheetViews>
    <sheetView workbookViewId="0">
      <selection activeCell="F13" sqref="F13"/>
    </sheetView>
  </sheetViews>
  <sheetFormatPr baseColWidth="10" defaultRowHeight="13"/>
  <sheetData>
    <row r="2" spans="2:10" ht="15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>
      <c r="B3" s="1"/>
      <c r="C3" s="1" t="str">
        <f>[1]Sectors!$B$1</f>
        <v>Bally</v>
      </c>
      <c r="D3" s="1"/>
      <c r="E3" s="1"/>
      <c r="F3" s="1"/>
      <c r="G3" s="1" t="str">
        <f>[1]Sectors!$H$1</f>
        <v>Town</v>
      </c>
      <c r="H3" s="1"/>
      <c r="I3" s="1"/>
      <c r="J3" s="1"/>
    </row>
    <row r="4" spans="2:10" ht="15">
      <c r="C4" s="1" t="s">
        <v>59</v>
      </c>
      <c r="D4" s="1" t="s">
        <v>60</v>
      </c>
      <c r="E4" s="1" t="s">
        <v>61</v>
      </c>
      <c r="F4" s="1" t="s">
        <v>0</v>
      </c>
      <c r="G4" s="14" t="s">
        <v>0</v>
      </c>
      <c r="H4" s="1" t="s">
        <v>59</v>
      </c>
      <c r="I4" s="1" t="s">
        <v>60</v>
      </c>
      <c r="J4" s="1" t="s">
        <v>61</v>
      </c>
    </row>
    <row r="5" spans="2:10" ht="15">
      <c r="B5" s="1" t="s">
        <v>53</v>
      </c>
      <c r="C5" s="1">
        <f>SUMIF([1]Sectors!A:A, "goal*", [1]Sectors!B:B)</f>
        <v>0</v>
      </c>
      <c r="D5" s="1">
        <f>SUMIF([1]Sectors!A:A, "point*",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 t="shared" ref="G5:G10" si="2">I5+(H5*3)</f>
        <v>2</v>
      </c>
      <c r="H5" s="1">
        <f>SUMIF([1]Sectors!A:A, "goal*", [1]Sectors!H:H)</f>
        <v>0</v>
      </c>
      <c r="I5" s="1">
        <f>SUMIF([1]Sectors!A:A, "point*", [1]Sectors!H:H)</f>
        <v>2</v>
      </c>
      <c r="J5" s="1">
        <f t="shared" ref="J5:J10" si="3">SUM(H5:I5)</f>
        <v>2</v>
      </c>
    </row>
    <row r="6" spans="2:10" ht="15">
      <c r="B6" s="1" t="s">
        <v>54</v>
      </c>
      <c r="C6" s="1">
        <f>SUMIF([1]Sectors!A:A, "goal*", [1]Sectors!C:C)</f>
        <v>0</v>
      </c>
      <c r="D6" s="1">
        <f>SUMIF([1]Sectors!A:A, "point*", [1]Sectors!C:C)</f>
        <v>5</v>
      </c>
      <c r="E6" s="1">
        <f t="shared" si="0"/>
        <v>5</v>
      </c>
      <c r="F6" s="1">
        <f t="shared" si="1"/>
        <v>5</v>
      </c>
      <c r="G6" s="1">
        <f t="shared" si="2"/>
        <v>1</v>
      </c>
      <c r="H6" s="1">
        <f>SUMIF([1]Sectors!A:A, "goal*", [1]Sectors!I:I)</f>
        <v>0</v>
      </c>
      <c r="I6" s="1">
        <f>SUMIF([1]Sectors!A:A, "point*", [1]Sectors!I:I)</f>
        <v>1</v>
      </c>
      <c r="J6" s="1">
        <f t="shared" si="3"/>
        <v>1</v>
      </c>
    </row>
    <row r="7" spans="2:10" ht="15">
      <c r="B7" s="1" t="s">
        <v>55</v>
      </c>
      <c r="C7" s="1">
        <f>SUMIF([1]Sectors!A:A, "goal*", [1]Sectors!D:D)</f>
        <v>0</v>
      </c>
      <c r="D7" s="1">
        <f>SUMIF([1]Sectors!A:A, "point*", [1]Sectors!D:D)</f>
        <v>3</v>
      </c>
      <c r="E7" s="1">
        <f t="shared" si="0"/>
        <v>3</v>
      </c>
      <c r="F7" s="1">
        <f t="shared" si="1"/>
        <v>3</v>
      </c>
      <c r="G7" s="1">
        <f t="shared" si="2"/>
        <v>3</v>
      </c>
      <c r="H7" s="1">
        <f>SUMIF([1]Sectors!A:A, "goal*", [1]Sectors!J:J)</f>
        <v>0</v>
      </c>
      <c r="I7" s="1">
        <f>SUMIF([1]Sectors!A:A, "point*", [1]Sectors!J:J)</f>
        <v>3</v>
      </c>
      <c r="J7" s="1">
        <f t="shared" si="3"/>
        <v>3</v>
      </c>
    </row>
    <row r="8" spans="2:10" ht="15">
      <c r="B8" s="1" t="s">
        <v>56</v>
      </c>
      <c r="C8" s="1">
        <f>SUMIF([1]Sectors!A:A, "goal*", [1]Sectors!E:E)</f>
        <v>1</v>
      </c>
      <c r="D8" s="1">
        <f>SUMIF([1]Sectors!A:A, "point*", [1]Sectors!E:E)</f>
        <v>2</v>
      </c>
      <c r="E8" s="1">
        <f t="shared" si="0"/>
        <v>3</v>
      </c>
      <c r="F8" s="1">
        <f t="shared" si="1"/>
        <v>5</v>
      </c>
      <c r="G8" s="1">
        <f t="shared" si="2"/>
        <v>1</v>
      </c>
      <c r="H8" s="1">
        <f>SUMIF([1]Sectors!A:A, "goal*", [1]Sectors!K:K)</f>
        <v>0</v>
      </c>
      <c r="I8" s="1">
        <f>SUMIF([1]Sectors!A:A, "point*", [1]Sectors!K:K)</f>
        <v>1</v>
      </c>
      <c r="J8" s="1">
        <f t="shared" si="3"/>
        <v>1</v>
      </c>
    </row>
    <row r="9" spans="2:10" ht="15">
      <c r="B9" s="1" t="s">
        <v>57</v>
      </c>
      <c r="C9" s="1">
        <f>SUMIF([1]Sectors!A:A, "goal*", [1]Sectors!F:F)</f>
        <v>0</v>
      </c>
      <c r="D9" s="1">
        <f>SUMIF([1]Sectors!A:A, "point*", [1]Sectors!F:F)</f>
        <v>3</v>
      </c>
      <c r="E9" s="1">
        <f t="shared" si="0"/>
        <v>3</v>
      </c>
      <c r="F9" s="1">
        <f t="shared" si="1"/>
        <v>3</v>
      </c>
      <c r="G9" s="1">
        <f t="shared" si="2"/>
        <v>1</v>
      </c>
      <c r="H9" s="1">
        <f>SUMIF([1]Sectors!A:A, "goal*", [1]Sectors!L:L)</f>
        <v>0</v>
      </c>
      <c r="I9" s="1">
        <f>SUMIF([1]Sectors!A:A, "point*", [1]Sectors!L:L)</f>
        <v>1</v>
      </c>
      <c r="J9" s="1">
        <f t="shared" si="3"/>
        <v>1</v>
      </c>
    </row>
    <row r="10" spans="2:10" ht="15">
      <c r="B10" s="1" t="s">
        <v>58</v>
      </c>
      <c r="C10" s="1">
        <f>SUMIF([1]Sectors!A:A, "goal*", [1]Sectors!G:G)</f>
        <v>0</v>
      </c>
      <c r="D10" s="1">
        <f>SUMIF([1]Sectors!A:A, "point*", [1]Sectors!G:G)</f>
        <v>2</v>
      </c>
      <c r="E10" s="1">
        <f t="shared" si="0"/>
        <v>2</v>
      </c>
      <c r="F10" s="1">
        <f t="shared" si="1"/>
        <v>2</v>
      </c>
      <c r="G10" s="1">
        <f t="shared" si="2"/>
        <v>0</v>
      </c>
      <c r="H10" s="1">
        <f>SUMIF([1]Sectors!A:A, "goal*", [1]Sectors!M:M)</f>
        <v>0</v>
      </c>
      <c r="I10" s="1">
        <f>SUMIF([1]Sectors!A:A, "point*", [1]Sectors!M:M)</f>
        <v>0</v>
      </c>
      <c r="J10" s="1">
        <f t="shared" si="3"/>
        <v>0</v>
      </c>
    </row>
    <row r="11" spans="2:10" ht="15">
      <c r="B11" s="1"/>
    </row>
    <row r="12" spans="2:10" ht="15">
      <c r="B12" s="1" t="s">
        <v>74</v>
      </c>
    </row>
    <row r="13" spans="2:10" ht="15">
      <c r="B13" s="16"/>
      <c r="C13" s="1" t="str">
        <f>[1]Sectors!$B$1</f>
        <v>Bally</v>
      </c>
      <c r="D13" s="16"/>
      <c r="E13" s="16"/>
      <c r="F13" s="1" t="str">
        <f>[1]Sectors!$H$1</f>
        <v>Town</v>
      </c>
      <c r="G13" s="16"/>
      <c r="H13" s="16"/>
      <c r="J13" s="16"/>
    </row>
    <row r="14" spans="2:10" ht="15">
      <c r="B14" s="12"/>
      <c r="C14" s="16" t="s">
        <v>75</v>
      </c>
      <c r="D14" s="16" t="s">
        <v>76</v>
      </c>
      <c r="E14" s="16" t="s">
        <v>0</v>
      </c>
      <c r="F14" s="16" t="s">
        <v>0</v>
      </c>
      <c r="G14" s="16" t="s">
        <v>75</v>
      </c>
      <c r="H14" s="16" t="s">
        <v>76</v>
      </c>
      <c r="J14" s="16"/>
    </row>
    <row r="15" spans="2:10" ht="15">
      <c r="B15" s="16" t="s">
        <v>53</v>
      </c>
      <c r="C15" s="16">
        <f>SUMIF([1]Sectors!A:A, "own*won", [1]Sectors!B:B)</f>
        <v>3</v>
      </c>
      <c r="D15" s="16">
        <f>SUMIF([1]Sectors!A:A, "own*lost", [1]Sectors!H:H)</f>
        <v>1</v>
      </c>
      <c r="E15" s="16">
        <f>SUM(C15:D15)</f>
        <v>4</v>
      </c>
      <c r="F15" s="16">
        <v>3</v>
      </c>
      <c r="G15" s="16">
        <f>SUMIF([1]Sectors!A:A, "own*won", [1]Sectors!H:H)</f>
        <v>3</v>
      </c>
      <c r="H15" s="16">
        <f>SUMIF([1]Sectors!A:A, "own*lost", [1]Sectors!H:H)</f>
        <v>1</v>
      </c>
      <c r="J15" s="16"/>
    </row>
    <row r="16" spans="2:10" ht="15">
      <c r="B16" s="16" t="s">
        <v>54</v>
      </c>
      <c r="C16" s="16">
        <f>SUMIF([1]Sectors!A:A, "own*won", [1]Sectors!C:C)</f>
        <v>1</v>
      </c>
      <c r="D16" s="16">
        <f>SUMIF([1]Sectors!A:A, "own*lost", [1]Sectors!I:I)</f>
        <v>6</v>
      </c>
      <c r="E16" s="16">
        <f t="shared" ref="E16:E20" si="4">SUM(C16:D16)</f>
        <v>7</v>
      </c>
      <c r="F16" s="16">
        <v>5</v>
      </c>
      <c r="G16" s="16">
        <f>SUMIF([1]Sectors!A:A, "own*won", [1]Sectors!I:I)</f>
        <v>2</v>
      </c>
      <c r="H16" s="16">
        <f>SUMIF([1]Sectors!A:A, "own*lost", [1]Sectors!I:I)</f>
        <v>6</v>
      </c>
      <c r="J16" s="16"/>
    </row>
    <row r="17" spans="2:10" ht="15">
      <c r="B17" s="16" t="s">
        <v>55</v>
      </c>
      <c r="C17" s="16">
        <f>SUMIF([1]Sectors!A:A, "own*won", [1]Sectors!D:D)</f>
        <v>2</v>
      </c>
      <c r="D17" s="16">
        <f>SUMIF([1]Sectors!A:A, "own*lost", [1]Sectors!J:J)</f>
        <v>0</v>
      </c>
      <c r="E17" s="16">
        <f t="shared" si="4"/>
        <v>2</v>
      </c>
      <c r="F17" s="16">
        <v>3</v>
      </c>
      <c r="G17" s="16">
        <f>SUMIF([1]Sectors!A:A, "own*won", [1]Sectors!J:J)</f>
        <v>3</v>
      </c>
      <c r="H17" s="16">
        <f>SUMIF([1]Sectors!A:A, "own*lost", [1]Sectors!J:J)</f>
        <v>0</v>
      </c>
      <c r="J17" s="16"/>
    </row>
    <row r="18" spans="2:10" ht="15">
      <c r="B18" s="16" t="s">
        <v>56</v>
      </c>
      <c r="C18" s="16">
        <f>SUMIF([1]Sectors!A:A, "own*won", [1]Sectors!E:E)</f>
        <v>1</v>
      </c>
      <c r="D18" s="16">
        <f>SUMIF([1]Sectors!A:A, "own*lost", [1]Sectors!K:K)</f>
        <v>4</v>
      </c>
      <c r="E18" s="16">
        <f t="shared" si="4"/>
        <v>5</v>
      </c>
      <c r="F18" s="16">
        <v>4</v>
      </c>
      <c r="G18" s="16">
        <f>SUMIF([1]Sectors!A:A, "own*won", [1]Sectors!K:K)</f>
        <v>3</v>
      </c>
      <c r="H18" s="16">
        <f>SUMIF([1]Sectors!A:A, "own*lost", [1]Sectors!K:K)</f>
        <v>4</v>
      </c>
      <c r="J18" s="16"/>
    </row>
    <row r="19" spans="2:10" ht="15">
      <c r="B19" s="16" t="s">
        <v>57</v>
      </c>
      <c r="C19" s="16">
        <f>SUMIF([1]Sectors!A:A, "own*won", [1]Sectors!F:F)</f>
        <v>4</v>
      </c>
      <c r="D19" s="16">
        <f>SUMIF([1]Sectors!A:A, "own*lost", [1]Sectors!L:L)</f>
        <v>1</v>
      </c>
      <c r="E19" s="16">
        <f t="shared" si="4"/>
        <v>5</v>
      </c>
      <c r="F19" s="16">
        <v>3</v>
      </c>
      <c r="G19" s="16">
        <f>SUMIF([1]Sectors!A:A, "own*won", [1]Sectors!L:L)</f>
        <v>2</v>
      </c>
      <c r="H19" s="16">
        <f>SUMIF([1]Sectors!A:A, "own*lost", [1]Sectors!L:L)</f>
        <v>1</v>
      </c>
      <c r="J19" s="16"/>
    </row>
    <row r="20" spans="2:10" ht="15">
      <c r="B20" s="16" t="s">
        <v>58</v>
      </c>
      <c r="C20" s="16">
        <f>SUMIF([1]Sectors!A:A, "own*won", [1]Sectors!G:G)</f>
        <v>0</v>
      </c>
      <c r="D20" s="16">
        <f>SUMIF([1]Sectors!A:A, "own*lost", [1]Sectors!M:M)</f>
        <v>2</v>
      </c>
      <c r="E20" s="16">
        <f t="shared" si="4"/>
        <v>2</v>
      </c>
      <c r="F20" s="16">
        <v>4</v>
      </c>
      <c r="G20" s="16">
        <f>SUMIF([1]Sectors!A:A, "own*won", [1]Sectors!M:M)</f>
        <v>1</v>
      </c>
      <c r="H20" s="16">
        <f>SUMIF([1]Sectors!A:A, "own*lost", [1]Sectors!M:M)</f>
        <v>2</v>
      </c>
      <c r="J20" s="16"/>
    </row>
    <row r="21" spans="2:10" ht="15">
      <c r="B21" s="16" t="s">
        <v>0</v>
      </c>
      <c r="C21">
        <f>SUM(C15:C20)</f>
        <v>11</v>
      </c>
      <c r="D21">
        <f t="shared" ref="D21:E21" si="5">SUM(D15:D20)</f>
        <v>14</v>
      </c>
      <c r="E21">
        <f t="shared" si="5"/>
        <v>25</v>
      </c>
      <c r="F21">
        <f>SUM(F15:F20)</f>
        <v>22</v>
      </c>
      <c r="G21">
        <f t="shared" ref="G21:H21" si="6">SUM(G15:G20)</f>
        <v>14</v>
      </c>
      <c r="H21">
        <f t="shared" si="6"/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2"/>
  <sheetViews>
    <sheetView workbookViewId="0">
      <selection activeCell="K18" sqref="K18"/>
    </sheetView>
  </sheetViews>
  <sheetFormatPr baseColWidth="10" defaultRowHeight="13"/>
  <sheetData>
    <row r="2" spans="2:15" ht="15">
      <c r="B2" s="1" t="s">
        <v>16</v>
      </c>
      <c r="C2" s="1" t="str">
        <f>[1]Location1!$B$1</f>
        <v>Bally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IFERROR(VLOOKUP("own*won",[1]Location1!A1:Q18,MATCH(C4,[1]Location1!2:2,0),0), 0)</f>
        <v>0</v>
      </c>
      <c r="E4" s="1">
        <f>IFERROR(VLOOKUP("own*lost",[1]Location1!A1:Q18,MATCH(C4,[1]Location1!2:2,0),0), 0)</f>
        <v>0</v>
      </c>
      <c r="F4" s="1">
        <f t="shared" ref="F4:F18" si="0">SUM(D4:E4)</f>
        <v>0</v>
      </c>
      <c r="G4" s="1"/>
      <c r="H4" s="1"/>
      <c r="I4" s="1" t="s">
        <v>6</v>
      </c>
      <c r="J4" s="1">
        <f>IFERROR(SUMIF([1]Location1!A:A,"point*",INDEX([1]Location1!$A:$Z,0,MATCH($I$4,[1]Location1!$2:$2,0))),0)+
IFERROR(SUMIF([1]Location1!A:A,"goal*",INDEX([1]Location1!$A:$Z,0,MATCH($I$4,[1]Location1!$2:$2,0))),0)</f>
        <v>0</v>
      </c>
      <c r="K4" s="1">
        <f>IFERROR(SUMIF([1]Location1!A:A,"point*",INDEX([1]Location1!$A:$Z,0,MATCH($I$4,[1]Location1!$2:$2,0)))+
SUMIF([1]Location1!A:A,"wide*",INDEX([1]Location1!$A:$Z,0,MATCH($I$4,[1]Location1!$2:$2,0)))+
SUMIF([1]Location1!A:A,"short*",INDEX([1]Location1!$A:$Z,0,MATCH($I$4,[1]Location1!$2:$2,0)))+
SUMIF([1]Location1!A:A,"saved*",INDEX([1]Location1!$A:$Z,0,MATCH($I$4,[1]Location1!$2:$2,0)))+
SUMIF([1]Location1!A:A,"out*",INDEX([1]Location1!$A:$Z,0,MATCH($I$4,[1]Location1!$2:$2,0))),0)</f>
        <v>0</v>
      </c>
      <c r="L4" s="1"/>
      <c r="N4" s="1" t="s">
        <v>6</v>
      </c>
      <c r="O4">
        <f>IFERROR(SUMIF([1]Location1!A:A,"free*ed",INDEX([1]Location1!$A:$Z,0,MATCH($N$4,[1]Location1!$2:$2,0))),0)</f>
        <v>0</v>
      </c>
    </row>
    <row r="5" spans="2:15" ht="15">
      <c r="B5" s="1"/>
      <c r="C5" s="1" t="s">
        <v>7</v>
      </c>
      <c r="D5" s="1">
        <f>IFERROR(VLOOKUP("own*won",[1]Location1!A1:Q18,MATCH(C5,[1]Location1!2:2,0),0), 0)</f>
        <v>0</v>
      </c>
      <c r="E5" s="1">
        <f>IFERROR(VLOOKUP("own*lost",[1]Location1!A1:Q18,MATCH(C5,[1]Location1!2:2,0),0), 0)</f>
        <v>0</v>
      </c>
      <c r="F5" s="1">
        <f t="shared" si="0"/>
        <v>0</v>
      </c>
      <c r="G5" s="1"/>
      <c r="H5" s="1"/>
      <c r="I5" s="1" t="s">
        <v>7</v>
      </c>
      <c r="J5" s="1">
        <f>IFERROR(SUMIF([1]Location1!A:A,"point*",INDEX([1]Location1!$A:$Z,0,MATCH($I$5,[1]Location1!$2:$2,0))),0)+
IFERROR(SUMIF([1]Location1!A:A,"goal*",INDEX([1]Location1!$A:$Z,0,MATCH($I$5,[1]Location1!$2:$2,0))),0)</f>
        <v>0</v>
      </c>
      <c r="K5" s="1">
        <f>IFERROR(SUMIF([1]Location1!A:A,"point*",INDEX([1]Location1!$A:$Z,0,MATCH($I$5,[1]Location1!$2:$2,0)))+
SUMIF([1]Location1!A:A,"wide*",INDEX([1]Location1!$A:$Z,0,MATCH($I$5,[1]Location1!$2:$2,0)))+
SUMIF([1]Location1!A:A,"short*",INDEX([1]Location1!$A:$Z,0,MATCH($I$5,[1]Location1!$2:$2,0)))+
SUMIF([1]Location1!A:A,"saved*",INDEX([1]Location1!$A:$Z,0,MATCH($I$5,[1]Location1!$2:$2,0)))+
SUMIF([1]Location1!A:A,"out*",INDEX([1]Location1!$A:$Z,0,MATCH($I$5,[1]Location1!$2:$2,0))),0)</f>
        <v>0</v>
      </c>
      <c r="N5" s="1" t="s">
        <v>7</v>
      </c>
      <c r="O5">
        <f>IFERROR(SUMIF([1]Location1!A:A,"free*ed",INDEX([1]Location1!$A:$Z,0,MATCH($N$5,[1]Location1!$2:$2,0))),0)</f>
        <v>0</v>
      </c>
    </row>
    <row r="6" spans="2:15" ht="15">
      <c r="B6" s="1"/>
      <c r="C6" s="1" t="s">
        <v>8</v>
      </c>
      <c r="D6" s="1">
        <f>IFERROR(VLOOKUP("own*won",[1]Location1!A1:Q18,MATCH(C6,[1]Location1!2:2,0),0), 0)</f>
        <v>0</v>
      </c>
      <c r="E6" s="1">
        <f>IFERROR(VLOOKUP("own*lost",[1]Location1!A1:Q18,MATCH(C6,[1]Location1!2:2,0),0), 0)</f>
        <v>0</v>
      </c>
      <c r="F6" s="1">
        <f t="shared" si="0"/>
        <v>0</v>
      </c>
      <c r="G6" s="1"/>
      <c r="H6" s="1"/>
      <c r="I6" s="1" t="s">
        <v>8</v>
      </c>
      <c r="J6" s="1">
        <f>IFERROR(SUMIF([1]Location1!A:A,"point*",INDEX([1]Location1!$A:$Z,0,MATCH($I$6,[1]Location1!$2:$2,0))),0)+
IFERROR(SUMIF([1]Location1!A:A,"goal*",INDEX([1]Location1!$A:$Z,0,MATCH($I$6,[1]Location1!$2:$2,0))),0)</f>
        <v>0</v>
      </c>
      <c r="K6" s="1">
        <f>IFERROR(SUMIF([1]Location1!A:A,"point*",INDEX([1]Location1!$A:$Z,0,MATCH($I$6,[1]Location1!$2:$2,0)))+
SUMIF([1]Location1!A:A,"wide*",INDEX([1]Location1!$A:$Z,0,MATCH($I$6,[1]Location1!$2:$2,0)))+
SUMIF([1]Location1!A:A,"short*",INDEX([1]Location1!$A:$Z,0,MATCH($I$6,[1]Location1!$2:$2,0)))+
SUMIF([1]Location1!A:A,"saved*",INDEX([1]Location1!$A:$Z,0,MATCH($I$6,[1]Location1!$2:$2,0)))+
SUMIF([1]Location1!A:A,"out*",INDEX([1]Location1!$A:$Z,0,MATCH($I$6,[1]Location1!$2:$2,0))),0)</f>
        <v>0</v>
      </c>
      <c r="N6" s="1" t="s">
        <v>8</v>
      </c>
      <c r="O6">
        <f>IFERROR(SUMIF([1]Location1!A:A,"free*ed",INDEX([1]Location1!$A:$Z,0,MATCH($N$6,[1]Location1!$2:$2,0))),0)</f>
        <v>0</v>
      </c>
    </row>
    <row r="7" spans="2:15" ht="15">
      <c r="B7" s="1"/>
      <c r="C7" s="1" t="s">
        <v>46</v>
      </c>
      <c r="D7" s="1">
        <f>IFERROR(VLOOKUP("own*won",[1]Location1!A1:Q18,MATCH(C7,[1]Location1!2:2,0),0), 0)</f>
        <v>0</v>
      </c>
      <c r="E7" s="1">
        <f>IFERROR(VLOOKUP("own*lost",[1]Location1!A1:Q18,MATCH(C7,[1]Location1!2:2,0),0), 0)</f>
        <v>0</v>
      </c>
      <c r="F7" s="1">
        <f t="shared" si="0"/>
        <v>0</v>
      </c>
      <c r="G7" s="1"/>
      <c r="H7" s="1"/>
      <c r="I7" s="1" t="s">
        <v>46</v>
      </c>
      <c r="J7" s="1">
        <f>IFERROR(SUMIF([1]Location1!A:A,"point*",INDEX([1]Location1!$A:$Z,0,MATCH($I$7,[1]Location1!$2:$2,0))),0)+
IFERROR(SUMIF([1]Location1!A:A,"goal*",INDEX([1]Location1!$A:$Z,0,MATCH($I$7,[1]Location1!$2:$2,0))),0)</f>
        <v>0</v>
      </c>
      <c r="K7">
        <f>IFERROR(SUMIF([1]Location1!A:A,"point*",INDEX([1]Location1!$A:$Z,0,MATCH($I$7,[1]Location1!$2:$2,0)))+
SUMIF([1]Location1!A:A,"wide*",INDEX([1]Location1!$A:$Z,0,MATCH($I$7,[1]Location1!$2:$2,0)))+
SUMIF([1]Location1!A:A,"short*",INDEX([1]Location1!$A:$Z,0,MATCH($I$7,[1]Location1!$2:$2,0)))+
SUMIF([1]Location1!A:A,"saved*",INDEX([1]Location1!$A:$Z,0,MATCH($I$7,[1]Location1!$2:$2,0)))+
SUMIF([1]Location1!A:A,"out*",INDEX([1]Location1!$A:$Z,0,MATCH($I$7,[1]Location1!$2:$2,0))),0)</f>
        <v>0</v>
      </c>
      <c r="N7" s="1" t="s">
        <v>46</v>
      </c>
      <c r="O7">
        <f>IFERROR(SUMIF([1]Location1!A:A,"free*ed",INDEX([1]Location1!$A:$Z,0,MATCH($N$7,[1]Location1!$2:$2,0))),0)</f>
        <v>0</v>
      </c>
    </row>
    <row r="8" spans="2:15" ht="15">
      <c r="B8" s="1"/>
      <c r="C8" s="1" t="s">
        <v>47</v>
      </c>
      <c r="D8" s="1">
        <f>IFERROR(VLOOKUP("own*won",[1]Location1!A1:Q18,MATCH(C8,[1]Location1!2:2,0),0), 0)</f>
        <v>0</v>
      </c>
      <c r="E8" s="1">
        <f>IFERROR(VLOOKUP("own*lost",[1]Location1!A1:Q18,MATCH(C8,[1]Location1!2:2,0),0), 0)</f>
        <v>0</v>
      </c>
      <c r="F8" s="1">
        <f t="shared" si="0"/>
        <v>0</v>
      </c>
      <c r="G8" s="1"/>
      <c r="H8" s="1"/>
      <c r="I8" s="1" t="s">
        <v>47</v>
      </c>
      <c r="J8" s="1">
        <f>IFERROR(SUMIF([1]Location1!A:A,"point*",INDEX([1]Location1!$A:$Z,0,MATCH($I$8,[1]Location1!$2:$2,0))),0)+
IFERROR(SUMIF([1]Location1!A:A,"goal*",INDEX([1]Location1!$A:$Z,0,MATCH($I$8,[1]Location1!$2:$2,0))),0)</f>
        <v>0</v>
      </c>
      <c r="K8" s="1">
        <f>IFERROR(IFERROR(SUMIF([1]Location1!A:A,"point*",INDEX([1]Location1!$A:$Z,0,MATCH($I$8,[1]Location1!$2:$2,0))),0)+
IFERROR(SUMIF([1]Location1!A:A,"wide*",INDEX([1]Location1!$A:$Z,0,MATCH($I$8,[1]Location1!$2:$2,0))),0)+
IFERROR(SUMIF([1]Location1!A:A,"short*",INDEX([1]Location1!$A:$Z,0,MATCH($I$8,[1]Location1!$2:$2,0))),0)+
IFERROR(SUMIF([1]Location1!A:A,"saved*",INDEX([1]Location1!$A:$Z,0,MATCH($I$8,[1]Location1!$2:$2,0))),0)+
IFERROR(SUMIF([1]Location1!A:A,"out*",INDEX([1]Location1!$A:$Z,0,MATCH($I$8,[1]Location1!$2:$2,0))),0),0)</f>
        <v>0</v>
      </c>
      <c r="N8" s="1" t="s">
        <v>47</v>
      </c>
      <c r="O8">
        <f>IFERROR(SUMIF([1]Location1!A:A,"free*ed",INDEX([1]Location1!$A:$Z,0,MATCH($N$8,[1]Location1!$2:$2,0))),0)</f>
        <v>0</v>
      </c>
    </row>
    <row r="9" spans="2:15" ht="15">
      <c r="B9" s="1"/>
      <c r="C9" s="1" t="s">
        <v>9</v>
      </c>
      <c r="D9" s="1">
        <f>IFERROR(VLOOKUP("own*won",[1]Location1!A1:Q18,MATCH(C9,[1]Location1!2:2,0),0), 0)</f>
        <v>0</v>
      </c>
      <c r="E9" s="1">
        <f>IFERROR(VLOOKUP("own*lost",[1]Location1!A1:Q18,MATCH(C9,[1]Location1!2:2,0),0), 0)</f>
        <v>0</v>
      </c>
      <c r="F9" s="1">
        <f t="shared" si="0"/>
        <v>0</v>
      </c>
      <c r="G9" s="1"/>
      <c r="H9" s="1"/>
      <c r="I9" s="1" t="s">
        <v>9</v>
      </c>
      <c r="J9" s="1">
        <f>IFERROR(SUMIF([1]Location1!A:A,"point*",INDEX([1]Location1!$A:$Z,0,MATCH($I$9,[1]Location1!$2:$2,0))),0)+
IFERROR(SUMIF([1]Location1!A:A,"goal*",INDEX([1]Location1!$A:$Z,0,MATCH($I$9,[1]Location1!$2:$2,0))),0)</f>
        <v>0</v>
      </c>
      <c r="K9" s="1">
        <f>IFERROR(SUMIF([1]Location1!A:A,"point*",INDEX([1]Location1!$A:$Z,0,MATCH($I$9,[1]Location1!$2:$2,0)))+
SUMIF([1]Location1!A:A,"wide*",INDEX([1]Location1!$A:$Z,0,MATCH($I$9,[1]Location1!$2:$2,0)))+
SUMIF([1]Location1!A:A,"short*",INDEX([1]Location1!$A:$Z,0,MATCH($I$9,[1]Location1!$2:$2,0)))+
SUMIF([1]Location1!A:A,"saved*",INDEX([1]Location1!$A:$Z,0,MATCH($I$9,[1]Location1!$2:$2,0)))+
SUMIF([1]Location1!A:A,"out*",INDEX([1]Location1!$A:$Z,0,MATCH($I$9,[1]Location1!$2:$2,0))),0)</f>
        <v>0</v>
      </c>
      <c r="N9" s="1" t="s">
        <v>9</v>
      </c>
      <c r="O9">
        <f>IFERROR(SUMIF([1]Location1!A:A,"free*ed",INDEX([1]Location1!$A:$Z,0,MATCH($N$9,[1]Location1!$2:$2,0))),0)</f>
        <v>0</v>
      </c>
    </row>
    <row r="10" spans="2:15" ht="15">
      <c r="B10" s="1"/>
      <c r="C10" s="1" t="s">
        <v>10</v>
      </c>
      <c r="D10" s="1">
        <f>IFERROR(VLOOKUP("own*won",[1]Location1!A1:Q18,MATCH(C10,[1]Location1!2:2,0),0), 0)</f>
        <v>0</v>
      </c>
      <c r="E10" s="1">
        <f>IFERROR(VLOOKUP("own*lost",[1]Location1!A1:Q18,MATCH(C10,[1]Location1!2:2,0),0), 0)</f>
        <v>0</v>
      </c>
      <c r="F10" s="1">
        <f t="shared" si="0"/>
        <v>0</v>
      </c>
      <c r="G10" s="1"/>
      <c r="H10" s="1"/>
      <c r="I10" s="1" t="s">
        <v>10</v>
      </c>
      <c r="J10" s="1">
        <f>IFERROR(SUMIF([1]Location1!A:A,"point*",INDEX([1]Location1!$A:$Z,0,MATCH($I$10,[1]Location1!$2:$2,0))),0)+
IFERROR(SUMIF([1]Location1!A:A,"goal*",INDEX([1]Location1!$A:$Z,0,MATCH($I$10,[1]Location1!$2:$2,0))),0)</f>
        <v>0</v>
      </c>
      <c r="K10" s="1">
        <f>IFERROR(SUMIF([1]Location1!A:A,"point*",INDEX([1]Location1!$A:$Z,0,MATCH($I$10,[1]Location1!$2:$2,0)))+
SUMIF([1]Location1!A:A,"wide*",INDEX([1]Location1!$A:$Z,0,MATCH($I$10,[1]Location1!$2:$2,0)))+
SUMIF([1]Location1!A:A,"short*",INDEX([1]Location1!$A:$Z,0,MATCH($I$10,[1]Location1!$2:$2,0)))+
SUMIF([1]Location1!A:A,"saved*",INDEX([1]Location1!$A:$Z,0,MATCH($I$10,[1]Location1!$2:$2,0)))+
SUMIF([1]Location1!A:A,"out*",INDEX([1]Location1!$A:$Z,0,MATCH($I$10,[1]Location1!$2:$2,0))),0)</f>
        <v>0</v>
      </c>
      <c r="N10" s="1" t="s">
        <v>10</v>
      </c>
      <c r="O10">
        <f>IFERROR(SUMIF([1]Location1!A:A,"free*ed",INDEX([1]Location1!$A:$Z,0,MATCH($N$10,[1]Location1!$2:$2,0))),0)</f>
        <v>0</v>
      </c>
    </row>
    <row r="11" spans="2:15" ht="15">
      <c r="B11" s="1"/>
      <c r="C11" s="1" t="s">
        <v>11</v>
      </c>
      <c r="D11" s="1">
        <f>IFERROR(VLOOKUP("own*won",[1]Location1!A1:Q18,MATCH(C11,[1]Location1!2:2,0),0), 0)</f>
        <v>0</v>
      </c>
      <c r="E11" s="1">
        <f>IFERROR(VLOOKUP("own*lost",[1]Location1!A1:Q18,MATCH(C11,[1]Location1!2:2,0),0),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IFERROR(SUMIF([1]Location1!A:A,"point*",INDEX([1]Location1!$A:$Z,0,MATCH($I$11,[1]Location1!$2:$2,0))),0)+
IFERROR(SUMIF([1]Location1!A:A,"goal*",INDEX([1]Location1!$A:$Z,0,MATCH($I$11,[1]Location1!$2:$2,0))),0)</f>
        <v>0</v>
      </c>
      <c r="K11" s="1">
        <f>IFERROR(SUMIF([1]Location1!A:A,"point*",INDEX([1]Location1!$A:$Z,0,MATCH($I$11,[1]Location1!$2:$2,0)))+
SUMIF([1]Location1!A:A,"wide*",INDEX([1]Location1!$A:$Z,0,MATCH($I$11,[1]Location1!$2:$2,0)))+
SUMIF([1]Location1!A:A,"short*",INDEX([1]Location1!$A:$Z,0,MATCH($I$11,[1]Location1!$2:$2,0)))+
SUMIF([1]Location1!A:A,"saved*",INDEX([1]Location1!$A:$Z,0,MATCH($I$11,[1]Location1!$2:$2,0)))+
SUMIF([1]Location1!A:A,"out*",INDEX([1]Location1!$A:$Z,0,MATCH($I$11,[1]Location1!$2:$2,0))),0)</f>
        <v>0</v>
      </c>
      <c r="N11" s="1" t="s">
        <v>11</v>
      </c>
      <c r="O11">
        <f>IFERROR(SUMIF([1]Location1!A:A,"free*ed",INDEX([1]Location1!$A:$Z,0,MATCH($N$11,[1]Location1!$2:$2,0))),0)</f>
        <v>0</v>
      </c>
    </row>
    <row r="12" spans="2:15" ht="15">
      <c r="B12" s="1"/>
      <c r="C12" s="1" t="s">
        <v>48</v>
      </c>
      <c r="D12" s="1">
        <f>IFERROR(VLOOKUP("own*won",[1]Location1!A1:Q18,MATCH(C12,[1]Location1!2:2,0),0), 0)</f>
        <v>0</v>
      </c>
      <c r="E12" s="1">
        <f>IFERROR(VLOOKUP("own*lost",[1]Location1!A1:Q18,MATCH(C12,[1]Location1!2:2,0),0), 0)</f>
        <v>0</v>
      </c>
      <c r="F12" s="1">
        <f t="shared" si="0"/>
        <v>0</v>
      </c>
      <c r="G12" s="1"/>
      <c r="H12" s="1"/>
      <c r="I12" s="1" t="s">
        <v>48</v>
      </c>
      <c r="J12" s="1">
        <f>IFERROR(SUMIF([1]Location1!A:A,"point*",INDEX([1]Location1!$A:$Z,0,MATCH($I$12,[1]Location1!$2:$2,0))),0)+
IFERROR(SUMIF([1]Location1!A:A,"goal*",INDEX([1]Location1!$A:$Z,0,MATCH($I$12,[1]Location1!$2:$2,0))),0)</f>
        <v>0</v>
      </c>
      <c r="K12" s="1">
        <f>IFERROR(SUMIF([1]Location1!A:A,"point*",INDEX([1]Location1!$A:$Z,0,MATCH($I$12,[1]Location1!$2:$2,0)))+
SUMIF([1]Location1!A:A,"wide*",INDEX([1]Location1!$A:$Z,0,MATCH($I$12,[1]Location1!$2:$2,0)))+
SUMIF([1]Location1!A:A,"short*",INDEX([1]Location1!$A:$Z,0,MATCH($I$12,[1]Location1!$2:$2,0)))+
SUMIF([1]Location1!A:A,"saved*",INDEX([1]Location1!$A:$Z,0,MATCH($I$12,[1]Location1!$2:$2,0)))+
SUMIF([1]Location1!A:A,"out*",INDEX([1]Location1!$A:$Z,0,MATCH($I$12,[1]Location1!$2:$2,0))),0)</f>
        <v>0</v>
      </c>
      <c r="N12" s="1" t="s">
        <v>48</v>
      </c>
      <c r="O12">
        <f>IFERROR(SUMIF([1]Location1!A:A,"free*ed",INDEX([1]Location1!$A:$Z,0,MATCH($N$12,[1]Location1!$2:$2,0))),0)</f>
        <v>0</v>
      </c>
    </row>
    <row r="13" spans="2:15" ht="15">
      <c r="B13" s="1"/>
      <c r="C13" s="1" t="s">
        <v>49</v>
      </c>
      <c r="D13" s="1">
        <f>IFERROR(VLOOKUP("own*won",[1]Location1!A1:Q18,MATCH(C13,[1]Location1!2:2,0),0), 0)</f>
        <v>0</v>
      </c>
      <c r="E13" s="1">
        <f>IFERROR(VLOOKUP("own*lost",[1]Location1!A1:Q18,MATCH(C13,[1]Location1!2:2,0),0), 0)</f>
        <v>0</v>
      </c>
      <c r="F13" s="1">
        <f t="shared" si="0"/>
        <v>0</v>
      </c>
      <c r="G13" s="1"/>
      <c r="H13" s="1"/>
      <c r="I13" s="1" t="s">
        <v>49</v>
      </c>
      <c r="J13" s="1">
        <f>IFERROR(SUMIF([1]Location1!A:A,"point*",INDEX([1]Location1!$A:$Z,0,MATCH($I$13,[1]Location1!$2:$2,0))),0)+
IFERROR(SUMIF([1]Location1!A:A,"goal*",INDEX([1]Location1!$A:$Z,0,MATCH($I$13,[1]Location1!$2:$2,0))),0)</f>
        <v>0</v>
      </c>
      <c r="K13" s="1">
        <f>IFERROR(SUMIF([1]Location1!A:A,"point*",INDEX([1]Location1!$A:$Z,0,MATCH($I$13,[1]Location1!$2:$2,0)))+
SUMIF([1]Location1!A:A,"wide*",INDEX([1]Location1!$A:$Z,0,MATCH($I$13,[1]Location1!$2:$2,0)))+
SUMIF([1]Location1!A:A,"short*",INDEX([1]Location1!$A:$Z,0,MATCH($I$13,[1]Location1!$2:$2,0)))+
SUMIF([1]Location1!A:A,"saved*",INDEX([1]Location1!$A:$Z,0,MATCH($I$13,[1]Location1!$2:$2,0)))+
SUMIF([1]Location1!A:A,"out*",INDEX([1]Location1!$A:$Z,0,MATCH($I$13,[1]Location1!$2:$2,0)))+
IFERROR(SUMIF([1]Location1!A:A,"goal*",INDEX([1]Location1!$A:$Z,0,MATCH($I$13,[1]Location1!$2:$2,0))),0),0)</f>
        <v>0</v>
      </c>
      <c r="N13" s="1" t="s">
        <v>49</v>
      </c>
      <c r="O13">
        <f>IFERROR(SUMIF([1]Location1!A:A,"free*ed",INDEX([1]Location1!$A:$Z,0,MATCH($N$13,[1]Location1!$2:$2,0))),0)</f>
        <v>0</v>
      </c>
    </row>
    <row r="14" spans="2:15" ht="15">
      <c r="B14" s="1"/>
      <c r="C14" s="1" t="s">
        <v>14</v>
      </c>
      <c r="D14" s="1">
        <f>IFERROR(VLOOKUP("own*won",[1]Location1!A1:Q18,MATCH(C14,[1]Location1!2:2,0),0), 0)</f>
        <v>0</v>
      </c>
      <c r="E14" s="1">
        <f>IFERROR(VLOOKUP("own*lost",[1]Location1!A1:Q18,MATCH(C14,[1]Location1!2:2,0),0), 0)</f>
        <v>0</v>
      </c>
      <c r="F14" s="1">
        <f t="shared" si="0"/>
        <v>0</v>
      </c>
      <c r="G14" s="1"/>
      <c r="H14" s="1"/>
      <c r="I14" s="1" t="s">
        <v>14</v>
      </c>
      <c r="J14" s="1">
        <f>IFERROR(SUMIF([1]Location1!A:A,"point*",INDEX([1]Location1!$A:$Z,0,MATCH($I$14,[1]Location1!$2:$2,0))),0)+
IFERROR(SUMIF([1]Location1!A:A,"goal*",INDEX([1]Location1!$A:$Z,0,MATCH($I$14,[1]Location1!$2:$2,0))),0)</f>
        <v>0</v>
      </c>
      <c r="K14" s="1">
        <f>IFERROR(SUMIF([1]Location1!A:A,"point*",INDEX([1]Location1!$A:$Z,0,MATCH($I$14,[1]Location1!$2:$2,0))),0)+
IFERROR(SUMIF([1]Location1!A:A,"wide*",INDEX([1]Location1!$A:$Z,0,MATCH($I$14,[1]Location1!$2:$2,0))),0)+
IFERROR(SUMIF([1]Location1!A:A,"short*",INDEX([1]Location1!$A:$Z,0,MATCH($I$14,[1]Location1!$2:$2,0))),0)+
IFERROR(SUMIF([1]Location1!A:A,"saved*",INDEX([1]Location1!$A:$Z,0,MATCH($I$14,[1]Location1!$2:$2,0))),0)+
IFERROR(SUMIF([1]Location1!A:A,"out*",INDEX([1]Location1!$A:$Z,0,MATCH($I$14,[1]Location1!$2:$2,0))),0)</f>
        <v>0</v>
      </c>
      <c r="N14" s="1" t="s">
        <v>14</v>
      </c>
      <c r="O14">
        <f>IFERROR(SUMIF([1]Location1!A:A,"free*ed",INDEX([1]Location1!$A:$Z,0,MATCH($N$14,[1]Location1!$2:$2,0))),0)</f>
        <v>0</v>
      </c>
    </row>
    <row r="15" spans="2:15" ht="15">
      <c r="B15" s="1"/>
      <c r="C15" s="1" t="s">
        <v>12</v>
      </c>
      <c r="D15" s="1">
        <f>IFERROR(VLOOKUP("own*won",[1]Location1!A1:Q18,MATCH(C15,[1]Location1!2:2,0),0), 0)</f>
        <v>0</v>
      </c>
      <c r="E15" s="1">
        <f>IFERROR(VLOOKUP("own*lost",[1]Location1!A1:Q18,MATCH(C15,[1]Location1!2:2,0),0), 0)</f>
        <v>0</v>
      </c>
      <c r="F15" s="1">
        <f t="shared" si="0"/>
        <v>0</v>
      </c>
      <c r="G15" s="1"/>
      <c r="H15" s="1"/>
      <c r="I15" s="1" t="s">
        <v>12</v>
      </c>
      <c r="J15" s="1">
        <f>IFERROR(SUMIF([1]Location1!A:A,"point*",INDEX([1]Location1!$A:$Z,0,MATCH($I$15,[1]Location1!$2:$2,0))),0)+
IFERROR(SUMIF([1]Location1!A:A,"goal*",INDEX([1]Location1!$A:$Z,0,MATCH($I$15,[1]Location1!$2:$2,0))),0)</f>
        <v>0</v>
      </c>
      <c r="K15" s="1">
        <f>IFERROR(SUMIF([1]Location1!A:A,"point*",INDEX([1]Location1!$A:$Z,0,MATCH($I$15,[1]Location1!$2:$2,0)))+
SUMIF([1]Location1!A:A,"wide*",INDEX([1]Location1!$A:$Z,0,MATCH($I$15,[1]Location1!$2:$2,0)))+
SUMIF([1]Location1!A:A,"short*",INDEX([1]Location1!$A:$Z,0,MATCH($I$15,[1]Location1!$2:$2,0)))+
SUMIF([1]Location1!A:A,"saved*",INDEX([1]Location1!$A:$Z,0,MATCH($I$15,[1]Location1!$2:$2,0)))+
SUMIF([1]Location1!A:A,"out*",INDEX([1]Location1!$A:$Z,0,MATCH($I$15,[1]Location1!$2:$2,0))),0)</f>
        <v>0</v>
      </c>
      <c r="N15" s="1" t="s">
        <v>12</v>
      </c>
      <c r="O15">
        <f>IFERROR(SUMIF([1]Location1!A:A,"free*ed",INDEX([1]Location1!$A:$Z,0,MATCH($N$15,[1]Location1!$2:$2,0))),0)</f>
        <v>0</v>
      </c>
    </row>
    <row r="16" spans="2:15" ht="15">
      <c r="B16" s="1"/>
      <c r="C16" s="1" t="s">
        <v>13</v>
      </c>
      <c r="D16" s="1">
        <f>IFERROR(VLOOKUP("own*won",[1]Location1!A1:Q18,MATCH(C16,[1]Location1!2:2,0),0), 0)</f>
        <v>0</v>
      </c>
      <c r="E16" s="1">
        <f>IFERROR(VLOOKUP("own*lost",[1]Location1!A1:Q18,MATCH(C16,[1]Location1!2:2,0),0), 0)</f>
        <v>0</v>
      </c>
      <c r="F16" s="1">
        <f t="shared" si="0"/>
        <v>0</v>
      </c>
      <c r="G16" s="1"/>
      <c r="H16" s="1"/>
      <c r="I16" s="1" t="s">
        <v>13</v>
      </c>
      <c r="J16" s="1">
        <f>IFERROR(SUMIF([1]Location1!A:A,"point*",INDEX([1]Location1!$A:$Z,0,MATCH($I$16,[1]Location1!$2:$2,0))),0)+
IFERROR(SUMIF([1]Location1!A:A,"goal*",INDEX([1]Location1!$A:$Z,0,MATCH($I$16,[1]Location1!$2:$2,0))),0)</f>
        <v>0</v>
      </c>
      <c r="K16" s="1">
        <f>IFERROR(SUMIF([1]Location1!A:A,"point*",INDEX([1]Location1!$A:$Z,0,MATCH($I$16,[1]Location1!$2:$2,0)))+
SUMIF([1]Location1!A:A,"wide*",INDEX([1]Location1!$A:$Z,0,MATCH($I$16,[1]Location1!$2:$2,0)))+
SUMIF([1]Location1!A:A,"short*",INDEX([1]Location1!$A:$Z,0,MATCH($I$16,[1]Location1!$2:$2,0)))+
SUMIF([1]Location1!A:A,"saved*",INDEX([1]Location1!$A:$Z,0,MATCH($I$16,[1]Location1!$2:$2,0)))+
SUMIF([1]Location1!A:A,"out*",INDEX([1]Location1!$A:$Z,0,MATCH($I$16,[1]Location1!$2:$2,0))),0)</f>
        <v>0</v>
      </c>
      <c r="N16" s="1" t="s">
        <v>13</v>
      </c>
      <c r="O16">
        <f>IFERROR(SUMIF([1]Location1!A:A,"free*ed",INDEX([1]Location1!$A:$Z,0,MATCH($N$16,[1]Location1!$2:$2,0))),0)</f>
        <v>0</v>
      </c>
    </row>
    <row r="17" spans="2:16" ht="15">
      <c r="B17" s="1"/>
      <c r="C17" s="1" t="s">
        <v>50</v>
      </c>
      <c r="D17" s="1">
        <f>IFERROR(VLOOKUP("own*won",[1]Location1!A1:Q18,MATCH(C17,[1]Location1!2:2,0),0), 0)</f>
        <v>0</v>
      </c>
      <c r="E17" s="1">
        <f>IFERROR(VLOOKUP("own*lost",[1]Location1!A1:Q18,MATCH(C17,[1]Location1!2:2,0),0), 0)</f>
        <v>0</v>
      </c>
      <c r="F17" s="1">
        <f t="shared" si="0"/>
        <v>0</v>
      </c>
      <c r="G17" s="1"/>
      <c r="H17" s="1"/>
      <c r="I17" s="1" t="s">
        <v>50</v>
      </c>
      <c r="J17" s="1">
        <f>IFERROR(SUMIF([1]Location1!A:A,"point*",INDEX([1]Location1!$A:$Z,0,MATCH($I$17,[1]Location1!$2:$2,0))),0)+
IFERROR(SUMIF([1]Location1!A:A,"goal*",INDEX([1]Location1!$A:$Z,0,MATCH($I$17,[1]Location1!$2:$2,0))),0)</f>
        <v>0</v>
      </c>
      <c r="K17" s="1">
        <f>IFERROR(SUMIF([1]Location1!A:A,"point*",INDEX([1]Location1!$A:$Z,0,MATCH($I$17,[1]Location1!$2:$2,0)))+
SUMIF([1]Location1!A:A,"wide*",INDEX([1]Location1!$A:$Z,0,MATCH($I$17,[1]Location1!$2:$2,0)))+
SUMIF([1]Location1!A:A,"short*",INDEX([1]Location1!$A:$Z,0,MATCH($I$17,[1]Location1!$2:$2,0)))+
SUMIF([1]Location1!A:A,"saved*",INDEX([1]Location1!$A:$Z,0,MATCH($I$17,[1]Location1!$2:$2,0)))+
SUMIF([1]Location1!A:A,"out*",INDEX([1]Location1!$A:$Z,0,MATCH($I$17,[1]Location1!$2:$2,0))),0)</f>
        <v>0</v>
      </c>
      <c r="N17" s="1" t="s">
        <v>50</v>
      </c>
      <c r="O17">
        <f>IFERROR(SUMIF([1]Location1!A:A,"free*ed",INDEX([1]Location1!$A:$Z,0,MATCH($N$17,[1]Location1!$2:$2,0))),0)</f>
        <v>0</v>
      </c>
    </row>
    <row r="18" spans="2:16" ht="15">
      <c r="B18" s="1"/>
      <c r="C18" s="1" t="s">
        <v>51</v>
      </c>
      <c r="D18" s="1">
        <f>IFERROR(VLOOKUP("own*won",[1]Location1!A1:Q18,MATCH(C18,[1]Location1!2:2,0),0), 0)</f>
        <v>0</v>
      </c>
      <c r="E18" s="1">
        <f>IFERROR(VLOOKUP("own*lost",[1]Location1!A1:Q18,MATCH(C18,[1]Location1!2:2,0),0), 0)</f>
        <v>0</v>
      </c>
      <c r="F18" s="1">
        <f t="shared" si="0"/>
        <v>0</v>
      </c>
      <c r="G18" s="1"/>
      <c r="H18" s="1"/>
      <c r="I18" s="1" t="s">
        <v>51</v>
      </c>
      <c r="J18" s="1">
        <f>IFERROR(SUMIF([1]Location1!A:A,"point*",INDEX([1]Location1!$A:$Z,0,MATCH($I$18,[1]Location1!$2:$2,0))),0)+
IFERROR(SUMIF([1]Location1!A:A,"goal*",INDEX([1]Location1!$A:$Z,0,MATCH($I$18,[1]Location1!$2:$2,0))),0)</f>
        <v>0</v>
      </c>
      <c r="K18" s="1">
        <f>IFERROR(SUMIF([1]Location1!A:A,"point*",INDEX([1]Location1!$A:$Z,0,MATCH($I$18,[1]Location1!$2:$2,0))),0)+
IFERROR(SUMIF([1]Location1!A:A,"wide*",INDEX([1]Location1!$A:$Z,0,MATCH($I$18,[1]Location1!$2:$2,0))),0)+
IFERROR(SUMIF([1]Location1!A:A,"short*",INDEX([1]Location1!$A:$Z,0,MATCH($I$18,[1]Location1!$2:$2,0))),0)+
IFERROR(SUMIF([1]Location1!A:A,"saved*",INDEX([1]Location1!$A:$Z,0,MATCH($I$18,[1]Location1!$2:$2,0))),0)+
IFERROR(SUMIF([1]Location1!A:A,"out*",INDEX([1]Location1!$A:$Z,0,MATCH($I$18,[1]Location1!$2:$2,0))),0)</f>
        <v>0</v>
      </c>
      <c r="N18" s="1" t="s">
        <v>51</v>
      </c>
      <c r="O18">
        <f>IFERROR(SUMIF([1]Location1!A:A,"free*ed",INDEX([1]Location1!$A:$Z,0,MATCH($N$18,[1]Location1!$2:$2,0))),0)</f>
        <v>0</v>
      </c>
    </row>
    <row r="19" spans="2:16" ht="15">
      <c r="B19" s="1"/>
      <c r="C19" s="1" t="s">
        <v>0</v>
      </c>
      <c r="D19" s="1">
        <f>SUM(D4:D18)</f>
        <v>0</v>
      </c>
      <c r="E19" s="1">
        <f>SUM(E4:E18)</f>
        <v>0</v>
      </c>
      <c r="F19" s="1">
        <f>SUM(F4:F18)</f>
        <v>0</v>
      </c>
      <c r="G19" s="1"/>
      <c r="H19" s="1"/>
      <c r="I19" s="1" t="s">
        <v>0</v>
      </c>
      <c r="J19" s="1">
        <f>SUM(J4:J18)</f>
        <v>0</v>
      </c>
      <c r="K19" s="1">
        <f>SUM(K4:K18)</f>
        <v>0</v>
      </c>
      <c r="L19" s="1"/>
      <c r="N19" s="1" t="s">
        <v>0</v>
      </c>
      <c r="O19">
        <f>SUM(O4:O18)</f>
        <v>0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0</v>
      </c>
      <c r="E22" s="1">
        <f>SUMIF(C4:C18, "*1*", F4:F18)</f>
        <v>0</v>
      </c>
      <c r="F22" s="15">
        <f>IF(E22,D22/E22,0)</f>
        <v>0</v>
      </c>
      <c r="G22" s="1"/>
      <c r="H22" s="1"/>
      <c r="I22" s="1" t="s">
        <v>31</v>
      </c>
      <c r="J22" s="1">
        <f>SUMIF(I4:I18, "*3*", J4:J18)</f>
        <v>0</v>
      </c>
      <c r="K22" s="1">
        <f>SUMIF(I4:I18, "*3*", K4:K18)</f>
        <v>0</v>
      </c>
      <c r="L22" s="15">
        <f>IF(K22,J22/K22,0)</f>
        <v>0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0</v>
      </c>
      <c r="E23" s="1">
        <f>SUMIF(C5:C19, "*3*", F5:F19)</f>
        <v>0</v>
      </c>
      <c r="F23" s="15">
        <f t="shared" ref="F23:F25" si="1">IF(E23,D23/E23,0)</f>
        <v>0</v>
      </c>
      <c r="G23" s="1"/>
      <c r="H23" s="1"/>
      <c r="I23" s="1" t="s">
        <v>32</v>
      </c>
      <c r="J23" s="1">
        <f>SUMIF(I4:I18, "*1*", J4:J18)</f>
        <v>0</v>
      </c>
      <c r="K23" s="1">
        <f>SUMIF(I4:I18, "*1*", K4:K18)</f>
        <v>0</v>
      </c>
      <c r="L23" s="15">
        <f t="shared" ref="L23:L25" si="2">IF(K23,J23/K23,0)</f>
        <v>0</v>
      </c>
      <c r="N23" s="1" t="s">
        <v>32</v>
      </c>
      <c r="O23" s="1">
        <f>SUMIF(N4:N18, "*1*", O4:O18)</f>
        <v>0</v>
      </c>
      <c r="P23" s="15">
        <f>IF(O23,O23/O25,0)</f>
        <v>0</v>
      </c>
    </row>
    <row r="24" spans="2:16" ht="15">
      <c r="B24" s="1"/>
      <c r="C24" s="1" t="s">
        <v>33</v>
      </c>
      <c r="D24" s="1">
        <f>SUMIF(C4:C18, "*2*", D4:D18)</f>
        <v>0</v>
      </c>
      <c r="E24" s="1">
        <f>SUMIF(C6:C20, "*2*", F6:F20)</f>
        <v>0</v>
      </c>
      <c r="F24" s="15">
        <f t="shared" si="1"/>
        <v>0</v>
      </c>
      <c r="G24" s="1"/>
      <c r="H24" s="1"/>
      <c r="I24" s="1" t="s">
        <v>33</v>
      </c>
      <c r="J24" s="1">
        <f>SUMIF(I4:I18, "*2*", J4:J18)</f>
        <v>0</v>
      </c>
      <c r="K24" s="1">
        <f>SUMIF(I4:I18, "*2*", K4:K18)</f>
        <v>0</v>
      </c>
      <c r="L24" s="15">
        <f t="shared" si="2"/>
        <v>0</v>
      </c>
      <c r="N24" s="1" t="s">
        <v>33</v>
      </c>
      <c r="O24" s="1">
        <f>SUMIF(N4:N18, "*2*", O4:O18)</f>
        <v>0</v>
      </c>
      <c r="P24" s="15">
        <f>IF(O24,O24/O25,0)</f>
        <v>0</v>
      </c>
    </row>
    <row r="25" spans="2:16" ht="15">
      <c r="B25" s="1"/>
      <c r="C25" s="1" t="s">
        <v>0</v>
      </c>
      <c r="D25" s="1">
        <f>SUM(D22:D24)</f>
        <v>0</v>
      </c>
      <c r="E25" s="1">
        <f>SUM(E22:E24)</f>
        <v>0</v>
      </c>
      <c r="F25" s="15">
        <f t="shared" si="1"/>
        <v>0</v>
      </c>
      <c r="G25" s="1"/>
      <c r="H25" s="1"/>
      <c r="I25" s="1" t="s">
        <v>0</v>
      </c>
      <c r="J25" s="1">
        <f>SUM(J22:J24)</f>
        <v>0</v>
      </c>
      <c r="K25">
        <f>SUM(K22:K24)</f>
        <v>0</v>
      </c>
      <c r="L25" s="15">
        <f t="shared" si="2"/>
        <v>0</v>
      </c>
      <c r="N25" s="1" t="s">
        <v>0</v>
      </c>
      <c r="O25">
        <f>SUM(O22:O24)</f>
        <v>0</v>
      </c>
      <c r="P25" s="15">
        <f>IF(O25,O25/O25,0)</f>
        <v>0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0</v>
      </c>
      <c r="E28" s="1">
        <f>SUMIF(C4:C18, "*B*", F4:F18)</f>
        <v>0</v>
      </c>
      <c r="F28" s="15">
        <f t="shared" ref="F28:F32" si="3">IF(E28,D28/E28,0)</f>
        <v>0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0</v>
      </c>
      <c r="P28" s="15">
        <f>IF(O28,O28/O32,0)</f>
        <v>0</v>
      </c>
    </row>
    <row r="29" spans="2:16" ht="15">
      <c r="C29" s="1" t="s">
        <v>2</v>
      </c>
      <c r="D29" s="1">
        <f>SUMIF(C4:C18, "*C*", D4:D18)</f>
        <v>0</v>
      </c>
      <c r="E29" s="1">
        <f>SUMIF(C4:C18, "*C*", F4:F18)</f>
        <v>0</v>
      </c>
      <c r="F29" s="15">
        <f t="shared" si="3"/>
        <v>0</v>
      </c>
      <c r="I29" s="1" t="s">
        <v>2</v>
      </c>
      <c r="J29" s="1">
        <f>SUMIF(I4:I18, "*C*", J4:J18)</f>
        <v>0</v>
      </c>
      <c r="K29" s="1">
        <f>SUMIF(I4:I18, "*C*", K4:K18)</f>
        <v>0</v>
      </c>
      <c r="L29" s="15">
        <f t="shared" si="4"/>
        <v>0</v>
      </c>
      <c r="N29" s="1" t="s">
        <v>2</v>
      </c>
      <c r="O29" s="1">
        <f>SUMIF(N4:N18, "*C*", O4:O18)</f>
        <v>0</v>
      </c>
      <c r="P29" s="15">
        <f t="shared" ref="P29" si="5">IF(O29,O29/O32,0)</f>
        <v>0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0</v>
      </c>
      <c r="P30" s="15">
        <f>IF(O30,O30/O32,0)</f>
        <v>0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0</v>
      </c>
      <c r="E32">
        <f>SUM(E27:E31)</f>
        <v>0</v>
      </c>
      <c r="F32" s="15">
        <f t="shared" si="3"/>
        <v>0</v>
      </c>
      <c r="I32" s="14" t="s">
        <v>0</v>
      </c>
      <c r="J32">
        <f>SUM(J27:J31)</f>
        <v>0</v>
      </c>
      <c r="K32" s="14">
        <f>SUM(K27:K31)</f>
        <v>0</v>
      </c>
      <c r="L32" s="15">
        <f>IF(K32,J32/K32,0)</f>
        <v>0</v>
      </c>
      <c r="N32" s="14" t="s">
        <v>0</v>
      </c>
      <c r="O32" s="14">
        <f>SUM(O27:O31)</f>
        <v>0</v>
      </c>
      <c r="P32" s="15">
        <f>IF(O32,O32/O32,0)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2"/>
  <sheetViews>
    <sheetView workbookViewId="0">
      <selection activeCell="K18" sqref="K18"/>
    </sheetView>
  </sheetViews>
  <sheetFormatPr baseColWidth="10" defaultRowHeight="13"/>
  <sheetData>
    <row r="2" spans="2:15" ht="15">
      <c r="B2" s="1" t="s">
        <v>16</v>
      </c>
      <c r="C2" s="1" t="str">
        <f>[1]Location2!$B$1</f>
        <v>Town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18" si="0">SUM(D4:E4)</f>
        <v>0</v>
      </c>
      <c r="H4" s="1"/>
      <c r="I4" s="1" t="s">
        <v>6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IFERROR(SUMIF([1]Location2!A:A,"point*",INDEX([1]Location2!$A:$Z,0,MATCH($I$4,[1]Location2!$2:$2,0)))+
SUMIF([1]Location2!A:A,"wide*",INDEX([1]Location2!$A:$Z,0,MATCH($I$4,[1]Location2!$2:$2,0)))+
SUMIF([1]Location2!A:A,"short*",INDEX([1]Location2!$A:$Z,0,MATCH($I$4,[1]Location2!$2:$2,0)))+
SUMIF([1]Location2!A:A,"saved*",INDEX([1]Location2!$A:$Z,0,MATCH($I$4,[1]Location2!$2:$2,0)))+
SUMIF([1]Location2!A:A,"out*",INDEX([1]Location2!$A:$Z,0,MATCH($I$4,[1]Location2!$2:$2,0))),0)</f>
        <v>0</v>
      </c>
      <c r="L4" s="1"/>
      <c r="N4" s="1" t="s">
        <v>6</v>
      </c>
      <c r="O4">
        <f>IFERROR(SUMIF([1]Location2!A:A,"free*ed",INDEX([1]Location2!$A:$Z,0,MATCH($N$4,[1]Location2!$2:$2,0))),0)</f>
        <v>0</v>
      </c>
    </row>
    <row r="5" spans="2:15" ht="15">
      <c r="B5" s="1"/>
      <c r="C5" s="1" t="s">
        <v>7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7</v>
      </c>
      <c r="J5" s="1">
        <f>IFERROR(SUMIF([1]Location2!A:A,"point*",INDEX([1]Location2!$A:$Z,0,MATCH($I$5,[1]Location2!$2:$2,0))),0)+
IFERROR(SUMIF([1]Location2!A:A,"goal*",INDEX([1]Location2!$A:$Z,0,MATCH($I$5,[1]Location2!$2:$2,0))),0)</f>
        <v>0</v>
      </c>
      <c r="K5" s="1">
        <f>IFERROR(SUMIF([1]Location2!A:A,"point*",INDEX([1]Location2!$A:$Z,0,MATCH($I$5,[1]Location2!$2:$2,0)))+
SUMIF([1]Location2!A:A,"wide*",INDEX([1]Location2!$A:$Z,0,MATCH($I$5,[1]Location2!$2:$2,0)))+
SUMIF([1]Location2!A:A,"short*",INDEX([1]Location2!$A:$Z,0,MATCH($I$5,[1]Location2!$2:$2,0)))+
SUMIF([1]Location2!A:A,"saved*",INDEX([1]Location2!$A:$Z,0,MATCH($I$5,[1]Location2!$2:$2,0)))+
SUMIF([1]Location2!A:A,"out*",INDEX([1]Location2!$A:$Z,0,MATCH($I$5,[1]Location2!$2:$2,0))),0)</f>
        <v>0</v>
      </c>
      <c r="N5" s="1" t="s">
        <v>7</v>
      </c>
      <c r="O5">
        <f>IFERROR(SUMIF([1]Location2!A:A,"free*ed",INDEX([1]Location2!$A:$Z,0,MATCH($N$5,[1]Location2!$2:$2,0))),0)</f>
        <v>0</v>
      </c>
    </row>
    <row r="6" spans="2:15" ht="15">
      <c r="B6" s="1"/>
      <c r="C6" s="1" t="s">
        <v>8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8</v>
      </c>
      <c r="J6" s="1">
        <f>IFERROR(SUMIF([1]Location2!A:A,"point*",INDEX([1]Location2!$A:$Z,0,MATCH($I$6,[1]Location2!$2:$2,0))),0)+
IFERROR(SUMIF([1]Location2!A:A,"goal*",INDEX([1]Location2!$A:$Z,0,MATCH($I$6,[1]Location2!$2:$2,0))),0)</f>
        <v>0</v>
      </c>
      <c r="K6" s="1">
        <f>IFERROR(SUMIF([1]Location2!A:A,"point*",INDEX([1]Location2!$A:$Z,0,MATCH($I$6,[1]Location2!$2:$2,0)))+
SUMIF([1]Location2!A:A,"wide*",INDEX([1]Location2!$A:$Z,0,MATCH($I$6,[1]Location2!$2:$2,0)))+
SUMIF([1]Location2!A:A,"short*",INDEX([1]Location2!$A:$Z,0,MATCH($I$6,[1]Location2!$2:$2,0)))+
SUMIF([1]Location2!A:A,"saved*",INDEX([1]Location2!$A:$Z,0,MATCH($I$6,[1]Location2!$2:$2,0)))+
SUMIF([1]Location2!A:A,"out*",INDEX([1]Location2!$A:$Z,0,MATCH($I$6,[1]Location2!$2:$2,0))),0)</f>
        <v>0</v>
      </c>
      <c r="N6" s="1" t="s">
        <v>8</v>
      </c>
      <c r="O6">
        <f>IFERROR(SUMIF([1]Location2!A:A,"free*ed",INDEX([1]Location2!$A:$Z,0,MATCH($N$6,[1]Location2!$2:$2,0))),0)</f>
        <v>0</v>
      </c>
    </row>
    <row r="7" spans="2:15" ht="15">
      <c r="B7" s="1"/>
      <c r="C7" s="1" t="s">
        <v>46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46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IFERROR(SUMIF([1]Location2!A:A,"point*",INDEX([1]Location2!$A:$Z,0,MATCH($I$7,[1]Location2!$2:$2,0)))+
SUMIF([1]Location2!A:A,"wide*",INDEX([1]Location2!$A:$Z,0,MATCH($I$7,[1]Location2!$2:$2,0)))+
SUMIF([1]Location2!A:A,"short*",INDEX([1]Location2!$A:$Z,0,MATCH($I$7,[1]Location2!$2:$2,0)))+
SUMIF([1]Location2!A:A,"saved*",INDEX([1]Location2!$A:$Z,0,MATCH($I$7,[1]Location2!$2:$2,0)))+
SUMIF([1]Location2!A:A,"out*",INDEX([1]Location2!$A:$Z,0,MATCH($I$7,[1]Location2!$2:$2,0))),0)</f>
        <v>0</v>
      </c>
      <c r="N7" s="1" t="s">
        <v>46</v>
      </c>
      <c r="O7">
        <f>IFERROR(SUMIF([1]Location2!A:A,"free*ed",INDEX([1]Location2!$A:$Z,0,MATCH($N$7,[1]Location2!$2:$2,0))),0)</f>
        <v>0</v>
      </c>
    </row>
    <row r="8" spans="2:15" ht="15">
      <c r="B8" s="1"/>
      <c r="C8" s="1" t="s">
        <v>47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47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 s="1">
        <f>IFERROR(IFERROR(SUMIF([1]Location2!A:A,"point*",INDEX([1]Location2!$A:$Z,0,MATCH($I$8,[1]Location2!$2:$2,0))),0)+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IFERROR(SUMIF([1]Location2!A:A,"out*",INDEX([1]Location2!$A:$Z,0,MATCH($I$8,[1]Location2!$2:$2,0))),0),0)</f>
        <v>0</v>
      </c>
      <c r="N8" s="1" t="s">
        <v>47</v>
      </c>
      <c r="O8">
        <f>IFERROR(SUMIF([1]Location2!A:A,"free*ed",INDEX([1]Location2!$A:$Z,0,MATCH($N$8,[1]Location2!$2:$2,0))),0)</f>
        <v>0</v>
      </c>
    </row>
    <row r="9" spans="2:15" ht="15">
      <c r="B9" s="1"/>
      <c r="C9" s="1" t="s">
        <v>9</v>
      </c>
      <c r="D9" s="1">
        <f>IFERROR(VLOOKUP("own*won",[1]Location2!A1:Q18,MATCH(C9,[1]Location2!2:2,0),0), 0)</f>
        <v>0</v>
      </c>
      <c r="E9" s="1">
        <f>IFERROR(VLOOKUP("own*lost",[1]Location2!A1:Q18,MATCH(C9,[1]Location2!2:2,0),0), 0)</f>
        <v>0</v>
      </c>
      <c r="F9" s="1">
        <f t="shared" si="0"/>
        <v>0</v>
      </c>
      <c r="H9" s="1"/>
      <c r="I9" s="1" t="s">
        <v>9</v>
      </c>
      <c r="J9" s="1">
        <f>IFERROR(SUMIF([1]Location2!A:A,"point*",INDEX([1]Location2!$A:$Z,0,MATCH($I$9,[1]Location2!$2:$2,0))),0)+
IFERROR(SUMIF([1]Location2!A:A,"goal*",INDEX([1]Location2!$A:$Z,0,MATCH($I$9,[1]Location2!$2:$2,0))),0)</f>
        <v>0</v>
      </c>
      <c r="K9" s="1">
        <f>IFERROR(SUMIF([1]Location2!A:A,"point*",INDEX([1]Location2!$A:$Z,0,MATCH($I$9,[1]Location2!$2:$2,0)))+
SUMIF([1]Location2!A:A,"wide*",INDEX([1]Location2!$A:$Z,0,MATCH($I$9,[1]Location2!$2:$2,0)))+
SUMIF([1]Location2!A:A,"short*",INDEX([1]Location2!$A:$Z,0,MATCH($I$9,[1]Location2!$2:$2,0)))+
SUMIF([1]Location2!A:A,"saved*",INDEX([1]Location2!$A:$Z,0,MATCH($I$9,[1]Location2!$2:$2,0)))+
SUMIF([1]Location2!A:A,"out*",INDEX([1]Location2!$A:$Z,0,MATCH($I$9,[1]Location2!$2:$2,0))),0)</f>
        <v>0</v>
      </c>
      <c r="N9" s="1" t="s">
        <v>9</v>
      </c>
      <c r="O9">
        <f>IFERROR(SUMIF([1]Location2!A:A,"free*ed",INDEX([1]Location2!$A:$Z,0,MATCH($N$9,[1]Location2!$2:$2,0))),0)</f>
        <v>0</v>
      </c>
    </row>
    <row r="10" spans="2:15" ht="15">
      <c r="B10" s="1"/>
      <c r="C10" s="1" t="s">
        <v>10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0</v>
      </c>
      <c r="F10" s="1">
        <f t="shared" si="0"/>
        <v>0</v>
      </c>
      <c r="H10" s="1"/>
      <c r="I10" s="1" t="s">
        <v>10</v>
      </c>
      <c r="J10" s="1">
        <f>IFERROR(SUMIF([1]Location2!A:A,"point*",INDEX([1]Location2!$A:$Z,0,MATCH($I$10,[1]Location2!$2:$2,0))),0)+
IFERROR(SUMIF([1]Location2!A:A,"goal*",INDEX([1]Location2!$A:$Z,0,MATCH($I$10,[1]Location2!$2:$2,0))),0)</f>
        <v>0</v>
      </c>
      <c r="K10" s="1">
        <f>IFERROR(SUMIF([1]Location2!A:A,"point*",INDEX([1]Location2!$A:$Z,0,MATCH($I$10,[1]Location2!$2:$2,0)))+
SUMIF([1]Location2!A:A,"wide*",INDEX([1]Location2!$A:$Z,0,MATCH($I$10,[1]Location2!$2:$2,0)))+
SUMIF([1]Location2!A:A,"short*",INDEX([1]Location2!$A:$Z,0,MATCH($I$10,[1]Location2!$2:$2,0)))+
SUMIF([1]Location2!A:A,"saved*",INDEX([1]Location2!$A:$Z,0,MATCH($I$10,[1]Location2!$2:$2,0)))+
SUMIF([1]Location2!A:A,"out*",INDEX([1]Location2!$A:$Z,0,MATCH($I$10,[1]Location2!$2:$2,0))),0)</f>
        <v>0</v>
      </c>
      <c r="N10" s="1" t="s">
        <v>10</v>
      </c>
      <c r="O10">
        <f>IFERROR(SUMIF([1]Location2!A:A,"free*ed",INDEX([1]Location2!$A:$Z,0,MATCH($N$10,[1]Location2!$2:$2,0))),0)</f>
        <v>0</v>
      </c>
    </row>
    <row r="11" spans="2:15" ht="15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0</v>
      </c>
      <c r="F11" s="1">
        <f t="shared" si="0"/>
        <v>0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0</v>
      </c>
      <c r="K11" s="1">
        <f>IFERROR(SUMIF([1]Location2!A:A,"point*",INDEX([1]Location2!$A:$Z,0,MATCH($I$11,[1]Location2!$2:$2,0)))+
SUMIF([1]Location2!A:A,"wide*",INDEX([1]Location2!$A:$Z,0,MATCH($I$11,[1]Location2!$2:$2,0)))+
SUMIF([1]Location2!A:A,"short*",INDEX([1]Location2!$A:$Z,0,MATCH($I$11,[1]Location2!$2:$2,0)))+
SUMIF([1]Location2!A:A,"saved*",INDEX([1]Location2!$A:$Z,0,MATCH($I$11,[1]Location2!$2:$2,0)))+
SUMIF([1]Location2!A:A,"out*",INDEX([1]Location2!$A:$Z,0,MATCH($I$11,[1]Location2!$2:$2,0))),0)</f>
        <v>0</v>
      </c>
      <c r="N11" s="1" t="s">
        <v>11</v>
      </c>
      <c r="O11">
        <f>IFERROR(SUMIF([1]Location2!A:A,"free*ed",INDEX([1]Location2!$A:$Z,0,MATCH($N$11,[1]Location2!$2:$2,0))),0)</f>
        <v>0</v>
      </c>
    </row>
    <row r="12" spans="2:15" ht="15">
      <c r="B12" s="1"/>
      <c r="C12" s="1" t="s">
        <v>48</v>
      </c>
      <c r="D12" s="1">
        <f>IFERROR(VLOOKUP("own*won",[1]Location2!A1:Q18,MATCH(C12,[1]Location2!2:2,0),0), 0)</f>
        <v>0</v>
      </c>
      <c r="E12" s="1">
        <f>IFERROR(VLOOKUP("own*lost",[1]Location2!A1:Q18,MATCH(C12,[1]Location2!2:2,0),0), 0)</f>
        <v>0</v>
      </c>
      <c r="F12" s="1">
        <f t="shared" si="0"/>
        <v>0</v>
      </c>
      <c r="H12" s="1"/>
      <c r="I12" s="1" t="s">
        <v>48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 s="1">
        <f>IFERROR(SUMIF([1]Location2!A:A,"point*",INDEX([1]Location2!$A:$Z,0,MATCH($I$12,[1]Location2!$2:$2,0)))+
SUMIF([1]Location2!A:A,"wide*",INDEX([1]Location2!$A:$Z,0,MATCH($I$12,[1]Location2!$2:$2,0)))+
SUMIF([1]Location2!A:A,"short*",INDEX([1]Location2!$A:$Z,0,MATCH($I$12,[1]Location2!$2:$2,0)))+
SUMIF([1]Location2!A:A,"saved*",INDEX([1]Location2!$A:$Z,0,MATCH($I$12,[1]Location2!$2:$2,0)))+
SUMIF([1]Location2!A:A,"out*",INDEX([1]Location2!$A:$Z,0,MATCH($I$12,[1]Location2!$2:$2,0))),0)</f>
        <v>0</v>
      </c>
      <c r="N12" s="1" t="s">
        <v>48</v>
      </c>
      <c r="O12">
        <f>IFERROR(SUMIF([1]Location2!A:A,"free*ed",INDEX([1]Location2!$A:$Z,0,MATCH($N$12,[1]Location2!$2:$2,0))),0)</f>
        <v>0</v>
      </c>
    </row>
    <row r="13" spans="2:15" ht="15">
      <c r="B13" s="1"/>
      <c r="C13" s="1" t="s">
        <v>49</v>
      </c>
      <c r="D13" s="1">
        <f>IFERROR(VLOOKUP("own*won",[1]Location2!A1:Q18,MATCH(C13,[1]Location2!2:2,0),0), 0)</f>
        <v>0</v>
      </c>
      <c r="E13" s="1">
        <f>IFERROR(VLOOKUP("own*lost",[1]Location2!A1:Q18,MATCH(C13,[1]Location2!2:2,0),0), 0)</f>
        <v>0</v>
      </c>
      <c r="F13" s="1">
        <f t="shared" si="0"/>
        <v>0</v>
      </c>
      <c r="H13" s="1"/>
      <c r="I13" s="1" t="s">
        <v>49</v>
      </c>
      <c r="J13" s="1">
        <f>IFERROR(SUMIF([1]Location2!A:A,"point*",INDEX([1]Location2!$A:$Z,0,MATCH($I$13,[1]Location2!$2:$2,0))),0)+
IFERROR(SUMIF([1]Location2!A:A,"goal*",INDEX([1]Location2!$A:$Z,0,MATCH($I$13,[1]Location2!$2:$2,0))),0)</f>
        <v>0</v>
      </c>
      <c r="K13" s="1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</f>
        <v>0</v>
      </c>
      <c r="N13" s="1" t="s">
        <v>49</v>
      </c>
      <c r="O13">
        <f>IFERROR(SUMIF([1]Location2!A:A,"free*ed",INDEX([1]Location2!$A:$Z,0,MATCH($N$13,[1]Location2!$2:$2,0))),0)</f>
        <v>0</v>
      </c>
    </row>
    <row r="14" spans="2:15" ht="15">
      <c r="B14" s="1"/>
      <c r="C14" s="1" t="s">
        <v>14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14</v>
      </c>
      <c r="J14" s="1">
        <f>IFERROR(SUMIF([1]Location2!A:A,"point*",INDEX([1]Location2!$A:$Z,0,MATCH($I$14,[1]Location2!$2:$2,0))),0)+
IFERROR(SUMIF([1]Location2!A:A,"goal*",INDEX([1]Location2!$A:$Z,0,MATCH($I$14,[1]Location2!$2:$2,0))),0)</f>
        <v>0</v>
      </c>
      <c r="K14" s="1">
        <f>IFERROR(SUMIF([1]Location2!A:A,"point*",INDEX([1]Location2!$A:$Z,0,MATCH($I$14,[1]Location1!$2:$2,0))),0)+
IFERROR(SUMIF([1]Location2!A:A,"wide*",INDEX([1]Location2!$A:$Z,0,MATCH($I$14,[1]Location1!$2:$2,0))),0)+
IFERROR(SUMIF([1]Location2!A:A,"short*",INDEX([1]Location2!$A:$Z,0,MATCH($I$14,[1]Location1!$2:$2,0))),0)+
IFERROR(SUMIF([1]Location2!A:A,"saved*",INDEX([1]Location2!$A:$Z,0,MATCH($I$14,[1]Location1!$2:$2,0))),0)+
IFERROR(SUMIF([1]Location2!A:A,"out*",INDEX([1]Location2!$A:$Z,0,MATCH($I$14,[1]Location1!$2:$2,0))),0)</f>
        <v>0</v>
      </c>
      <c r="N14" s="1" t="s">
        <v>14</v>
      </c>
      <c r="O14">
        <f>IFERROR(SUMIF([1]Location2!A:A,"free*ed",INDEX([1]Location2!$A:$Z,0,MATCH($N$14,[1]Location2!$2:$2,0))),0)</f>
        <v>0</v>
      </c>
    </row>
    <row r="15" spans="2:15" ht="15">
      <c r="B15" s="1"/>
      <c r="C15" s="1" t="s">
        <v>12</v>
      </c>
      <c r="D15" s="1">
        <f>IFERROR(VLOOKUP("own*won",[1]Location2!A1:Q18,MATCH(C15,[1]Location2!2:2,0),0), 0)</f>
        <v>0</v>
      </c>
      <c r="E15" s="1">
        <f>IFERROR(VLOOKUP("own*lost",[1]Location2!A1:Q18,MATCH(C15,[1]Location2!2:2,0),0), 0)</f>
        <v>0</v>
      </c>
      <c r="F15" s="1">
        <f t="shared" si="0"/>
        <v>0</v>
      </c>
      <c r="H15" s="1"/>
      <c r="I15" s="1" t="s">
        <v>12</v>
      </c>
      <c r="J15" s="1">
        <f>IFERROR(SUMIF([1]Location2!A:A,"point*",INDEX([1]Location2!$A:$Z,0,MATCH($I$15,[1]Location2!$2:$2,0))),0)+
IFERROR(SUMIF([1]Location2!A:A,"goal*",INDEX([1]Location2!$A:$Z,0,MATCH($I$15,[1]Location2!$2:$2,0))),0)</f>
        <v>0</v>
      </c>
      <c r="K15" s="1">
        <f>IFERROR(SUMIF([1]Location2!A:A,"point*",INDEX([1]Location2!$A:$Z,0,MATCH($I$15,[1]Location2!$2:$2,0)))+
SUMIF([1]Location2!A:A,"wide*",INDEX([1]Location2!$A:$Z,0,MATCH($I$15,[1]Location2!$2:$2,0)))+
SUMIF([1]Location2!A:A,"short*",INDEX([1]Location2!$A:$Z,0,MATCH($I$15,[1]Location2!$2:$2,0)))+
SUMIF([1]Location2!A:A,"saved*",INDEX([1]Location2!$A:$Z,0,MATCH($I$15,[1]Location2!$2:$2,0)))+
SUMIF([1]Location2!A:A,"out*",INDEX([1]Location2!$A:$Z,0,MATCH($I$15,[1]Location2!$2:$2,0))),0)</f>
        <v>0</v>
      </c>
      <c r="N15" s="1" t="s">
        <v>12</v>
      </c>
      <c r="O15">
        <f>IFERROR(SUMIF([1]Location2!A:A,"free*ed",INDEX([1]Location2!$A:$Z,0,MATCH($N$15,[1]Location2!$2:$2,0))),0)</f>
        <v>0</v>
      </c>
    </row>
    <row r="16" spans="2:15" ht="15">
      <c r="B16" s="1"/>
      <c r="C16" s="1" t="s">
        <v>13</v>
      </c>
      <c r="D16" s="1">
        <f>IFERROR(VLOOKUP("own*won",[1]Location2!A1:Q18,MATCH(C16,[1]Location2!2:2,0),0), 0)</f>
        <v>0</v>
      </c>
      <c r="E16" s="1">
        <f>IFERROR(VLOOKUP("own*lost",[1]Location2!A1:Q18,MATCH(C16,[1]Location2!2:2,0),0), 0)</f>
        <v>0</v>
      </c>
      <c r="F16" s="1">
        <f t="shared" si="0"/>
        <v>0</v>
      </c>
      <c r="H16" s="1"/>
      <c r="I16" s="1" t="s">
        <v>13</v>
      </c>
      <c r="J16" s="1">
        <f>IFERROR(SUMIF([1]Location2!A:A,"point*",INDEX([1]Location2!$A:$Z,0,MATCH($I$16,[1]Location2!$2:$2,0))),0)+
IFERROR(SUMIF([1]Location2!A:A,"goal*",INDEX([1]Location2!$A:$Z,0,MATCH($I$16,[1]Location2!$2:$2,0))),0)</f>
        <v>0</v>
      </c>
      <c r="K16" s="1">
        <f>IFERROR(SUMIF([1]Location2!A:A,"point*",INDEX([1]Location2!$A:$Z,0,MATCH($I$16,[1]Location2!$2:$2,0)))+
SUMIF([1]Location2!A:A,"wide*",INDEX([1]Location2!$A:$Z,0,MATCH($I$16,[1]Location2!$2:$2,0)))+
SUMIF([1]Location2!A:A,"short*",INDEX([1]Location2!$A:$Z,0,MATCH($I$16,[1]Location2!$2:$2,0)))+
SUMIF([1]Location2!A:A,"saved*",INDEX([1]Location2!$A:$Z,0,MATCH($I$16,[1]Location2!$2:$2,0)))+
SUMIF([1]Location2!A:A,"out*",INDEX([1]Location2!$A:$Z,0,MATCH($I$16,[1]Location2!$2:$2,0))),0)</f>
        <v>0</v>
      </c>
      <c r="N16" s="1" t="s">
        <v>13</v>
      </c>
      <c r="O16">
        <f>IFERROR(SUMIF([1]Location2!A:A,"free*ed",INDEX([1]Location2!$A:$Z,0,MATCH($N$16,[1]Location2!$2:$2,0))),0)</f>
        <v>0</v>
      </c>
    </row>
    <row r="17" spans="2:16" ht="15">
      <c r="B17" s="1"/>
      <c r="C17" s="1" t="s">
        <v>50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0</v>
      </c>
      <c r="F17" s="1">
        <f t="shared" si="0"/>
        <v>0</v>
      </c>
      <c r="H17" s="1"/>
      <c r="I17" s="1" t="s">
        <v>50</v>
      </c>
      <c r="J17" s="1">
        <f>IFERROR(SUMIF([1]Location2!A:A,"point*",INDEX([1]Location2!$A:$Z,0,MATCH($I$17,[1]Location2!$2:$2,0))),0)+
IFERROR(SUMIF([1]Location2!A:A,"goal*",INDEX([1]Location2!$A:$Z,0,MATCH($I$17,[1]Location2!$2:$2,0))),0)</f>
        <v>0</v>
      </c>
      <c r="K17" s="1">
        <f>IFERROR(SUMIF([1]Location2!A:A,"point*",INDEX([1]Location2!$A:$Z,0,MATCH($I$17,[1]Location2!$2:$2,0)))+
SUMIF([1]Location2!A:A,"wide*",INDEX([1]Location2!$A:$Z,0,MATCH($I$17,[1]Location2!$2:$2,0)))+
SUMIF([1]Location2!A:A,"short*",INDEX([1]Location2!$A:$Z,0,MATCH($I$17,[1]Location2!$2:$2,0)))+
SUMIF([1]Location2!A:A,"saved*",INDEX([1]Location2!$A:$Z,0,MATCH($I$17,[1]Location2!$2:$2,0)))+
SUMIF([1]Location2!A:A,"out*",INDEX([1]Location2!$A:$Z,0,MATCH($I$17,[1]Location2!$2:$2,0))),0)</f>
        <v>0</v>
      </c>
      <c r="N17" s="1" t="s">
        <v>50</v>
      </c>
      <c r="O17">
        <f>IFERROR(SUMIF([1]Location2!A:A,"free*ed",INDEX([1]Location2!$A:$Z,0,MATCH($N$17,[1]Location2!$2:$2,0))),0)</f>
        <v>0</v>
      </c>
    </row>
    <row r="18" spans="2:16" ht="15">
      <c r="B18" s="1"/>
      <c r="C18" s="1" t="s">
        <v>51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51</v>
      </c>
      <c r="J18" s="1">
        <f>IFERROR(SUMIF([1]Location2!A:A,"point*",INDEX([1]Location2!$A:$Z,0,MATCH($I$18,[1]Location2!$2:$2,0))),0)+
IFERROR(SUMIF([1]Location2!A:A,"goal*",INDEX([1]Location2!$A:$Z,0,MATCH($I$18,[1]Location2!$2:$2,0))),0)</f>
        <v>0</v>
      </c>
      <c r="K18" s="1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18" s="1" t="s">
        <v>51</v>
      </c>
      <c r="O18">
        <f>IFERROR(SUMIF([1]Location2!A:A,"free*ed",INDEX([1]Location2!$A:$Z,0,MATCH($N$18,[1]Location2!$2:$2,0))),0)</f>
        <v>0</v>
      </c>
    </row>
    <row r="19" spans="2:16" ht="15">
      <c r="B19" s="1"/>
      <c r="C19" s="1" t="s">
        <v>0</v>
      </c>
      <c r="D19" s="1">
        <f>SUM(D4:D18)</f>
        <v>0</v>
      </c>
      <c r="E19" s="1">
        <f>SUM(E4:E18)</f>
        <v>0</v>
      </c>
      <c r="F19" s="1">
        <f>SUM(F4:F18)</f>
        <v>0</v>
      </c>
      <c r="G19" s="1"/>
      <c r="H19" s="1"/>
      <c r="I19" s="1" t="s">
        <v>0</v>
      </c>
      <c r="J19" s="1">
        <f>SUM(J4:J18)</f>
        <v>0</v>
      </c>
      <c r="K19" s="1">
        <f>SUM(K4:K18)</f>
        <v>0</v>
      </c>
      <c r="L19" s="1"/>
      <c r="N19" s="1" t="s">
        <v>0</v>
      </c>
      <c r="O19">
        <f>SUM(O4:O18)</f>
        <v>0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0</v>
      </c>
      <c r="E22" s="1">
        <f>SUMIF(C4:C18, "*1*", F4:F18)</f>
        <v>0</v>
      </c>
      <c r="F22" s="15">
        <f>IF(E22,D22/E22,0)</f>
        <v>0</v>
      </c>
      <c r="G22" s="1"/>
      <c r="H22" s="1"/>
      <c r="I22" s="1" t="s">
        <v>31</v>
      </c>
      <c r="J22" s="1">
        <f>SUMIF(I4:I18, "*3*", J4:J18)</f>
        <v>0</v>
      </c>
      <c r="K22" s="1">
        <f>SUMIF(I4:I18, "*3*", K4:K18)</f>
        <v>0</v>
      </c>
      <c r="L22" s="15">
        <f>IF(K22,J22/K22,0)</f>
        <v>0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0</v>
      </c>
      <c r="E23" s="1">
        <f>SUMIF(C5:C19, "*3*", F5:F19)</f>
        <v>0</v>
      </c>
      <c r="F23" s="15">
        <f t="shared" ref="F23:F25" si="1">IF(E23,D23/E23,0)</f>
        <v>0</v>
      </c>
      <c r="G23" s="1"/>
      <c r="H23" s="1"/>
      <c r="I23" s="1" t="s">
        <v>32</v>
      </c>
      <c r="J23" s="1">
        <f>SUMIF(I4:I18, "*1*", J4:J18)</f>
        <v>0</v>
      </c>
      <c r="K23" s="1">
        <f>SUMIF(I4:I18, "*1*", K4:K18)</f>
        <v>0</v>
      </c>
      <c r="L23" s="15">
        <f t="shared" ref="L23:L25" si="2">IF(K23,J23/K23,0)</f>
        <v>0</v>
      </c>
      <c r="N23" s="1" t="s">
        <v>32</v>
      </c>
      <c r="O23" s="1">
        <f>SUMIF(N4:N18, "*1*", O4:O18)</f>
        <v>0</v>
      </c>
      <c r="P23" s="15">
        <f>IF(O23,O23/O25,0)</f>
        <v>0</v>
      </c>
    </row>
    <row r="24" spans="2:16" ht="15">
      <c r="B24" s="1"/>
      <c r="C24" s="1" t="s">
        <v>33</v>
      </c>
      <c r="D24" s="1">
        <f>SUMIF(C4:C18, "*2*", D4:D18)</f>
        <v>0</v>
      </c>
      <c r="E24" s="1">
        <f>SUMIF(C6:C20, "*2*", F6:F20)</f>
        <v>0</v>
      </c>
      <c r="F24" s="15">
        <f t="shared" si="1"/>
        <v>0</v>
      </c>
      <c r="G24" s="1"/>
      <c r="H24" s="1"/>
      <c r="I24" s="1" t="s">
        <v>33</v>
      </c>
      <c r="J24" s="1">
        <f>SUMIF(I4:I18, "*2*", J4:J18)</f>
        <v>0</v>
      </c>
      <c r="K24" s="1">
        <f>SUMIF(I4:I18, "*2*", K4:K18)</f>
        <v>0</v>
      </c>
      <c r="L24" s="15">
        <f t="shared" si="2"/>
        <v>0</v>
      </c>
      <c r="N24" s="1" t="s">
        <v>33</v>
      </c>
      <c r="O24" s="1">
        <f>SUMIF(N4:N18, "*2*", O4:O18)</f>
        <v>0</v>
      </c>
      <c r="P24" s="15">
        <f>IF(O24,O24/O25,0)</f>
        <v>0</v>
      </c>
    </row>
    <row r="25" spans="2:16" ht="15">
      <c r="B25" s="1"/>
      <c r="C25" s="1" t="s">
        <v>0</v>
      </c>
      <c r="D25" s="1">
        <f>SUM(D22:D24)</f>
        <v>0</v>
      </c>
      <c r="E25" s="1">
        <f>SUM(E22:E24)</f>
        <v>0</v>
      </c>
      <c r="F25" s="15">
        <f t="shared" si="1"/>
        <v>0</v>
      </c>
      <c r="G25" s="1"/>
      <c r="H25" s="1"/>
      <c r="I25" s="1" t="s">
        <v>0</v>
      </c>
      <c r="J25" s="1">
        <f>SUM(J22:J24)</f>
        <v>0</v>
      </c>
      <c r="K25">
        <f>SUM(K22:K24)</f>
        <v>0</v>
      </c>
      <c r="L25" s="15">
        <f t="shared" si="2"/>
        <v>0</v>
      </c>
      <c r="N25" s="1" t="s">
        <v>0</v>
      </c>
      <c r="O25">
        <f>SUM(O22:O24)</f>
        <v>0</v>
      </c>
      <c r="P25" s="15">
        <f>IF(O25,O25/O25,0)</f>
        <v>0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0</v>
      </c>
      <c r="E28" s="1">
        <f>SUMIF(C4:C18, "*B*", F4:F18)</f>
        <v>0</v>
      </c>
      <c r="F28" s="15">
        <f t="shared" ref="F28:F32" si="3">IF(E28,D28/E28,0)</f>
        <v>0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0</v>
      </c>
      <c r="P28" s="15">
        <f>IF(O28,O28/O32,0)</f>
        <v>0</v>
      </c>
    </row>
    <row r="29" spans="2:16" ht="15">
      <c r="C29" s="1" t="s">
        <v>2</v>
      </c>
      <c r="D29" s="1">
        <f>SUMIF(C4:C18, "*C*", D4:D18)</f>
        <v>0</v>
      </c>
      <c r="E29" s="1">
        <f>SUMIF(C4:C18, "*C*", F4:F18)</f>
        <v>0</v>
      </c>
      <c r="F29" s="15">
        <f t="shared" si="3"/>
        <v>0</v>
      </c>
      <c r="I29" s="1" t="s">
        <v>2</v>
      </c>
      <c r="J29" s="1">
        <f>SUMIF(I4:I18, "*C*", J4:J18)</f>
        <v>0</v>
      </c>
      <c r="K29" s="1">
        <f>SUMIF(I4:I18, "*C*", K4:K18)</f>
        <v>0</v>
      </c>
      <c r="L29" s="15">
        <f t="shared" si="4"/>
        <v>0</v>
      </c>
      <c r="N29" s="1" t="s">
        <v>2</v>
      </c>
      <c r="O29" s="1">
        <f>SUMIF(N4:N18, "*C*", O4:O18)</f>
        <v>0</v>
      </c>
      <c r="P29" s="15">
        <f t="shared" ref="P29" si="5">IF(O29,O29/O32,0)</f>
        <v>0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0</v>
      </c>
      <c r="P30" s="15">
        <f>IF(O30,O30/O32,0)</f>
        <v>0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0</v>
      </c>
      <c r="E32">
        <f>SUM(E27:E31)</f>
        <v>0</v>
      </c>
      <c r="F32" s="15">
        <f t="shared" si="3"/>
        <v>0</v>
      </c>
      <c r="I32" s="14" t="s">
        <v>0</v>
      </c>
      <c r="J32">
        <f>SUM(J27:J31)</f>
        <v>0</v>
      </c>
      <c r="K32" s="14">
        <f>SUM(K27:K31)</f>
        <v>0</v>
      </c>
      <c r="L32" s="15">
        <f>IF(K32,J32/K32,0)</f>
        <v>0</v>
      </c>
      <c r="N32" s="14" t="s">
        <v>0</v>
      </c>
      <c r="O32" s="14">
        <f>SUM(O27:O31)</f>
        <v>0</v>
      </c>
      <c r="P32" s="15">
        <f>IF(O32,O32/O32,0)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tabSelected="1" showRuler="0" showWhiteSpace="0" view="pageLayout" zoomScale="70" zoomScaleNormal="100" zoomScalePageLayoutView="70" workbookViewId="0">
      <selection activeCell="V21" sqref="V21"/>
    </sheetView>
  </sheetViews>
  <sheetFormatPr baseColWidth="10" defaultRowHeight="13"/>
  <sheetData>
    <row r="11" spans="11:13">
      <c r="K11" s="12"/>
      <c r="L11" s="12"/>
      <c r="M11" s="12"/>
    </row>
    <row r="12" spans="11:13">
      <c r="K12" s="12"/>
      <c r="L12" s="12"/>
      <c r="M12" s="12"/>
    </row>
    <row r="13" spans="11:13">
      <c r="K13" s="12"/>
      <c r="L13" s="12"/>
      <c r="M13" s="12"/>
    </row>
    <row r="14" spans="11:13">
      <c r="K14" s="12"/>
      <c r="L14" s="12"/>
      <c r="M14" s="12"/>
    </row>
    <row r="15" spans="11:13">
      <c r="K15" s="12"/>
      <c r="L15" s="12"/>
      <c r="M15" s="12"/>
    </row>
    <row r="16" spans="1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</sheetData>
  <pageMargins left="0.7" right="0.7" top="0.75" bottom="0.75" header="0.3" footer="0.3"/>
  <pageSetup paperSize="9" orientation="portrait" horizontalDpi="0" verticalDpi="0"/>
  <headerFooter differentFirst="1">
    <oddFooter>&amp;CAuthor:
Rory Moynihan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4:J13"/>
  <sheetViews>
    <sheetView workbookViewId="0">
      <selection activeCell="J10" sqref="J10"/>
    </sheetView>
  </sheetViews>
  <sheetFormatPr baseColWidth="10" defaultRowHeight="13"/>
  <sheetData>
    <row r="4" spans="2:10" ht="15">
      <c r="B4" s="1"/>
      <c r="C4" s="1"/>
      <c r="D4" s="1"/>
      <c r="E4" s="1"/>
      <c r="F4" s="1"/>
      <c r="G4" s="1"/>
      <c r="H4" s="1"/>
      <c r="I4" s="1"/>
      <c r="J4" s="1"/>
    </row>
    <row r="5" spans="2:10" ht="15">
      <c r="B5" s="1"/>
      <c r="C5" s="1" t="s">
        <v>45</v>
      </c>
      <c r="D5" s="1"/>
      <c r="H5" s="1"/>
      <c r="I5" s="1" t="s">
        <v>45</v>
      </c>
      <c r="J5" s="1"/>
    </row>
    <row r="6" spans="2:10" ht="15">
      <c r="B6" s="1" t="s">
        <v>40</v>
      </c>
      <c r="C6" s="1" t="s">
        <v>39</v>
      </c>
      <c r="D6" s="1" t="s">
        <v>86</v>
      </c>
      <c r="E6" s="3" t="s">
        <v>6</v>
      </c>
      <c r="F6" s="4" t="s">
        <v>9</v>
      </c>
      <c r="G6" s="5" t="s">
        <v>14</v>
      </c>
      <c r="H6" s="1" t="s">
        <v>36</v>
      </c>
      <c r="I6" s="1" t="s">
        <v>37</v>
      </c>
      <c r="J6" s="1" t="s">
        <v>38</v>
      </c>
    </row>
    <row r="7" spans="2:10" ht="15">
      <c r="B7" s="1" t="s">
        <v>41</v>
      </c>
      <c r="C7" s="1" t="s">
        <v>33</v>
      </c>
      <c r="D7" s="1" t="s">
        <v>87</v>
      </c>
      <c r="E7" s="6" t="s">
        <v>7</v>
      </c>
      <c r="F7" s="7" t="s">
        <v>10</v>
      </c>
      <c r="G7" s="8" t="s">
        <v>12</v>
      </c>
      <c r="H7" s="1">
        <v>1</v>
      </c>
      <c r="I7" s="1">
        <v>2</v>
      </c>
      <c r="J7" s="1">
        <v>3</v>
      </c>
    </row>
    <row r="8" spans="2:10" ht="15">
      <c r="B8" s="1" t="s">
        <v>42</v>
      </c>
      <c r="C8" s="1" t="s">
        <v>2</v>
      </c>
      <c r="D8" s="1" t="s">
        <v>88</v>
      </c>
      <c r="E8" s="6" t="s">
        <v>8</v>
      </c>
      <c r="F8" s="7" t="s">
        <v>11</v>
      </c>
      <c r="G8" s="8" t="s">
        <v>13</v>
      </c>
      <c r="H8" s="1" t="s">
        <v>66</v>
      </c>
      <c r="I8" s="1" t="s">
        <v>67</v>
      </c>
      <c r="J8" s="1" t="s">
        <v>65</v>
      </c>
    </row>
    <row r="9" spans="2:10" ht="15">
      <c r="B9" s="1" t="s">
        <v>43</v>
      </c>
      <c r="C9" s="1" t="s">
        <v>34</v>
      </c>
      <c r="D9" s="1" t="s">
        <v>89</v>
      </c>
      <c r="E9" s="6" t="s">
        <v>46</v>
      </c>
      <c r="F9" s="7" t="s">
        <v>48</v>
      </c>
      <c r="G9" s="8" t="s">
        <v>50</v>
      </c>
      <c r="H9" s="1"/>
      <c r="I9" s="1" t="s">
        <v>45</v>
      </c>
      <c r="J9" s="1"/>
    </row>
    <row r="10" spans="2:10" ht="15">
      <c r="B10" s="1" t="s">
        <v>44</v>
      </c>
      <c r="C10" s="1" t="s">
        <v>35</v>
      </c>
      <c r="D10" s="1" t="s">
        <v>90</v>
      </c>
      <c r="E10" s="9" t="s">
        <v>47</v>
      </c>
      <c r="F10" s="10" t="s">
        <v>49</v>
      </c>
      <c r="G10" s="11" t="s">
        <v>51</v>
      </c>
      <c r="H10" s="1"/>
      <c r="I10" s="1"/>
      <c r="J10" s="1"/>
    </row>
    <row r="11" spans="2:10" ht="15">
      <c r="B11" s="1"/>
      <c r="C11" s="1" t="s">
        <v>45</v>
      </c>
      <c r="D11" s="1"/>
      <c r="E11" s="1"/>
      <c r="F11" s="1"/>
      <c r="G11" s="1"/>
      <c r="H11" s="1"/>
      <c r="I11" s="1"/>
      <c r="J11" s="1"/>
    </row>
    <row r="12" spans="2:10" ht="15">
      <c r="B12" s="1"/>
      <c r="C12" s="1"/>
      <c r="D12" s="1"/>
      <c r="E12" s="1"/>
      <c r="F12" s="1"/>
      <c r="G12" s="1"/>
      <c r="H12" s="1"/>
      <c r="I12" s="1"/>
      <c r="J12" s="1"/>
    </row>
    <row r="13" spans="2:10" ht="15">
      <c r="B13" s="1"/>
      <c r="C13" s="1"/>
      <c r="D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Pitch Layout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2019-05-09T12:53:23Z</cp:lastPrinted>
  <dcterms:created xsi:type="dcterms:W3CDTF">2011-04-04T13:53:55Z</dcterms:created>
  <dcterms:modified xsi:type="dcterms:W3CDTF">2019-05-09T12:53:29Z</dcterms:modified>
  <cp:category/>
  <cp:contentStatus/>
</cp:coreProperties>
</file>