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oyniha/PycharmProjects/matchreporter/matchreporter/match-analysis-report_Galway_Tipperary_13-06-2019/"/>
    </mc:Choice>
  </mc:AlternateContent>
  <xr:revisionPtr revIDLastSave="0" documentId="13_ncr:1_{91E59844-B623-0041-BA95-E2B1DF41D137}" xr6:coauthVersionLast="43" xr6:coauthVersionMax="43" xr10:uidLastSave="{00000000-0000-0000-0000-000000000000}"/>
  <bookViews>
    <workbookView xWindow="3600" yWindow="3680" windowWidth="32760" windowHeight="21940" tabRatio="716" activeTab="9" xr2:uid="{00000000-000D-0000-FFFF-FFFF00000000}"/>
  </bookViews>
  <sheets>
    <sheet name="MatchANALYSIS" sheetId="19" r:id="rId1"/>
    <sheet name="Players1ANALYSIS" sheetId="27" r:id="rId2"/>
    <sheet name="Players2ANALYSIS" sheetId="31" r:id="rId3"/>
    <sheet name="TimeSectorANALYSIS" sheetId="20" r:id="rId4"/>
    <sheet name="Location1ANALYSIS" sheetId="21" r:id="rId5"/>
    <sheet name="Location2ANALYSIS" sheetId="22" r:id="rId6"/>
    <sheet name="Possessions" sheetId="32" r:id="rId7"/>
    <sheet name="Pitch Layout" sheetId="18" r:id="rId8"/>
    <sheet name="Tackles" sheetId="33" r:id="rId9"/>
    <sheet name="Scorecard" sheetId="36" r:id="rId10"/>
  </sheets>
  <externalReferences>
    <externalReference r:id="rId11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21" l="1"/>
  <c r="K20" i="21"/>
  <c r="K19" i="21"/>
  <c r="K35" i="21" s="1"/>
  <c r="K18" i="21"/>
  <c r="K17" i="21"/>
  <c r="K16" i="21"/>
  <c r="K15" i="21"/>
  <c r="K14" i="21"/>
  <c r="K13" i="21"/>
  <c r="K33" i="21" s="1"/>
  <c r="K12" i="21"/>
  <c r="K11" i="21"/>
  <c r="K10" i="21"/>
  <c r="K9" i="21"/>
  <c r="K8" i="21"/>
  <c r="K7" i="21"/>
  <c r="K6" i="21"/>
  <c r="K4" i="21"/>
  <c r="K5" i="21"/>
  <c r="K26" i="21" s="1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J20" i="22"/>
  <c r="J19" i="22"/>
  <c r="J21" i="22"/>
  <c r="K25" i="21" l="1"/>
  <c r="K31" i="21"/>
  <c r="K34" i="21"/>
  <c r="K35" i="22"/>
  <c r="K32" i="21"/>
  <c r="K30" i="21"/>
  <c r="K27" i="21"/>
  <c r="J35" i="22"/>
  <c r="D21" i="22"/>
  <c r="D20" i="22"/>
  <c r="D19" i="22"/>
  <c r="E21" i="22"/>
  <c r="E20" i="22"/>
  <c r="E19" i="22"/>
  <c r="E21" i="21"/>
  <c r="E20" i="21"/>
  <c r="E19" i="21"/>
  <c r="D21" i="21"/>
  <c r="D20" i="21"/>
  <c r="D19" i="21"/>
  <c r="D35" i="21" s="1"/>
  <c r="O21" i="21" l="1"/>
  <c r="O20" i="21"/>
  <c r="O19" i="21"/>
  <c r="J21" i="21"/>
  <c r="J20" i="21"/>
  <c r="J19" i="21"/>
  <c r="J35" i="21" s="1"/>
  <c r="F20" i="21"/>
  <c r="F21" i="21"/>
  <c r="F19" i="21"/>
  <c r="O21" i="22"/>
  <c r="O20" i="22"/>
  <c r="O19" i="22"/>
  <c r="F21" i="22"/>
  <c r="F20" i="22"/>
  <c r="F19" i="22"/>
  <c r="E35" i="22" s="1"/>
  <c r="J4" i="21"/>
  <c r="J5" i="21"/>
  <c r="J6" i="21"/>
  <c r="J7" i="21"/>
  <c r="J31" i="21" s="1"/>
  <c r="J8" i="21"/>
  <c r="J9" i="21"/>
  <c r="J10" i="21"/>
  <c r="J11" i="21"/>
  <c r="J12" i="21"/>
  <c r="J13" i="21"/>
  <c r="J33" i="21" s="1"/>
  <c r="J14" i="21"/>
  <c r="J15" i="21"/>
  <c r="J16" i="21"/>
  <c r="J17" i="21"/>
  <c r="J18" i="21"/>
  <c r="J32" i="21" l="1"/>
  <c r="J34" i="21"/>
  <c r="J30" i="21"/>
  <c r="J36" i="21" s="1"/>
  <c r="J27" i="21"/>
  <c r="J25" i="21"/>
  <c r="J26" i="21"/>
  <c r="L26" i="21" s="1"/>
  <c r="E35" i="21"/>
  <c r="F35" i="21" s="1"/>
  <c r="O35" i="22"/>
  <c r="L35" i="22"/>
  <c r="F35" i="22"/>
  <c r="D35" i="22"/>
  <c r="B33" i="36" l="1"/>
  <c r="B31" i="36"/>
  <c r="K34" i="22" l="1"/>
  <c r="K33" i="22"/>
  <c r="K32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J18" i="22"/>
  <c r="J17" i="22"/>
  <c r="J16" i="22"/>
  <c r="J15" i="22"/>
  <c r="J14" i="22"/>
  <c r="J13" i="22"/>
  <c r="J12" i="22"/>
  <c r="J11" i="22"/>
  <c r="J10" i="22"/>
  <c r="J32" i="22" s="1"/>
  <c r="J9" i="22"/>
  <c r="J8" i="22"/>
  <c r="J7" i="22"/>
  <c r="J31" i="22" s="1"/>
  <c r="J6" i="22"/>
  <c r="J25" i="22" s="1"/>
  <c r="J5" i="22"/>
  <c r="J4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C2" i="22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C2" i="21"/>
  <c r="D44" i="20"/>
  <c r="D43" i="20"/>
  <c r="D42" i="20"/>
  <c r="D41" i="20"/>
  <c r="D40" i="20"/>
  <c r="D39" i="20"/>
  <c r="J33" i="20"/>
  <c r="I33" i="20"/>
  <c r="J32" i="20"/>
  <c r="I32" i="20"/>
  <c r="J31" i="20"/>
  <c r="I31" i="20"/>
  <c r="J30" i="20"/>
  <c r="I30" i="20"/>
  <c r="J29" i="20"/>
  <c r="I29" i="20"/>
  <c r="J28" i="20"/>
  <c r="I28" i="20"/>
  <c r="D21" i="20"/>
  <c r="D20" i="20"/>
  <c r="D19" i="20"/>
  <c r="D18" i="20"/>
  <c r="D17" i="20"/>
  <c r="D16" i="20"/>
  <c r="C44" i="20"/>
  <c r="C43" i="20"/>
  <c r="C42" i="20"/>
  <c r="C41" i="20"/>
  <c r="C40" i="20"/>
  <c r="C39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C21" i="20"/>
  <c r="C20" i="20"/>
  <c r="C19" i="20"/>
  <c r="C18" i="20"/>
  <c r="C17" i="20"/>
  <c r="C16" i="20"/>
  <c r="D37" i="20"/>
  <c r="C37" i="20"/>
  <c r="I26" i="20"/>
  <c r="C26" i="20"/>
  <c r="C14" i="20"/>
  <c r="I10" i="20"/>
  <c r="H10" i="20"/>
  <c r="I9" i="20"/>
  <c r="H9" i="20"/>
  <c r="I8" i="20"/>
  <c r="H8" i="20"/>
  <c r="I7" i="20"/>
  <c r="H7" i="20"/>
  <c r="I6" i="20"/>
  <c r="H6" i="20"/>
  <c r="I5" i="20"/>
  <c r="H5" i="20"/>
  <c r="G3" i="20"/>
  <c r="D10" i="20"/>
  <c r="C10" i="20"/>
  <c r="D9" i="20"/>
  <c r="C9" i="20"/>
  <c r="D8" i="20"/>
  <c r="C8" i="20"/>
  <c r="D7" i="20"/>
  <c r="C7" i="20"/>
  <c r="D6" i="20"/>
  <c r="C6" i="20"/>
  <c r="D5" i="20"/>
  <c r="C5" i="20"/>
  <c r="C3" i="20"/>
  <c r="G20" i="31"/>
  <c r="D20" i="31"/>
  <c r="C20" i="31"/>
  <c r="B20" i="31"/>
  <c r="A20" i="31"/>
  <c r="G19" i="31"/>
  <c r="D19" i="31"/>
  <c r="C19" i="31"/>
  <c r="B19" i="31"/>
  <c r="A19" i="31"/>
  <c r="G18" i="31"/>
  <c r="D18" i="31"/>
  <c r="C18" i="31"/>
  <c r="B18" i="31"/>
  <c r="A18" i="31"/>
  <c r="G17" i="31"/>
  <c r="D17" i="31"/>
  <c r="C17" i="31"/>
  <c r="B17" i="31"/>
  <c r="A17" i="31"/>
  <c r="G16" i="31"/>
  <c r="D16" i="31"/>
  <c r="C16" i="31"/>
  <c r="B16" i="31"/>
  <c r="A16" i="31"/>
  <c r="G15" i="31"/>
  <c r="D15" i="31"/>
  <c r="C15" i="31"/>
  <c r="B15" i="31"/>
  <c r="A15" i="31"/>
  <c r="G14" i="31"/>
  <c r="D14" i="31"/>
  <c r="C14" i="31"/>
  <c r="B14" i="31"/>
  <c r="A14" i="31"/>
  <c r="G13" i="31"/>
  <c r="D13" i="31"/>
  <c r="C13" i="31"/>
  <c r="B13" i="31"/>
  <c r="A13" i="31"/>
  <c r="G12" i="31"/>
  <c r="D12" i="31"/>
  <c r="C12" i="31"/>
  <c r="B12" i="31"/>
  <c r="A12" i="31"/>
  <c r="G11" i="31"/>
  <c r="D11" i="31"/>
  <c r="C11" i="31"/>
  <c r="B11" i="31"/>
  <c r="A11" i="31"/>
  <c r="G10" i="31"/>
  <c r="D10" i="31"/>
  <c r="C10" i="31"/>
  <c r="B10" i="31"/>
  <c r="A10" i="31"/>
  <c r="G9" i="31"/>
  <c r="D9" i="31"/>
  <c r="C9" i="31"/>
  <c r="B9" i="31"/>
  <c r="A9" i="31"/>
  <c r="G8" i="31"/>
  <c r="D8" i="31"/>
  <c r="C8" i="31"/>
  <c r="B8" i="31"/>
  <c r="A8" i="31"/>
  <c r="G7" i="31"/>
  <c r="D7" i="31"/>
  <c r="C7" i="31"/>
  <c r="B7" i="31"/>
  <c r="A7" i="31"/>
  <c r="G6" i="31"/>
  <c r="D6" i="31"/>
  <c r="C6" i="31"/>
  <c r="B6" i="31"/>
  <c r="A6" i="31"/>
  <c r="G5" i="31"/>
  <c r="D5" i="31"/>
  <c r="C5" i="31"/>
  <c r="B5" i="31"/>
  <c r="A5" i="31"/>
  <c r="G4" i="31"/>
  <c r="D4" i="31"/>
  <c r="C4" i="31"/>
  <c r="B4" i="31"/>
  <c r="A4" i="31"/>
  <c r="G3" i="31"/>
  <c r="D3" i="31"/>
  <c r="C3" i="31"/>
  <c r="B3" i="31"/>
  <c r="A3" i="31"/>
  <c r="G2" i="31"/>
  <c r="D2" i="31"/>
  <c r="C2" i="31"/>
  <c r="B2" i="31"/>
  <c r="A2" i="31"/>
  <c r="G20" i="27"/>
  <c r="D20" i="27"/>
  <c r="C20" i="27"/>
  <c r="B20" i="27"/>
  <c r="A20" i="27"/>
  <c r="G19" i="27"/>
  <c r="D19" i="27"/>
  <c r="C19" i="27"/>
  <c r="B19" i="27"/>
  <c r="A19" i="27"/>
  <c r="G18" i="27"/>
  <c r="D18" i="27"/>
  <c r="C18" i="27"/>
  <c r="B18" i="27"/>
  <c r="A18" i="27"/>
  <c r="G17" i="27"/>
  <c r="D17" i="27"/>
  <c r="C17" i="27"/>
  <c r="B17" i="27"/>
  <c r="A17" i="27"/>
  <c r="G16" i="27"/>
  <c r="D16" i="27"/>
  <c r="C16" i="27"/>
  <c r="B16" i="27"/>
  <c r="A16" i="27"/>
  <c r="G15" i="27"/>
  <c r="D15" i="27"/>
  <c r="C15" i="27"/>
  <c r="B15" i="27"/>
  <c r="A15" i="27"/>
  <c r="G14" i="27"/>
  <c r="D14" i="27"/>
  <c r="C14" i="27"/>
  <c r="B14" i="27"/>
  <c r="A14" i="27"/>
  <c r="G13" i="27"/>
  <c r="D13" i="27"/>
  <c r="C13" i="27"/>
  <c r="B13" i="27"/>
  <c r="A13" i="27"/>
  <c r="G12" i="27"/>
  <c r="D12" i="27"/>
  <c r="C12" i="27"/>
  <c r="B12" i="27"/>
  <c r="A12" i="27"/>
  <c r="G11" i="27"/>
  <c r="D11" i="27"/>
  <c r="C11" i="27"/>
  <c r="B11" i="27"/>
  <c r="A11" i="27"/>
  <c r="G10" i="27"/>
  <c r="D10" i="27"/>
  <c r="C10" i="27"/>
  <c r="B10" i="27"/>
  <c r="A10" i="27"/>
  <c r="G9" i="27"/>
  <c r="D9" i="27"/>
  <c r="C9" i="27"/>
  <c r="B9" i="27"/>
  <c r="A9" i="27"/>
  <c r="G8" i="27"/>
  <c r="D8" i="27"/>
  <c r="C8" i="27"/>
  <c r="B8" i="27"/>
  <c r="A8" i="27"/>
  <c r="G7" i="27"/>
  <c r="D7" i="27"/>
  <c r="C7" i="27"/>
  <c r="B7" i="27"/>
  <c r="A7" i="27"/>
  <c r="G6" i="27"/>
  <c r="D6" i="27"/>
  <c r="C6" i="27"/>
  <c r="B6" i="27"/>
  <c r="A6" i="27"/>
  <c r="G5" i="27"/>
  <c r="D5" i="27"/>
  <c r="C5" i="27"/>
  <c r="B5" i="27"/>
  <c r="A5" i="27"/>
  <c r="G4" i="27"/>
  <c r="D4" i="27"/>
  <c r="C4" i="27"/>
  <c r="B4" i="27"/>
  <c r="A4" i="27"/>
  <c r="G3" i="27"/>
  <c r="D3" i="27"/>
  <c r="C3" i="27"/>
  <c r="B3" i="27"/>
  <c r="E3" i="27" s="1"/>
  <c r="A3" i="27"/>
  <c r="G2" i="27"/>
  <c r="D2" i="27"/>
  <c r="C2" i="27"/>
  <c r="B2" i="27"/>
  <c r="A2" i="27"/>
  <c r="H28" i="19"/>
  <c r="G28" i="19"/>
  <c r="H27" i="19"/>
  <c r="G27" i="19"/>
  <c r="H26" i="19"/>
  <c r="G26" i="19"/>
  <c r="H25" i="19"/>
  <c r="G25" i="19"/>
  <c r="H24" i="19"/>
  <c r="G24" i="19"/>
  <c r="H14" i="19"/>
  <c r="G14" i="19"/>
  <c r="D14" i="19"/>
  <c r="C14" i="19"/>
  <c r="H13" i="19"/>
  <c r="G13" i="19"/>
  <c r="D13" i="19"/>
  <c r="C13" i="19"/>
  <c r="H12" i="19"/>
  <c r="G12" i="19"/>
  <c r="H11" i="19"/>
  <c r="G11" i="19"/>
  <c r="D11" i="19"/>
  <c r="C11" i="19"/>
  <c r="H10" i="19"/>
  <c r="G10" i="19"/>
  <c r="H9" i="19"/>
  <c r="G9" i="19"/>
  <c r="H8" i="19"/>
  <c r="G8" i="19"/>
  <c r="H7" i="19"/>
  <c r="G7" i="19"/>
  <c r="H6" i="19"/>
  <c r="G6" i="19"/>
  <c r="H5" i="19"/>
  <c r="G5" i="19"/>
  <c r="D5" i="19"/>
  <c r="C5" i="19"/>
  <c r="H4" i="19"/>
  <c r="G4" i="19"/>
  <c r="D4" i="19"/>
  <c r="C4" i="19"/>
  <c r="H3" i="19"/>
  <c r="G3" i="19"/>
  <c r="D3" i="19"/>
  <c r="C3" i="19"/>
  <c r="E2" i="27" l="1"/>
  <c r="E10" i="27"/>
  <c r="E18" i="27"/>
  <c r="E7" i="31"/>
  <c r="E15" i="31"/>
  <c r="D26" i="22"/>
  <c r="J34" i="22"/>
  <c r="L34" i="22" s="1"/>
  <c r="D33" i="22"/>
  <c r="D32" i="22"/>
  <c r="K30" i="22"/>
  <c r="K22" i="22"/>
  <c r="O22" i="22"/>
  <c r="K25" i="22"/>
  <c r="J30" i="22"/>
  <c r="J27" i="22"/>
  <c r="J22" i="22"/>
  <c r="K31" i="22"/>
  <c r="J26" i="22"/>
  <c r="J33" i="22"/>
  <c r="O25" i="22"/>
  <c r="D34" i="21"/>
  <c r="E8" i="27"/>
  <c r="E16" i="27"/>
  <c r="E5" i="31"/>
  <c r="E13" i="31"/>
  <c r="E5" i="27"/>
  <c r="E13" i="27"/>
  <c r="E2" i="31"/>
  <c r="E10" i="31"/>
  <c r="E18" i="31"/>
  <c r="O32" i="21"/>
  <c r="E7" i="27"/>
  <c r="E15" i="27"/>
  <c r="E4" i="31"/>
  <c r="E12" i="31"/>
  <c r="E20" i="31"/>
  <c r="D27" i="21"/>
  <c r="O31" i="21"/>
  <c r="L32" i="22"/>
  <c r="E19" i="27"/>
  <c r="E16" i="31"/>
  <c r="D26" i="21"/>
  <c r="D33" i="21"/>
  <c r="K27" i="22"/>
  <c r="O27" i="22"/>
  <c r="K26" i="22"/>
  <c r="E8" i="31"/>
  <c r="O26" i="22"/>
  <c r="O33" i="22"/>
  <c r="E11" i="27"/>
  <c r="D25" i="21"/>
  <c r="O27" i="21"/>
  <c r="L31" i="22"/>
  <c r="O26" i="21"/>
  <c r="O25" i="21"/>
  <c r="O30" i="22"/>
  <c r="D30" i="21"/>
  <c r="D25" i="22"/>
  <c r="D31" i="22"/>
  <c r="D32" i="21"/>
  <c r="O30" i="21"/>
  <c r="O35" i="21"/>
  <c r="O34" i="21"/>
  <c r="O32" i="22"/>
  <c r="E29" i="36"/>
  <c r="C42" i="36"/>
  <c r="E37" i="36"/>
  <c r="C50" i="36"/>
  <c r="D31" i="21"/>
  <c r="O33" i="21"/>
  <c r="D30" i="22"/>
  <c r="D27" i="22"/>
  <c r="D34" i="22"/>
  <c r="O31" i="22"/>
  <c r="O34" i="22"/>
  <c r="C29" i="36"/>
  <c r="C37" i="36"/>
  <c r="E14" i="27"/>
  <c r="E17" i="27"/>
  <c r="E20" i="27"/>
  <c r="E3" i="31"/>
  <c r="E6" i="31"/>
  <c r="E9" i="31"/>
  <c r="E4" i="27"/>
  <c r="E11" i="31"/>
  <c r="E14" i="31"/>
  <c r="E17" i="31"/>
  <c r="E6" i="27"/>
  <c r="E9" i="27"/>
  <c r="E12" i="27"/>
  <c r="E19" i="31"/>
  <c r="K36" i="21" l="1"/>
  <c r="O28" i="22"/>
  <c r="O36" i="22"/>
  <c r="P30" i="22" s="1"/>
  <c r="D36" i="22"/>
  <c r="J36" i="22"/>
  <c r="K36" i="22"/>
  <c r="K28" i="22"/>
  <c r="L26" i="22"/>
  <c r="L33" i="22"/>
  <c r="D28" i="22"/>
  <c r="L30" i="22"/>
  <c r="L25" i="22"/>
  <c r="P25" i="22"/>
  <c r="J28" i="22"/>
  <c r="L27" i="22"/>
  <c r="P36" i="22"/>
  <c r="G25" i="33"/>
  <c r="F25" i="33"/>
  <c r="E25" i="33"/>
  <c r="D25" i="33"/>
  <c r="C25" i="33"/>
  <c r="B25" i="33"/>
  <c r="C25" i="32"/>
  <c r="D25" i="32"/>
  <c r="E25" i="32"/>
  <c r="F25" i="32"/>
  <c r="G25" i="32"/>
  <c r="B25" i="32"/>
  <c r="L28" i="20"/>
  <c r="M32" i="20"/>
  <c r="M31" i="20"/>
  <c r="L32" i="20"/>
  <c r="L31" i="20"/>
  <c r="M33" i="20"/>
  <c r="M28" i="20"/>
  <c r="P33" i="22" l="1"/>
  <c r="P34" i="22"/>
  <c r="P35" i="22"/>
  <c r="P32" i="22"/>
  <c r="L28" i="22"/>
  <c r="P28" i="22"/>
  <c r="P26" i="22"/>
  <c r="L36" i="22"/>
  <c r="P31" i="22"/>
  <c r="P27" i="22"/>
  <c r="L33" i="20"/>
  <c r="M29" i="20"/>
  <c r="L29" i="20"/>
  <c r="M30" i="20"/>
  <c r="L30" i="20"/>
  <c r="G32" i="20"/>
  <c r="C22" i="20"/>
  <c r="D22" i="20"/>
  <c r="F33" i="20"/>
  <c r="F32" i="20"/>
  <c r="F31" i="20"/>
  <c r="F30" i="20"/>
  <c r="F29" i="20"/>
  <c r="F28" i="20"/>
  <c r="G33" i="20"/>
  <c r="G31" i="20"/>
  <c r="G30" i="20"/>
  <c r="G29" i="20"/>
  <c r="G28" i="20"/>
  <c r="D45" i="20"/>
  <c r="C45" i="20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3" i="32"/>
  <c r="M34" i="20" l="1"/>
  <c r="H25" i="33"/>
  <c r="H25" i="32"/>
  <c r="G34" i="20"/>
  <c r="F20" i="27"/>
  <c r="F17" i="31"/>
  <c r="F8" i="31"/>
  <c r="F17" i="27"/>
  <c r="F14" i="31"/>
  <c r="F7" i="27"/>
  <c r="F13" i="27"/>
  <c r="F13" i="31"/>
  <c r="F12" i="27"/>
  <c r="F15" i="31"/>
  <c r="F6" i="27"/>
  <c r="F3" i="31"/>
  <c r="F19" i="31"/>
  <c r="F9" i="27"/>
  <c r="F6" i="31"/>
  <c r="F18" i="27"/>
  <c r="F5" i="27"/>
  <c r="F2" i="31"/>
  <c r="F18" i="31"/>
  <c r="F14" i="27"/>
  <c r="F11" i="31"/>
  <c r="F3" i="27"/>
  <c r="F16" i="27"/>
  <c r="F2" i="27"/>
  <c r="F10" i="27"/>
  <c r="F8" i="27"/>
  <c r="F7" i="31"/>
  <c r="F19" i="27"/>
  <c r="F20" i="31"/>
  <c r="F15" i="27"/>
  <c r="F4" i="31"/>
  <c r="F10" i="31"/>
  <c r="F11" i="27"/>
  <c r="F16" i="31"/>
  <c r="F12" i="31"/>
  <c r="F9" i="31"/>
  <c r="F5" i="31"/>
  <c r="F4" i="27"/>
  <c r="F4" i="21"/>
  <c r="F9" i="21"/>
  <c r="F14" i="21"/>
  <c r="O22" i="21"/>
  <c r="E22" i="22"/>
  <c r="I34" i="20"/>
  <c r="J34" i="20"/>
  <c r="L34" i="20"/>
  <c r="D34" i="20"/>
  <c r="C34" i="20"/>
  <c r="L31" i="21"/>
  <c r="C12" i="19"/>
  <c r="D17" i="19" s="1"/>
  <c r="D12" i="19"/>
  <c r="C17" i="19" s="1"/>
  <c r="H19" i="19"/>
  <c r="H18" i="19"/>
  <c r="G19" i="19"/>
  <c r="G18" i="19"/>
  <c r="H16" i="19"/>
  <c r="H20" i="19" s="1"/>
  <c r="G16" i="19"/>
  <c r="F4" i="22"/>
  <c r="F9" i="22"/>
  <c r="F14" i="22"/>
  <c r="F5" i="22"/>
  <c r="F10" i="22"/>
  <c r="F15" i="22"/>
  <c r="F6" i="22"/>
  <c r="F11" i="22"/>
  <c r="F16" i="22"/>
  <c r="F7" i="22"/>
  <c r="F12" i="22"/>
  <c r="F17" i="22"/>
  <c r="F8" i="22"/>
  <c r="F13" i="22"/>
  <c r="F18" i="22"/>
  <c r="D22" i="22"/>
  <c r="F15" i="21"/>
  <c r="F16" i="21"/>
  <c r="F17" i="21"/>
  <c r="F5" i="21"/>
  <c r="F6" i="21"/>
  <c r="F7" i="21"/>
  <c r="F8" i="21"/>
  <c r="F10" i="21"/>
  <c r="F11" i="21"/>
  <c r="F12" i="21"/>
  <c r="F13" i="21"/>
  <c r="F18" i="21"/>
  <c r="K22" i="21"/>
  <c r="J22" i="21"/>
  <c r="E22" i="21"/>
  <c r="G10" i="20"/>
  <c r="G21" i="20" s="1"/>
  <c r="J10" i="20"/>
  <c r="F10" i="20"/>
  <c r="E10" i="20"/>
  <c r="F21" i="20" s="1"/>
  <c r="G9" i="20"/>
  <c r="G20" i="20" s="1"/>
  <c r="J9" i="20"/>
  <c r="F9" i="20"/>
  <c r="E9" i="20"/>
  <c r="F20" i="20" s="1"/>
  <c r="G8" i="20"/>
  <c r="G19" i="20" s="1"/>
  <c r="J8" i="20"/>
  <c r="F8" i="20"/>
  <c r="E8" i="20"/>
  <c r="F19" i="20" s="1"/>
  <c r="G7" i="20"/>
  <c r="G18" i="20" s="1"/>
  <c r="J7" i="20"/>
  <c r="F7" i="20"/>
  <c r="E7" i="20"/>
  <c r="F18" i="20" s="1"/>
  <c r="G6" i="20"/>
  <c r="G17" i="20" s="1"/>
  <c r="J6" i="20"/>
  <c r="F6" i="20"/>
  <c r="E6" i="20"/>
  <c r="F17" i="20" s="1"/>
  <c r="G5" i="20"/>
  <c r="J5" i="20"/>
  <c r="F5" i="20"/>
  <c r="E5" i="20"/>
  <c r="H17" i="19"/>
  <c r="G17" i="19"/>
  <c r="D7" i="19"/>
  <c r="C7" i="19"/>
  <c r="C44" i="36" s="1"/>
  <c r="D6" i="19"/>
  <c r="C6" i="19"/>
  <c r="D22" i="21"/>
  <c r="E25" i="21" l="1"/>
  <c r="E32" i="21"/>
  <c r="K28" i="21"/>
  <c r="E25" i="22"/>
  <c r="E32" i="22"/>
  <c r="F32" i="22" s="1"/>
  <c r="E26" i="22"/>
  <c r="F26" i="22" s="1"/>
  <c r="E30" i="22"/>
  <c r="E27" i="22"/>
  <c r="F27" i="22" s="1"/>
  <c r="E27" i="21"/>
  <c r="F27" i="21" s="1"/>
  <c r="E26" i="21"/>
  <c r="F26" i="21" s="1"/>
  <c r="E33" i="21"/>
  <c r="F33" i="21" s="1"/>
  <c r="E34" i="21"/>
  <c r="F34" i="21" s="1"/>
  <c r="E31" i="22"/>
  <c r="F31" i="22" s="1"/>
  <c r="E34" i="22"/>
  <c r="F34" i="22" s="1"/>
  <c r="E30" i="21"/>
  <c r="F30" i="21" s="1"/>
  <c r="E31" i="21"/>
  <c r="F31" i="21" s="1"/>
  <c r="E33" i="22"/>
  <c r="F33" i="22" s="1"/>
  <c r="E31" i="36"/>
  <c r="C31" i="36"/>
  <c r="F11" i="20"/>
  <c r="J11" i="20"/>
  <c r="F16" i="20"/>
  <c r="E11" i="20"/>
  <c r="F22" i="20" s="1"/>
  <c r="G11" i="20"/>
  <c r="G22" i="20" s="1"/>
  <c r="G16" i="20"/>
  <c r="L34" i="21"/>
  <c r="L33" i="21"/>
  <c r="C15" i="19"/>
  <c r="C48" i="36" s="1"/>
  <c r="H21" i="19"/>
  <c r="J28" i="21"/>
  <c r="C16" i="19"/>
  <c r="L32" i="21"/>
  <c r="O36" i="21"/>
  <c r="F34" i="20"/>
  <c r="L27" i="21"/>
  <c r="G21" i="19"/>
  <c r="C46" i="36" s="1"/>
  <c r="G20" i="19"/>
  <c r="D15" i="19"/>
  <c r="L30" i="21"/>
  <c r="D36" i="21"/>
  <c r="F32" i="21"/>
  <c r="O28" i="21"/>
  <c r="P28" i="21" s="1"/>
  <c r="D28" i="21"/>
  <c r="D16" i="19"/>
  <c r="F22" i="21"/>
  <c r="F22" i="22"/>
  <c r="L25" i="21" l="1"/>
  <c r="L35" i="21"/>
  <c r="L36" i="21"/>
  <c r="E36" i="22"/>
  <c r="E28" i="22"/>
  <c r="F28" i="22" s="1"/>
  <c r="F25" i="22"/>
  <c r="F30" i="22"/>
  <c r="F36" i="22"/>
  <c r="P36" i="21"/>
  <c r="P35" i="21"/>
  <c r="P30" i="21"/>
  <c r="E35" i="36"/>
  <c r="C35" i="36"/>
  <c r="E33" i="36"/>
  <c r="C33" i="36"/>
  <c r="P31" i="21"/>
  <c r="L28" i="21"/>
  <c r="P34" i="21"/>
  <c r="P32" i="21"/>
  <c r="P25" i="21"/>
  <c r="P26" i="21"/>
  <c r="P27" i="21"/>
  <c r="P33" i="21"/>
  <c r="E36" i="21"/>
  <c r="F36" i="21" s="1"/>
  <c r="E28" i="21"/>
  <c r="F28" i="21" s="1"/>
  <c r="F25" i="21"/>
</calcChain>
</file>

<file path=xl/sharedStrings.xml><?xml version="1.0" encoding="utf-8"?>
<sst xmlns="http://schemas.openxmlformats.org/spreadsheetml/2006/main" count="331" uniqueCount="94">
  <si>
    <t>Total</t>
  </si>
  <si>
    <t>Scores</t>
  </si>
  <si>
    <t>Short</t>
  </si>
  <si>
    <t>Out for 65</t>
  </si>
  <si>
    <t>Frees</t>
  </si>
  <si>
    <t>1A</t>
  </si>
  <si>
    <t>1B</t>
  </si>
  <si>
    <t>1C</t>
  </si>
  <si>
    <t>2A</t>
  </si>
  <si>
    <t>2B</t>
  </si>
  <si>
    <t>2C</t>
  </si>
  <si>
    <t>3B</t>
  </si>
  <si>
    <t>3C</t>
  </si>
  <si>
    <t>3A</t>
  </si>
  <si>
    <t>Score</t>
  </si>
  <si>
    <t>Puckouts</t>
  </si>
  <si>
    <t>Won</t>
  </si>
  <si>
    <t>Lost</t>
  </si>
  <si>
    <t>Goals</t>
  </si>
  <si>
    <t>Points</t>
  </si>
  <si>
    <t>Scoring</t>
  </si>
  <si>
    <t>Shots</t>
  </si>
  <si>
    <t>Wides</t>
  </si>
  <si>
    <t>Off-post</t>
  </si>
  <si>
    <t>Saved</t>
  </si>
  <si>
    <t>Goals from Play</t>
  </si>
  <si>
    <t>Goals from Frees</t>
  </si>
  <si>
    <t>Points from Play</t>
  </si>
  <si>
    <t>Points from Frees</t>
  </si>
  <si>
    <t>Efficiency</t>
  </si>
  <si>
    <t>Scored</t>
  </si>
  <si>
    <t>S1</t>
  </si>
  <si>
    <t>S2</t>
  </si>
  <si>
    <t>S3</t>
  </si>
  <si>
    <t>S4</t>
  </si>
  <si>
    <t>S5</t>
  </si>
  <si>
    <t>S6</t>
  </si>
  <si>
    <t>Goal</t>
  </si>
  <si>
    <t>Point</t>
  </si>
  <si>
    <t>Number</t>
  </si>
  <si>
    <t>Discipline</t>
  </si>
  <si>
    <t>%</t>
  </si>
  <si>
    <t>Own Puckouts</t>
  </si>
  <si>
    <t>Attacks</t>
  </si>
  <si>
    <t>Effectiveness</t>
  </si>
  <si>
    <t>Scores from Play</t>
  </si>
  <si>
    <t>Scores from Frees</t>
  </si>
  <si>
    <t>Own</t>
  </si>
  <si>
    <t>Opp</t>
  </si>
  <si>
    <t>Own won</t>
  </si>
  <si>
    <t>Yellow Card</t>
  </si>
  <si>
    <t>Red Card</t>
  </si>
  <si>
    <t>Black Card</t>
  </si>
  <si>
    <t>goals</t>
  </si>
  <si>
    <t>points</t>
  </si>
  <si>
    <t>placed balls</t>
  </si>
  <si>
    <t>shots</t>
  </si>
  <si>
    <t>success</t>
  </si>
  <si>
    <t>frees</t>
  </si>
  <si>
    <t>UPDATE IF DATA IS AVAILABLE</t>
  </si>
  <si>
    <t>Shane</t>
  </si>
  <si>
    <t>Caimin</t>
  </si>
  <si>
    <t>Shane R</t>
  </si>
  <si>
    <t>Sean</t>
  </si>
  <si>
    <t>Ronan</t>
  </si>
  <si>
    <t>Cillian</t>
  </si>
  <si>
    <t>Conor</t>
  </si>
  <si>
    <t>Adrian</t>
  </si>
  <si>
    <t>John</t>
  </si>
  <si>
    <t>Michael</t>
  </si>
  <si>
    <t>Sam</t>
  </si>
  <si>
    <t>Conor C</t>
  </si>
  <si>
    <t>Darach</t>
  </si>
  <si>
    <t>Conceded</t>
  </si>
  <si>
    <t>Sector</t>
  </si>
  <si>
    <t>Total Won</t>
  </si>
  <si>
    <t>Total Lost</t>
  </si>
  <si>
    <t>Own lost</t>
  </si>
  <si>
    <t>Scorecard</t>
  </si>
  <si>
    <t>Target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</si>
  <si>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</si>
  <si>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</si>
  <si>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</si>
  <si>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</si>
  <si>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</si>
  <si>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</si>
  <si>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</si>
  <si>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</si>
  <si>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</si>
  <si>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A</t>
  </si>
  <si>
    <t>B</t>
  </si>
  <si>
    <t>C</t>
  </si>
  <si>
    <t>As viewed side on</t>
  </si>
  <si>
    <t>Phone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</si>
</sst>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008080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39">
    <xf numFmtId="0" fontId="0" fillId="0" borderId="0" xfId="0"/>
    <xf numFmtId="0" fontId="5" fillId="0" borderId="0" xfId="192"/>
    <xf numFmtId="0" fontId="6" fillId="0" borderId="0" xfId="192" applyFont="1"/>
    <xf numFmtId="0" fontId="5" fillId="0" borderId="0" xfId="192" applyBorder="1"/>
    <xf numFmtId="0" fontId="3" fillId="0" borderId="0" xfId="0" applyFont="1"/>
    <xf numFmtId="9" fontId="5" fillId="0" borderId="0" xfId="192" applyNumberFormat="1"/>
    <xf numFmtId="0" fontId="5" fillId="0" borderId="0" xfId="192" applyFill="1"/>
    <xf numFmtId="9" fontId="0" fillId="0" borderId="0" xfId="0" applyNumberFormat="1"/>
    <xf numFmtId="0" fontId="7" fillId="0" borderId="0" xfId="0" applyFont="1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</cellXfs>
  <cellStyles count="193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8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84" builtinId="8" hidden="1"/>
    <cellStyle name="Hyperlink" xfId="68" builtinId="8" hidden="1"/>
    <cellStyle name="Hyperlink" xfId="52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29" xr:uid="{00000000-0005-0000-0000-0000BF000000}"/>
    <cellStyle name="Normal 3" xfId="192" xr:uid="{A0519DC2-F5BE-AB43-A96C-4B626D0BE60B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80"/>
      <color rgb="FF800000"/>
      <color rgb="FF006201"/>
      <color rgb="FF64003D"/>
      <color rgb="FF3F5968"/>
      <color rgb="FFE70922"/>
      <color rgb="FFABDAF3"/>
      <color rgb="FF91B9CD"/>
      <color rgb="FF192329"/>
      <color rgb="FF1923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80000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8C-3D4E-ABE8-09C5D36275EF}"/>
              </c:ext>
            </c:extLst>
          </c:dPt>
          <c:dPt>
            <c:idx val="1"/>
            <c:bubble3D val="0"/>
            <c:spPr>
              <a:solidFill>
                <a:srgbClr val="00808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8C-3D4E-ABE8-09C5D36275E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0.48076923076923078</c:v>
                </c:pt>
                <c:pt idx="1">
                  <c:v>0.51923076923076927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C-3D4E-ABE8-09C5D36275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Galway</c:v>
                </c:pt>
              </c:strCache>
            </c:strRef>
          </c:tx>
          <c:spPr>
            <a:solidFill>
              <a:srgbClr val="800000"/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828-C947-A942-AD689CC216A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828-C947-A942-AD689CC216AF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28-C947-A942-AD689CC216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</c:v>
                </c:pt>
                <c:pt idx="1">
                  <c:v>0.73076923076923073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8-C947-A942-AD689CC216AF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Tipperary</c:v>
                </c:pt>
              </c:strCache>
            </c:strRef>
          </c:tx>
          <c:spPr>
            <a:solidFill>
              <a:srgbClr val="008080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</c:v>
                </c:pt>
                <c:pt idx="1">
                  <c:v>0.63888888888888884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8-C947-A942-AD689CC216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TimeSectorANALYSIS!$F$5:$F$10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0140-89A0-6DBDE59D3080}"/>
            </c:ext>
          </c:extLst>
        </c:ser>
        <c:ser>
          <c:idx val="1"/>
          <c:order val="1"/>
          <c:tx>
            <c:strRef>
              <c:f>TimeSectorANALYSIS!$G$4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TimeSectorANALYSIS!$G$5:$G$10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5-0140-89A0-6DBDE59D3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TimeSectorANALYSIS!$F$16:$F$21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0.83333333333333337</c:v>
                </c:pt>
                <c:pt idx="4">
                  <c:v>0.5</c:v>
                </c:pt>
                <c:pt idx="5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D-784D-87D5-1919CBB1902A}"/>
            </c:ext>
          </c:extLst>
        </c:ser>
        <c:ser>
          <c:idx val="1"/>
          <c:order val="1"/>
          <c:tx>
            <c:v>%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TimeSectorANALYSIS!$G$16:$G$21</c:f>
              <c:numCache>
                <c:formatCode>0%</c:formatCode>
                <c:ptCount val="6"/>
                <c:pt idx="0">
                  <c:v>0.33333333333333331</c:v>
                </c:pt>
                <c:pt idx="1">
                  <c:v>1</c:v>
                </c:pt>
                <c:pt idx="2">
                  <c:v>0.75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D-784D-87D5-1919CBB1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TimeSectorANALYSIS!$F$27</c:f>
              <c:strCache>
                <c:ptCount val="1"/>
                <c:pt idx="0">
                  <c:v>Total Won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TimeSectorANALYSIS!$F$28:$F$33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0-5543-8631-E86BADBEBE1A}"/>
            </c:ext>
          </c:extLst>
        </c:ser>
        <c:ser>
          <c:idx val="1"/>
          <c:order val="1"/>
          <c:tx>
            <c:strRef>
              <c:f>TimeSectorANALYSIS!$G$27</c:f>
              <c:strCache>
                <c:ptCount val="1"/>
                <c:pt idx="0">
                  <c:v>Total Lost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TimeSectorANALYSIS!$G$28:$G$33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0-5543-8631-E86BADBE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Frees</a:t>
            </a:r>
            <a:r>
              <a:rPr lang="en-US" b="1" baseline="0">
                <a:solidFill>
                  <a:schemeClr val="tx1"/>
                </a:solidFill>
              </a:rPr>
              <a:t> (Round by Round)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TimeSectorANALYSIS!$C$39:$C$44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C-AF40-B699-3FD9ED0246EE}"/>
            </c:ext>
          </c:extLst>
        </c:ser>
        <c:ser>
          <c:idx val="1"/>
          <c:order val="1"/>
          <c:tx>
            <c:strRef>
              <c:f>TimeSectorANALYSIS!$D$38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TimeSectorANALYSIS!$D$39:$D$44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C-AF40-B699-3FD9ED02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Possessions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/ Tackles</a:t>
            </a:r>
            <a:endParaRPr lang="en-US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742452597012817E-2"/>
          <c:y val="6.3988095238095233E-2"/>
          <c:w val="0.91262526040747149"/>
          <c:h val="0.9196428571428571"/>
        </c:manualLayout>
      </c:layout>
      <c:barChart>
        <c:barDir val="bar"/>
        <c:grouping val="clustered"/>
        <c:varyColors val="0"/>
        <c:ser>
          <c:idx val="1"/>
          <c:order val="0"/>
          <c:tx>
            <c:v>home</c:v>
          </c:tx>
          <c:spPr>
            <a:solidFill>
              <a:srgbClr val="8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Lit>
              <c:formatCode>General</c:formatCode>
              <c:ptCount val="13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4</c:v>
              </c:pt>
              <c:pt idx="5">
                <c:v>3</c:v>
              </c:pt>
              <c:pt idx="6">
                <c:v>2</c:v>
              </c:pt>
              <c:pt idx="7">
                <c:v>1</c:v>
              </c:pt>
              <c:pt idx="8">
                <c:v>4</c:v>
              </c:pt>
              <c:pt idx="9">
                <c:v>4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97F9-BA49-8DC6-5E3438774415}"/>
            </c:ext>
          </c:extLst>
        </c:ser>
        <c:ser>
          <c:idx val="0"/>
          <c:order val="1"/>
          <c:tx>
            <c:v>home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Lit>
              <c:formatCode>General</c:formatCode>
              <c:ptCount val="11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97F9-BA49-8DC6-5E3438774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79218608"/>
        <c:axId val="779220784"/>
      </c:barChart>
      <c:catAx>
        <c:axId val="7792186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20784"/>
        <c:crosses val="autoZero"/>
        <c:auto val="1"/>
        <c:lblAlgn val="ctr"/>
        <c:lblOffset val="100"/>
        <c:noMultiLvlLbl val="0"/>
      </c:catAx>
      <c:valAx>
        <c:axId val="77922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218608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4.png"/><Relationship Id="rId7" Type="http://schemas.openxmlformats.org/officeDocument/2006/relationships/chart" Target="../charts/chart4.xml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806450</xdr:colOff>
      <xdr:row>3</xdr:row>
      <xdr:rowOff>184150</xdr:rowOff>
    </xdr:from>
    <xdr:to>
      <xdr:col>5</xdr:col>
      <xdr:colOff>781050</xdr:colOff>
      <xdr:row>16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EB6905-6C5B-C74A-84AF-A2C0682A1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727200" y="-241300"/>
          <a:ext cx="2324100" cy="41656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4</xdr:row>
      <xdr:rowOff>25400</xdr:rowOff>
    </xdr:from>
    <xdr:to>
      <xdr:col>9</xdr:col>
      <xdr:colOff>660400</xdr:colOff>
      <xdr:row>28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20D911-00D3-664E-9DBF-B8F83CDE9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100" y="711200"/>
          <a:ext cx="2324100" cy="416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416174</xdr:colOff>
      <xdr:row>13</xdr:row>
      <xdr:rowOff>25400</xdr:rowOff>
    </xdr:from>
    <xdr:to>
      <xdr:col>48</xdr:col>
      <xdr:colOff>435809</xdr:colOff>
      <xdr:row>34</xdr:row>
      <xdr:rowOff>87923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E58DFC-EB84-7B4C-B477-38494C904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20574" y="2171700"/>
          <a:ext cx="5048835" cy="3669323"/>
        </a:xfrm>
        <a:prstGeom prst="rect">
          <a:avLst/>
        </a:prstGeom>
      </xdr:spPr>
    </xdr:pic>
    <xdr:clientData/>
  </xdr:twoCellAnchor>
  <xdr:twoCellAnchor editAs="oneCell">
    <xdr:from>
      <xdr:col>28</xdr:col>
      <xdr:colOff>15631</xdr:colOff>
      <xdr:row>28</xdr:row>
      <xdr:rowOff>93784</xdr:rowOff>
    </xdr:from>
    <xdr:to>
      <xdr:col>35</xdr:col>
      <xdr:colOff>692</xdr:colOff>
      <xdr:row>52</xdr:row>
      <xdr:rowOff>123092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EF4C4A-321F-4244-951F-6459297ED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5231" y="4780084"/>
          <a:ext cx="5852461" cy="4283808"/>
        </a:xfrm>
        <a:prstGeom prst="rect">
          <a:avLst/>
        </a:prstGeom>
      </xdr:spPr>
    </xdr:pic>
    <xdr:clientData/>
  </xdr:twoCellAnchor>
  <xdr:twoCellAnchor editAs="oneCell">
    <xdr:from>
      <xdr:col>28</xdr:col>
      <xdr:colOff>19539</xdr:colOff>
      <xdr:row>5</xdr:row>
      <xdr:rowOff>87922</xdr:rowOff>
    </xdr:from>
    <xdr:to>
      <xdr:col>35</xdr:col>
      <xdr:colOff>4600</xdr:colOff>
      <xdr:row>30</xdr:row>
      <xdr:rowOff>107461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68164F-90C5-B048-BC36-7704F21C6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9139" y="913422"/>
          <a:ext cx="5852461" cy="4235939"/>
        </a:xfrm>
        <a:prstGeom prst="rect">
          <a:avLst/>
        </a:prstGeom>
      </xdr:spPr>
    </xdr:pic>
    <xdr:clientData/>
  </xdr:twoCellAnchor>
  <xdr:twoCellAnchor editAs="oneCell">
    <xdr:from>
      <xdr:col>14</xdr:col>
      <xdr:colOff>54723</xdr:colOff>
      <xdr:row>26</xdr:row>
      <xdr:rowOff>84015</xdr:rowOff>
    </xdr:from>
    <xdr:to>
      <xdr:col>21</xdr:col>
      <xdr:colOff>39784</xdr:colOff>
      <xdr:row>50</xdr:row>
      <xdr:rowOff>123092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65A635-F9BF-BD49-B92E-2DAB7A429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9523" y="4427415"/>
          <a:ext cx="5852461" cy="4280877"/>
        </a:xfrm>
        <a:prstGeom prst="rect">
          <a:avLst/>
        </a:prstGeom>
      </xdr:spPr>
    </xdr:pic>
    <xdr:clientData/>
  </xdr:twoCellAnchor>
  <xdr:twoCellAnchor editAs="oneCell">
    <xdr:from>
      <xdr:col>13</xdr:col>
      <xdr:colOff>820631</xdr:colOff>
      <xdr:row>3</xdr:row>
      <xdr:rowOff>107461</xdr:rowOff>
    </xdr:from>
    <xdr:to>
      <xdr:col>20</xdr:col>
      <xdr:colOff>805692</xdr:colOff>
      <xdr:row>28</xdr:row>
      <xdr:rowOff>146538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067556-A22F-A34B-9CBC-B3382870F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7231" y="602761"/>
          <a:ext cx="5852461" cy="4230077"/>
        </a:xfrm>
        <a:prstGeom prst="rect">
          <a:avLst/>
        </a:prstGeom>
      </xdr:spPr>
    </xdr:pic>
    <xdr:clientData/>
  </xdr:twoCellAnchor>
  <xdr:oneCellAnchor>
    <xdr:from>
      <xdr:col>3</xdr:col>
      <xdr:colOff>639186</xdr:colOff>
      <xdr:row>4</xdr:row>
      <xdr:rowOff>17460</xdr:rowOff>
    </xdr:from>
    <xdr:ext cx="1669143" cy="593304"/>
    <xdr:sp macro="" textlink="MatchANALYSIS!C3">
      <xdr:nvSpPr>
        <xdr:cNvPr id="7" name="TextBox 6">
          <a:extLst>
            <a:ext uri="{FF2B5EF4-FFF2-40B4-BE49-F238E27FC236}">
              <a16:creationId xmlns:a16="http://schemas.microsoft.com/office/drawing/2014/main" id="{A85AB7C9-6D74-4C40-8C86-5BA307189088}"/>
            </a:ext>
          </a:extLst>
        </xdr:cNvPr>
        <xdr:cNvSpPr txBox="1"/>
      </xdr:nvSpPr>
      <xdr:spPr>
        <a:xfrm>
          <a:off x="3153786" y="677860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941A325D-10BE-684B-AC58-26D871F6A8D8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Galway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69144</xdr:colOff>
      <xdr:row>9</xdr:row>
      <xdr:rowOff>59972</xdr:rowOff>
    </xdr:from>
    <xdr:to>
      <xdr:col>3</xdr:col>
      <xdr:colOff>534860</xdr:colOff>
      <xdr:row>14</xdr:row>
      <xdr:rowOff>145978</xdr:rowOff>
    </xdr:to>
    <xdr:sp macro="" textlink="MatchANALYSIS!D4">
      <xdr:nvSpPr>
        <xdr:cNvPr id="8" name="TextBox 7">
          <a:extLst>
            <a:ext uri="{FF2B5EF4-FFF2-40B4-BE49-F238E27FC236}">
              <a16:creationId xmlns:a16="http://schemas.microsoft.com/office/drawing/2014/main" id="{3BED5DDA-C56F-7A41-B8A2-834036F04AFD}"/>
            </a:ext>
          </a:extLst>
        </xdr:cNvPr>
        <xdr:cNvSpPr txBox="1"/>
      </xdr:nvSpPr>
      <xdr:spPr>
        <a:xfrm>
          <a:off x="2583744" y="1545872"/>
          <a:ext cx="465716" cy="9242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1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560246</xdr:colOff>
      <xdr:row>9</xdr:row>
      <xdr:rowOff>59972</xdr:rowOff>
    </xdr:from>
    <xdr:to>
      <xdr:col>4</xdr:col>
      <xdr:colOff>149341</xdr:colOff>
      <xdr:row>14</xdr:row>
      <xdr:rowOff>145978</xdr:rowOff>
    </xdr:to>
    <xdr:sp macro="" textlink="#REF!">
      <xdr:nvSpPr>
        <xdr:cNvPr id="9" name="TextBox 8">
          <a:extLst>
            <a:ext uri="{FF2B5EF4-FFF2-40B4-BE49-F238E27FC236}">
              <a16:creationId xmlns:a16="http://schemas.microsoft.com/office/drawing/2014/main" id="{DFC68AC1-AAD1-AA4D-A09A-E960A87B43E7}"/>
            </a:ext>
          </a:extLst>
        </xdr:cNvPr>
        <xdr:cNvSpPr txBox="1"/>
      </xdr:nvSpPr>
      <xdr:spPr>
        <a:xfrm>
          <a:off x="3074846" y="1545872"/>
          <a:ext cx="427295" cy="9242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00808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235227</xdr:colOff>
      <xdr:row>9</xdr:row>
      <xdr:rowOff>59972</xdr:rowOff>
    </xdr:from>
    <xdr:to>
      <xdr:col>5</xdr:col>
      <xdr:colOff>280515</xdr:colOff>
      <xdr:row>14</xdr:row>
      <xdr:rowOff>145978</xdr:rowOff>
    </xdr:to>
    <xdr:sp macro="" textlink="MatchANALYSIS!D5">
      <xdr:nvSpPr>
        <xdr:cNvPr id="10" name="TextBox 9">
          <a:extLst>
            <a:ext uri="{FF2B5EF4-FFF2-40B4-BE49-F238E27FC236}">
              <a16:creationId xmlns:a16="http://schemas.microsoft.com/office/drawing/2014/main" id="{99947A3E-E3C9-4D45-AD31-60C0EF24E11F}"/>
            </a:ext>
          </a:extLst>
        </xdr:cNvPr>
        <xdr:cNvSpPr txBox="1"/>
      </xdr:nvSpPr>
      <xdr:spPr>
        <a:xfrm>
          <a:off x="3588027" y="1545872"/>
          <a:ext cx="883488" cy="92420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22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65516</xdr:colOff>
      <xdr:row>16</xdr:row>
      <xdr:rowOff>61109</xdr:rowOff>
    </xdr:from>
    <xdr:to>
      <xdr:col>3</xdr:col>
      <xdr:colOff>581289</xdr:colOff>
      <xdr:row>22</xdr:row>
      <xdr:rowOff>3471</xdr:rowOff>
    </xdr:to>
    <xdr:sp macro="" textlink="MatchANALYSIS!C4">
      <xdr:nvSpPr>
        <xdr:cNvPr id="11" name="TextBox 10">
          <a:extLst>
            <a:ext uri="{FF2B5EF4-FFF2-40B4-BE49-F238E27FC236}">
              <a16:creationId xmlns:a16="http://schemas.microsoft.com/office/drawing/2014/main" id="{7A1BFB68-F2D0-2548-B054-930B3DB5DC29}"/>
            </a:ext>
          </a:extLst>
        </xdr:cNvPr>
        <xdr:cNvSpPr txBox="1"/>
      </xdr:nvSpPr>
      <xdr:spPr>
        <a:xfrm>
          <a:off x="2580116" y="2740809"/>
          <a:ext cx="515773" cy="945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2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554853</xdr:colOff>
      <xdr:row>16</xdr:row>
      <xdr:rowOff>61109</xdr:rowOff>
    </xdr:from>
    <xdr:to>
      <xdr:col>4</xdr:col>
      <xdr:colOff>121329</xdr:colOff>
      <xdr:row>22</xdr:row>
      <xdr:rowOff>3471</xdr:rowOff>
    </xdr:to>
    <xdr:sp macro="" textlink="#REF!">
      <xdr:nvSpPr>
        <xdr:cNvPr id="12" name="TextBox 11">
          <a:extLst>
            <a:ext uri="{FF2B5EF4-FFF2-40B4-BE49-F238E27FC236}">
              <a16:creationId xmlns:a16="http://schemas.microsoft.com/office/drawing/2014/main" id="{F787D86C-56A0-4C4C-91F2-8962D13B449F}"/>
            </a:ext>
          </a:extLst>
        </xdr:cNvPr>
        <xdr:cNvSpPr txBox="1"/>
      </xdr:nvSpPr>
      <xdr:spPr>
        <a:xfrm>
          <a:off x="3069453" y="2740809"/>
          <a:ext cx="404676" cy="945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80000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180799</xdr:colOff>
      <xdr:row>16</xdr:row>
      <xdr:rowOff>61109</xdr:rowOff>
    </xdr:from>
    <xdr:to>
      <xdr:col>5</xdr:col>
      <xdr:colOff>184982</xdr:colOff>
      <xdr:row>22</xdr:row>
      <xdr:rowOff>3471</xdr:rowOff>
    </xdr:to>
    <xdr:sp macro="" textlink="MatchANALYSIS!C5">
      <xdr:nvSpPr>
        <xdr:cNvPr id="13" name="TextBox 12">
          <a:extLst>
            <a:ext uri="{FF2B5EF4-FFF2-40B4-BE49-F238E27FC236}">
              <a16:creationId xmlns:a16="http://schemas.microsoft.com/office/drawing/2014/main" id="{921501CA-F89D-094B-A25E-70A0CB2652D9}"/>
            </a:ext>
          </a:extLst>
        </xdr:cNvPr>
        <xdr:cNvSpPr txBox="1"/>
      </xdr:nvSpPr>
      <xdr:spPr>
        <a:xfrm>
          <a:off x="3533599" y="2740809"/>
          <a:ext cx="842383" cy="945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17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359832</xdr:colOff>
      <xdr:row>9</xdr:row>
      <xdr:rowOff>20567</xdr:rowOff>
    </xdr:from>
    <xdr:to>
      <xdr:col>2</xdr:col>
      <xdr:colOff>646266</xdr:colOff>
      <xdr:row>15</xdr:row>
      <xdr:rowOff>117478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2F565A-2605-364A-8BAF-7427F1A1A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198032" y="1506467"/>
          <a:ext cx="1124634" cy="1112911"/>
        </a:xfrm>
        <a:prstGeom prst="rect">
          <a:avLst/>
        </a:prstGeom>
      </xdr:spPr>
    </xdr:pic>
    <xdr:clientData/>
  </xdr:twoCellAnchor>
  <xdr:twoCellAnchor editAs="oneCell">
    <xdr:from>
      <xdr:col>1</xdr:col>
      <xdr:colOff>368044</xdr:colOff>
      <xdr:row>15</xdr:row>
      <xdr:rowOff>126796</xdr:rowOff>
    </xdr:from>
    <xdr:to>
      <xdr:col>2</xdr:col>
      <xdr:colOff>568372</xdr:colOff>
      <xdr:row>23</xdr:row>
      <xdr:rowOff>79318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6B9D339-C18A-ED48-B70F-B0187598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1206244" y="2628696"/>
          <a:ext cx="1038528" cy="1298722"/>
        </a:xfrm>
        <a:prstGeom prst="rect">
          <a:avLst/>
        </a:prstGeom>
      </xdr:spPr>
    </xdr:pic>
    <xdr:clientData/>
  </xdr:twoCellAnchor>
  <xdr:oneCellAnchor>
    <xdr:from>
      <xdr:col>0</xdr:col>
      <xdr:colOff>791586</xdr:colOff>
      <xdr:row>3</xdr:row>
      <xdr:rowOff>140738</xdr:rowOff>
    </xdr:from>
    <xdr:ext cx="1909839" cy="593304"/>
    <xdr:sp macro="" textlink="MatchANALYSIS!D3">
      <xdr:nvSpPr>
        <xdr:cNvPr id="16" name="TextBox 15">
          <a:extLst>
            <a:ext uri="{FF2B5EF4-FFF2-40B4-BE49-F238E27FC236}">
              <a16:creationId xmlns:a16="http://schemas.microsoft.com/office/drawing/2014/main" id="{027FF2E4-1231-3C4B-A558-AC766AAE0882}"/>
            </a:ext>
          </a:extLst>
        </xdr:cNvPr>
        <xdr:cNvSpPr txBox="1"/>
      </xdr:nvSpPr>
      <xdr:spPr>
        <a:xfrm>
          <a:off x="791586" y="636038"/>
          <a:ext cx="1909839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D0034C6C-6AE5-394A-827F-CF6698B7DDBE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Tipperary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428728</xdr:colOff>
      <xdr:row>4</xdr:row>
      <xdr:rowOff>103362</xdr:rowOff>
    </xdr:from>
    <xdr:ext cx="1669143" cy="374141"/>
    <xdr:sp macro="" textlink="[1]Match!$B1">
      <xdr:nvSpPr>
        <xdr:cNvPr id="17" name="TextBox 16">
          <a:extLst>
            <a:ext uri="{FF2B5EF4-FFF2-40B4-BE49-F238E27FC236}">
              <a16:creationId xmlns:a16="http://schemas.microsoft.com/office/drawing/2014/main" id="{FED354D9-2041-F948-B0B5-821EACF8D862}"/>
            </a:ext>
          </a:extLst>
        </xdr:cNvPr>
        <xdr:cNvSpPr txBox="1"/>
      </xdr:nvSpPr>
      <xdr:spPr>
        <a:xfrm>
          <a:off x="2105128" y="763762"/>
          <a:ext cx="166914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1800" b="0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Arial" charset="0"/>
              <a:cs typeface="Calibri"/>
            </a:rPr>
            <a:t>vs.</a:t>
          </a:r>
          <a:endParaRPr lang="en-US" sz="1800" b="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F5952E-F7B2-3C40-BACD-5C371F87E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798358</xdr:colOff>
      <xdr:row>10</xdr:row>
      <xdr:rowOff>97979</xdr:rowOff>
    </xdr:from>
    <xdr:to>
      <xdr:col>12</xdr:col>
      <xdr:colOff>786747</xdr:colOff>
      <xdr:row>12</xdr:row>
      <xdr:rowOff>45727</xdr:rowOff>
    </xdr:to>
    <xdr:sp macro="" textlink="MatchANALYSIS!D3">
      <xdr:nvSpPr>
        <xdr:cNvPr id="19" name="Rectangle 18">
          <a:extLst>
            <a:ext uri="{FF2B5EF4-FFF2-40B4-BE49-F238E27FC236}">
              <a16:creationId xmlns:a16="http://schemas.microsoft.com/office/drawing/2014/main" id="{5CCE1789-1B42-6541-911F-D2C6F1873702}"/>
            </a:ext>
          </a:extLst>
        </xdr:cNvPr>
        <xdr:cNvSpPr>
          <a:spLocks noChangeAspect="1"/>
        </xdr:cNvSpPr>
      </xdr:nvSpPr>
      <xdr:spPr>
        <a:xfrm>
          <a:off x="10018558" y="1748979"/>
          <a:ext cx="826589" cy="27794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DC4930-55BD-0F42-97DC-33A350B6A633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Tipperary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12</xdr:row>
      <xdr:rowOff>123378</xdr:rowOff>
    </xdr:from>
    <xdr:to>
      <xdr:col>12</xdr:col>
      <xdr:colOff>786747</xdr:colOff>
      <xdr:row>14</xdr:row>
      <xdr:rowOff>71127</xdr:rowOff>
    </xdr:to>
    <xdr:sp macro="" textlink="MatchANALYSIS!$D12">
      <xdr:nvSpPr>
        <xdr:cNvPr id="20" name="Rectangle 19">
          <a:extLst>
            <a:ext uri="{FF2B5EF4-FFF2-40B4-BE49-F238E27FC236}">
              <a16:creationId xmlns:a16="http://schemas.microsoft.com/office/drawing/2014/main" id="{97A08722-457B-9F4D-B08B-2260071C6622}"/>
            </a:ext>
          </a:extLst>
        </xdr:cNvPr>
        <xdr:cNvSpPr>
          <a:spLocks noChangeAspect="1"/>
        </xdr:cNvSpPr>
      </xdr:nvSpPr>
      <xdr:spPr>
        <a:xfrm>
          <a:off x="10018558" y="2104578"/>
          <a:ext cx="826589" cy="2906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22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14</xdr:row>
      <xdr:rowOff>148779</xdr:rowOff>
    </xdr:from>
    <xdr:to>
      <xdr:col>12</xdr:col>
      <xdr:colOff>786747</xdr:colOff>
      <xdr:row>16</xdr:row>
      <xdr:rowOff>96528</xdr:rowOff>
    </xdr:to>
    <xdr:sp macro="" textlink="MatchANALYSIS!$D13">
      <xdr:nvSpPr>
        <xdr:cNvPr id="21" name="Rectangle 20">
          <a:extLst>
            <a:ext uri="{FF2B5EF4-FFF2-40B4-BE49-F238E27FC236}">
              <a16:creationId xmlns:a16="http://schemas.microsoft.com/office/drawing/2014/main" id="{2AA1EA6E-CC5A-6B41-91B4-FFF91A275A09}"/>
            </a:ext>
          </a:extLst>
        </xdr:cNvPr>
        <xdr:cNvSpPr>
          <a:spLocks noChangeAspect="1"/>
        </xdr:cNvSpPr>
      </xdr:nvSpPr>
      <xdr:spPr>
        <a:xfrm>
          <a:off x="10018558" y="2472879"/>
          <a:ext cx="826589" cy="3033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17</xdr:row>
      <xdr:rowOff>9</xdr:rowOff>
    </xdr:from>
    <xdr:to>
      <xdr:col>12</xdr:col>
      <xdr:colOff>786747</xdr:colOff>
      <xdr:row>18</xdr:row>
      <xdr:rowOff>111043</xdr:rowOff>
    </xdr:to>
    <xdr:sp macro="" textlink="MatchANALYSIS!$D14">
      <xdr:nvSpPr>
        <xdr:cNvPr id="22" name="Rectangle 21">
          <a:extLst>
            <a:ext uri="{FF2B5EF4-FFF2-40B4-BE49-F238E27FC236}">
              <a16:creationId xmlns:a16="http://schemas.microsoft.com/office/drawing/2014/main" id="{5ECCCB66-4B6E-DB4E-9061-FC27A146C884}"/>
            </a:ext>
          </a:extLst>
        </xdr:cNvPr>
        <xdr:cNvSpPr>
          <a:spLocks noChangeAspect="1"/>
        </xdr:cNvSpPr>
      </xdr:nvSpPr>
      <xdr:spPr>
        <a:xfrm>
          <a:off x="10018558" y="2857509"/>
          <a:ext cx="826589" cy="2761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9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19</xdr:row>
      <xdr:rowOff>18151</xdr:rowOff>
    </xdr:from>
    <xdr:to>
      <xdr:col>12</xdr:col>
      <xdr:colOff>786747</xdr:colOff>
      <xdr:row>20</xdr:row>
      <xdr:rowOff>129186</xdr:rowOff>
    </xdr:to>
    <xdr:sp macro="" textlink="MatchANALYSIS!$D15">
      <xdr:nvSpPr>
        <xdr:cNvPr id="23" name="Rectangle 22">
          <a:extLst>
            <a:ext uri="{FF2B5EF4-FFF2-40B4-BE49-F238E27FC236}">
              <a16:creationId xmlns:a16="http://schemas.microsoft.com/office/drawing/2014/main" id="{05430831-EE1C-1A48-87FD-6E424AC99818}"/>
            </a:ext>
          </a:extLst>
        </xdr:cNvPr>
        <xdr:cNvSpPr>
          <a:spLocks noChangeAspect="1"/>
        </xdr:cNvSpPr>
      </xdr:nvSpPr>
      <xdr:spPr>
        <a:xfrm>
          <a:off x="10018558" y="3205851"/>
          <a:ext cx="826589" cy="2761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52%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24" name="Rectangle 23">
          <a:extLst>
            <a:ext uri="{FF2B5EF4-FFF2-40B4-BE49-F238E27FC236}">
              <a16:creationId xmlns:a16="http://schemas.microsoft.com/office/drawing/2014/main" id="{F89C2739-B409-7F4F-ACF8-97190909F363}"/>
            </a:ext>
          </a:extLst>
        </xdr:cNvPr>
        <xdr:cNvSpPr>
          <a:spLocks noChangeAspect="1"/>
        </xdr:cNvSpPr>
      </xdr:nvSpPr>
      <xdr:spPr>
        <a:xfrm>
          <a:off x="9053248" y="2104578"/>
          <a:ext cx="826588" cy="2906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2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25" name="Rectangle 24">
          <a:extLst>
            <a:ext uri="{FF2B5EF4-FFF2-40B4-BE49-F238E27FC236}">
              <a16:creationId xmlns:a16="http://schemas.microsoft.com/office/drawing/2014/main" id="{F78FF982-D8DC-5A46-B283-0ADF90ADFF26}"/>
            </a:ext>
          </a:extLst>
        </xdr:cNvPr>
        <xdr:cNvSpPr>
          <a:spLocks noChangeAspect="1"/>
        </xdr:cNvSpPr>
      </xdr:nvSpPr>
      <xdr:spPr>
        <a:xfrm>
          <a:off x="9053248" y="2472879"/>
          <a:ext cx="826588" cy="3033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26" name="Rectangle 25">
          <a:extLst>
            <a:ext uri="{FF2B5EF4-FFF2-40B4-BE49-F238E27FC236}">
              <a16:creationId xmlns:a16="http://schemas.microsoft.com/office/drawing/2014/main" id="{49B742D8-4E84-9D4B-A858-2483B06F3979}"/>
            </a:ext>
          </a:extLst>
        </xdr:cNvPr>
        <xdr:cNvSpPr>
          <a:spLocks noChangeAspect="1"/>
        </xdr:cNvSpPr>
      </xdr:nvSpPr>
      <xdr:spPr>
        <a:xfrm>
          <a:off x="9053248" y="2857509"/>
          <a:ext cx="826588" cy="2761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27" name="Rectangle 26">
          <a:extLst>
            <a:ext uri="{FF2B5EF4-FFF2-40B4-BE49-F238E27FC236}">
              <a16:creationId xmlns:a16="http://schemas.microsoft.com/office/drawing/2014/main" id="{A65B9D2D-C814-F94E-A8BA-9B743EC92E30}"/>
            </a:ext>
          </a:extLst>
        </xdr:cNvPr>
        <xdr:cNvSpPr>
          <a:spLocks noChangeAspect="1"/>
        </xdr:cNvSpPr>
      </xdr:nvSpPr>
      <xdr:spPr>
        <a:xfrm>
          <a:off x="9053248" y="3205851"/>
          <a:ext cx="826588" cy="2761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667657</xdr:colOff>
      <xdr:row>7</xdr:row>
      <xdr:rowOff>134255</xdr:rowOff>
    </xdr:from>
    <xdr:to>
      <xdr:col>29</xdr:col>
      <xdr:colOff>140661</xdr:colOff>
      <xdr:row>10</xdr:row>
      <xdr:rowOff>108249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F9F7F7D-4426-EA4C-AFF8-7164337A0D51}"/>
            </a:ext>
          </a:extLst>
        </xdr:cNvPr>
        <xdr:cNvSpPr txBox="1"/>
      </xdr:nvSpPr>
      <xdr:spPr>
        <a:xfrm>
          <a:off x="24137257" y="1289955"/>
          <a:ext cx="311204" cy="469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endParaRPr lang="en-US" sz="2400" b="0" i="0">
            <a:solidFill>
              <a:schemeClr val="tx1"/>
            </a:solidFill>
          </a:endParaRPr>
        </a:p>
      </xdr:txBody>
    </xdr:sp>
    <xdr:clientData/>
  </xdr:twoCellAnchor>
  <xdr:oneCellAnchor>
    <xdr:from>
      <xdr:col>9</xdr:col>
      <xdr:colOff>666750</xdr:colOff>
      <xdr:row>2</xdr:row>
      <xdr:rowOff>3249</xdr:rowOff>
    </xdr:from>
    <xdr:ext cx="1344083" cy="37882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C5BD54F-3B62-3748-B76C-19C0EFB236A1}"/>
            </a:ext>
          </a:extLst>
        </xdr:cNvPr>
        <xdr:cNvSpPr txBox="1"/>
      </xdr:nvSpPr>
      <xdr:spPr>
        <a:xfrm>
          <a:off x="8210550" y="333449"/>
          <a:ext cx="1344083" cy="378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Puckouts</a:t>
          </a:r>
        </a:p>
      </xdr:txBody>
    </xdr:sp>
    <xdr:clientData/>
  </xdr:oneCellAnchor>
  <xdr:twoCellAnchor>
    <xdr:from>
      <xdr:col>24</xdr:col>
      <xdr:colOff>636991</xdr:colOff>
      <xdr:row>6</xdr:row>
      <xdr:rowOff>36653</xdr:rowOff>
    </xdr:from>
    <xdr:to>
      <xdr:col>27</xdr:col>
      <xdr:colOff>467140</xdr:colOff>
      <xdr:row>20</xdr:row>
      <xdr:rowOff>19583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206ED88-11AE-1E49-A9E2-1FBCB557C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652716</xdr:colOff>
      <xdr:row>12</xdr:row>
      <xdr:rowOff>128524</xdr:rowOff>
    </xdr:from>
    <xdr:to>
      <xdr:col>23</xdr:col>
      <xdr:colOff>320031</xdr:colOff>
      <xdr:row>14</xdr:row>
      <xdr:rowOff>50303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1138048-2C53-674D-87A9-E0325F71A89B}"/>
            </a:ext>
          </a:extLst>
        </xdr:cNvPr>
        <xdr:cNvSpPr txBox="1"/>
      </xdr:nvSpPr>
      <xdr:spPr>
        <a:xfrm>
          <a:off x="19093116" y="2109724"/>
          <a:ext cx="505515" cy="2646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561763</xdr:colOff>
      <xdr:row>16</xdr:row>
      <xdr:rowOff>40605</xdr:rowOff>
    </xdr:from>
    <xdr:to>
      <xdr:col>23</xdr:col>
      <xdr:colOff>410985</xdr:colOff>
      <xdr:row>17</xdr:row>
      <xdr:rowOff>122468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8FED370-08BF-6545-B322-7092755EF2D4}"/>
            </a:ext>
          </a:extLst>
        </xdr:cNvPr>
        <xdr:cNvSpPr txBox="1"/>
      </xdr:nvSpPr>
      <xdr:spPr>
        <a:xfrm>
          <a:off x="19002163" y="2720305"/>
          <a:ext cx="687422" cy="259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22</xdr:col>
      <xdr:colOff>598458</xdr:colOff>
      <xdr:row>9</xdr:row>
      <xdr:rowOff>46207</xdr:rowOff>
    </xdr:from>
    <xdr:to>
      <xdr:col>23</xdr:col>
      <xdr:colOff>374290</xdr:colOff>
      <xdr:row>10</xdr:row>
      <xdr:rowOff>134965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9DAB89F-E8F1-274F-8B93-AC075CBFEB81}"/>
            </a:ext>
          </a:extLst>
        </xdr:cNvPr>
        <xdr:cNvSpPr txBox="1"/>
      </xdr:nvSpPr>
      <xdr:spPr>
        <a:xfrm>
          <a:off x="19038858" y="1532107"/>
          <a:ext cx="614032" cy="2538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278426</xdr:colOff>
      <xdr:row>27</xdr:row>
      <xdr:rowOff>5498</xdr:rowOff>
    </xdr:from>
    <xdr:to>
      <xdr:col>26</xdr:col>
      <xdr:colOff>265601</xdr:colOff>
      <xdr:row>28</xdr:row>
      <xdr:rowOff>116450</xdr:rowOff>
    </xdr:to>
    <xdr:sp macro="" textlink="MatchANALYSIS!G16">
      <xdr:nvSpPr>
        <xdr:cNvPr id="34" name="Rectangle 33">
          <a:extLst>
            <a:ext uri="{FF2B5EF4-FFF2-40B4-BE49-F238E27FC236}">
              <a16:creationId xmlns:a16="http://schemas.microsoft.com/office/drawing/2014/main" id="{88C58BA2-353E-504C-A1C9-30135CFF2635}"/>
            </a:ext>
          </a:extLst>
        </xdr:cNvPr>
        <xdr:cNvSpPr>
          <a:spLocks noChangeAspect="1"/>
        </xdr:cNvSpPr>
      </xdr:nvSpPr>
      <xdr:spPr>
        <a:xfrm>
          <a:off x="21233426" y="4513998"/>
          <a:ext cx="825375" cy="28875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0B73A08-D86F-4A4B-8FFF-1CDAC71BA1E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26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27</xdr:row>
      <xdr:rowOff>5498</xdr:rowOff>
    </xdr:from>
    <xdr:to>
      <xdr:col>25</xdr:col>
      <xdr:colOff>364143</xdr:colOff>
      <xdr:row>28</xdr:row>
      <xdr:rowOff>116450</xdr:rowOff>
    </xdr:to>
    <xdr:sp macro="" textlink="MatchANALYSIS!$F16">
      <xdr:nvSpPr>
        <xdr:cNvPr id="35" name="Rectangle 34">
          <a:extLst>
            <a:ext uri="{FF2B5EF4-FFF2-40B4-BE49-F238E27FC236}">
              <a16:creationId xmlns:a16="http://schemas.microsoft.com/office/drawing/2014/main" id="{0053652F-5D8E-CF44-9BF1-4528F239D052}"/>
            </a:ext>
          </a:extLst>
        </xdr:cNvPr>
        <xdr:cNvSpPr>
          <a:spLocks/>
        </xdr:cNvSpPr>
      </xdr:nvSpPr>
      <xdr:spPr>
        <a:xfrm>
          <a:off x="19753738" y="4513998"/>
          <a:ext cx="1565405" cy="28875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24</xdr:row>
      <xdr:rowOff>131285</xdr:rowOff>
    </xdr:from>
    <xdr:to>
      <xdr:col>26</xdr:col>
      <xdr:colOff>265601</xdr:colOff>
      <xdr:row>26</xdr:row>
      <xdr:rowOff>76160</xdr:rowOff>
    </xdr:to>
    <xdr:sp macro="" textlink="[1]Match!$B$1">
      <xdr:nvSpPr>
        <xdr:cNvPr id="36" name="Rectangle 35">
          <a:extLst>
            <a:ext uri="{FF2B5EF4-FFF2-40B4-BE49-F238E27FC236}">
              <a16:creationId xmlns:a16="http://schemas.microsoft.com/office/drawing/2014/main" id="{4AE01EF0-2AA9-3540-9763-A016202DB3EB}"/>
            </a:ext>
          </a:extLst>
        </xdr:cNvPr>
        <xdr:cNvSpPr>
          <a:spLocks noChangeAspect="1"/>
        </xdr:cNvSpPr>
      </xdr:nvSpPr>
      <xdr:spPr>
        <a:xfrm>
          <a:off x="21233426" y="4144485"/>
          <a:ext cx="825375" cy="2750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CFDC804-ADEB-8244-9743-49B2787D5376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278426</xdr:colOff>
      <xdr:row>29</xdr:row>
      <xdr:rowOff>35148</xdr:rowOff>
    </xdr:from>
    <xdr:to>
      <xdr:col>26</xdr:col>
      <xdr:colOff>265601</xdr:colOff>
      <xdr:row>30</xdr:row>
      <xdr:rowOff>154968</xdr:rowOff>
    </xdr:to>
    <xdr:sp macro="" textlink="MatchANALYSIS!G18">
      <xdr:nvSpPr>
        <xdr:cNvPr id="37" name="Rectangle 36">
          <a:extLst>
            <a:ext uri="{FF2B5EF4-FFF2-40B4-BE49-F238E27FC236}">
              <a16:creationId xmlns:a16="http://schemas.microsoft.com/office/drawing/2014/main" id="{14557F4B-1FBB-014D-B4EE-FB19D3B184D9}"/>
            </a:ext>
          </a:extLst>
        </xdr:cNvPr>
        <xdr:cNvSpPr>
          <a:spLocks noChangeAspect="1"/>
        </xdr:cNvSpPr>
      </xdr:nvSpPr>
      <xdr:spPr>
        <a:xfrm>
          <a:off x="21233426" y="4899248"/>
          <a:ext cx="825375" cy="2976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87EA374-5185-334E-87F0-982EE3A95E6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29</xdr:row>
      <xdr:rowOff>35148</xdr:rowOff>
    </xdr:from>
    <xdr:to>
      <xdr:col>25</xdr:col>
      <xdr:colOff>364143</xdr:colOff>
      <xdr:row>30</xdr:row>
      <xdr:rowOff>154968</xdr:rowOff>
    </xdr:to>
    <xdr:sp macro="" textlink="MatchANALYSIS!F18">
      <xdr:nvSpPr>
        <xdr:cNvPr id="38" name="Rectangle 37">
          <a:extLst>
            <a:ext uri="{FF2B5EF4-FFF2-40B4-BE49-F238E27FC236}">
              <a16:creationId xmlns:a16="http://schemas.microsoft.com/office/drawing/2014/main" id="{442B8AB1-93C3-1C49-9172-CB93F88ACEA9}"/>
            </a:ext>
          </a:extLst>
        </xdr:cNvPr>
        <xdr:cNvSpPr>
          <a:spLocks/>
        </xdr:cNvSpPr>
      </xdr:nvSpPr>
      <xdr:spPr>
        <a:xfrm>
          <a:off x="19753738" y="4899248"/>
          <a:ext cx="1565405" cy="2976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31</xdr:row>
      <xdr:rowOff>64798</xdr:rowOff>
    </xdr:from>
    <xdr:to>
      <xdr:col>26</xdr:col>
      <xdr:colOff>265601</xdr:colOff>
      <xdr:row>33</xdr:row>
      <xdr:rowOff>18540</xdr:rowOff>
    </xdr:to>
    <xdr:sp macro="" textlink="MatchANALYSIS!G19">
      <xdr:nvSpPr>
        <xdr:cNvPr id="39" name="Rectangle 38">
          <a:extLst>
            <a:ext uri="{FF2B5EF4-FFF2-40B4-BE49-F238E27FC236}">
              <a16:creationId xmlns:a16="http://schemas.microsoft.com/office/drawing/2014/main" id="{851EE18A-AC83-BD48-B0AC-F6CDCE48EE3E}"/>
            </a:ext>
          </a:extLst>
        </xdr:cNvPr>
        <xdr:cNvSpPr>
          <a:spLocks noChangeAspect="1"/>
        </xdr:cNvSpPr>
      </xdr:nvSpPr>
      <xdr:spPr>
        <a:xfrm>
          <a:off x="21233426" y="5284498"/>
          <a:ext cx="825375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E46A0CA-CB8A-094C-8660-F56EF211DC9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6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31</xdr:row>
      <xdr:rowOff>64798</xdr:rowOff>
    </xdr:from>
    <xdr:to>
      <xdr:col>25</xdr:col>
      <xdr:colOff>364143</xdr:colOff>
      <xdr:row>33</xdr:row>
      <xdr:rowOff>18540</xdr:rowOff>
    </xdr:to>
    <xdr:sp macro="" textlink="MatchANALYSIS!F19">
      <xdr:nvSpPr>
        <xdr:cNvPr id="40" name="Rectangle 39">
          <a:extLst>
            <a:ext uri="{FF2B5EF4-FFF2-40B4-BE49-F238E27FC236}">
              <a16:creationId xmlns:a16="http://schemas.microsoft.com/office/drawing/2014/main" id="{C099761F-729A-BD43-93A2-2BFF4D862CA8}"/>
            </a:ext>
          </a:extLst>
        </xdr:cNvPr>
        <xdr:cNvSpPr>
          <a:spLocks/>
        </xdr:cNvSpPr>
      </xdr:nvSpPr>
      <xdr:spPr>
        <a:xfrm>
          <a:off x="19753738" y="5284498"/>
          <a:ext cx="1565405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33</xdr:row>
      <xdr:rowOff>94449</xdr:rowOff>
    </xdr:from>
    <xdr:to>
      <xdr:col>26</xdr:col>
      <xdr:colOff>265601</xdr:colOff>
      <xdr:row>35</xdr:row>
      <xdr:rowOff>48191</xdr:rowOff>
    </xdr:to>
    <xdr:sp macro="" textlink="MatchANALYSIS!G13">
      <xdr:nvSpPr>
        <xdr:cNvPr id="41" name="Rectangle 40">
          <a:extLst>
            <a:ext uri="{FF2B5EF4-FFF2-40B4-BE49-F238E27FC236}">
              <a16:creationId xmlns:a16="http://schemas.microsoft.com/office/drawing/2014/main" id="{2DA3DBEB-5753-9847-8BAB-AEBD687C3708}"/>
            </a:ext>
          </a:extLst>
        </xdr:cNvPr>
        <xdr:cNvSpPr>
          <a:spLocks noChangeAspect="1"/>
        </xdr:cNvSpPr>
      </xdr:nvSpPr>
      <xdr:spPr>
        <a:xfrm>
          <a:off x="21233426" y="5669749"/>
          <a:ext cx="825375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C18ECE-94A8-844E-B832-EBF6BF0309B1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11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33</xdr:row>
      <xdr:rowOff>94449</xdr:rowOff>
    </xdr:from>
    <xdr:to>
      <xdr:col>25</xdr:col>
      <xdr:colOff>364143</xdr:colOff>
      <xdr:row>35</xdr:row>
      <xdr:rowOff>48191</xdr:rowOff>
    </xdr:to>
    <xdr:sp macro="" textlink="MatchANALYSIS!F13">
      <xdr:nvSpPr>
        <xdr:cNvPr id="42" name="Rectangle 41">
          <a:extLst>
            <a:ext uri="{FF2B5EF4-FFF2-40B4-BE49-F238E27FC236}">
              <a16:creationId xmlns:a16="http://schemas.microsoft.com/office/drawing/2014/main" id="{A8FE84FF-F29D-C845-AE7A-3F93F4C061C6}"/>
            </a:ext>
          </a:extLst>
        </xdr:cNvPr>
        <xdr:cNvSpPr>
          <a:spLocks/>
        </xdr:cNvSpPr>
      </xdr:nvSpPr>
      <xdr:spPr>
        <a:xfrm>
          <a:off x="19753738" y="5669749"/>
          <a:ext cx="1565405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35</xdr:row>
      <xdr:rowOff>106364</xdr:rowOff>
    </xdr:from>
    <xdr:to>
      <xdr:col>26</xdr:col>
      <xdr:colOff>265601</xdr:colOff>
      <xdr:row>37</xdr:row>
      <xdr:rowOff>60105</xdr:rowOff>
    </xdr:to>
    <xdr:sp macro="" textlink="MatchANALYSIS!G14">
      <xdr:nvSpPr>
        <xdr:cNvPr id="43" name="Rectangle 42">
          <a:extLst>
            <a:ext uri="{FF2B5EF4-FFF2-40B4-BE49-F238E27FC236}">
              <a16:creationId xmlns:a16="http://schemas.microsoft.com/office/drawing/2014/main" id="{E493C768-9964-1041-AA20-6B112333F53B}"/>
            </a:ext>
          </a:extLst>
        </xdr:cNvPr>
        <xdr:cNvSpPr>
          <a:spLocks noChangeAspect="1"/>
        </xdr:cNvSpPr>
      </xdr:nvSpPr>
      <xdr:spPr>
        <a:xfrm>
          <a:off x="21233426" y="6037264"/>
          <a:ext cx="825375" cy="3093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C0321AF-7F51-5844-871C-41895D2AF955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6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35</xdr:row>
      <xdr:rowOff>106364</xdr:rowOff>
    </xdr:from>
    <xdr:to>
      <xdr:col>25</xdr:col>
      <xdr:colOff>364143</xdr:colOff>
      <xdr:row>37</xdr:row>
      <xdr:rowOff>60105</xdr:rowOff>
    </xdr:to>
    <xdr:sp macro="" textlink="MatchANALYSIS!F14">
      <xdr:nvSpPr>
        <xdr:cNvPr id="44" name="Rectangle 43">
          <a:extLst>
            <a:ext uri="{FF2B5EF4-FFF2-40B4-BE49-F238E27FC236}">
              <a16:creationId xmlns:a16="http://schemas.microsoft.com/office/drawing/2014/main" id="{5DB57FC3-3B3C-9642-823F-E9D24047F2AA}"/>
            </a:ext>
          </a:extLst>
        </xdr:cNvPr>
        <xdr:cNvSpPr>
          <a:spLocks/>
        </xdr:cNvSpPr>
      </xdr:nvSpPr>
      <xdr:spPr>
        <a:xfrm>
          <a:off x="19753738" y="6037264"/>
          <a:ext cx="1565405" cy="3093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37</xdr:row>
      <xdr:rowOff>162617</xdr:rowOff>
    </xdr:from>
    <xdr:to>
      <xdr:col>26</xdr:col>
      <xdr:colOff>265601</xdr:colOff>
      <xdr:row>39</xdr:row>
      <xdr:rowOff>107491</xdr:rowOff>
    </xdr:to>
    <xdr:sp macro="" textlink="MatchANALYSIS!G9">
      <xdr:nvSpPr>
        <xdr:cNvPr id="45" name="Rectangle 44">
          <a:extLst>
            <a:ext uri="{FF2B5EF4-FFF2-40B4-BE49-F238E27FC236}">
              <a16:creationId xmlns:a16="http://schemas.microsoft.com/office/drawing/2014/main" id="{D978486F-4C0E-464C-AA14-6EA7BDE07AEA}"/>
            </a:ext>
          </a:extLst>
        </xdr:cNvPr>
        <xdr:cNvSpPr>
          <a:spLocks noChangeAspect="1"/>
        </xdr:cNvSpPr>
      </xdr:nvSpPr>
      <xdr:spPr>
        <a:xfrm>
          <a:off x="21233426" y="6449117"/>
          <a:ext cx="825375" cy="3004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EC57837-B5E8-4047-8593-E1B7D967880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37</xdr:row>
      <xdr:rowOff>162617</xdr:rowOff>
    </xdr:from>
    <xdr:to>
      <xdr:col>25</xdr:col>
      <xdr:colOff>364143</xdr:colOff>
      <xdr:row>39</xdr:row>
      <xdr:rowOff>107491</xdr:rowOff>
    </xdr:to>
    <xdr:sp macro="" textlink="MatchANALYSIS!F9">
      <xdr:nvSpPr>
        <xdr:cNvPr id="46" name="Rectangle 45">
          <a:extLst>
            <a:ext uri="{FF2B5EF4-FFF2-40B4-BE49-F238E27FC236}">
              <a16:creationId xmlns:a16="http://schemas.microsoft.com/office/drawing/2014/main" id="{4359DFE8-44FA-F14C-8A10-EFBD175D212D}"/>
            </a:ext>
          </a:extLst>
        </xdr:cNvPr>
        <xdr:cNvSpPr>
          <a:spLocks/>
        </xdr:cNvSpPr>
      </xdr:nvSpPr>
      <xdr:spPr>
        <a:xfrm>
          <a:off x="19753738" y="6449117"/>
          <a:ext cx="1565405" cy="3004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40</xdr:row>
      <xdr:rowOff>26190</xdr:rowOff>
    </xdr:from>
    <xdr:to>
      <xdr:col>26</xdr:col>
      <xdr:colOff>265601</xdr:colOff>
      <xdr:row>41</xdr:row>
      <xdr:rowOff>137141</xdr:rowOff>
    </xdr:to>
    <xdr:sp macro="" textlink="MatchANALYSIS!G4">
      <xdr:nvSpPr>
        <xdr:cNvPr id="47" name="Rectangle 46">
          <a:extLst>
            <a:ext uri="{FF2B5EF4-FFF2-40B4-BE49-F238E27FC236}">
              <a16:creationId xmlns:a16="http://schemas.microsoft.com/office/drawing/2014/main" id="{53EEBEAC-E418-CD44-B47F-1E2EDF939203}"/>
            </a:ext>
          </a:extLst>
        </xdr:cNvPr>
        <xdr:cNvSpPr>
          <a:spLocks noChangeAspect="1"/>
        </xdr:cNvSpPr>
      </xdr:nvSpPr>
      <xdr:spPr>
        <a:xfrm>
          <a:off x="21233426" y="6833390"/>
          <a:ext cx="825375" cy="28875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13E0EB-34EB-7143-AA9A-97792726DA0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40</xdr:row>
      <xdr:rowOff>26190</xdr:rowOff>
    </xdr:from>
    <xdr:to>
      <xdr:col>25</xdr:col>
      <xdr:colOff>364143</xdr:colOff>
      <xdr:row>41</xdr:row>
      <xdr:rowOff>137141</xdr:rowOff>
    </xdr:to>
    <xdr:sp macro="" textlink="MatchANALYSIS!F4">
      <xdr:nvSpPr>
        <xdr:cNvPr id="48" name="Rectangle 47">
          <a:extLst>
            <a:ext uri="{FF2B5EF4-FFF2-40B4-BE49-F238E27FC236}">
              <a16:creationId xmlns:a16="http://schemas.microsoft.com/office/drawing/2014/main" id="{3B022DF8-D965-284E-9800-12BD4D0F380B}"/>
            </a:ext>
          </a:extLst>
        </xdr:cNvPr>
        <xdr:cNvSpPr>
          <a:spLocks/>
        </xdr:cNvSpPr>
      </xdr:nvSpPr>
      <xdr:spPr>
        <a:xfrm>
          <a:off x="19753738" y="6833390"/>
          <a:ext cx="1565405" cy="28875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42</xdr:row>
      <xdr:rowOff>75378</xdr:rowOff>
    </xdr:from>
    <xdr:to>
      <xdr:col>26</xdr:col>
      <xdr:colOff>255833</xdr:colOff>
      <xdr:row>44</xdr:row>
      <xdr:rowOff>20253</xdr:rowOff>
    </xdr:to>
    <xdr:sp macro="" textlink="MatchANALYSIS!G5">
      <xdr:nvSpPr>
        <xdr:cNvPr id="49" name="Rectangle 48">
          <a:extLst>
            <a:ext uri="{FF2B5EF4-FFF2-40B4-BE49-F238E27FC236}">
              <a16:creationId xmlns:a16="http://schemas.microsoft.com/office/drawing/2014/main" id="{3E6EA703-A9D0-0842-8FBD-FD818508932A}"/>
            </a:ext>
          </a:extLst>
        </xdr:cNvPr>
        <xdr:cNvSpPr>
          <a:spLocks noChangeAspect="1"/>
        </xdr:cNvSpPr>
      </xdr:nvSpPr>
      <xdr:spPr>
        <a:xfrm>
          <a:off x="21223657" y="7238178"/>
          <a:ext cx="825376" cy="3004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9E4C0DA-5BAC-7A49-AF2F-83E39F489D65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42</xdr:row>
      <xdr:rowOff>75378</xdr:rowOff>
    </xdr:from>
    <xdr:to>
      <xdr:col>25</xdr:col>
      <xdr:colOff>354374</xdr:colOff>
      <xdr:row>44</xdr:row>
      <xdr:rowOff>20253</xdr:rowOff>
    </xdr:to>
    <xdr:sp macro="" textlink="MatchANALYSIS!F5">
      <xdr:nvSpPr>
        <xdr:cNvPr id="50" name="Rectangle 49">
          <a:extLst>
            <a:ext uri="{FF2B5EF4-FFF2-40B4-BE49-F238E27FC236}">
              <a16:creationId xmlns:a16="http://schemas.microsoft.com/office/drawing/2014/main" id="{A55D8EA7-9A08-A745-8DA4-CF3FD4D11D69}"/>
            </a:ext>
          </a:extLst>
        </xdr:cNvPr>
        <xdr:cNvSpPr>
          <a:spLocks/>
        </xdr:cNvSpPr>
      </xdr:nvSpPr>
      <xdr:spPr>
        <a:xfrm>
          <a:off x="19743970" y="7238178"/>
          <a:ext cx="1565404" cy="3004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44</xdr:row>
      <xdr:rowOff>105027</xdr:rowOff>
    </xdr:from>
    <xdr:to>
      <xdr:col>26</xdr:col>
      <xdr:colOff>255833</xdr:colOff>
      <xdr:row>46</xdr:row>
      <xdr:rowOff>58769</xdr:rowOff>
    </xdr:to>
    <xdr:sp macro="" textlink="MatchANALYSIS!G6">
      <xdr:nvSpPr>
        <xdr:cNvPr id="51" name="Rectangle 50">
          <a:extLst>
            <a:ext uri="{FF2B5EF4-FFF2-40B4-BE49-F238E27FC236}">
              <a16:creationId xmlns:a16="http://schemas.microsoft.com/office/drawing/2014/main" id="{41E76B39-670A-034F-A0CA-5954D7754221}"/>
            </a:ext>
          </a:extLst>
        </xdr:cNvPr>
        <xdr:cNvSpPr>
          <a:spLocks noChangeAspect="1"/>
        </xdr:cNvSpPr>
      </xdr:nvSpPr>
      <xdr:spPr>
        <a:xfrm>
          <a:off x="21223657" y="7623427"/>
          <a:ext cx="825376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848A025-D70A-0547-97FA-83CABAEB3D32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44</xdr:row>
      <xdr:rowOff>105027</xdr:rowOff>
    </xdr:from>
    <xdr:to>
      <xdr:col>25</xdr:col>
      <xdr:colOff>354374</xdr:colOff>
      <xdr:row>46</xdr:row>
      <xdr:rowOff>58769</xdr:rowOff>
    </xdr:to>
    <xdr:sp macro="" textlink="MatchANALYSIS!F6">
      <xdr:nvSpPr>
        <xdr:cNvPr id="52" name="Rectangle 51">
          <a:extLst>
            <a:ext uri="{FF2B5EF4-FFF2-40B4-BE49-F238E27FC236}">
              <a16:creationId xmlns:a16="http://schemas.microsoft.com/office/drawing/2014/main" id="{3FB4FE43-E545-0A43-82A4-FEC6E3AC556F}"/>
            </a:ext>
          </a:extLst>
        </xdr:cNvPr>
        <xdr:cNvSpPr>
          <a:spLocks/>
        </xdr:cNvSpPr>
      </xdr:nvSpPr>
      <xdr:spPr>
        <a:xfrm>
          <a:off x="19743970" y="7623427"/>
          <a:ext cx="1565404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FD01BEE-F1FD-7343-8FAA-24365AD77CB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Off-post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268657</xdr:colOff>
      <xdr:row>46</xdr:row>
      <xdr:rowOff>116941</xdr:rowOff>
    </xdr:from>
    <xdr:to>
      <xdr:col>26</xdr:col>
      <xdr:colOff>255833</xdr:colOff>
      <xdr:row>48</xdr:row>
      <xdr:rowOff>70683</xdr:rowOff>
    </xdr:to>
    <xdr:sp macro="" textlink="MatchANALYSIS!G7">
      <xdr:nvSpPr>
        <xdr:cNvPr id="53" name="Rectangle 52">
          <a:extLst>
            <a:ext uri="{FF2B5EF4-FFF2-40B4-BE49-F238E27FC236}">
              <a16:creationId xmlns:a16="http://schemas.microsoft.com/office/drawing/2014/main" id="{20D45827-9D42-9B4D-9BEC-689F0152B131}"/>
            </a:ext>
          </a:extLst>
        </xdr:cNvPr>
        <xdr:cNvSpPr>
          <a:spLocks noChangeAspect="1"/>
        </xdr:cNvSpPr>
      </xdr:nvSpPr>
      <xdr:spPr>
        <a:xfrm>
          <a:off x="21223657" y="7990941"/>
          <a:ext cx="825376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461CCB0-9B67-AB41-A549-82D69D28A6D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46</xdr:row>
      <xdr:rowOff>116941</xdr:rowOff>
    </xdr:from>
    <xdr:to>
      <xdr:col>25</xdr:col>
      <xdr:colOff>354374</xdr:colOff>
      <xdr:row>48</xdr:row>
      <xdr:rowOff>70683</xdr:rowOff>
    </xdr:to>
    <xdr:sp macro="" textlink="MatchANALYSIS!F7">
      <xdr:nvSpPr>
        <xdr:cNvPr id="54" name="Rectangle 53">
          <a:extLst>
            <a:ext uri="{FF2B5EF4-FFF2-40B4-BE49-F238E27FC236}">
              <a16:creationId xmlns:a16="http://schemas.microsoft.com/office/drawing/2014/main" id="{F7C3BA16-27AA-9F4E-AD01-69E44D4737D6}"/>
            </a:ext>
          </a:extLst>
        </xdr:cNvPr>
        <xdr:cNvSpPr>
          <a:spLocks/>
        </xdr:cNvSpPr>
      </xdr:nvSpPr>
      <xdr:spPr>
        <a:xfrm>
          <a:off x="19743970" y="7990941"/>
          <a:ext cx="1565404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48</xdr:row>
      <xdr:rowOff>146591</xdr:rowOff>
    </xdr:from>
    <xdr:to>
      <xdr:col>26</xdr:col>
      <xdr:colOff>255833</xdr:colOff>
      <xdr:row>50</xdr:row>
      <xdr:rowOff>100333</xdr:rowOff>
    </xdr:to>
    <xdr:sp macro="" textlink="MatchANALYSIS!G8">
      <xdr:nvSpPr>
        <xdr:cNvPr id="55" name="Rectangle 54">
          <a:extLst>
            <a:ext uri="{FF2B5EF4-FFF2-40B4-BE49-F238E27FC236}">
              <a16:creationId xmlns:a16="http://schemas.microsoft.com/office/drawing/2014/main" id="{6165E370-9A97-C549-B4FF-8C2CB209BD62}"/>
            </a:ext>
          </a:extLst>
        </xdr:cNvPr>
        <xdr:cNvSpPr>
          <a:spLocks noChangeAspect="1"/>
        </xdr:cNvSpPr>
      </xdr:nvSpPr>
      <xdr:spPr>
        <a:xfrm>
          <a:off x="21223657" y="8376191"/>
          <a:ext cx="825376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1D83EC1-F54C-4248-891F-3C766977399E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48</xdr:row>
      <xdr:rowOff>146591</xdr:rowOff>
    </xdr:from>
    <xdr:to>
      <xdr:col>25</xdr:col>
      <xdr:colOff>354374</xdr:colOff>
      <xdr:row>50</xdr:row>
      <xdr:rowOff>100333</xdr:rowOff>
    </xdr:to>
    <xdr:sp macro="" textlink="MatchANALYSIS!F8">
      <xdr:nvSpPr>
        <xdr:cNvPr id="56" name="Rectangle 55">
          <a:extLst>
            <a:ext uri="{FF2B5EF4-FFF2-40B4-BE49-F238E27FC236}">
              <a16:creationId xmlns:a16="http://schemas.microsoft.com/office/drawing/2014/main" id="{2CF883D4-642B-BF4A-AD09-82B917ADE38C}"/>
            </a:ext>
          </a:extLst>
        </xdr:cNvPr>
        <xdr:cNvSpPr>
          <a:spLocks/>
        </xdr:cNvSpPr>
      </xdr:nvSpPr>
      <xdr:spPr>
        <a:xfrm>
          <a:off x="19743970" y="8376191"/>
          <a:ext cx="1565404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143259</xdr:colOff>
      <xdr:row>2</xdr:row>
      <xdr:rowOff>3253</xdr:rowOff>
    </xdr:from>
    <xdr:to>
      <xdr:col>26</xdr:col>
      <xdr:colOff>97665</xdr:colOff>
      <xdr:row>4</xdr:row>
      <xdr:rowOff>65063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2E0941C-F6C5-D941-8489-991C9A3C6884}"/>
            </a:ext>
          </a:extLst>
        </xdr:cNvPr>
        <xdr:cNvSpPr txBox="1"/>
      </xdr:nvSpPr>
      <xdr:spPr>
        <a:xfrm>
          <a:off x="19421859" y="333453"/>
          <a:ext cx="2469006" cy="3920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twoCellAnchor>
  <xdr:twoCellAnchor>
    <xdr:from>
      <xdr:col>23</xdr:col>
      <xdr:colOff>318475</xdr:colOff>
      <xdr:row>11</xdr:row>
      <xdr:rowOff>32081</xdr:rowOff>
    </xdr:from>
    <xdr:to>
      <xdr:col>24</xdr:col>
      <xdr:colOff>147259</xdr:colOff>
      <xdr:row>15</xdr:row>
      <xdr:rowOff>28782</xdr:rowOff>
    </xdr:to>
    <xdr:sp macro="" textlink="MatchANALYSIS!$G$16">
      <xdr:nvSpPr>
        <xdr:cNvPr id="58" name="TextBox 57">
          <a:extLst>
            <a:ext uri="{FF2B5EF4-FFF2-40B4-BE49-F238E27FC236}">
              <a16:creationId xmlns:a16="http://schemas.microsoft.com/office/drawing/2014/main" id="{EBC8F6CF-A317-EE4C-9653-2DDCFB1858A4}"/>
            </a:ext>
          </a:extLst>
        </xdr:cNvPr>
        <xdr:cNvSpPr txBox="1"/>
      </xdr:nvSpPr>
      <xdr:spPr>
        <a:xfrm>
          <a:off x="19597075" y="1848181"/>
          <a:ext cx="666984" cy="682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FE301759-AE92-3045-AC57-766CC286A99B}" type="TxLink">
            <a:rPr lang="en-US" sz="4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26</a:t>
          </a:fld>
          <a:endParaRPr lang="en-US" sz="4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383918</xdr:colOff>
      <xdr:row>14</xdr:row>
      <xdr:rowOff>176454</xdr:rowOff>
    </xdr:from>
    <xdr:to>
      <xdr:col>24</xdr:col>
      <xdr:colOff>74218</xdr:colOff>
      <xdr:row>18</xdr:row>
      <xdr:rowOff>66881</xdr:rowOff>
    </xdr:to>
    <xdr:sp macro="" textlink="MatchANALYSIS!$G$17">
      <xdr:nvSpPr>
        <xdr:cNvPr id="59" name="TextBox 58">
          <a:extLst>
            <a:ext uri="{FF2B5EF4-FFF2-40B4-BE49-F238E27FC236}">
              <a16:creationId xmlns:a16="http://schemas.microsoft.com/office/drawing/2014/main" id="{3CA5BD6A-2A4B-F346-8AC2-06056E72FABD}"/>
            </a:ext>
          </a:extLst>
        </xdr:cNvPr>
        <xdr:cNvSpPr txBox="1"/>
      </xdr:nvSpPr>
      <xdr:spPr>
        <a:xfrm>
          <a:off x="19662518" y="2500554"/>
          <a:ext cx="528500" cy="588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0C00D0C7-4B0C-4344-A170-47712C9B5CA6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19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152255</xdr:colOff>
      <xdr:row>6</xdr:row>
      <xdr:rowOff>54772</xdr:rowOff>
    </xdr:from>
    <xdr:to>
      <xdr:col>24</xdr:col>
      <xdr:colOff>313480</xdr:colOff>
      <xdr:row>11</xdr:row>
      <xdr:rowOff>124181</xdr:rowOff>
    </xdr:to>
    <xdr:sp macro="" textlink="MatchANALYSIS!$G$15">
      <xdr:nvSpPr>
        <xdr:cNvPr id="60" name="TextBox 59">
          <a:extLst>
            <a:ext uri="{FF2B5EF4-FFF2-40B4-BE49-F238E27FC236}">
              <a16:creationId xmlns:a16="http://schemas.microsoft.com/office/drawing/2014/main" id="{6245C096-D341-474D-8B86-FFF7890E028B}"/>
            </a:ext>
          </a:extLst>
        </xdr:cNvPr>
        <xdr:cNvSpPr txBox="1"/>
      </xdr:nvSpPr>
      <xdr:spPr>
        <a:xfrm>
          <a:off x="19430855" y="1045372"/>
          <a:ext cx="999425" cy="894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fld id="{B06D8704-7AD1-574A-A798-267C045A43B7}" type="TxLink">
            <a:rPr lang="en-US" sz="5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5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193480</xdr:colOff>
      <xdr:row>4</xdr:row>
      <xdr:rowOff>3836</xdr:rowOff>
    </xdr:from>
    <xdr:to>
      <xdr:col>24</xdr:col>
      <xdr:colOff>180653</xdr:colOff>
      <xdr:row>5</xdr:row>
      <xdr:rowOff>118044</xdr:rowOff>
    </xdr:to>
    <xdr:sp macro="" textlink="[1]Match!$B$1">
      <xdr:nvSpPr>
        <xdr:cNvPr id="61" name="Rectangle 60">
          <a:extLst>
            <a:ext uri="{FF2B5EF4-FFF2-40B4-BE49-F238E27FC236}">
              <a16:creationId xmlns:a16="http://schemas.microsoft.com/office/drawing/2014/main" id="{F3341FAB-E1EE-A344-87AC-8597152F8D38}"/>
            </a:ext>
          </a:extLst>
        </xdr:cNvPr>
        <xdr:cNvSpPr>
          <a:spLocks noChangeAspect="1"/>
        </xdr:cNvSpPr>
      </xdr:nvSpPr>
      <xdr:spPr>
        <a:xfrm>
          <a:off x="19472080" y="664236"/>
          <a:ext cx="825373" cy="2793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1CF7EF-ADD2-A344-9E4A-770C06F2DA0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35</xdr:col>
      <xdr:colOff>384392</xdr:colOff>
      <xdr:row>7</xdr:row>
      <xdr:rowOff>18626</xdr:rowOff>
    </xdr:from>
    <xdr:to>
      <xdr:col>41</xdr:col>
      <xdr:colOff>484165</xdr:colOff>
      <xdr:row>25</xdr:row>
      <xdr:rowOff>117928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96005C8-BE45-BB49-B4F5-6FACDC58A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174559</xdr:colOff>
      <xdr:row>2</xdr:row>
      <xdr:rowOff>16759</xdr:rowOff>
    </xdr:from>
    <xdr:to>
      <xdr:col>40</xdr:col>
      <xdr:colOff>630439</xdr:colOff>
      <xdr:row>4</xdr:row>
      <xdr:rowOff>68699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8F80DAF6-48A5-7B49-A6CE-01604F76FA78}"/>
            </a:ext>
          </a:extLst>
        </xdr:cNvPr>
        <xdr:cNvSpPr txBox="1"/>
      </xdr:nvSpPr>
      <xdr:spPr>
        <a:xfrm>
          <a:off x="30349759" y="346959"/>
          <a:ext cx="3808680" cy="382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Round by Round</a:t>
          </a:r>
        </a:p>
      </xdr:txBody>
    </xdr:sp>
    <xdr:clientData/>
  </xdr:twoCellAnchor>
  <xdr:twoCellAnchor>
    <xdr:from>
      <xdr:col>38</xdr:col>
      <xdr:colOff>12951</xdr:colOff>
      <xdr:row>4</xdr:row>
      <xdr:rowOff>57054</xdr:rowOff>
    </xdr:from>
    <xdr:to>
      <xdr:col>38</xdr:col>
      <xdr:colOff>835919</xdr:colOff>
      <xdr:row>6</xdr:row>
      <xdr:rowOff>2190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DA5656EE-F48D-8149-B602-A6ED1043A8F4}"/>
            </a:ext>
          </a:extLst>
        </xdr:cNvPr>
        <xdr:cNvSpPr>
          <a:spLocks noChangeAspect="1"/>
        </xdr:cNvSpPr>
      </xdr:nvSpPr>
      <xdr:spPr>
        <a:xfrm>
          <a:off x="31864551" y="717454"/>
          <a:ext cx="822968" cy="27533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oneCellAnchor>
    <xdr:from>
      <xdr:col>0</xdr:col>
      <xdr:colOff>475763</xdr:colOff>
      <xdr:row>0</xdr:row>
      <xdr:rowOff>27914</xdr:rowOff>
    </xdr:from>
    <xdr:ext cx="5056415" cy="626624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E5290A7-0FEB-8B48-BAFD-227CFEEA1502}"/>
            </a:ext>
          </a:extLst>
        </xdr:cNvPr>
        <xdr:cNvSpPr txBox="1"/>
      </xdr:nvSpPr>
      <xdr:spPr>
        <a:xfrm>
          <a:off x="475763" y="27914"/>
          <a:ext cx="5056415" cy="626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Match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Report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5">
      <xdr:nvSpPr>
        <xdr:cNvPr id="66" name="Rectangle 65">
          <a:extLst>
            <a:ext uri="{FF2B5EF4-FFF2-40B4-BE49-F238E27FC236}">
              <a16:creationId xmlns:a16="http://schemas.microsoft.com/office/drawing/2014/main" id="{8AF7D71B-AB98-984A-853C-8B6EDA0E3193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6">
      <xdr:nvSpPr>
        <xdr:cNvPr id="67" name="Rectangle 66">
          <a:extLst>
            <a:ext uri="{FF2B5EF4-FFF2-40B4-BE49-F238E27FC236}">
              <a16:creationId xmlns:a16="http://schemas.microsoft.com/office/drawing/2014/main" id="{CF08F42A-3C95-8A4E-A44C-725FCD29AB44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8">
      <xdr:nvSpPr>
        <xdr:cNvPr id="68" name="Rectangle 67">
          <a:extLst>
            <a:ext uri="{FF2B5EF4-FFF2-40B4-BE49-F238E27FC236}">
              <a16:creationId xmlns:a16="http://schemas.microsoft.com/office/drawing/2014/main" id="{DBB4C110-5B08-A84F-8099-D383AF891476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12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8">
      <xdr:nvSpPr>
        <xdr:cNvPr id="69" name="Rectangle 68">
          <a:extLst>
            <a:ext uri="{FF2B5EF4-FFF2-40B4-BE49-F238E27FC236}">
              <a16:creationId xmlns:a16="http://schemas.microsoft.com/office/drawing/2014/main" id="{28D1E3B4-E8A3-9249-BA08-54908345BF71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8">
      <xdr:nvSpPr>
        <xdr:cNvPr id="70" name="Rectangle 69">
          <a:extLst>
            <a:ext uri="{FF2B5EF4-FFF2-40B4-BE49-F238E27FC236}">
              <a16:creationId xmlns:a16="http://schemas.microsoft.com/office/drawing/2014/main" id="{7642C382-1BFE-8F4D-B1EE-0BEAE20808CE}"/>
            </a:ext>
          </a:extLst>
        </xdr:cNvPr>
        <xdr:cNvSpPr>
          <a:spLocks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C$1">
      <xdr:nvSpPr>
        <xdr:cNvPr id="71" name="Rectangle 70">
          <a:extLst>
            <a:ext uri="{FF2B5EF4-FFF2-40B4-BE49-F238E27FC236}">
              <a16:creationId xmlns:a16="http://schemas.microsoft.com/office/drawing/2014/main" id="{D81BB14C-A1D8-F64E-9122-7E043878222C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Tipperary</a:t>
          </a:fld>
          <a:endParaRPr lang="en-US" sz="10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B$1">
      <xdr:nvSpPr>
        <xdr:cNvPr id="72" name="Rectangle 71">
          <a:extLst>
            <a:ext uri="{FF2B5EF4-FFF2-40B4-BE49-F238E27FC236}">
              <a16:creationId xmlns:a16="http://schemas.microsoft.com/office/drawing/2014/main" id="{FCD9C757-E4F6-4548-B086-5AA1206333A3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7">
      <xdr:nvSpPr>
        <xdr:cNvPr id="73" name="Rectangle 72">
          <a:extLst>
            <a:ext uri="{FF2B5EF4-FFF2-40B4-BE49-F238E27FC236}">
              <a16:creationId xmlns:a16="http://schemas.microsoft.com/office/drawing/2014/main" id="{84A641CF-F466-4C44-98CC-58F1B3564184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7">
      <xdr:nvSpPr>
        <xdr:cNvPr id="74" name="Rectangle 73">
          <a:extLst>
            <a:ext uri="{FF2B5EF4-FFF2-40B4-BE49-F238E27FC236}">
              <a16:creationId xmlns:a16="http://schemas.microsoft.com/office/drawing/2014/main" id="{D8AA892C-C0A1-9D4C-9A20-55D3617385B6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7">
      <xdr:nvSpPr>
        <xdr:cNvPr id="75" name="Rectangle 74">
          <a:extLst>
            <a:ext uri="{FF2B5EF4-FFF2-40B4-BE49-F238E27FC236}">
              <a16:creationId xmlns:a16="http://schemas.microsoft.com/office/drawing/2014/main" id="{E3ACA949-D940-DF4F-BE15-B3F124D6CDF4}"/>
            </a:ext>
          </a:extLst>
        </xdr:cNvPr>
        <xdr:cNvSpPr>
          <a:spLocks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5">
      <xdr:nvSpPr>
        <xdr:cNvPr id="76" name="Rectangle 75">
          <a:extLst>
            <a:ext uri="{FF2B5EF4-FFF2-40B4-BE49-F238E27FC236}">
              <a16:creationId xmlns:a16="http://schemas.microsoft.com/office/drawing/2014/main" id="{23C8D411-DC4C-DF46-A463-2C68D68E9113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5">
      <xdr:nvSpPr>
        <xdr:cNvPr id="77" name="Rectangle 76">
          <a:extLst>
            <a:ext uri="{FF2B5EF4-FFF2-40B4-BE49-F238E27FC236}">
              <a16:creationId xmlns:a16="http://schemas.microsoft.com/office/drawing/2014/main" id="{F57C2D68-9C58-974D-A809-9559D522F65C}"/>
            </a:ext>
          </a:extLst>
        </xdr:cNvPr>
        <xdr:cNvSpPr>
          <a:spLocks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6">
      <xdr:nvSpPr>
        <xdr:cNvPr id="78" name="Rectangle 77">
          <a:extLst>
            <a:ext uri="{FF2B5EF4-FFF2-40B4-BE49-F238E27FC236}">
              <a16:creationId xmlns:a16="http://schemas.microsoft.com/office/drawing/2014/main" id="{4D306A80-3301-1B47-8FBB-7580AA825C35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6">
      <xdr:nvSpPr>
        <xdr:cNvPr id="79" name="Rectangle 78">
          <a:extLst>
            <a:ext uri="{FF2B5EF4-FFF2-40B4-BE49-F238E27FC236}">
              <a16:creationId xmlns:a16="http://schemas.microsoft.com/office/drawing/2014/main" id="{E36DC9BB-B007-EE4B-BF5A-483E99E6D1E9}"/>
            </a:ext>
          </a:extLst>
        </xdr:cNvPr>
        <xdr:cNvSpPr>
          <a:spLocks/>
        </xdr:cNvSpPr>
      </xdr:nvSpPr>
      <xdr:spPr>
        <a:xfrm>
          <a:off x="0" y="0"/>
          <a:ext cx="0" cy="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195752</xdr:colOff>
      <xdr:row>1</xdr:row>
      <xdr:rowOff>117231</xdr:rowOff>
    </xdr:from>
    <xdr:to>
      <xdr:col>47</xdr:col>
      <xdr:colOff>746662</xdr:colOff>
      <xdr:row>4</xdr:row>
      <xdr:rowOff>6505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B842695D-6CF2-8F45-BE52-7713ED6E8FD0}"/>
            </a:ext>
          </a:extLst>
        </xdr:cNvPr>
        <xdr:cNvSpPr txBox="1"/>
      </xdr:nvSpPr>
      <xdr:spPr>
        <a:xfrm>
          <a:off x="36238352" y="282331"/>
          <a:ext cx="3903710" cy="384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8">
      <xdr:nvSpPr>
        <xdr:cNvPr id="81" name="Rectangle 80">
          <a:extLst>
            <a:ext uri="{FF2B5EF4-FFF2-40B4-BE49-F238E27FC236}">
              <a16:creationId xmlns:a16="http://schemas.microsoft.com/office/drawing/2014/main" id="{6F7D79A4-9D59-7940-B0A3-282C32CD6D9D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73%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0">
      <xdr:nvSpPr>
        <xdr:cNvPr id="82" name="Rectangle 81">
          <a:extLst>
            <a:ext uri="{FF2B5EF4-FFF2-40B4-BE49-F238E27FC236}">
              <a16:creationId xmlns:a16="http://schemas.microsoft.com/office/drawing/2014/main" id="{2ABB62E1-621E-714D-A628-CC977A5C37FF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100%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9">
      <xdr:nvSpPr>
        <xdr:cNvPr id="83" name="Rectangle 82">
          <a:extLst>
            <a:ext uri="{FF2B5EF4-FFF2-40B4-BE49-F238E27FC236}">
              <a16:creationId xmlns:a16="http://schemas.microsoft.com/office/drawing/2014/main" id="{4A8B34B1-4C19-1A47-BC08-41C4E4ABCCA8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 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0661CB7-B455-2041-9393-585AFDF9A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3">
      <xdr:nvSpPr>
        <xdr:cNvPr id="85" name="Rectangle 84">
          <a:extLst>
            <a:ext uri="{FF2B5EF4-FFF2-40B4-BE49-F238E27FC236}">
              <a16:creationId xmlns:a16="http://schemas.microsoft.com/office/drawing/2014/main" id="{4F67DCB5-F0D8-5049-8BA0-E41D494B32A3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33%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4">
      <xdr:nvSpPr>
        <xdr:cNvPr id="86" name="Rectangle 85">
          <a:extLst>
            <a:ext uri="{FF2B5EF4-FFF2-40B4-BE49-F238E27FC236}">
              <a16:creationId xmlns:a16="http://schemas.microsoft.com/office/drawing/2014/main" id="{959AD7BF-2DD7-2E43-97FB-2E98097C3851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6">
      <xdr:nvSpPr>
        <xdr:cNvPr id="87" name="Rectangle 86">
          <a:extLst>
            <a:ext uri="{FF2B5EF4-FFF2-40B4-BE49-F238E27FC236}">
              <a16:creationId xmlns:a16="http://schemas.microsoft.com/office/drawing/2014/main" id="{1E76F083-4D05-A44F-AC92-A61197CB1680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73%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7">
      <xdr:nvSpPr>
        <xdr:cNvPr id="88" name="Rectangle 87">
          <a:extLst>
            <a:ext uri="{FF2B5EF4-FFF2-40B4-BE49-F238E27FC236}">
              <a16:creationId xmlns:a16="http://schemas.microsoft.com/office/drawing/2014/main" id="{6CCB2CDF-9523-0C4C-BA1B-EC83B790EBBB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8">
      <xdr:nvSpPr>
        <xdr:cNvPr id="89" name="Rectangle 88">
          <a:extLst>
            <a:ext uri="{FF2B5EF4-FFF2-40B4-BE49-F238E27FC236}">
              <a16:creationId xmlns:a16="http://schemas.microsoft.com/office/drawing/2014/main" id="{F55CB5F3-CC5D-174C-8B3C-633B4EC54E82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4">
      <xdr:nvSpPr>
        <xdr:cNvPr id="90" name="TextBox 89">
          <a:extLst>
            <a:ext uri="{FF2B5EF4-FFF2-40B4-BE49-F238E27FC236}">
              <a16:creationId xmlns:a16="http://schemas.microsoft.com/office/drawing/2014/main" id="{D2F6FEDA-FE9F-1C47-A70E-CDDEE22322A8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6">
      <xdr:nvSpPr>
        <xdr:cNvPr id="91" name="Rectangle 90">
          <a:extLst>
            <a:ext uri="{FF2B5EF4-FFF2-40B4-BE49-F238E27FC236}">
              <a16:creationId xmlns:a16="http://schemas.microsoft.com/office/drawing/2014/main" id="{642F5B52-16B7-5943-B20E-247B67AD7268}"/>
            </a:ext>
          </a:extLst>
        </xdr:cNvPr>
        <xdr:cNvSpPr>
          <a:spLocks noChangeAspect="1"/>
        </xdr:cNvSpPr>
      </xdr:nvSpPr>
      <xdr:spPr>
        <a:xfrm>
          <a:off x="0" y="0"/>
          <a:ext cx="0" cy="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73%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5">
      <xdr:nvSpPr>
        <xdr:cNvPr id="92" name="TextBox 91">
          <a:extLst>
            <a:ext uri="{FF2B5EF4-FFF2-40B4-BE49-F238E27FC236}">
              <a16:creationId xmlns:a16="http://schemas.microsoft.com/office/drawing/2014/main" id="{0AFF3E54-CDC0-0846-945D-82923330FE02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6">
      <xdr:nvSpPr>
        <xdr:cNvPr id="93" name="TextBox 92">
          <a:extLst>
            <a:ext uri="{FF2B5EF4-FFF2-40B4-BE49-F238E27FC236}">
              <a16:creationId xmlns:a16="http://schemas.microsoft.com/office/drawing/2014/main" id="{74E3B0DD-5DFF-A94F-850D-055B765C855E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7">
      <xdr:nvSpPr>
        <xdr:cNvPr id="94" name="TextBox 93">
          <a:extLst>
            <a:ext uri="{FF2B5EF4-FFF2-40B4-BE49-F238E27FC236}">
              <a16:creationId xmlns:a16="http://schemas.microsoft.com/office/drawing/2014/main" id="{8A8D0FD3-E04E-A54A-9917-3D02725C3CE6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8">
      <xdr:nvSpPr>
        <xdr:cNvPr id="95" name="TextBox 94">
          <a:extLst>
            <a:ext uri="{FF2B5EF4-FFF2-40B4-BE49-F238E27FC236}">
              <a16:creationId xmlns:a16="http://schemas.microsoft.com/office/drawing/2014/main" id="{F8BCEFFD-734A-AD4F-9FF4-AA1CD5FCCE58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4">
      <xdr:nvSpPr>
        <xdr:cNvPr id="96" name="TextBox 95">
          <a:extLst>
            <a:ext uri="{FF2B5EF4-FFF2-40B4-BE49-F238E27FC236}">
              <a16:creationId xmlns:a16="http://schemas.microsoft.com/office/drawing/2014/main" id="{47CC490F-06D8-504D-8C89-F1FD9D1066E6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5">
      <xdr:nvSpPr>
        <xdr:cNvPr id="97" name="TextBox 96">
          <a:extLst>
            <a:ext uri="{FF2B5EF4-FFF2-40B4-BE49-F238E27FC236}">
              <a16:creationId xmlns:a16="http://schemas.microsoft.com/office/drawing/2014/main" id="{327B0D42-F02A-CE45-A24D-96524D88E057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6">
      <xdr:nvSpPr>
        <xdr:cNvPr id="98" name="TextBox 97">
          <a:extLst>
            <a:ext uri="{FF2B5EF4-FFF2-40B4-BE49-F238E27FC236}">
              <a16:creationId xmlns:a16="http://schemas.microsoft.com/office/drawing/2014/main" id="{5682DC06-45A9-2E4E-9B07-648A0D4480F0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7">
      <xdr:nvSpPr>
        <xdr:cNvPr id="99" name="TextBox 98">
          <a:extLst>
            <a:ext uri="{FF2B5EF4-FFF2-40B4-BE49-F238E27FC236}">
              <a16:creationId xmlns:a16="http://schemas.microsoft.com/office/drawing/2014/main" id="{22168A9F-AEC9-F64C-AE5F-8F515757D085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8">
      <xdr:nvSpPr>
        <xdr:cNvPr id="100" name="TextBox 99">
          <a:extLst>
            <a:ext uri="{FF2B5EF4-FFF2-40B4-BE49-F238E27FC236}">
              <a16:creationId xmlns:a16="http://schemas.microsoft.com/office/drawing/2014/main" id="{AB80F4FB-22EF-CD45-8F98-E58F07685D19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9">
      <xdr:nvSpPr>
        <xdr:cNvPr id="101" name="TextBox 100">
          <a:extLst>
            <a:ext uri="{FF2B5EF4-FFF2-40B4-BE49-F238E27FC236}">
              <a16:creationId xmlns:a16="http://schemas.microsoft.com/office/drawing/2014/main" id="{FEA90450-952E-5641-AF89-CED264C2002E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0">
      <xdr:nvSpPr>
        <xdr:cNvPr id="102" name="TextBox 101">
          <a:extLst>
            <a:ext uri="{FF2B5EF4-FFF2-40B4-BE49-F238E27FC236}">
              <a16:creationId xmlns:a16="http://schemas.microsoft.com/office/drawing/2014/main" id="{E3267CED-7850-5346-ABE3-E17E8688DCE1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1">
      <xdr:nvSpPr>
        <xdr:cNvPr id="103" name="TextBox 102">
          <a:extLst>
            <a:ext uri="{FF2B5EF4-FFF2-40B4-BE49-F238E27FC236}">
              <a16:creationId xmlns:a16="http://schemas.microsoft.com/office/drawing/2014/main" id="{BC628F77-3F2D-DD49-85ED-3E16CEFABBAF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2">
      <xdr:nvSpPr>
        <xdr:cNvPr id="104" name="TextBox 103">
          <a:extLst>
            <a:ext uri="{FF2B5EF4-FFF2-40B4-BE49-F238E27FC236}">
              <a16:creationId xmlns:a16="http://schemas.microsoft.com/office/drawing/2014/main" id="{817FABA5-A060-5A45-ADB1-E4F8F3969D27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3">
      <xdr:nvSpPr>
        <xdr:cNvPr id="105" name="TextBox 104">
          <a:extLst>
            <a:ext uri="{FF2B5EF4-FFF2-40B4-BE49-F238E27FC236}">
              <a16:creationId xmlns:a16="http://schemas.microsoft.com/office/drawing/2014/main" id="{2A1063A2-D6C9-CC4E-B6A8-B8DDFA96E19F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35</xdr:col>
      <xdr:colOff>365127</xdr:colOff>
      <xdr:row>30</xdr:row>
      <xdr:rowOff>33326</xdr:rowOff>
    </xdr:from>
    <xdr:to>
      <xdr:col>41</xdr:col>
      <xdr:colOff>475786</xdr:colOff>
      <xdr:row>49</xdr:row>
      <xdr:rowOff>122115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9600B3D0-10A7-024F-A7D5-ED36B75ED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6252</xdr:colOff>
      <xdr:row>26</xdr:row>
      <xdr:rowOff>149907</xdr:rowOff>
    </xdr:from>
    <xdr:to>
      <xdr:col>38</xdr:col>
      <xdr:colOff>829220</xdr:colOff>
      <xdr:row>28</xdr:row>
      <xdr:rowOff>91788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43609ED6-709B-6549-9A10-186878BB923F}"/>
            </a:ext>
          </a:extLst>
        </xdr:cNvPr>
        <xdr:cNvSpPr>
          <a:spLocks noChangeAspect="1"/>
        </xdr:cNvSpPr>
      </xdr:nvSpPr>
      <xdr:spPr>
        <a:xfrm>
          <a:off x="31857852" y="4493307"/>
          <a:ext cx="822968" cy="28478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Efficiency</a:t>
          </a:r>
        </a:p>
      </xdr:txBody>
    </xdr:sp>
    <xdr:clientData/>
  </xdr:twoCellAnchor>
  <xdr:twoCellAnchor>
    <xdr:from>
      <xdr:col>7</xdr:col>
      <xdr:colOff>325179</xdr:colOff>
      <xdr:row>28</xdr:row>
      <xdr:rowOff>131716</xdr:rowOff>
    </xdr:from>
    <xdr:to>
      <xdr:col>13</xdr:col>
      <xdr:colOff>561036</xdr:colOff>
      <xdr:row>49</xdr:row>
      <xdr:rowOff>54429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70AB3D37-F167-1D4C-B498-700DC5C59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535684</xdr:colOff>
      <xdr:row>25</xdr:row>
      <xdr:rowOff>120482</xdr:rowOff>
    </xdr:from>
    <xdr:to>
      <xdr:col>11</xdr:col>
      <xdr:colOff>332158</xdr:colOff>
      <xdr:row>28</xdr:row>
      <xdr:rowOff>469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5030C26A-4436-EE4A-8C21-84C0ACE51EF1}"/>
            </a:ext>
          </a:extLst>
        </xdr:cNvPr>
        <xdr:cNvSpPr>
          <a:spLocks noChangeAspect="1"/>
        </xdr:cNvSpPr>
      </xdr:nvSpPr>
      <xdr:spPr>
        <a:xfrm>
          <a:off x="8079484" y="4298782"/>
          <a:ext cx="1472874" cy="38798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400" b="1" i="0" u="none" strike="noStrike">
              <a:solidFill>
                <a:schemeClr val="tx1"/>
              </a:solidFill>
              <a:latin typeface="Calibri"/>
              <a:cs typeface="Calibri"/>
            </a:rPr>
            <a:t>Round by Round</a:t>
          </a:r>
        </a:p>
      </xdr:txBody>
    </xdr:sp>
    <xdr:clientData/>
  </xdr:twoCellAnchor>
  <xdr:twoCellAnchor>
    <xdr:from>
      <xdr:col>42</xdr:col>
      <xdr:colOff>387618</xdr:colOff>
      <xdr:row>33</xdr:row>
      <xdr:rowOff>102687</xdr:rowOff>
    </xdr:from>
    <xdr:to>
      <xdr:col>48</xdr:col>
      <xdr:colOff>498277</xdr:colOff>
      <xdr:row>53</xdr:row>
      <xdr:rowOff>25400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C7483802-736A-0040-B7BF-CB8D0D2B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219278</xdr:colOff>
      <xdr:row>36</xdr:row>
      <xdr:rowOff>159135</xdr:rowOff>
    </xdr:from>
    <xdr:to>
      <xdr:col>14</xdr:col>
      <xdr:colOff>801077</xdr:colOff>
      <xdr:row>39</xdr:row>
      <xdr:rowOff>135688</xdr:rowOff>
    </xdr:to>
    <xdr:sp macro="" textlink="Location2ANALYSIS!F26">
      <xdr:nvSpPr>
        <xdr:cNvPr id="111" name="Rectangle 110">
          <a:extLst>
            <a:ext uri="{FF2B5EF4-FFF2-40B4-BE49-F238E27FC236}">
              <a16:creationId xmlns:a16="http://schemas.microsoft.com/office/drawing/2014/main" id="{DABF42DB-C371-124B-90D8-9F033AF96C97}"/>
            </a:ext>
          </a:extLst>
        </xdr:cNvPr>
        <xdr:cNvSpPr>
          <a:spLocks noChangeAspect="1"/>
        </xdr:cNvSpPr>
      </xdr:nvSpPr>
      <xdr:spPr>
        <a:xfrm>
          <a:off x="11954078" y="6267835"/>
          <a:ext cx="581799" cy="5099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DF0A62D7-9BB3-644D-9DD0-9FF20A681C46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75%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32757</xdr:colOff>
      <xdr:row>42</xdr:row>
      <xdr:rowOff>1532</xdr:rowOff>
    </xdr:from>
    <xdr:to>
      <xdr:col>14</xdr:col>
      <xdr:colOff>562429</xdr:colOff>
      <xdr:row>44</xdr:row>
      <xdr:rowOff>159515</xdr:rowOff>
    </xdr:to>
    <xdr:sp macro="" textlink="Location2ANALYSIS!F27">
      <xdr:nvSpPr>
        <xdr:cNvPr id="112" name="Rectangle 111">
          <a:extLst>
            <a:ext uri="{FF2B5EF4-FFF2-40B4-BE49-F238E27FC236}">
              <a16:creationId xmlns:a16="http://schemas.microsoft.com/office/drawing/2014/main" id="{70B52406-C47B-0C4F-9390-CBC6DA5504CA}"/>
            </a:ext>
          </a:extLst>
        </xdr:cNvPr>
        <xdr:cNvSpPr>
          <a:spLocks noChangeAspect="1"/>
        </xdr:cNvSpPr>
      </xdr:nvSpPr>
      <xdr:spPr>
        <a:xfrm>
          <a:off x="11767557" y="7164332"/>
          <a:ext cx="529672" cy="51358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DB24831-AA1C-334C-8D31-FD25201EB3C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14</xdr:col>
      <xdr:colOff>366608</xdr:colOff>
      <xdr:row>25</xdr:row>
      <xdr:rowOff>35955</xdr:rowOff>
    </xdr:from>
    <xdr:to>
      <xdr:col>15</xdr:col>
      <xdr:colOff>360039</xdr:colOff>
      <xdr:row>26</xdr:row>
      <xdr:rowOff>146658</xdr:rowOff>
    </xdr:to>
    <xdr:sp macro="" textlink="Location1ANALYSIS!F35">
      <xdr:nvSpPr>
        <xdr:cNvPr id="113" name="Rectangle 112">
          <a:extLst>
            <a:ext uri="{FF2B5EF4-FFF2-40B4-BE49-F238E27FC236}">
              <a16:creationId xmlns:a16="http://schemas.microsoft.com/office/drawing/2014/main" id="{6CE902DA-DEBC-574E-92DB-C444EFDA5682}"/>
            </a:ext>
          </a:extLst>
        </xdr:cNvPr>
        <xdr:cNvSpPr>
          <a:spLocks noChangeAspect="1"/>
        </xdr:cNvSpPr>
      </xdr:nvSpPr>
      <xdr:spPr>
        <a:xfrm>
          <a:off x="12101408" y="4214255"/>
          <a:ext cx="831631" cy="2758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63906FD5-CF5B-0F41-8E7E-B9C4D558235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15</xdr:col>
      <xdr:colOff>427942</xdr:colOff>
      <xdr:row>25</xdr:row>
      <xdr:rowOff>35955</xdr:rowOff>
    </xdr:from>
    <xdr:to>
      <xdr:col>16</xdr:col>
      <xdr:colOff>421372</xdr:colOff>
      <xdr:row>26</xdr:row>
      <xdr:rowOff>147635</xdr:rowOff>
    </xdr:to>
    <xdr:sp macro="" textlink="Location1ANALYSIS!F34">
      <xdr:nvSpPr>
        <xdr:cNvPr id="114" name="Rectangle 113">
          <a:extLst>
            <a:ext uri="{FF2B5EF4-FFF2-40B4-BE49-F238E27FC236}">
              <a16:creationId xmlns:a16="http://schemas.microsoft.com/office/drawing/2014/main" id="{1E480633-F5DF-A84E-A3A8-A807565B14E2}"/>
            </a:ext>
          </a:extLst>
        </xdr:cNvPr>
        <xdr:cNvSpPr>
          <a:spLocks noChangeAspect="1"/>
        </xdr:cNvSpPr>
      </xdr:nvSpPr>
      <xdr:spPr>
        <a:xfrm>
          <a:off x="13000942" y="4214255"/>
          <a:ext cx="831630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E6CFC92-CCDB-F648-8D4F-389AB4CDC744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425445</xdr:colOff>
      <xdr:row>25</xdr:row>
      <xdr:rowOff>35955</xdr:rowOff>
    </xdr:from>
    <xdr:to>
      <xdr:col>17</xdr:col>
      <xdr:colOff>406810</xdr:colOff>
      <xdr:row>26</xdr:row>
      <xdr:rowOff>147635</xdr:rowOff>
    </xdr:to>
    <xdr:sp macro="" textlink="Location1ANALYSIS!F33">
      <xdr:nvSpPr>
        <xdr:cNvPr id="115" name="Rectangle 114">
          <a:extLst>
            <a:ext uri="{FF2B5EF4-FFF2-40B4-BE49-F238E27FC236}">
              <a16:creationId xmlns:a16="http://schemas.microsoft.com/office/drawing/2014/main" id="{1A513587-E7D6-4043-A76D-DF928FC581BA}"/>
            </a:ext>
          </a:extLst>
        </xdr:cNvPr>
        <xdr:cNvSpPr>
          <a:spLocks noChangeAspect="1"/>
        </xdr:cNvSpPr>
      </xdr:nvSpPr>
      <xdr:spPr>
        <a:xfrm>
          <a:off x="13836645" y="4214255"/>
          <a:ext cx="819565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BFC5CC8-D6A7-9246-B70A-D7B31A1F53D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78%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356303</xdr:colOff>
      <xdr:row>25</xdr:row>
      <xdr:rowOff>35955</xdr:rowOff>
    </xdr:from>
    <xdr:to>
      <xdr:col>18</xdr:col>
      <xdr:colOff>349734</xdr:colOff>
      <xdr:row>26</xdr:row>
      <xdr:rowOff>147635</xdr:rowOff>
    </xdr:to>
    <xdr:sp macro="" textlink="Location1ANALYSIS!F37">
      <xdr:nvSpPr>
        <xdr:cNvPr id="116" name="Rectangle 115">
          <a:extLst>
            <a:ext uri="{FF2B5EF4-FFF2-40B4-BE49-F238E27FC236}">
              <a16:creationId xmlns:a16="http://schemas.microsoft.com/office/drawing/2014/main" id="{C456D038-5457-C941-894E-495C983B0EA2}"/>
            </a:ext>
          </a:extLst>
        </xdr:cNvPr>
        <xdr:cNvSpPr>
          <a:spLocks noChangeAspect="1"/>
        </xdr:cNvSpPr>
      </xdr:nvSpPr>
      <xdr:spPr>
        <a:xfrm>
          <a:off x="14605703" y="4214255"/>
          <a:ext cx="831631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17DE3B-AC10-A84A-8126-417A2B4696CE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313083</xdr:colOff>
      <xdr:row>25</xdr:row>
      <xdr:rowOff>45724</xdr:rowOff>
    </xdr:from>
    <xdr:to>
      <xdr:col>19</xdr:col>
      <xdr:colOff>306513</xdr:colOff>
      <xdr:row>26</xdr:row>
      <xdr:rowOff>157404</xdr:rowOff>
    </xdr:to>
    <xdr:sp macro="" textlink="Location1ANALYSIS!F38">
      <xdr:nvSpPr>
        <xdr:cNvPr id="117" name="Rectangle 116">
          <a:extLst>
            <a:ext uri="{FF2B5EF4-FFF2-40B4-BE49-F238E27FC236}">
              <a16:creationId xmlns:a16="http://schemas.microsoft.com/office/drawing/2014/main" id="{727C82B4-EA8E-F543-9E42-AEC51DBC636E}"/>
            </a:ext>
          </a:extLst>
        </xdr:cNvPr>
        <xdr:cNvSpPr>
          <a:spLocks noChangeAspect="1"/>
        </xdr:cNvSpPr>
      </xdr:nvSpPr>
      <xdr:spPr>
        <a:xfrm>
          <a:off x="15400683" y="4224024"/>
          <a:ext cx="831630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04601E-E124-CD40-B9BD-A8F02C145DA2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583815</xdr:colOff>
      <xdr:row>47</xdr:row>
      <xdr:rowOff>43178</xdr:rowOff>
    </xdr:from>
    <xdr:to>
      <xdr:col>16</xdr:col>
      <xdr:colOff>577246</xdr:colOff>
      <xdr:row>48</xdr:row>
      <xdr:rowOff>164627</xdr:rowOff>
    </xdr:to>
    <xdr:sp macro="" textlink="Location2ANALYSIS!F31">
      <xdr:nvSpPr>
        <xdr:cNvPr id="118" name="Rectangle 117">
          <a:extLst>
            <a:ext uri="{FF2B5EF4-FFF2-40B4-BE49-F238E27FC236}">
              <a16:creationId xmlns:a16="http://schemas.microsoft.com/office/drawing/2014/main" id="{D0B7FC4D-FA2C-9945-88D9-9710EA7B3D36}"/>
            </a:ext>
          </a:extLst>
        </xdr:cNvPr>
        <xdr:cNvSpPr>
          <a:spLocks noChangeAspect="1"/>
        </xdr:cNvSpPr>
      </xdr:nvSpPr>
      <xdr:spPr>
        <a:xfrm>
          <a:off x="13156815" y="8094978"/>
          <a:ext cx="831631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014AEEBB-A31F-D045-AF1A-5CE62987829A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16</xdr:col>
      <xdr:colOff>569296</xdr:colOff>
      <xdr:row>47</xdr:row>
      <xdr:rowOff>43178</xdr:rowOff>
    </xdr:from>
    <xdr:to>
      <xdr:col>17</xdr:col>
      <xdr:colOff>562728</xdr:colOff>
      <xdr:row>48</xdr:row>
      <xdr:rowOff>164627</xdr:rowOff>
    </xdr:to>
    <xdr:sp macro="" textlink="Location2ANALYSIS!F32">
      <xdr:nvSpPr>
        <xdr:cNvPr id="119" name="Rectangle 118">
          <a:extLst>
            <a:ext uri="{FF2B5EF4-FFF2-40B4-BE49-F238E27FC236}">
              <a16:creationId xmlns:a16="http://schemas.microsoft.com/office/drawing/2014/main" id="{17A2A6EC-3FA3-9448-AB1E-C155BFF2E19E}"/>
            </a:ext>
          </a:extLst>
        </xdr:cNvPr>
        <xdr:cNvSpPr>
          <a:spLocks noChangeAspect="1"/>
        </xdr:cNvSpPr>
      </xdr:nvSpPr>
      <xdr:spPr>
        <a:xfrm>
          <a:off x="13980496" y="8094978"/>
          <a:ext cx="831632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87BA196-849B-B542-9FCB-EA6A7C62E2F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80%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363949</xdr:colOff>
      <xdr:row>47</xdr:row>
      <xdr:rowOff>43178</xdr:rowOff>
    </xdr:from>
    <xdr:to>
      <xdr:col>18</xdr:col>
      <xdr:colOff>345312</xdr:colOff>
      <xdr:row>48</xdr:row>
      <xdr:rowOff>164627</xdr:rowOff>
    </xdr:to>
    <xdr:sp macro="" textlink="Location2ANALYSIS!F33">
      <xdr:nvSpPr>
        <xdr:cNvPr id="120" name="Rectangle 119">
          <a:extLst>
            <a:ext uri="{FF2B5EF4-FFF2-40B4-BE49-F238E27FC236}">
              <a16:creationId xmlns:a16="http://schemas.microsoft.com/office/drawing/2014/main" id="{6E61987F-6C74-3C40-B6D9-B5833A17CBB1}"/>
            </a:ext>
          </a:extLst>
        </xdr:cNvPr>
        <xdr:cNvSpPr>
          <a:spLocks noChangeAspect="1"/>
        </xdr:cNvSpPr>
      </xdr:nvSpPr>
      <xdr:spPr>
        <a:xfrm>
          <a:off x="14613349" y="8094978"/>
          <a:ext cx="819563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9EBC2B9-50F0-D648-A2FC-07E179150C78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30%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449242</xdr:colOff>
      <xdr:row>47</xdr:row>
      <xdr:rowOff>43178</xdr:rowOff>
    </xdr:from>
    <xdr:to>
      <xdr:col>20</xdr:col>
      <xdr:colOff>442672</xdr:colOff>
      <xdr:row>48</xdr:row>
      <xdr:rowOff>164627</xdr:rowOff>
    </xdr:to>
    <xdr:sp macro="" textlink="Location2ANALYSIS!F38">
      <xdr:nvSpPr>
        <xdr:cNvPr id="121" name="Rectangle 120">
          <a:extLst>
            <a:ext uri="{FF2B5EF4-FFF2-40B4-BE49-F238E27FC236}">
              <a16:creationId xmlns:a16="http://schemas.microsoft.com/office/drawing/2014/main" id="{A4173F9B-076C-7648-91F5-F2A84BA0818D}"/>
            </a:ext>
          </a:extLst>
        </xdr:cNvPr>
        <xdr:cNvSpPr>
          <a:spLocks noChangeAspect="1"/>
        </xdr:cNvSpPr>
      </xdr:nvSpPr>
      <xdr:spPr>
        <a:xfrm>
          <a:off x="16375042" y="8094978"/>
          <a:ext cx="831630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A666B43-0336-E74E-B59F-5282ED4620D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394787</xdr:colOff>
      <xdr:row>47</xdr:row>
      <xdr:rowOff>43178</xdr:rowOff>
    </xdr:from>
    <xdr:to>
      <xdr:col>19</xdr:col>
      <xdr:colOff>388218</xdr:colOff>
      <xdr:row>48</xdr:row>
      <xdr:rowOff>164627</xdr:rowOff>
    </xdr:to>
    <xdr:sp macro="" textlink="Location2ANALYSIS!F37">
      <xdr:nvSpPr>
        <xdr:cNvPr id="122" name="Rectangle 121">
          <a:extLst>
            <a:ext uri="{FF2B5EF4-FFF2-40B4-BE49-F238E27FC236}">
              <a16:creationId xmlns:a16="http://schemas.microsoft.com/office/drawing/2014/main" id="{259ABA94-6011-DB42-9B24-25CE00D00CA8}"/>
            </a:ext>
          </a:extLst>
        </xdr:cNvPr>
        <xdr:cNvSpPr>
          <a:spLocks noChangeAspect="1"/>
        </xdr:cNvSpPr>
      </xdr:nvSpPr>
      <xdr:spPr>
        <a:xfrm>
          <a:off x="15482387" y="8094978"/>
          <a:ext cx="831631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26A31-71D0-3146-8DBD-D9C95108FCC0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459191</xdr:colOff>
      <xdr:row>8</xdr:row>
      <xdr:rowOff>163995</xdr:rowOff>
    </xdr:from>
    <xdr:to>
      <xdr:col>15</xdr:col>
      <xdr:colOff>293075</xdr:colOff>
      <xdr:row>11</xdr:row>
      <xdr:rowOff>102349</xdr:rowOff>
    </xdr:to>
    <xdr:sp macro="" textlink="Location1ANALYSIS!F29">
      <xdr:nvSpPr>
        <xdr:cNvPr id="123" name="Rectangle 122">
          <a:extLst>
            <a:ext uri="{FF2B5EF4-FFF2-40B4-BE49-F238E27FC236}">
              <a16:creationId xmlns:a16="http://schemas.microsoft.com/office/drawing/2014/main" id="{C2BC2142-100C-844F-BB47-F799A3882A06}"/>
            </a:ext>
          </a:extLst>
        </xdr:cNvPr>
        <xdr:cNvSpPr>
          <a:spLocks noChangeAspect="1"/>
        </xdr:cNvSpPr>
      </xdr:nvSpPr>
      <xdr:spPr>
        <a:xfrm>
          <a:off x="12193991" y="1484795"/>
          <a:ext cx="672084" cy="43365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EAA395-21FC-634F-9650-8862AD08095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 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166116</xdr:colOff>
      <xdr:row>13</xdr:row>
      <xdr:rowOff>118088</xdr:rowOff>
    </xdr:from>
    <xdr:to>
      <xdr:col>14</xdr:col>
      <xdr:colOff>654539</xdr:colOff>
      <xdr:row>16</xdr:row>
      <xdr:rowOff>65333</xdr:rowOff>
    </xdr:to>
    <xdr:sp macro="" textlink="Location1ANALYSIS!F26">
      <xdr:nvSpPr>
        <xdr:cNvPr id="124" name="Rectangle 123">
          <a:extLst>
            <a:ext uri="{FF2B5EF4-FFF2-40B4-BE49-F238E27FC236}">
              <a16:creationId xmlns:a16="http://schemas.microsoft.com/office/drawing/2014/main" id="{3FF93699-7C69-9047-915B-AD12378480E5}"/>
            </a:ext>
          </a:extLst>
        </xdr:cNvPr>
        <xdr:cNvSpPr>
          <a:spLocks noChangeAspect="1"/>
        </xdr:cNvSpPr>
      </xdr:nvSpPr>
      <xdr:spPr>
        <a:xfrm>
          <a:off x="11900916" y="2264388"/>
          <a:ext cx="488423" cy="48064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DED910D1-C20E-3040-B04E-96CA68BC983A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38%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781578</xdr:colOff>
      <xdr:row>19</xdr:row>
      <xdr:rowOff>2041</xdr:rowOff>
    </xdr:from>
    <xdr:to>
      <xdr:col>14</xdr:col>
      <xdr:colOff>429847</xdr:colOff>
      <xdr:row>21</xdr:row>
      <xdr:rowOff>134902</xdr:rowOff>
    </xdr:to>
    <xdr:sp macro="" textlink="Location1ANALYSIS!F27">
      <xdr:nvSpPr>
        <xdr:cNvPr id="125" name="Rectangle 124">
          <a:extLst>
            <a:ext uri="{FF2B5EF4-FFF2-40B4-BE49-F238E27FC236}">
              <a16:creationId xmlns:a16="http://schemas.microsoft.com/office/drawing/2014/main" id="{70B4EF0B-2FD3-4D40-A379-9D14A3F80CA8}"/>
            </a:ext>
          </a:extLst>
        </xdr:cNvPr>
        <xdr:cNvSpPr>
          <a:spLocks noChangeAspect="1"/>
        </xdr:cNvSpPr>
      </xdr:nvSpPr>
      <xdr:spPr>
        <a:xfrm>
          <a:off x="11678178" y="3189741"/>
          <a:ext cx="486469" cy="46306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C65212BD-A384-BC41-BC24-3EF79930BA9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472992</xdr:colOff>
      <xdr:row>32</xdr:row>
      <xdr:rowOff>11282</xdr:rowOff>
    </xdr:from>
    <xdr:to>
      <xdr:col>15</xdr:col>
      <xdr:colOff>224692</xdr:colOff>
      <xdr:row>34</xdr:row>
      <xdr:rowOff>153912</xdr:rowOff>
    </xdr:to>
    <xdr:sp macro="" textlink="Location2ANALYSIS!F29">
      <xdr:nvSpPr>
        <xdr:cNvPr id="126" name="Rectangle 125">
          <a:extLst>
            <a:ext uri="{FF2B5EF4-FFF2-40B4-BE49-F238E27FC236}">
              <a16:creationId xmlns:a16="http://schemas.microsoft.com/office/drawing/2014/main" id="{CDA4C764-150F-A44B-AC75-6D47E5B3C784}"/>
            </a:ext>
          </a:extLst>
        </xdr:cNvPr>
        <xdr:cNvSpPr>
          <a:spLocks noChangeAspect="1"/>
        </xdr:cNvSpPr>
      </xdr:nvSpPr>
      <xdr:spPr>
        <a:xfrm>
          <a:off x="12207792" y="5408782"/>
          <a:ext cx="589900" cy="49823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E84DDCF-4036-DA45-A295-C6BE7BAFA86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 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15</xdr:col>
      <xdr:colOff>30999</xdr:colOff>
      <xdr:row>8</xdr:row>
      <xdr:rowOff>145482</xdr:rowOff>
    </xdr:from>
    <xdr:to>
      <xdr:col>15</xdr:col>
      <xdr:colOff>631742</xdr:colOff>
      <xdr:row>11</xdr:row>
      <xdr:rowOff>103325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F9F5031D-1AE8-E44A-A38A-7FC8AABC571B}"/>
            </a:ext>
          </a:extLst>
        </xdr:cNvPr>
        <xdr:cNvGrpSpPr/>
      </xdr:nvGrpSpPr>
      <xdr:grpSpPr>
        <a:xfrm>
          <a:off x="12519332" y="1500149"/>
          <a:ext cx="600743" cy="465843"/>
          <a:chOff x="12301153" y="1298251"/>
          <a:chExt cx="600743" cy="485382"/>
        </a:xfrm>
      </xdr:grpSpPr>
      <xdr:sp macro="" textlink="Location1ANALYSIS!D6">
        <xdr:nvSpPr>
          <xdr:cNvPr id="128" name="TextBox 127">
            <a:extLst>
              <a:ext uri="{FF2B5EF4-FFF2-40B4-BE49-F238E27FC236}">
                <a16:creationId xmlns:a16="http://schemas.microsoft.com/office/drawing/2014/main" id="{565E439A-C010-0340-997B-DC4477FD2462}"/>
              </a:ext>
            </a:extLst>
          </xdr:cNvPr>
          <xdr:cNvSpPr txBox="1"/>
        </xdr:nvSpPr>
        <xdr:spPr>
          <a:xfrm>
            <a:off x="12301153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A3D8EE-0557-DF4E-8DE0-AF95EF7EE5C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6">
        <xdr:nvSpPr>
          <xdr:cNvPr id="129" name="TextBox 128">
            <a:extLst>
              <a:ext uri="{FF2B5EF4-FFF2-40B4-BE49-F238E27FC236}">
                <a16:creationId xmlns:a16="http://schemas.microsoft.com/office/drawing/2014/main" id="{8C11C6EC-4866-7A43-882B-D6BCF7D90B39}"/>
              </a:ext>
            </a:extLst>
          </xdr:cNvPr>
          <xdr:cNvSpPr txBox="1"/>
        </xdr:nvSpPr>
        <xdr:spPr>
          <a:xfrm>
            <a:off x="126096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6A99AA-8869-E547-AB19-BDA058EEBEE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130" name="TextBox 129">
            <a:extLst>
              <a:ext uri="{FF2B5EF4-FFF2-40B4-BE49-F238E27FC236}">
                <a16:creationId xmlns:a16="http://schemas.microsoft.com/office/drawing/2014/main" id="{A55A15F5-DB7F-5B44-8487-71428952BD7E}"/>
              </a:ext>
            </a:extLst>
          </xdr:cNvPr>
          <xdr:cNvSpPr txBox="1"/>
        </xdr:nvSpPr>
        <xdr:spPr>
          <a:xfrm>
            <a:off x="12486159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15</xdr:col>
      <xdr:colOff>756638</xdr:colOff>
      <xdr:row>8</xdr:row>
      <xdr:rowOff>145482</xdr:rowOff>
    </xdr:from>
    <xdr:to>
      <xdr:col>16</xdr:col>
      <xdr:colOff>526995</xdr:colOff>
      <xdr:row>11</xdr:row>
      <xdr:rowOff>103325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4EA28EFE-15AD-C740-A2EF-1407291D896B}"/>
            </a:ext>
          </a:extLst>
        </xdr:cNvPr>
        <xdr:cNvGrpSpPr/>
      </xdr:nvGrpSpPr>
      <xdr:grpSpPr>
        <a:xfrm>
          <a:off x="13244971" y="1500149"/>
          <a:ext cx="602913" cy="465843"/>
          <a:chOff x="13378485" y="1298251"/>
          <a:chExt cx="610511" cy="485382"/>
        </a:xfrm>
      </xdr:grpSpPr>
      <xdr:sp macro="" textlink="Location1ANALYSIS!D9">
        <xdr:nvSpPr>
          <xdr:cNvPr id="132" name="TextBox 131">
            <a:extLst>
              <a:ext uri="{FF2B5EF4-FFF2-40B4-BE49-F238E27FC236}">
                <a16:creationId xmlns:a16="http://schemas.microsoft.com/office/drawing/2014/main" id="{068BFFF6-56E9-A341-BC32-F20263873A58}"/>
              </a:ext>
            </a:extLst>
          </xdr:cNvPr>
          <xdr:cNvSpPr txBox="1"/>
        </xdr:nvSpPr>
        <xdr:spPr>
          <a:xfrm>
            <a:off x="13378485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022A13-042F-E742-9510-97238DD1AEE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9">
        <xdr:nvSpPr>
          <xdr:cNvPr id="133" name="TextBox 132">
            <a:extLst>
              <a:ext uri="{FF2B5EF4-FFF2-40B4-BE49-F238E27FC236}">
                <a16:creationId xmlns:a16="http://schemas.microsoft.com/office/drawing/2014/main" id="{6065AADB-FF47-314E-9694-837F2A214DD8}"/>
              </a:ext>
            </a:extLst>
          </xdr:cNvPr>
          <xdr:cNvSpPr txBox="1"/>
        </xdr:nvSpPr>
        <xdr:spPr>
          <a:xfrm>
            <a:off x="136967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4A662B-2627-6949-AB70-E83EE82B24F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34" name="TextBox 133">
            <a:extLst>
              <a:ext uri="{FF2B5EF4-FFF2-40B4-BE49-F238E27FC236}">
                <a16:creationId xmlns:a16="http://schemas.microsoft.com/office/drawing/2014/main" id="{3A714687-6DF8-6D40-8D9F-16E80F58A222}"/>
              </a:ext>
            </a:extLst>
          </xdr:cNvPr>
          <xdr:cNvSpPr txBox="1"/>
        </xdr:nvSpPr>
        <xdr:spPr>
          <a:xfrm>
            <a:off x="13566356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546125</xdr:colOff>
      <xdr:row>8</xdr:row>
      <xdr:rowOff>145482</xdr:rowOff>
    </xdr:from>
    <xdr:to>
      <xdr:col>17</xdr:col>
      <xdr:colOff>533071</xdr:colOff>
      <xdr:row>11</xdr:row>
      <xdr:rowOff>122017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5B1D2954-78FA-004A-B46E-26C25C2B7F0C}"/>
            </a:ext>
          </a:extLst>
        </xdr:cNvPr>
        <xdr:cNvGrpSpPr/>
      </xdr:nvGrpSpPr>
      <xdr:grpSpPr>
        <a:xfrm>
          <a:off x="13867014" y="1500149"/>
          <a:ext cx="819501" cy="484535"/>
          <a:chOff x="14525895" y="1298250"/>
          <a:chExt cx="827099" cy="504074"/>
        </a:xfrm>
      </xdr:grpSpPr>
      <xdr:sp macro="" textlink="Location1ANALYSIS!D12">
        <xdr:nvSpPr>
          <xdr:cNvPr id="136" name="TextBox 135">
            <a:extLst>
              <a:ext uri="{FF2B5EF4-FFF2-40B4-BE49-F238E27FC236}">
                <a16:creationId xmlns:a16="http://schemas.microsoft.com/office/drawing/2014/main" id="{5345977D-A0B8-4E4D-BC57-4164F31DA849}"/>
              </a:ext>
            </a:extLst>
          </xdr:cNvPr>
          <xdr:cNvSpPr txBox="1"/>
        </xdr:nvSpPr>
        <xdr:spPr>
          <a:xfrm>
            <a:off x="14525895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048B0C2-8041-F247-B9FD-3C99E0E3FA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2">
        <xdr:nvSpPr>
          <xdr:cNvPr id="137" name="TextBox 136">
            <a:extLst>
              <a:ext uri="{FF2B5EF4-FFF2-40B4-BE49-F238E27FC236}">
                <a16:creationId xmlns:a16="http://schemas.microsoft.com/office/drawing/2014/main" id="{28559A9C-9A7B-3A43-8983-276B84716894}"/>
              </a:ext>
            </a:extLst>
          </xdr:cNvPr>
          <xdr:cNvSpPr txBox="1"/>
        </xdr:nvSpPr>
        <xdr:spPr>
          <a:xfrm>
            <a:off x="14802244" y="1298250"/>
            <a:ext cx="550750" cy="5040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D9018D9-6C99-A342-93EB-19413FF18F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38" name="TextBox 137">
            <a:extLst>
              <a:ext uri="{FF2B5EF4-FFF2-40B4-BE49-F238E27FC236}">
                <a16:creationId xmlns:a16="http://schemas.microsoft.com/office/drawing/2014/main" id="{F8274C09-1194-E448-B44A-5979984173E8}"/>
              </a:ext>
            </a:extLst>
          </xdr:cNvPr>
          <xdr:cNvSpPr txBox="1"/>
        </xdr:nvSpPr>
        <xdr:spPr>
          <a:xfrm>
            <a:off x="14710901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462610</xdr:colOff>
      <xdr:row>8</xdr:row>
      <xdr:rowOff>145482</xdr:rowOff>
    </xdr:from>
    <xdr:to>
      <xdr:col>18</xdr:col>
      <xdr:colOff>213430</xdr:colOff>
      <xdr:row>11</xdr:row>
      <xdr:rowOff>103325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1B35AF68-94D1-C947-909F-0B8ED9B9886E}"/>
            </a:ext>
          </a:extLst>
        </xdr:cNvPr>
        <xdr:cNvGrpSpPr/>
      </xdr:nvGrpSpPr>
      <xdr:grpSpPr>
        <a:xfrm>
          <a:off x="14616054" y="1500149"/>
          <a:ext cx="583376" cy="465843"/>
          <a:chOff x="15722149" y="1298251"/>
          <a:chExt cx="590974" cy="485382"/>
        </a:xfrm>
      </xdr:grpSpPr>
      <xdr:sp macro="" textlink="Location1ANALYSIS!D15">
        <xdr:nvSpPr>
          <xdr:cNvPr id="140" name="TextBox 139">
            <a:extLst>
              <a:ext uri="{FF2B5EF4-FFF2-40B4-BE49-F238E27FC236}">
                <a16:creationId xmlns:a16="http://schemas.microsoft.com/office/drawing/2014/main" id="{41B8D0FE-8F53-3A40-9041-09AC5442F344}"/>
              </a:ext>
            </a:extLst>
          </xdr:cNvPr>
          <xdr:cNvSpPr txBox="1"/>
        </xdr:nvSpPr>
        <xdr:spPr>
          <a:xfrm>
            <a:off x="15722149" y="1298251"/>
            <a:ext cx="343931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5CC0C1E-EF86-DF45-BF78-E54E4906BE2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5">
        <xdr:nvSpPr>
          <xdr:cNvPr id="141" name="TextBox 140">
            <a:extLst>
              <a:ext uri="{FF2B5EF4-FFF2-40B4-BE49-F238E27FC236}">
                <a16:creationId xmlns:a16="http://schemas.microsoft.com/office/drawing/2014/main" id="{5E70DF34-6674-3C45-AE89-98061FCC028A}"/>
              </a:ext>
            </a:extLst>
          </xdr:cNvPr>
          <xdr:cNvSpPr txBox="1"/>
        </xdr:nvSpPr>
        <xdr:spPr>
          <a:xfrm>
            <a:off x="16020904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0A77C2-DCB5-6949-82A8-85136FF59F8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42" name="TextBox 141">
            <a:extLst>
              <a:ext uri="{FF2B5EF4-FFF2-40B4-BE49-F238E27FC236}">
                <a16:creationId xmlns:a16="http://schemas.microsoft.com/office/drawing/2014/main" id="{3DA4403B-CBCF-F243-B5D6-8D2699432200}"/>
              </a:ext>
            </a:extLst>
          </xdr:cNvPr>
          <xdr:cNvSpPr txBox="1"/>
        </xdr:nvSpPr>
        <xdr:spPr>
          <a:xfrm>
            <a:off x="15897386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230299</xdr:colOff>
      <xdr:row>8</xdr:row>
      <xdr:rowOff>145482</xdr:rowOff>
    </xdr:from>
    <xdr:to>
      <xdr:col>18</xdr:col>
      <xdr:colOff>779899</xdr:colOff>
      <xdr:row>11</xdr:row>
      <xdr:rowOff>103325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042134E6-3DE6-9C4C-8B34-D830F2AC8D71}"/>
            </a:ext>
          </a:extLst>
        </xdr:cNvPr>
        <xdr:cNvGrpSpPr/>
      </xdr:nvGrpSpPr>
      <xdr:grpSpPr>
        <a:xfrm>
          <a:off x="15216299" y="1500149"/>
          <a:ext cx="549600" cy="465843"/>
          <a:chOff x="16740299" y="1298251"/>
          <a:chExt cx="549600" cy="485382"/>
        </a:xfrm>
      </xdr:grpSpPr>
      <xdr:sp macro="" textlink="Location1ANALYSIS!D18">
        <xdr:nvSpPr>
          <xdr:cNvPr id="144" name="TextBox 143">
            <a:extLst>
              <a:ext uri="{FF2B5EF4-FFF2-40B4-BE49-F238E27FC236}">
                <a16:creationId xmlns:a16="http://schemas.microsoft.com/office/drawing/2014/main" id="{4CC05C6C-3F67-6D49-8B33-5167E21ABB06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D331F9-F5A6-F34A-9C14-9A58A6BA0FF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8">
        <xdr:nvSpPr>
          <xdr:cNvPr id="145" name="TextBox 144">
            <a:extLst>
              <a:ext uri="{FF2B5EF4-FFF2-40B4-BE49-F238E27FC236}">
                <a16:creationId xmlns:a16="http://schemas.microsoft.com/office/drawing/2014/main" id="{BF5A94AF-98E4-A148-823B-5F80B9510AF4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ECE268-7617-2C40-91C4-034A9AAC322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46" name="TextBox 145">
            <a:extLst>
              <a:ext uri="{FF2B5EF4-FFF2-40B4-BE49-F238E27FC236}">
                <a16:creationId xmlns:a16="http://schemas.microsoft.com/office/drawing/2014/main" id="{FBA96DE5-0FB4-8E4F-A309-F6A974782E73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675768</xdr:colOff>
      <xdr:row>13</xdr:row>
      <xdr:rowOff>104954</xdr:rowOff>
    </xdr:from>
    <xdr:to>
      <xdr:col>15</xdr:col>
      <xdr:colOff>445553</xdr:colOff>
      <xdr:row>16</xdr:row>
      <xdr:rowOff>62797</xdr:rowOff>
    </xdr:to>
    <xdr:grpSp>
      <xdr:nvGrpSpPr>
        <xdr:cNvPr id="147" name="Group 146">
          <a:extLst>
            <a:ext uri="{FF2B5EF4-FFF2-40B4-BE49-F238E27FC236}">
              <a16:creationId xmlns:a16="http://schemas.microsoft.com/office/drawing/2014/main" id="{5F2B0D1E-06B0-ED48-813F-99B4CD9EA870}"/>
            </a:ext>
          </a:extLst>
        </xdr:cNvPr>
        <xdr:cNvGrpSpPr/>
      </xdr:nvGrpSpPr>
      <xdr:grpSpPr>
        <a:xfrm>
          <a:off x="12331546" y="2306287"/>
          <a:ext cx="602340" cy="508177"/>
          <a:chOff x="12301153" y="2381185"/>
          <a:chExt cx="609939" cy="485382"/>
        </a:xfrm>
      </xdr:grpSpPr>
      <xdr:sp macro="" textlink="Location1ANALYSIS!D5">
        <xdr:nvSpPr>
          <xdr:cNvPr id="148" name="TextBox 147">
            <a:extLst>
              <a:ext uri="{FF2B5EF4-FFF2-40B4-BE49-F238E27FC236}">
                <a16:creationId xmlns:a16="http://schemas.microsoft.com/office/drawing/2014/main" id="{BF4344F5-5F55-454B-88C5-B6901F95C8A3}"/>
              </a:ext>
            </a:extLst>
          </xdr:cNvPr>
          <xdr:cNvSpPr txBox="1"/>
        </xdr:nvSpPr>
        <xdr:spPr>
          <a:xfrm>
            <a:off x="1230115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8434A5-BAD7-F846-B6D6-B45EE693A7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5">
        <xdr:nvSpPr>
          <xdr:cNvPr id="149" name="TextBox 148">
            <a:extLst>
              <a:ext uri="{FF2B5EF4-FFF2-40B4-BE49-F238E27FC236}">
                <a16:creationId xmlns:a16="http://schemas.microsoft.com/office/drawing/2014/main" id="{F118EF84-7128-9A4C-AF11-0E02957F50F7}"/>
              </a:ext>
            </a:extLst>
          </xdr:cNvPr>
          <xdr:cNvSpPr txBox="1"/>
        </xdr:nvSpPr>
        <xdr:spPr>
          <a:xfrm>
            <a:off x="1261887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DB3A72-327B-ED43-BD8B-166C2062FD6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50" name="TextBox 149">
            <a:extLst>
              <a:ext uri="{FF2B5EF4-FFF2-40B4-BE49-F238E27FC236}">
                <a16:creationId xmlns:a16="http://schemas.microsoft.com/office/drawing/2014/main" id="{35C34EE9-36D8-3248-86A6-D4EE8448F301}"/>
              </a:ext>
            </a:extLst>
          </xdr:cNvPr>
          <xdr:cNvSpPr txBox="1"/>
        </xdr:nvSpPr>
        <xdr:spPr>
          <a:xfrm>
            <a:off x="12483352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677911</xdr:colOff>
      <xdr:row>13</xdr:row>
      <xdr:rowOff>104954</xdr:rowOff>
    </xdr:from>
    <xdr:to>
      <xdr:col>16</xdr:col>
      <xdr:colOff>438499</xdr:colOff>
      <xdr:row>16</xdr:row>
      <xdr:rowOff>62797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F1FFF9A2-951B-4940-8380-7118DB444B4F}"/>
            </a:ext>
          </a:extLst>
        </xdr:cNvPr>
        <xdr:cNvGrpSpPr/>
      </xdr:nvGrpSpPr>
      <xdr:grpSpPr>
        <a:xfrm>
          <a:off x="13166244" y="2306287"/>
          <a:ext cx="593144" cy="508177"/>
          <a:chOff x="13358373" y="2381185"/>
          <a:chExt cx="600742" cy="485382"/>
        </a:xfrm>
      </xdr:grpSpPr>
      <xdr:sp macro="" textlink="Location1ANALYSIS!D8">
        <xdr:nvSpPr>
          <xdr:cNvPr id="152" name="TextBox 151">
            <a:extLst>
              <a:ext uri="{FF2B5EF4-FFF2-40B4-BE49-F238E27FC236}">
                <a16:creationId xmlns:a16="http://schemas.microsoft.com/office/drawing/2014/main" id="{D0B62446-A19D-9A4B-A3E7-C82E72743944}"/>
              </a:ext>
            </a:extLst>
          </xdr:cNvPr>
          <xdr:cNvSpPr txBox="1"/>
        </xdr:nvSpPr>
        <xdr:spPr>
          <a:xfrm>
            <a:off x="13358373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AC2EEE-5C7F-8748-A1EE-351EEDC6EB2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8">
        <xdr:nvSpPr>
          <xdr:cNvPr id="153" name="TextBox 152">
            <a:extLst>
              <a:ext uri="{FF2B5EF4-FFF2-40B4-BE49-F238E27FC236}">
                <a16:creationId xmlns:a16="http://schemas.microsoft.com/office/drawing/2014/main" id="{70E12D59-2A3A-1344-97BE-1465AFD43000}"/>
              </a:ext>
            </a:extLst>
          </xdr:cNvPr>
          <xdr:cNvSpPr txBox="1"/>
        </xdr:nvSpPr>
        <xdr:spPr>
          <a:xfrm>
            <a:off x="1366689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03B91DE-DF06-8E48-BB37-61E7536453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54" name="TextBox 153">
            <a:extLst>
              <a:ext uri="{FF2B5EF4-FFF2-40B4-BE49-F238E27FC236}">
                <a16:creationId xmlns:a16="http://schemas.microsoft.com/office/drawing/2014/main" id="{9406CC2E-CD0F-8A4E-990A-E365F002EF5F}"/>
              </a:ext>
            </a:extLst>
          </xdr:cNvPr>
          <xdr:cNvSpPr txBox="1"/>
        </xdr:nvSpPr>
        <xdr:spPr>
          <a:xfrm>
            <a:off x="13546244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526013</xdr:colOff>
      <xdr:row>13</xdr:row>
      <xdr:rowOff>104954</xdr:rowOff>
    </xdr:from>
    <xdr:to>
      <xdr:col>17</xdr:col>
      <xdr:colOff>306141</xdr:colOff>
      <xdr:row>16</xdr:row>
      <xdr:rowOff>62797</xdr:rowOff>
    </xdr:to>
    <xdr:grpSp>
      <xdr:nvGrpSpPr>
        <xdr:cNvPr id="155" name="Group 154">
          <a:extLst>
            <a:ext uri="{FF2B5EF4-FFF2-40B4-BE49-F238E27FC236}">
              <a16:creationId xmlns:a16="http://schemas.microsoft.com/office/drawing/2014/main" id="{7A364ACA-77A3-C241-B78C-5047F2B86200}"/>
            </a:ext>
          </a:extLst>
        </xdr:cNvPr>
        <xdr:cNvGrpSpPr/>
      </xdr:nvGrpSpPr>
      <xdr:grpSpPr>
        <a:xfrm>
          <a:off x="13846902" y="2306287"/>
          <a:ext cx="612683" cy="508177"/>
          <a:chOff x="14525321" y="2381185"/>
          <a:chExt cx="620281" cy="485382"/>
        </a:xfrm>
      </xdr:grpSpPr>
      <xdr:sp macro="" textlink="Location1ANALYSIS!D11">
        <xdr:nvSpPr>
          <xdr:cNvPr id="156" name="TextBox 155">
            <a:extLst>
              <a:ext uri="{FF2B5EF4-FFF2-40B4-BE49-F238E27FC236}">
                <a16:creationId xmlns:a16="http://schemas.microsoft.com/office/drawing/2014/main" id="{E1711514-41D4-7740-A3E6-6F5D071BD8F1}"/>
              </a:ext>
            </a:extLst>
          </xdr:cNvPr>
          <xdr:cNvSpPr txBox="1"/>
        </xdr:nvSpPr>
        <xdr:spPr>
          <a:xfrm>
            <a:off x="14525321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945C53-4CE4-3F43-BCF9-9F2B5ED80808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1">
        <xdr:nvSpPr>
          <xdr:cNvPr id="157" name="TextBox 156">
            <a:extLst>
              <a:ext uri="{FF2B5EF4-FFF2-40B4-BE49-F238E27FC236}">
                <a16:creationId xmlns:a16="http://schemas.microsoft.com/office/drawing/2014/main" id="{6242FE20-1B4C-164E-8C9D-84D853E0D2FB}"/>
              </a:ext>
            </a:extLst>
          </xdr:cNvPr>
          <xdr:cNvSpPr txBox="1"/>
        </xdr:nvSpPr>
        <xdr:spPr>
          <a:xfrm>
            <a:off x="14801672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DB41FD9-351D-8047-95FC-51F14A84518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8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58" name="TextBox 157">
            <a:extLst>
              <a:ext uri="{FF2B5EF4-FFF2-40B4-BE49-F238E27FC236}">
                <a16:creationId xmlns:a16="http://schemas.microsoft.com/office/drawing/2014/main" id="{7E9C4C2E-AA51-D846-A6CF-ADBD6B224B83}"/>
              </a:ext>
            </a:extLst>
          </xdr:cNvPr>
          <xdr:cNvSpPr txBox="1"/>
        </xdr:nvSpPr>
        <xdr:spPr>
          <a:xfrm>
            <a:off x="14700558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481576</xdr:colOff>
      <xdr:row>13</xdr:row>
      <xdr:rowOff>104954</xdr:rowOff>
    </xdr:from>
    <xdr:to>
      <xdr:col>18</xdr:col>
      <xdr:colOff>191023</xdr:colOff>
      <xdr:row>16</xdr:row>
      <xdr:rowOff>62797</xdr:rowOff>
    </xdr:to>
    <xdr:grpSp>
      <xdr:nvGrpSpPr>
        <xdr:cNvPr id="159" name="Group 158">
          <a:extLst>
            <a:ext uri="{FF2B5EF4-FFF2-40B4-BE49-F238E27FC236}">
              <a16:creationId xmlns:a16="http://schemas.microsoft.com/office/drawing/2014/main" id="{FC6DC36D-9972-404B-BF60-6B11F6984002}"/>
            </a:ext>
          </a:extLst>
        </xdr:cNvPr>
        <xdr:cNvGrpSpPr/>
      </xdr:nvGrpSpPr>
      <xdr:grpSpPr>
        <a:xfrm>
          <a:off x="14635020" y="2306287"/>
          <a:ext cx="542003" cy="508177"/>
          <a:chOff x="15721576" y="2381185"/>
          <a:chExt cx="549601" cy="485382"/>
        </a:xfrm>
      </xdr:grpSpPr>
      <xdr:sp macro="" textlink="Location1ANALYSIS!D14">
        <xdr:nvSpPr>
          <xdr:cNvPr id="160" name="TextBox 159">
            <a:extLst>
              <a:ext uri="{FF2B5EF4-FFF2-40B4-BE49-F238E27FC236}">
                <a16:creationId xmlns:a16="http://schemas.microsoft.com/office/drawing/2014/main" id="{DD5C3F6C-57A2-504E-A9F6-E3A0C9F73B1D}"/>
              </a:ext>
            </a:extLst>
          </xdr:cNvPr>
          <xdr:cNvSpPr txBox="1"/>
        </xdr:nvSpPr>
        <xdr:spPr>
          <a:xfrm>
            <a:off x="1572157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003915-E655-4145-9D17-89E3155B686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4">
        <xdr:nvSpPr>
          <xdr:cNvPr id="161" name="TextBox 160">
            <a:extLst>
              <a:ext uri="{FF2B5EF4-FFF2-40B4-BE49-F238E27FC236}">
                <a16:creationId xmlns:a16="http://schemas.microsoft.com/office/drawing/2014/main" id="{5411CDD0-1C75-6047-8657-1A3C6818780E}"/>
              </a:ext>
            </a:extLst>
          </xdr:cNvPr>
          <xdr:cNvSpPr txBox="1"/>
        </xdr:nvSpPr>
        <xdr:spPr>
          <a:xfrm>
            <a:off x="15991024" y="2381185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413D55-D4E1-DB4E-ABE6-ECCF544BBA6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62" name="TextBox 161">
            <a:extLst>
              <a:ext uri="{FF2B5EF4-FFF2-40B4-BE49-F238E27FC236}">
                <a16:creationId xmlns:a16="http://schemas.microsoft.com/office/drawing/2014/main" id="{CD496690-2507-7D4B-8BB5-7DBEF5EFB098}"/>
              </a:ext>
            </a:extLst>
          </xdr:cNvPr>
          <xdr:cNvSpPr txBox="1"/>
        </xdr:nvSpPr>
        <xdr:spPr>
          <a:xfrm>
            <a:off x="15877274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317649</xdr:colOff>
      <xdr:row>13</xdr:row>
      <xdr:rowOff>104954</xdr:rowOff>
    </xdr:from>
    <xdr:to>
      <xdr:col>19</xdr:col>
      <xdr:colOff>39162</xdr:colOff>
      <xdr:row>16</xdr:row>
      <xdr:rowOff>62797</xdr:rowOff>
    </xdr:to>
    <xdr:grpSp>
      <xdr:nvGrpSpPr>
        <xdr:cNvPr id="163" name="Group 162">
          <a:extLst>
            <a:ext uri="{FF2B5EF4-FFF2-40B4-BE49-F238E27FC236}">
              <a16:creationId xmlns:a16="http://schemas.microsoft.com/office/drawing/2014/main" id="{84BA0F3D-19D8-004C-A0BA-FC2B2A64518E}"/>
            </a:ext>
          </a:extLst>
        </xdr:cNvPr>
        <xdr:cNvGrpSpPr/>
      </xdr:nvGrpSpPr>
      <xdr:grpSpPr>
        <a:xfrm>
          <a:off x="15303649" y="2306287"/>
          <a:ext cx="554069" cy="508177"/>
          <a:chOff x="16729956" y="2381185"/>
          <a:chExt cx="561667" cy="485382"/>
        </a:xfrm>
      </xdr:grpSpPr>
      <xdr:sp macro="" textlink="Location1ANALYSIS!D17">
        <xdr:nvSpPr>
          <xdr:cNvPr id="164" name="TextBox 163">
            <a:extLst>
              <a:ext uri="{FF2B5EF4-FFF2-40B4-BE49-F238E27FC236}">
                <a16:creationId xmlns:a16="http://schemas.microsoft.com/office/drawing/2014/main" id="{F314E7BD-FB2E-384B-85C7-283017918733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9E8D2D4-E496-1841-8C19-CD5637A2F21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7">
        <xdr:nvSpPr>
          <xdr:cNvPr id="165" name="TextBox 164">
            <a:extLst>
              <a:ext uri="{FF2B5EF4-FFF2-40B4-BE49-F238E27FC236}">
                <a16:creationId xmlns:a16="http://schemas.microsoft.com/office/drawing/2014/main" id="{7364ED59-6288-EC4F-96C9-179C91B3FA3F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84CC-60F1-5241-86E3-2B4C465B488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66" name="TextBox 165">
            <a:extLst>
              <a:ext uri="{FF2B5EF4-FFF2-40B4-BE49-F238E27FC236}">
                <a16:creationId xmlns:a16="http://schemas.microsoft.com/office/drawing/2014/main" id="{08FF28FF-FC66-8F44-804D-312F2666F05A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460845</xdr:colOff>
      <xdr:row>18</xdr:row>
      <xdr:rowOff>151471</xdr:rowOff>
    </xdr:from>
    <xdr:to>
      <xdr:col>15</xdr:col>
      <xdr:colOff>237524</xdr:colOff>
      <xdr:row>21</xdr:row>
      <xdr:rowOff>119084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A559029B-5368-F241-81EE-73AC143AD17F}"/>
            </a:ext>
          </a:extLst>
        </xdr:cNvPr>
        <xdr:cNvGrpSpPr/>
      </xdr:nvGrpSpPr>
      <xdr:grpSpPr>
        <a:xfrm>
          <a:off x="12116623" y="3255915"/>
          <a:ext cx="609234" cy="475613"/>
          <a:chOff x="12301153" y="3473009"/>
          <a:chExt cx="616833" cy="485382"/>
        </a:xfrm>
      </xdr:grpSpPr>
      <xdr:sp macro="" textlink="Location1ANALYSIS!D4">
        <xdr:nvSpPr>
          <xdr:cNvPr id="168" name="TextBox 167">
            <a:extLst>
              <a:ext uri="{FF2B5EF4-FFF2-40B4-BE49-F238E27FC236}">
                <a16:creationId xmlns:a16="http://schemas.microsoft.com/office/drawing/2014/main" id="{5E14CA1F-B660-CE4D-BF74-7F657C4C9970}"/>
              </a:ext>
            </a:extLst>
          </xdr:cNvPr>
          <xdr:cNvSpPr txBox="1"/>
        </xdr:nvSpPr>
        <xdr:spPr>
          <a:xfrm>
            <a:off x="12301153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7E2AED-CE48-A742-8F4D-C47F9F2DC28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4">
        <xdr:nvSpPr>
          <xdr:cNvPr id="169" name="TextBox 168">
            <a:extLst>
              <a:ext uri="{FF2B5EF4-FFF2-40B4-BE49-F238E27FC236}">
                <a16:creationId xmlns:a16="http://schemas.microsoft.com/office/drawing/2014/main" id="{5F073904-D26D-E744-8D39-A7471B6EB0C4}"/>
              </a:ext>
            </a:extLst>
          </xdr:cNvPr>
          <xdr:cNvSpPr txBox="1"/>
        </xdr:nvSpPr>
        <xdr:spPr>
          <a:xfrm>
            <a:off x="12625767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17F2003-412E-0342-B70C-1CE8DC776E7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70" name="TextBox 169">
            <a:extLst>
              <a:ext uri="{FF2B5EF4-FFF2-40B4-BE49-F238E27FC236}">
                <a16:creationId xmlns:a16="http://schemas.microsoft.com/office/drawing/2014/main" id="{3A0476B0-336A-F04D-822E-DE8E827EA9C1}"/>
              </a:ext>
            </a:extLst>
          </xdr:cNvPr>
          <xdr:cNvSpPr txBox="1"/>
        </xdr:nvSpPr>
        <xdr:spPr>
          <a:xfrm>
            <a:off x="12490247" y="3473009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577345</xdr:colOff>
      <xdr:row>18</xdr:row>
      <xdr:rowOff>151470</xdr:rowOff>
    </xdr:from>
    <xdr:to>
      <xdr:col>16</xdr:col>
      <xdr:colOff>328164</xdr:colOff>
      <xdr:row>21</xdr:row>
      <xdr:rowOff>119083</xdr:rowOff>
    </xdr:to>
    <xdr:grpSp>
      <xdr:nvGrpSpPr>
        <xdr:cNvPr id="171" name="Group 170">
          <a:extLst>
            <a:ext uri="{FF2B5EF4-FFF2-40B4-BE49-F238E27FC236}">
              <a16:creationId xmlns:a16="http://schemas.microsoft.com/office/drawing/2014/main" id="{19FCC4A5-C221-3349-A9F0-E019705B7C0A}"/>
            </a:ext>
          </a:extLst>
        </xdr:cNvPr>
        <xdr:cNvGrpSpPr/>
      </xdr:nvGrpSpPr>
      <xdr:grpSpPr>
        <a:xfrm>
          <a:off x="13065678" y="3255914"/>
          <a:ext cx="583375" cy="475613"/>
          <a:chOff x="13375037" y="3473009"/>
          <a:chExt cx="590973" cy="485382"/>
        </a:xfrm>
      </xdr:grpSpPr>
      <xdr:sp macro="" textlink="Location1ANALYSIS!D7">
        <xdr:nvSpPr>
          <xdr:cNvPr id="172" name="TextBox 171">
            <a:extLst>
              <a:ext uri="{FF2B5EF4-FFF2-40B4-BE49-F238E27FC236}">
                <a16:creationId xmlns:a16="http://schemas.microsoft.com/office/drawing/2014/main" id="{C6F4B517-C8D2-AE4D-B86B-78FDEC67DAD8}"/>
              </a:ext>
            </a:extLst>
          </xdr:cNvPr>
          <xdr:cNvSpPr txBox="1"/>
        </xdr:nvSpPr>
        <xdr:spPr>
          <a:xfrm>
            <a:off x="13375037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E6DAE6-E22A-1043-931F-450A5896F16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7">
        <xdr:nvSpPr>
          <xdr:cNvPr id="173" name="TextBox 172">
            <a:extLst>
              <a:ext uri="{FF2B5EF4-FFF2-40B4-BE49-F238E27FC236}">
                <a16:creationId xmlns:a16="http://schemas.microsoft.com/office/drawing/2014/main" id="{3412A59A-A202-0F4B-BB1C-11F5E6FCB40E}"/>
              </a:ext>
            </a:extLst>
          </xdr:cNvPr>
          <xdr:cNvSpPr txBox="1"/>
        </xdr:nvSpPr>
        <xdr:spPr>
          <a:xfrm>
            <a:off x="13673791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7766F17-0B49-0547-B094-8C323EC27E2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74" name="TextBox 173">
            <a:extLst>
              <a:ext uri="{FF2B5EF4-FFF2-40B4-BE49-F238E27FC236}">
                <a16:creationId xmlns:a16="http://schemas.microsoft.com/office/drawing/2014/main" id="{0EE0ABE1-C0FD-7A43-BD7F-9244BFEE43EF}"/>
              </a:ext>
            </a:extLst>
          </xdr:cNvPr>
          <xdr:cNvSpPr txBox="1"/>
        </xdr:nvSpPr>
        <xdr:spPr>
          <a:xfrm>
            <a:off x="13553139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513369</xdr:colOff>
      <xdr:row>18</xdr:row>
      <xdr:rowOff>161240</xdr:rowOff>
    </xdr:from>
    <xdr:to>
      <xdr:col>17</xdr:col>
      <xdr:colOff>281431</xdr:colOff>
      <xdr:row>21</xdr:row>
      <xdr:rowOff>128853</xdr:rowOff>
    </xdr:to>
    <xdr:grpSp>
      <xdr:nvGrpSpPr>
        <xdr:cNvPr id="175" name="Group 174">
          <a:extLst>
            <a:ext uri="{FF2B5EF4-FFF2-40B4-BE49-F238E27FC236}">
              <a16:creationId xmlns:a16="http://schemas.microsoft.com/office/drawing/2014/main" id="{80DAE1A2-4FB7-2B45-B223-1E55B96133AB}"/>
            </a:ext>
          </a:extLst>
        </xdr:cNvPr>
        <xdr:cNvGrpSpPr/>
      </xdr:nvGrpSpPr>
      <xdr:grpSpPr>
        <a:xfrm>
          <a:off x="13834258" y="3265684"/>
          <a:ext cx="600617" cy="475613"/>
          <a:chOff x="14532216" y="3473009"/>
          <a:chExt cx="608215" cy="485382"/>
        </a:xfrm>
      </xdr:grpSpPr>
      <xdr:sp macro="" textlink="Location1ANALYSIS!D10">
        <xdr:nvSpPr>
          <xdr:cNvPr id="176" name="TextBox 175">
            <a:extLst>
              <a:ext uri="{FF2B5EF4-FFF2-40B4-BE49-F238E27FC236}">
                <a16:creationId xmlns:a16="http://schemas.microsoft.com/office/drawing/2014/main" id="{8E744E92-857D-0D46-BFEA-75E7DAA7E8F2}"/>
              </a:ext>
            </a:extLst>
          </xdr:cNvPr>
          <xdr:cNvSpPr txBox="1"/>
        </xdr:nvSpPr>
        <xdr:spPr>
          <a:xfrm>
            <a:off x="14532216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82DDFCB-A51B-9D4B-9D4B-919D13480E7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0">
        <xdr:nvSpPr>
          <xdr:cNvPr id="177" name="TextBox 176">
            <a:extLst>
              <a:ext uri="{FF2B5EF4-FFF2-40B4-BE49-F238E27FC236}">
                <a16:creationId xmlns:a16="http://schemas.microsoft.com/office/drawing/2014/main" id="{391330B0-E9EA-DF47-98F1-AC2731E24280}"/>
              </a:ext>
            </a:extLst>
          </xdr:cNvPr>
          <xdr:cNvSpPr txBox="1"/>
        </xdr:nvSpPr>
        <xdr:spPr>
          <a:xfrm>
            <a:off x="14808567" y="3473009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5E5DA-ABCA-204B-A526-875CD49E427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78" name="TextBox 177">
            <a:extLst>
              <a:ext uri="{FF2B5EF4-FFF2-40B4-BE49-F238E27FC236}">
                <a16:creationId xmlns:a16="http://schemas.microsoft.com/office/drawing/2014/main" id="{D582C1C9-9FA0-3744-BE29-DDC47BCC03D0}"/>
              </a:ext>
            </a:extLst>
          </xdr:cNvPr>
          <xdr:cNvSpPr txBox="1"/>
        </xdr:nvSpPr>
        <xdr:spPr>
          <a:xfrm>
            <a:off x="14707453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508009</xdr:colOff>
      <xdr:row>18</xdr:row>
      <xdr:rowOff>151471</xdr:rowOff>
    </xdr:from>
    <xdr:to>
      <xdr:col>18</xdr:col>
      <xdr:colOff>229522</xdr:colOff>
      <xdr:row>21</xdr:row>
      <xdr:rowOff>119084</xdr:rowOff>
    </xdr:to>
    <xdr:grpSp>
      <xdr:nvGrpSpPr>
        <xdr:cNvPr id="179" name="Group 178">
          <a:extLst>
            <a:ext uri="{FF2B5EF4-FFF2-40B4-BE49-F238E27FC236}">
              <a16:creationId xmlns:a16="http://schemas.microsoft.com/office/drawing/2014/main" id="{2BFDB783-56ED-C34D-9F46-F23810D7DF7C}"/>
            </a:ext>
          </a:extLst>
        </xdr:cNvPr>
        <xdr:cNvGrpSpPr/>
      </xdr:nvGrpSpPr>
      <xdr:grpSpPr>
        <a:xfrm>
          <a:off x="14661453" y="3255915"/>
          <a:ext cx="554069" cy="475613"/>
          <a:chOff x="15728470" y="3473009"/>
          <a:chExt cx="561667" cy="485382"/>
        </a:xfrm>
      </xdr:grpSpPr>
      <xdr:sp macro="" textlink="Location1ANALYSIS!D13">
        <xdr:nvSpPr>
          <xdr:cNvPr id="180" name="TextBox 179">
            <a:extLst>
              <a:ext uri="{FF2B5EF4-FFF2-40B4-BE49-F238E27FC236}">
                <a16:creationId xmlns:a16="http://schemas.microsoft.com/office/drawing/2014/main" id="{2609F47B-9A78-E140-8187-C43EEB647C82}"/>
              </a:ext>
            </a:extLst>
          </xdr:cNvPr>
          <xdr:cNvSpPr txBox="1"/>
        </xdr:nvSpPr>
        <xdr:spPr>
          <a:xfrm>
            <a:off x="15728470" y="3473009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71402C7-CC5D-3144-B539-F9AC3960C35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3">
        <xdr:nvSpPr>
          <xdr:cNvPr id="181" name="TextBox 180">
            <a:extLst>
              <a:ext uri="{FF2B5EF4-FFF2-40B4-BE49-F238E27FC236}">
                <a16:creationId xmlns:a16="http://schemas.microsoft.com/office/drawing/2014/main" id="{8300D39B-2EF5-4143-8847-7DC98578A341}"/>
              </a:ext>
            </a:extLst>
          </xdr:cNvPr>
          <xdr:cNvSpPr txBox="1"/>
        </xdr:nvSpPr>
        <xdr:spPr>
          <a:xfrm>
            <a:off x="1599791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E441007-B87A-054E-AA0B-23F057F093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82" name="TextBox 181">
            <a:extLst>
              <a:ext uri="{FF2B5EF4-FFF2-40B4-BE49-F238E27FC236}">
                <a16:creationId xmlns:a16="http://schemas.microsoft.com/office/drawing/2014/main" id="{E71326D8-217B-FE42-8164-5CB23E727C8E}"/>
              </a:ext>
            </a:extLst>
          </xdr:cNvPr>
          <xdr:cNvSpPr txBox="1"/>
        </xdr:nvSpPr>
        <xdr:spPr>
          <a:xfrm>
            <a:off x="15893938" y="3473009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422235</xdr:colOff>
      <xdr:row>18</xdr:row>
      <xdr:rowOff>131932</xdr:rowOff>
    </xdr:from>
    <xdr:to>
      <xdr:col>19</xdr:col>
      <xdr:colOff>406392</xdr:colOff>
      <xdr:row>21</xdr:row>
      <xdr:rowOff>99545</xdr:rowOff>
    </xdr:to>
    <xdr:grpSp>
      <xdr:nvGrpSpPr>
        <xdr:cNvPr id="183" name="Group 182">
          <a:extLst>
            <a:ext uri="{FF2B5EF4-FFF2-40B4-BE49-F238E27FC236}">
              <a16:creationId xmlns:a16="http://schemas.microsoft.com/office/drawing/2014/main" id="{41161F75-DB25-024A-A90A-75C8E362BC9B}"/>
            </a:ext>
          </a:extLst>
        </xdr:cNvPr>
        <xdr:cNvGrpSpPr/>
      </xdr:nvGrpSpPr>
      <xdr:grpSpPr>
        <a:xfrm>
          <a:off x="15408235" y="3236376"/>
          <a:ext cx="816713" cy="475613"/>
          <a:chOff x="16736851" y="3473009"/>
          <a:chExt cx="825228" cy="485382"/>
        </a:xfrm>
      </xdr:grpSpPr>
      <xdr:sp macro="" textlink="Location1ANALYSIS!D16">
        <xdr:nvSpPr>
          <xdr:cNvPr id="184" name="TextBox 183">
            <a:extLst>
              <a:ext uri="{FF2B5EF4-FFF2-40B4-BE49-F238E27FC236}">
                <a16:creationId xmlns:a16="http://schemas.microsoft.com/office/drawing/2014/main" id="{6B196B1E-1D96-3047-BD62-202D1A39E5EF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724522-B966-AE47-8A07-971D25A5F19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6">
        <xdr:nvSpPr>
          <xdr:cNvPr id="185" name="TextBox 184">
            <a:extLst>
              <a:ext uri="{FF2B5EF4-FFF2-40B4-BE49-F238E27FC236}">
                <a16:creationId xmlns:a16="http://schemas.microsoft.com/office/drawing/2014/main" id="{74B15335-B540-804F-9948-15E925A4F637}"/>
              </a:ext>
            </a:extLst>
          </xdr:cNvPr>
          <xdr:cNvSpPr txBox="1"/>
        </xdr:nvSpPr>
        <xdr:spPr>
          <a:xfrm>
            <a:off x="17006298" y="3473009"/>
            <a:ext cx="555781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56C4239-7594-7A46-9818-F7BBD36B4B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86" name="TextBox 185">
            <a:extLst>
              <a:ext uri="{FF2B5EF4-FFF2-40B4-BE49-F238E27FC236}">
                <a16:creationId xmlns:a16="http://schemas.microsoft.com/office/drawing/2014/main" id="{B59E3EBE-EA2D-C544-B36C-28D9B4398868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21211</xdr:colOff>
      <xdr:row>31</xdr:row>
      <xdr:rowOff>146297</xdr:rowOff>
    </xdr:from>
    <xdr:to>
      <xdr:col>16</xdr:col>
      <xdr:colOff>623682</xdr:colOff>
      <xdr:row>34</xdr:row>
      <xdr:rowOff>133448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8EF583DC-E423-DF45-8ABF-432188A7D577}"/>
            </a:ext>
          </a:extLst>
        </xdr:cNvPr>
        <xdr:cNvGrpSpPr/>
      </xdr:nvGrpSpPr>
      <xdr:grpSpPr>
        <a:xfrm>
          <a:off x="13342100" y="5508519"/>
          <a:ext cx="602471" cy="537485"/>
          <a:chOff x="12301153" y="5353296"/>
          <a:chExt cx="602471" cy="485382"/>
        </a:xfrm>
      </xdr:grpSpPr>
      <xdr:sp macro="" textlink="Location2ANALYSIS!D9">
        <xdr:nvSpPr>
          <xdr:cNvPr id="188" name="TextBox 187">
            <a:extLst>
              <a:ext uri="{FF2B5EF4-FFF2-40B4-BE49-F238E27FC236}">
                <a16:creationId xmlns:a16="http://schemas.microsoft.com/office/drawing/2014/main" id="{B3DC3589-7C0A-E24A-8F3A-E0FF2494F6FB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819D73B-7D6E-A04D-90A9-A4ACDE85C94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9">
        <xdr:nvSpPr>
          <xdr:cNvPr id="189" name="TextBox 188">
            <a:extLst>
              <a:ext uri="{FF2B5EF4-FFF2-40B4-BE49-F238E27FC236}">
                <a16:creationId xmlns:a16="http://schemas.microsoft.com/office/drawing/2014/main" id="{B89858A3-1619-3148-80E7-E91062682DDF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44087C-CA1F-844A-A26B-BD78ABE2A27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190" name="TextBox 189">
            <a:extLst>
              <a:ext uri="{FF2B5EF4-FFF2-40B4-BE49-F238E27FC236}">
                <a16:creationId xmlns:a16="http://schemas.microsoft.com/office/drawing/2014/main" id="{C9836CFE-14EB-F24D-A4D4-65FAA2FB3328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16</xdr:col>
      <xdr:colOff>643423</xdr:colOff>
      <xdr:row>31</xdr:row>
      <xdr:rowOff>146297</xdr:rowOff>
    </xdr:from>
    <xdr:to>
      <xdr:col>17</xdr:col>
      <xdr:colOff>374705</xdr:colOff>
      <xdr:row>34</xdr:row>
      <xdr:rowOff>133448</xdr:rowOff>
    </xdr:to>
    <xdr:grpSp>
      <xdr:nvGrpSpPr>
        <xdr:cNvPr id="191" name="Group 190">
          <a:extLst>
            <a:ext uri="{FF2B5EF4-FFF2-40B4-BE49-F238E27FC236}">
              <a16:creationId xmlns:a16="http://schemas.microsoft.com/office/drawing/2014/main" id="{7ECD9CAD-6118-8143-ABB5-9E505E18E90C}"/>
            </a:ext>
          </a:extLst>
        </xdr:cNvPr>
        <xdr:cNvGrpSpPr/>
      </xdr:nvGrpSpPr>
      <xdr:grpSpPr>
        <a:xfrm>
          <a:off x="13964312" y="5508519"/>
          <a:ext cx="563837" cy="537485"/>
          <a:chOff x="13362976" y="5353296"/>
          <a:chExt cx="571435" cy="485382"/>
        </a:xfrm>
      </xdr:grpSpPr>
      <xdr:sp macro="" textlink="Location2ANALYSIS!D12">
        <xdr:nvSpPr>
          <xdr:cNvPr id="192" name="TextBox 191">
            <a:extLst>
              <a:ext uri="{FF2B5EF4-FFF2-40B4-BE49-F238E27FC236}">
                <a16:creationId xmlns:a16="http://schemas.microsoft.com/office/drawing/2014/main" id="{0B68D321-B768-2842-AC8B-D0F42C1E5322}"/>
              </a:ext>
            </a:extLst>
          </xdr:cNvPr>
          <xdr:cNvSpPr txBox="1"/>
        </xdr:nvSpPr>
        <xdr:spPr>
          <a:xfrm>
            <a:off x="1336297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F5DF4D-6497-9749-9A99-AFBE826C9F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2">
        <xdr:nvSpPr>
          <xdr:cNvPr id="193" name="TextBox 192">
            <a:extLst>
              <a:ext uri="{FF2B5EF4-FFF2-40B4-BE49-F238E27FC236}">
                <a16:creationId xmlns:a16="http://schemas.microsoft.com/office/drawing/2014/main" id="{DED0C103-6D18-ED40-B180-1B4F8541EEF9}"/>
              </a:ext>
            </a:extLst>
          </xdr:cNvPr>
          <xdr:cNvSpPr txBox="1"/>
        </xdr:nvSpPr>
        <xdr:spPr>
          <a:xfrm>
            <a:off x="13642192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DE9A7D-B3A0-0649-A5AB-B6FF71CC88B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94" name="TextBox 193">
            <a:extLst>
              <a:ext uri="{FF2B5EF4-FFF2-40B4-BE49-F238E27FC236}">
                <a16:creationId xmlns:a16="http://schemas.microsoft.com/office/drawing/2014/main" id="{54E523A7-AB9A-8842-ADEF-D725D9615813}"/>
              </a:ext>
            </a:extLst>
          </xdr:cNvPr>
          <xdr:cNvSpPr txBox="1"/>
        </xdr:nvSpPr>
        <xdr:spPr>
          <a:xfrm>
            <a:off x="13521540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538068</xdr:colOff>
      <xdr:row>31</xdr:row>
      <xdr:rowOff>146297</xdr:rowOff>
    </xdr:from>
    <xdr:to>
      <xdr:col>18</xdr:col>
      <xdr:colOff>308426</xdr:colOff>
      <xdr:row>34</xdr:row>
      <xdr:rowOff>133448</xdr:rowOff>
    </xdr:to>
    <xdr:grpSp>
      <xdr:nvGrpSpPr>
        <xdr:cNvPr id="195" name="Group 194">
          <a:extLst>
            <a:ext uri="{FF2B5EF4-FFF2-40B4-BE49-F238E27FC236}">
              <a16:creationId xmlns:a16="http://schemas.microsoft.com/office/drawing/2014/main" id="{7EA5BEA5-0C04-8647-82E0-EBA06375E245}"/>
            </a:ext>
          </a:extLst>
        </xdr:cNvPr>
        <xdr:cNvGrpSpPr/>
      </xdr:nvGrpSpPr>
      <xdr:grpSpPr>
        <a:xfrm>
          <a:off x="14691512" y="5508519"/>
          <a:ext cx="602914" cy="537485"/>
          <a:chOff x="14517854" y="5353296"/>
          <a:chExt cx="610512" cy="485382"/>
        </a:xfrm>
      </xdr:grpSpPr>
      <xdr:sp macro="" textlink="Location2ANALYSIS!D15">
        <xdr:nvSpPr>
          <xdr:cNvPr id="196" name="TextBox 195">
            <a:extLst>
              <a:ext uri="{FF2B5EF4-FFF2-40B4-BE49-F238E27FC236}">
                <a16:creationId xmlns:a16="http://schemas.microsoft.com/office/drawing/2014/main" id="{9C16A677-F5ED-0640-B113-D2ED05B3A452}"/>
              </a:ext>
            </a:extLst>
          </xdr:cNvPr>
          <xdr:cNvSpPr txBox="1"/>
        </xdr:nvSpPr>
        <xdr:spPr>
          <a:xfrm>
            <a:off x="14517854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E4DF85-C98D-C748-882B-6E272317792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5">
        <xdr:nvSpPr>
          <xdr:cNvPr id="197" name="TextBox 196">
            <a:extLst>
              <a:ext uri="{FF2B5EF4-FFF2-40B4-BE49-F238E27FC236}">
                <a16:creationId xmlns:a16="http://schemas.microsoft.com/office/drawing/2014/main" id="{0EB766CC-F772-834C-9D3D-2D69D4543E8D}"/>
              </a:ext>
            </a:extLst>
          </xdr:cNvPr>
          <xdr:cNvSpPr txBox="1"/>
        </xdr:nvSpPr>
        <xdr:spPr>
          <a:xfrm>
            <a:off x="1478443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2E127C-6225-3A42-8A78-BD377D9A43F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198" name="TextBox 197">
            <a:extLst>
              <a:ext uri="{FF2B5EF4-FFF2-40B4-BE49-F238E27FC236}">
                <a16:creationId xmlns:a16="http://schemas.microsoft.com/office/drawing/2014/main" id="{C290FEB0-6E29-EE4E-B543-0C7D02734623}"/>
              </a:ext>
            </a:extLst>
          </xdr:cNvPr>
          <xdr:cNvSpPr txBox="1"/>
        </xdr:nvSpPr>
        <xdr:spPr>
          <a:xfrm>
            <a:off x="14683322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308017</xdr:colOff>
      <xdr:row>31</xdr:row>
      <xdr:rowOff>146297</xdr:rowOff>
    </xdr:from>
    <xdr:to>
      <xdr:col>19</xdr:col>
      <xdr:colOff>17464</xdr:colOff>
      <xdr:row>34</xdr:row>
      <xdr:rowOff>133448</xdr:rowOff>
    </xdr:to>
    <xdr:grpSp>
      <xdr:nvGrpSpPr>
        <xdr:cNvPr id="199" name="Group 198">
          <a:extLst>
            <a:ext uri="{FF2B5EF4-FFF2-40B4-BE49-F238E27FC236}">
              <a16:creationId xmlns:a16="http://schemas.microsoft.com/office/drawing/2014/main" id="{FD71E621-FDE9-074E-8DCE-EC1F14EBE228}"/>
            </a:ext>
          </a:extLst>
        </xdr:cNvPr>
        <xdr:cNvGrpSpPr/>
      </xdr:nvGrpSpPr>
      <xdr:grpSpPr>
        <a:xfrm>
          <a:off x="15294017" y="5508519"/>
          <a:ext cx="542003" cy="537485"/>
          <a:chOff x="15704339" y="5353296"/>
          <a:chExt cx="549601" cy="485382"/>
        </a:xfrm>
      </xdr:grpSpPr>
      <xdr:sp macro="" textlink="Location2ANALYSIS!D18">
        <xdr:nvSpPr>
          <xdr:cNvPr id="200" name="TextBox 199">
            <a:extLst>
              <a:ext uri="{FF2B5EF4-FFF2-40B4-BE49-F238E27FC236}">
                <a16:creationId xmlns:a16="http://schemas.microsoft.com/office/drawing/2014/main" id="{2B5C8925-62C6-5440-B460-CCE5DF4D8D98}"/>
              </a:ext>
            </a:extLst>
          </xdr:cNvPr>
          <xdr:cNvSpPr txBox="1"/>
        </xdr:nvSpPr>
        <xdr:spPr>
          <a:xfrm>
            <a:off x="15704339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FA21256-6E6A-804B-BEF7-CB1C19E2802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8">
        <xdr:nvSpPr>
          <xdr:cNvPr id="201" name="TextBox 200">
            <a:extLst>
              <a:ext uri="{FF2B5EF4-FFF2-40B4-BE49-F238E27FC236}">
                <a16:creationId xmlns:a16="http://schemas.microsoft.com/office/drawing/2014/main" id="{E9CD9D61-34C7-2C4C-85B7-8DFA8C8C17F7}"/>
              </a:ext>
            </a:extLst>
          </xdr:cNvPr>
          <xdr:cNvSpPr txBox="1"/>
        </xdr:nvSpPr>
        <xdr:spPr>
          <a:xfrm>
            <a:off x="15973787" y="5353296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DD1DDE-C8BC-C548-B69E-E5FD603081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02" name="TextBox 201">
            <a:extLst>
              <a:ext uri="{FF2B5EF4-FFF2-40B4-BE49-F238E27FC236}">
                <a16:creationId xmlns:a16="http://schemas.microsoft.com/office/drawing/2014/main" id="{C2681281-EED2-004C-A13B-D9869F6028F6}"/>
              </a:ext>
            </a:extLst>
          </xdr:cNvPr>
          <xdr:cNvSpPr txBox="1"/>
        </xdr:nvSpPr>
        <xdr:spPr>
          <a:xfrm>
            <a:off x="1587957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183167</xdr:colOff>
      <xdr:row>31</xdr:row>
      <xdr:rowOff>146297</xdr:rowOff>
    </xdr:from>
    <xdr:to>
      <xdr:col>19</xdr:col>
      <xdr:colOff>744833</xdr:colOff>
      <xdr:row>34</xdr:row>
      <xdr:rowOff>133448</xdr:rowOff>
    </xdr:to>
    <xdr:grpSp>
      <xdr:nvGrpSpPr>
        <xdr:cNvPr id="203" name="Group 202">
          <a:extLst>
            <a:ext uri="{FF2B5EF4-FFF2-40B4-BE49-F238E27FC236}">
              <a16:creationId xmlns:a16="http://schemas.microsoft.com/office/drawing/2014/main" id="{6E7E0D44-F1DB-4847-9E98-A3BE275A1FE4}"/>
            </a:ext>
          </a:extLst>
        </xdr:cNvPr>
        <xdr:cNvGrpSpPr/>
      </xdr:nvGrpSpPr>
      <xdr:grpSpPr>
        <a:xfrm>
          <a:off x="16001723" y="5508519"/>
          <a:ext cx="561666" cy="537485"/>
          <a:chOff x="16624799" y="5353296"/>
          <a:chExt cx="561666" cy="485382"/>
        </a:xfrm>
      </xdr:grpSpPr>
      <xdr:sp macro="" textlink="Location2ANALYSIS!D21">
        <xdr:nvSpPr>
          <xdr:cNvPr id="204" name="TextBox 203">
            <a:extLst>
              <a:ext uri="{FF2B5EF4-FFF2-40B4-BE49-F238E27FC236}">
                <a16:creationId xmlns:a16="http://schemas.microsoft.com/office/drawing/2014/main" id="{EAFE3562-758B-E841-B47E-B989B2C7E90A}"/>
              </a:ext>
            </a:extLst>
          </xdr:cNvPr>
          <xdr:cNvSpPr txBox="1"/>
        </xdr:nvSpPr>
        <xdr:spPr>
          <a:xfrm>
            <a:off x="16624799" y="5353296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11267E-8B94-B846-AC69-3FC6DE4BD47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1">
        <xdr:nvSpPr>
          <xdr:cNvPr id="205" name="TextBox 204">
            <a:extLst>
              <a:ext uri="{FF2B5EF4-FFF2-40B4-BE49-F238E27FC236}">
                <a16:creationId xmlns:a16="http://schemas.microsoft.com/office/drawing/2014/main" id="{AAFA8729-E8C3-5741-B76B-F990738E754F}"/>
              </a:ext>
            </a:extLst>
          </xdr:cNvPr>
          <xdr:cNvSpPr txBox="1"/>
        </xdr:nvSpPr>
        <xdr:spPr>
          <a:xfrm>
            <a:off x="16894246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650981-4F00-2D40-90E9-B23E41EC1DF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06" name="TextBox 205">
            <a:extLst>
              <a:ext uri="{FF2B5EF4-FFF2-40B4-BE49-F238E27FC236}">
                <a16:creationId xmlns:a16="http://schemas.microsoft.com/office/drawing/2014/main" id="{BE72CE74-88B2-894A-9C0D-0778318A50CD}"/>
              </a:ext>
            </a:extLst>
          </xdr:cNvPr>
          <xdr:cNvSpPr txBox="1"/>
        </xdr:nvSpPr>
        <xdr:spPr>
          <a:xfrm>
            <a:off x="16780498" y="5353296"/>
            <a:ext cx="331864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763672</xdr:colOff>
      <xdr:row>36</xdr:row>
      <xdr:rowOff>135075</xdr:rowOff>
    </xdr:from>
    <xdr:to>
      <xdr:col>16</xdr:col>
      <xdr:colOff>515647</xdr:colOff>
      <xdr:row>39</xdr:row>
      <xdr:rowOff>122226</xdr:rowOff>
    </xdr:to>
    <xdr:grpSp>
      <xdr:nvGrpSpPr>
        <xdr:cNvPr id="207" name="Group 206">
          <a:extLst>
            <a:ext uri="{FF2B5EF4-FFF2-40B4-BE49-F238E27FC236}">
              <a16:creationId xmlns:a16="http://schemas.microsoft.com/office/drawing/2014/main" id="{42E06660-BB66-B249-9308-34E45014416B}"/>
            </a:ext>
          </a:extLst>
        </xdr:cNvPr>
        <xdr:cNvGrpSpPr/>
      </xdr:nvGrpSpPr>
      <xdr:grpSpPr>
        <a:xfrm>
          <a:off x="13252005" y="6414519"/>
          <a:ext cx="584531" cy="537485"/>
          <a:chOff x="12301153" y="6436230"/>
          <a:chExt cx="592129" cy="485382"/>
        </a:xfrm>
      </xdr:grpSpPr>
      <xdr:sp macro="" textlink="Location2ANALYSIS!D8">
        <xdr:nvSpPr>
          <xdr:cNvPr id="208" name="TextBox 207">
            <a:extLst>
              <a:ext uri="{FF2B5EF4-FFF2-40B4-BE49-F238E27FC236}">
                <a16:creationId xmlns:a16="http://schemas.microsoft.com/office/drawing/2014/main" id="{B1B5C8D9-7007-AD48-BD3B-E53466AF2207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47E777-0300-AC42-A3FD-BEEAAC71A0C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8">
        <xdr:nvSpPr>
          <xdr:cNvPr id="209" name="TextBox 208">
            <a:extLst>
              <a:ext uri="{FF2B5EF4-FFF2-40B4-BE49-F238E27FC236}">
                <a16:creationId xmlns:a16="http://schemas.microsoft.com/office/drawing/2014/main" id="{403D66D1-134E-974F-A917-CC6D8DAF3E69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F87FD7-6301-AD4C-A802-E103F33FD9C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10" name="TextBox 209">
            <a:extLst>
              <a:ext uri="{FF2B5EF4-FFF2-40B4-BE49-F238E27FC236}">
                <a16:creationId xmlns:a16="http://schemas.microsoft.com/office/drawing/2014/main" id="{7CDAFE11-ADAA-104F-B358-C02B1A584ED7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613541</xdr:colOff>
      <xdr:row>36</xdr:row>
      <xdr:rowOff>135075</xdr:rowOff>
    </xdr:from>
    <xdr:to>
      <xdr:col>17</xdr:col>
      <xdr:colOff>344823</xdr:colOff>
      <xdr:row>39</xdr:row>
      <xdr:rowOff>122226</xdr:rowOff>
    </xdr:to>
    <xdr:grpSp>
      <xdr:nvGrpSpPr>
        <xdr:cNvPr id="211" name="Group 210">
          <a:extLst>
            <a:ext uri="{FF2B5EF4-FFF2-40B4-BE49-F238E27FC236}">
              <a16:creationId xmlns:a16="http://schemas.microsoft.com/office/drawing/2014/main" id="{FA143F74-3313-3344-9F48-7977BF77AECE}"/>
            </a:ext>
          </a:extLst>
        </xdr:cNvPr>
        <xdr:cNvGrpSpPr/>
      </xdr:nvGrpSpPr>
      <xdr:grpSpPr>
        <a:xfrm>
          <a:off x="13934430" y="6414519"/>
          <a:ext cx="563837" cy="537485"/>
          <a:chOff x="13352633" y="6436230"/>
          <a:chExt cx="571435" cy="485382"/>
        </a:xfrm>
      </xdr:grpSpPr>
      <xdr:sp macro="" textlink="Location2ANALYSIS!D11">
        <xdr:nvSpPr>
          <xdr:cNvPr id="212" name="TextBox 211">
            <a:extLst>
              <a:ext uri="{FF2B5EF4-FFF2-40B4-BE49-F238E27FC236}">
                <a16:creationId xmlns:a16="http://schemas.microsoft.com/office/drawing/2014/main" id="{551DF433-2DD2-EF42-A359-609342D66840}"/>
              </a:ext>
            </a:extLst>
          </xdr:cNvPr>
          <xdr:cNvSpPr txBox="1"/>
        </xdr:nvSpPr>
        <xdr:spPr>
          <a:xfrm>
            <a:off x="13352633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454417-E489-2447-96DF-F7AB022731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1">
        <xdr:nvSpPr>
          <xdr:cNvPr id="213" name="TextBox 212">
            <a:extLst>
              <a:ext uri="{FF2B5EF4-FFF2-40B4-BE49-F238E27FC236}">
                <a16:creationId xmlns:a16="http://schemas.microsoft.com/office/drawing/2014/main" id="{1583D5F2-D60A-4B43-95AF-29259BFC26B6}"/>
              </a:ext>
            </a:extLst>
          </xdr:cNvPr>
          <xdr:cNvSpPr txBox="1"/>
        </xdr:nvSpPr>
        <xdr:spPr>
          <a:xfrm>
            <a:off x="13631849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5E7DA7-61CE-6A4A-8F19-AD5D174EEB0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14" name="TextBox 213">
            <a:extLst>
              <a:ext uri="{FF2B5EF4-FFF2-40B4-BE49-F238E27FC236}">
                <a16:creationId xmlns:a16="http://schemas.microsoft.com/office/drawing/2014/main" id="{54234CFA-3557-B043-8DE5-0921166180AF}"/>
              </a:ext>
            </a:extLst>
          </xdr:cNvPr>
          <xdr:cNvSpPr txBox="1"/>
        </xdr:nvSpPr>
        <xdr:spPr>
          <a:xfrm>
            <a:off x="13511198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547264</xdr:colOff>
      <xdr:row>36</xdr:row>
      <xdr:rowOff>135075</xdr:rowOff>
    </xdr:from>
    <xdr:to>
      <xdr:col>18</xdr:col>
      <xdr:colOff>305555</xdr:colOff>
      <xdr:row>39</xdr:row>
      <xdr:rowOff>122226</xdr:rowOff>
    </xdr:to>
    <xdr:grpSp>
      <xdr:nvGrpSpPr>
        <xdr:cNvPr id="215" name="Group 214">
          <a:extLst>
            <a:ext uri="{FF2B5EF4-FFF2-40B4-BE49-F238E27FC236}">
              <a16:creationId xmlns:a16="http://schemas.microsoft.com/office/drawing/2014/main" id="{55C03FD1-0C48-6045-861F-D8132130A1EE}"/>
            </a:ext>
          </a:extLst>
        </xdr:cNvPr>
        <xdr:cNvGrpSpPr/>
      </xdr:nvGrpSpPr>
      <xdr:grpSpPr>
        <a:xfrm>
          <a:off x="14700708" y="6414519"/>
          <a:ext cx="590847" cy="537485"/>
          <a:chOff x="14507512" y="6436230"/>
          <a:chExt cx="598445" cy="485382"/>
        </a:xfrm>
      </xdr:grpSpPr>
      <xdr:sp macro="" textlink="Location2ANALYSIS!D14">
        <xdr:nvSpPr>
          <xdr:cNvPr id="216" name="TextBox 215">
            <a:extLst>
              <a:ext uri="{FF2B5EF4-FFF2-40B4-BE49-F238E27FC236}">
                <a16:creationId xmlns:a16="http://schemas.microsoft.com/office/drawing/2014/main" id="{3F3A5E0B-9E06-3D4E-A76C-AB6BF3BB8F98}"/>
              </a:ext>
            </a:extLst>
          </xdr:cNvPr>
          <xdr:cNvSpPr txBox="1"/>
        </xdr:nvSpPr>
        <xdr:spPr>
          <a:xfrm>
            <a:off x="14507512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0B0980A-25AF-134D-8D1E-692F672D01B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4">
        <xdr:nvSpPr>
          <xdr:cNvPr id="217" name="TextBox 216">
            <a:extLst>
              <a:ext uri="{FF2B5EF4-FFF2-40B4-BE49-F238E27FC236}">
                <a16:creationId xmlns:a16="http://schemas.microsoft.com/office/drawing/2014/main" id="{59F9562D-F7B4-F84A-BF2B-61F7C1B484D9}"/>
              </a:ext>
            </a:extLst>
          </xdr:cNvPr>
          <xdr:cNvSpPr txBox="1"/>
        </xdr:nvSpPr>
        <xdr:spPr>
          <a:xfrm>
            <a:off x="14774093" y="6436230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169DDC-14B5-BB42-85E8-8EAD4B09280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18" name="TextBox 217">
            <a:extLst>
              <a:ext uri="{FF2B5EF4-FFF2-40B4-BE49-F238E27FC236}">
                <a16:creationId xmlns:a16="http://schemas.microsoft.com/office/drawing/2014/main" id="{45FA273F-9C39-F049-9321-5A15DA05486B}"/>
              </a:ext>
            </a:extLst>
          </xdr:cNvPr>
          <xdr:cNvSpPr txBox="1"/>
        </xdr:nvSpPr>
        <xdr:spPr>
          <a:xfrm>
            <a:off x="14672979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395367</xdr:colOff>
      <xdr:row>36</xdr:row>
      <xdr:rowOff>135075</xdr:rowOff>
    </xdr:from>
    <xdr:to>
      <xdr:col>19</xdr:col>
      <xdr:colOff>116880</xdr:colOff>
      <xdr:row>39</xdr:row>
      <xdr:rowOff>122226</xdr:rowOff>
    </xdr:to>
    <xdr:grpSp>
      <xdr:nvGrpSpPr>
        <xdr:cNvPr id="219" name="Group 218">
          <a:extLst>
            <a:ext uri="{FF2B5EF4-FFF2-40B4-BE49-F238E27FC236}">
              <a16:creationId xmlns:a16="http://schemas.microsoft.com/office/drawing/2014/main" id="{24A2EE6D-3F0A-4D4C-B198-2EC87CF1D9A8}"/>
            </a:ext>
          </a:extLst>
        </xdr:cNvPr>
        <xdr:cNvGrpSpPr/>
      </xdr:nvGrpSpPr>
      <xdr:grpSpPr>
        <a:xfrm>
          <a:off x="15381367" y="6414519"/>
          <a:ext cx="554069" cy="537485"/>
          <a:chOff x="15693997" y="6436230"/>
          <a:chExt cx="561667" cy="485382"/>
        </a:xfrm>
      </xdr:grpSpPr>
      <xdr:sp macro="" textlink="Location2ANALYSIS!D17">
        <xdr:nvSpPr>
          <xdr:cNvPr id="220" name="TextBox 219">
            <a:extLst>
              <a:ext uri="{FF2B5EF4-FFF2-40B4-BE49-F238E27FC236}">
                <a16:creationId xmlns:a16="http://schemas.microsoft.com/office/drawing/2014/main" id="{AFCCD980-EA50-BA4A-954A-ABC9F6001047}"/>
              </a:ext>
            </a:extLst>
          </xdr:cNvPr>
          <xdr:cNvSpPr txBox="1"/>
        </xdr:nvSpPr>
        <xdr:spPr>
          <a:xfrm>
            <a:off x="15693997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7EB8FB-CBCA-3D48-990C-138EF1FE2C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7">
        <xdr:nvSpPr>
          <xdr:cNvPr id="221" name="TextBox 220">
            <a:extLst>
              <a:ext uri="{FF2B5EF4-FFF2-40B4-BE49-F238E27FC236}">
                <a16:creationId xmlns:a16="http://schemas.microsoft.com/office/drawing/2014/main" id="{76ADDEC1-79BC-4D4A-B090-0B712E55B475}"/>
              </a:ext>
            </a:extLst>
          </xdr:cNvPr>
          <xdr:cNvSpPr txBox="1"/>
        </xdr:nvSpPr>
        <xdr:spPr>
          <a:xfrm>
            <a:off x="15963445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B60E1E-5FB9-D44C-AA10-1B6A5D1310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2" name="TextBox 221">
            <a:extLst>
              <a:ext uri="{FF2B5EF4-FFF2-40B4-BE49-F238E27FC236}">
                <a16:creationId xmlns:a16="http://schemas.microsoft.com/office/drawing/2014/main" id="{EDC42F2A-6165-7943-BAC9-B67BAF87C179}"/>
              </a:ext>
            </a:extLst>
          </xdr:cNvPr>
          <xdr:cNvSpPr txBox="1"/>
        </xdr:nvSpPr>
        <xdr:spPr>
          <a:xfrm>
            <a:off x="15849696" y="6436230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348669</xdr:colOff>
      <xdr:row>36</xdr:row>
      <xdr:rowOff>135075</xdr:rowOff>
    </xdr:from>
    <xdr:to>
      <xdr:col>20</xdr:col>
      <xdr:colOff>70181</xdr:colOff>
      <xdr:row>39</xdr:row>
      <xdr:rowOff>122226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3272134B-E8EE-F148-AD82-04CCF6E93B3B}"/>
            </a:ext>
          </a:extLst>
        </xdr:cNvPr>
        <xdr:cNvGrpSpPr/>
      </xdr:nvGrpSpPr>
      <xdr:grpSpPr>
        <a:xfrm>
          <a:off x="16167225" y="6414519"/>
          <a:ext cx="554067" cy="537485"/>
          <a:chOff x="16614457" y="6436230"/>
          <a:chExt cx="561666" cy="485382"/>
        </a:xfrm>
      </xdr:grpSpPr>
      <xdr:sp macro="" textlink="Location2ANALYSIS!D20">
        <xdr:nvSpPr>
          <xdr:cNvPr id="224" name="TextBox 223">
            <a:extLst>
              <a:ext uri="{FF2B5EF4-FFF2-40B4-BE49-F238E27FC236}">
                <a16:creationId xmlns:a16="http://schemas.microsoft.com/office/drawing/2014/main" id="{B318C5DA-0F1D-FA4C-B15A-4370B9ACAA23}"/>
              </a:ext>
            </a:extLst>
          </xdr:cNvPr>
          <xdr:cNvSpPr txBox="1"/>
        </xdr:nvSpPr>
        <xdr:spPr>
          <a:xfrm>
            <a:off x="16614457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6F7CD3-463A-7148-AAC6-9769F7C8B6E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0">
        <xdr:nvSpPr>
          <xdr:cNvPr id="225" name="TextBox 224">
            <a:extLst>
              <a:ext uri="{FF2B5EF4-FFF2-40B4-BE49-F238E27FC236}">
                <a16:creationId xmlns:a16="http://schemas.microsoft.com/office/drawing/2014/main" id="{5D704EE4-F870-714D-90B0-F9634ADB361F}"/>
              </a:ext>
            </a:extLst>
          </xdr:cNvPr>
          <xdr:cNvSpPr txBox="1"/>
        </xdr:nvSpPr>
        <xdr:spPr>
          <a:xfrm>
            <a:off x="16883904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10D1BAC-5B7F-6440-A9D5-1D462E0DFEF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6" name="TextBox 225">
            <a:extLst>
              <a:ext uri="{FF2B5EF4-FFF2-40B4-BE49-F238E27FC236}">
                <a16:creationId xmlns:a16="http://schemas.microsoft.com/office/drawing/2014/main" id="{279A43CE-06C5-6B47-AF3F-FC8C8B03D565}"/>
              </a:ext>
            </a:extLst>
          </xdr:cNvPr>
          <xdr:cNvSpPr txBox="1"/>
        </xdr:nvSpPr>
        <xdr:spPr>
          <a:xfrm>
            <a:off x="16770156" y="6436230"/>
            <a:ext cx="343930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665976</xdr:colOff>
      <xdr:row>42</xdr:row>
      <xdr:rowOff>15515</xdr:rowOff>
    </xdr:from>
    <xdr:to>
      <xdr:col>16</xdr:col>
      <xdr:colOff>424845</xdr:colOff>
      <xdr:row>45</xdr:row>
      <xdr:rowOff>2668</xdr:rowOff>
    </xdr:to>
    <xdr:grpSp>
      <xdr:nvGrpSpPr>
        <xdr:cNvPr id="227" name="Group 226">
          <a:extLst>
            <a:ext uri="{FF2B5EF4-FFF2-40B4-BE49-F238E27FC236}">
              <a16:creationId xmlns:a16="http://schemas.microsoft.com/office/drawing/2014/main" id="{FF673865-6427-E141-80EE-B6510B4510B6}"/>
            </a:ext>
          </a:extLst>
        </xdr:cNvPr>
        <xdr:cNvGrpSpPr/>
      </xdr:nvGrpSpPr>
      <xdr:grpSpPr>
        <a:xfrm>
          <a:off x="13154309" y="7381515"/>
          <a:ext cx="591425" cy="537486"/>
          <a:chOff x="12301153" y="7528054"/>
          <a:chExt cx="599023" cy="485383"/>
        </a:xfrm>
      </xdr:grpSpPr>
      <xdr:sp macro="" textlink="Location2ANALYSIS!D7">
        <xdr:nvSpPr>
          <xdr:cNvPr id="228" name="TextBox 227">
            <a:extLst>
              <a:ext uri="{FF2B5EF4-FFF2-40B4-BE49-F238E27FC236}">
                <a16:creationId xmlns:a16="http://schemas.microsoft.com/office/drawing/2014/main" id="{B1A3C300-6A3D-044D-9DD0-A5F5256472F7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BD92BEA-44D8-BE4F-A21F-A55FA0754F6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7">
        <xdr:nvSpPr>
          <xdr:cNvPr id="229" name="TextBox 228">
            <a:extLst>
              <a:ext uri="{FF2B5EF4-FFF2-40B4-BE49-F238E27FC236}">
                <a16:creationId xmlns:a16="http://schemas.microsoft.com/office/drawing/2014/main" id="{4490AB45-DCC9-F943-BEAA-1507B0560BA5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88E124-51B2-274B-A27B-AF29419DD0A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0" name="TextBox 229">
            <a:extLst>
              <a:ext uri="{FF2B5EF4-FFF2-40B4-BE49-F238E27FC236}">
                <a16:creationId xmlns:a16="http://schemas.microsoft.com/office/drawing/2014/main" id="{2C7E4C75-B3DF-D249-BE3A-B415F9EB2573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591124</xdr:colOff>
      <xdr:row>42</xdr:row>
      <xdr:rowOff>15515</xdr:rowOff>
    </xdr:from>
    <xdr:to>
      <xdr:col>17</xdr:col>
      <xdr:colOff>341945</xdr:colOff>
      <xdr:row>45</xdr:row>
      <xdr:rowOff>2668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FA430AFF-AE35-C046-92A5-90972E0AC100}"/>
            </a:ext>
          </a:extLst>
        </xdr:cNvPr>
        <xdr:cNvGrpSpPr/>
      </xdr:nvGrpSpPr>
      <xdr:grpSpPr>
        <a:xfrm>
          <a:off x="13912013" y="7381515"/>
          <a:ext cx="583376" cy="537486"/>
          <a:chOff x="13359528" y="7528054"/>
          <a:chExt cx="590973" cy="485383"/>
        </a:xfrm>
      </xdr:grpSpPr>
      <xdr:sp macro="" textlink="Location2ANALYSIS!D10">
        <xdr:nvSpPr>
          <xdr:cNvPr id="232" name="TextBox 231">
            <a:extLst>
              <a:ext uri="{FF2B5EF4-FFF2-40B4-BE49-F238E27FC236}">
                <a16:creationId xmlns:a16="http://schemas.microsoft.com/office/drawing/2014/main" id="{FFAD3B9E-56A2-FA44-81FB-D4F13EBAE055}"/>
              </a:ext>
            </a:extLst>
          </xdr:cNvPr>
          <xdr:cNvSpPr txBox="1"/>
        </xdr:nvSpPr>
        <xdr:spPr>
          <a:xfrm>
            <a:off x="1335952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F38E03-3E65-4D4A-BCCB-5DCE1ED36B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0">
        <xdr:nvSpPr>
          <xdr:cNvPr id="233" name="TextBox 232">
            <a:extLst>
              <a:ext uri="{FF2B5EF4-FFF2-40B4-BE49-F238E27FC236}">
                <a16:creationId xmlns:a16="http://schemas.microsoft.com/office/drawing/2014/main" id="{CFF2B625-815E-B047-995E-E39E6024172F}"/>
              </a:ext>
            </a:extLst>
          </xdr:cNvPr>
          <xdr:cNvSpPr txBox="1"/>
        </xdr:nvSpPr>
        <xdr:spPr>
          <a:xfrm>
            <a:off x="13658282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4C2D78-B5C5-454E-8D17-4789F2ECBB4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4" name="TextBox 233">
            <a:extLst>
              <a:ext uri="{FF2B5EF4-FFF2-40B4-BE49-F238E27FC236}">
                <a16:creationId xmlns:a16="http://schemas.microsoft.com/office/drawing/2014/main" id="{D62EBC66-C2FE-7146-B763-571966593CD1}"/>
              </a:ext>
            </a:extLst>
          </xdr:cNvPr>
          <xdr:cNvSpPr txBox="1"/>
        </xdr:nvSpPr>
        <xdr:spPr>
          <a:xfrm>
            <a:off x="13518092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593233</xdr:colOff>
      <xdr:row>42</xdr:row>
      <xdr:rowOff>15515</xdr:rowOff>
    </xdr:from>
    <xdr:to>
      <xdr:col>18</xdr:col>
      <xdr:colOff>363590</xdr:colOff>
      <xdr:row>45</xdr:row>
      <xdr:rowOff>2668</xdr:rowOff>
    </xdr:to>
    <xdr:grpSp>
      <xdr:nvGrpSpPr>
        <xdr:cNvPr id="235" name="Group 234">
          <a:extLst>
            <a:ext uri="{FF2B5EF4-FFF2-40B4-BE49-F238E27FC236}">
              <a16:creationId xmlns:a16="http://schemas.microsoft.com/office/drawing/2014/main" id="{744CEDC5-1767-5741-BD9D-6D710955B614}"/>
            </a:ext>
          </a:extLst>
        </xdr:cNvPr>
        <xdr:cNvGrpSpPr/>
      </xdr:nvGrpSpPr>
      <xdr:grpSpPr>
        <a:xfrm>
          <a:off x="14746677" y="7381515"/>
          <a:ext cx="602913" cy="537486"/>
          <a:chOff x="14514406" y="7528054"/>
          <a:chExt cx="610512" cy="485383"/>
        </a:xfrm>
      </xdr:grpSpPr>
      <xdr:sp macro="" textlink="Location2ANALYSIS!D13">
        <xdr:nvSpPr>
          <xdr:cNvPr id="236" name="TextBox 235">
            <a:extLst>
              <a:ext uri="{FF2B5EF4-FFF2-40B4-BE49-F238E27FC236}">
                <a16:creationId xmlns:a16="http://schemas.microsoft.com/office/drawing/2014/main" id="{A2CC07CB-C4C4-304B-842C-FFC6B5D2AB5F}"/>
              </a:ext>
            </a:extLst>
          </xdr:cNvPr>
          <xdr:cNvSpPr txBox="1"/>
        </xdr:nvSpPr>
        <xdr:spPr>
          <a:xfrm>
            <a:off x="14514406" y="7528054"/>
            <a:ext cx="280153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403854-C756-1841-A5EA-8658726E06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3">
        <xdr:nvSpPr>
          <xdr:cNvPr id="237" name="TextBox 236">
            <a:extLst>
              <a:ext uri="{FF2B5EF4-FFF2-40B4-BE49-F238E27FC236}">
                <a16:creationId xmlns:a16="http://schemas.microsoft.com/office/drawing/2014/main" id="{38E470C7-70D3-DD4B-A2CA-C2CFAF7ED71F}"/>
              </a:ext>
            </a:extLst>
          </xdr:cNvPr>
          <xdr:cNvSpPr txBox="1"/>
        </xdr:nvSpPr>
        <xdr:spPr>
          <a:xfrm>
            <a:off x="1478098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449C7D-E3CC-2446-A5F8-07FF6E41EDC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8" name="TextBox 237">
            <a:extLst>
              <a:ext uri="{FF2B5EF4-FFF2-40B4-BE49-F238E27FC236}">
                <a16:creationId xmlns:a16="http://schemas.microsoft.com/office/drawing/2014/main" id="{619FBDAB-0AAA-004B-A5A3-3FA08B48AFA5}"/>
              </a:ext>
            </a:extLst>
          </xdr:cNvPr>
          <xdr:cNvSpPr txBox="1"/>
        </xdr:nvSpPr>
        <xdr:spPr>
          <a:xfrm>
            <a:off x="14679874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499950</xdr:colOff>
      <xdr:row>42</xdr:row>
      <xdr:rowOff>15515</xdr:rowOff>
    </xdr:from>
    <xdr:to>
      <xdr:col>19</xdr:col>
      <xdr:colOff>221464</xdr:colOff>
      <xdr:row>45</xdr:row>
      <xdr:rowOff>2668</xdr:rowOff>
    </xdr:to>
    <xdr:grpSp>
      <xdr:nvGrpSpPr>
        <xdr:cNvPr id="239" name="Group 238">
          <a:extLst>
            <a:ext uri="{FF2B5EF4-FFF2-40B4-BE49-F238E27FC236}">
              <a16:creationId xmlns:a16="http://schemas.microsoft.com/office/drawing/2014/main" id="{AA200EE8-97B3-324C-9672-246D8ABE8156}"/>
            </a:ext>
          </a:extLst>
        </xdr:cNvPr>
        <xdr:cNvGrpSpPr/>
      </xdr:nvGrpSpPr>
      <xdr:grpSpPr>
        <a:xfrm>
          <a:off x="15485950" y="7381515"/>
          <a:ext cx="554070" cy="537486"/>
          <a:chOff x="15700891" y="7528054"/>
          <a:chExt cx="561668" cy="485383"/>
        </a:xfrm>
      </xdr:grpSpPr>
      <xdr:sp macro="" textlink="Location2ANALYSIS!D16">
        <xdr:nvSpPr>
          <xdr:cNvPr id="240" name="TextBox 239">
            <a:extLst>
              <a:ext uri="{FF2B5EF4-FFF2-40B4-BE49-F238E27FC236}">
                <a16:creationId xmlns:a16="http://schemas.microsoft.com/office/drawing/2014/main" id="{5D0D4D6E-7662-784F-8611-59E4FB6D6B4C}"/>
              </a:ext>
            </a:extLst>
          </xdr:cNvPr>
          <xdr:cNvSpPr txBox="1"/>
        </xdr:nvSpPr>
        <xdr:spPr>
          <a:xfrm>
            <a:off x="15700891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90F6A6-79DB-BB42-A8A1-F85CDA8C285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6">
        <xdr:nvSpPr>
          <xdr:cNvPr id="241" name="TextBox 240">
            <a:extLst>
              <a:ext uri="{FF2B5EF4-FFF2-40B4-BE49-F238E27FC236}">
                <a16:creationId xmlns:a16="http://schemas.microsoft.com/office/drawing/2014/main" id="{0B5BDB90-1F75-FA45-9F3C-AB22EAA0495B}"/>
              </a:ext>
            </a:extLst>
          </xdr:cNvPr>
          <xdr:cNvSpPr txBox="1"/>
        </xdr:nvSpPr>
        <xdr:spPr>
          <a:xfrm>
            <a:off x="15970340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3F1CE3E-A7A2-0546-A541-CBD9B80EE63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2" name="TextBox 241">
            <a:extLst>
              <a:ext uri="{FF2B5EF4-FFF2-40B4-BE49-F238E27FC236}">
                <a16:creationId xmlns:a16="http://schemas.microsoft.com/office/drawing/2014/main" id="{7D082409-95ED-614F-B33E-35FC0A8BA102}"/>
              </a:ext>
            </a:extLst>
          </xdr:cNvPr>
          <xdr:cNvSpPr txBox="1"/>
        </xdr:nvSpPr>
        <xdr:spPr>
          <a:xfrm>
            <a:off x="15856590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590022</xdr:colOff>
      <xdr:row>42</xdr:row>
      <xdr:rowOff>15515</xdr:rowOff>
    </xdr:from>
    <xdr:to>
      <xdr:col>20</xdr:col>
      <xdr:colOff>311535</xdr:colOff>
      <xdr:row>45</xdr:row>
      <xdr:rowOff>2668</xdr:rowOff>
    </xdr:to>
    <xdr:grpSp>
      <xdr:nvGrpSpPr>
        <xdr:cNvPr id="243" name="Group 242">
          <a:extLst>
            <a:ext uri="{FF2B5EF4-FFF2-40B4-BE49-F238E27FC236}">
              <a16:creationId xmlns:a16="http://schemas.microsoft.com/office/drawing/2014/main" id="{4A65E64B-85E5-0E42-9751-420DF69C0730}"/>
            </a:ext>
          </a:extLst>
        </xdr:cNvPr>
        <xdr:cNvGrpSpPr/>
      </xdr:nvGrpSpPr>
      <xdr:grpSpPr>
        <a:xfrm>
          <a:off x="16408578" y="7381515"/>
          <a:ext cx="554068" cy="537486"/>
          <a:chOff x="16621351" y="7528054"/>
          <a:chExt cx="561667" cy="485383"/>
        </a:xfrm>
      </xdr:grpSpPr>
      <xdr:sp macro="" textlink="Location2ANALYSIS!D19">
        <xdr:nvSpPr>
          <xdr:cNvPr id="244" name="TextBox 243">
            <a:extLst>
              <a:ext uri="{FF2B5EF4-FFF2-40B4-BE49-F238E27FC236}">
                <a16:creationId xmlns:a16="http://schemas.microsoft.com/office/drawing/2014/main" id="{C1C85432-0AD6-DE46-BFBC-FB8F31E8D617}"/>
              </a:ext>
            </a:extLst>
          </xdr:cNvPr>
          <xdr:cNvSpPr txBox="1"/>
        </xdr:nvSpPr>
        <xdr:spPr>
          <a:xfrm>
            <a:off x="16621351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4C29ABB-761F-3047-AEBB-83A1ADF3BB0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9">
        <xdr:nvSpPr>
          <xdr:cNvPr id="245" name="TextBox 244">
            <a:extLst>
              <a:ext uri="{FF2B5EF4-FFF2-40B4-BE49-F238E27FC236}">
                <a16:creationId xmlns:a16="http://schemas.microsoft.com/office/drawing/2014/main" id="{8CE3C01A-8620-1641-BA11-941878FDC0F8}"/>
              </a:ext>
            </a:extLst>
          </xdr:cNvPr>
          <xdr:cNvSpPr txBox="1"/>
        </xdr:nvSpPr>
        <xdr:spPr>
          <a:xfrm>
            <a:off x="16890799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B080372-35FE-3A4B-B994-C77AD95D5EE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6" name="TextBox 245">
            <a:extLst>
              <a:ext uri="{FF2B5EF4-FFF2-40B4-BE49-F238E27FC236}">
                <a16:creationId xmlns:a16="http://schemas.microsoft.com/office/drawing/2014/main" id="{B814A759-B9B6-4B45-9440-B1AD1E5C4A16}"/>
              </a:ext>
            </a:extLst>
          </xdr:cNvPr>
          <xdr:cNvSpPr txBox="1"/>
        </xdr:nvSpPr>
        <xdr:spPr>
          <a:xfrm>
            <a:off x="16777050" y="7528054"/>
            <a:ext cx="343930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839206</xdr:colOff>
      <xdr:row>5</xdr:row>
      <xdr:rowOff>60240</xdr:rowOff>
    </xdr:from>
    <xdr:to>
      <xdr:col>17</xdr:col>
      <xdr:colOff>832637</xdr:colOff>
      <xdr:row>7</xdr:row>
      <xdr:rowOff>5845</xdr:rowOff>
    </xdr:to>
    <xdr:sp macro="" textlink="Location1ANALYSIS!C2">
      <xdr:nvSpPr>
        <xdr:cNvPr id="247" name="Rectangle 246">
          <a:extLst>
            <a:ext uri="{FF2B5EF4-FFF2-40B4-BE49-F238E27FC236}">
              <a16:creationId xmlns:a16="http://schemas.microsoft.com/office/drawing/2014/main" id="{A90CA95B-67CF-154D-9E3E-B91A7C35A4D5}"/>
            </a:ext>
          </a:extLst>
        </xdr:cNvPr>
        <xdr:cNvSpPr>
          <a:spLocks noChangeAspect="1"/>
        </xdr:cNvSpPr>
      </xdr:nvSpPr>
      <xdr:spPr>
        <a:xfrm>
          <a:off x="14250406" y="885740"/>
          <a:ext cx="831631" cy="27580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7ECBDE4-ECC8-B246-A07A-00D18B0AD19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Galway</a:t>
          </a:fld>
          <a:endParaRPr lang="en-US" sz="105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12396</xdr:colOff>
      <xdr:row>28</xdr:row>
      <xdr:rowOff>48822</xdr:rowOff>
    </xdr:from>
    <xdr:to>
      <xdr:col>18</xdr:col>
      <xdr:colOff>5826</xdr:colOff>
      <xdr:row>30</xdr:row>
      <xdr:rowOff>3317</xdr:rowOff>
    </xdr:to>
    <xdr:sp macro="" textlink="Location2ANALYSIS!C2">
      <xdr:nvSpPr>
        <xdr:cNvPr id="248" name="Rectangle 247">
          <a:extLst>
            <a:ext uri="{FF2B5EF4-FFF2-40B4-BE49-F238E27FC236}">
              <a16:creationId xmlns:a16="http://schemas.microsoft.com/office/drawing/2014/main" id="{EC6B3226-0D66-F34B-BB11-F062BBEB898D}"/>
            </a:ext>
          </a:extLst>
        </xdr:cNvPr>
        <xdr:cNvSpPr>
          <a:spLocks noChangeAspect="1"/>
        </xdr:cNvSpPr>
      </xdr:nvSpPr>
      <xdr:spPr>
        <a:xfrm>
          <a:off x="14261796" y="4735122"/>
          <a:ext cx="831630" cy="3100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4C5C7E0-3632-6749-9286-3F08E2F9A7B8}" type="TxLink">
            <a:rPr lang="en-US" sz="12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 algn="ctr"/>
            <a:t>Tipperary</a:t>
          </a:fld>
          <a:endParaRPr lang="en-US" sz="12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24994</xdr:colOff>
      <xdr:row>1</xdr:row>
      <xdr:rowOff>154678</xdr:rowOff>
    </xdr:from>
    <xdr:to>
      <xdr:col>18</xdr:col>
      <xdr:colOff>822202</xdr:colOff>
      <xdr:row>4</xdr:row>
      <xdr:rowOff>51942</xdr:rowOff>
    </xdr:to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66D605CD-5C7A-6C4F-8D19-2ECC3454FD73}"/>
            </a:ext>
          </a:extLst>
        </xdr:cNvPr>
        <xdr:cNvSpPr txBox="1"/>
      </xdr:nvSpPr>
      <xdr:spPr>
        <a:xfrm>
          <a:off x="13436194" y="319778"/>
          <a:ext cx="2473608" cy="392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 locations</a:t>
          </a:r>
        </a:p>
      </xdr:txBody>
    </xdr:sp>
    <xdr:clientData/>
  </xdr:twoCellAnchor>
  <xdr:twoCellAnchor>
    <xdr:from>
      <xdr:col>28</xdr:col>
      <xdr:colOff>522521</xdr:colOff>
      <xdr:row>34</xdr:row>
      <xdr:rowOff>39078</xdr:rowOff>
    </xdr:from>
    <xdr:to>
      <xdr:col>29</xdr:col>
      <xdr:colOff>166076</xdr:colOff>
      <xdr:row>36</xdr:row>
      <xdr:rowOff>124198</xdr:rowOff>
    </xdr:to>
    <xdr:sp macro="" textlink="Location2ANALYSIS!L25">
      <xdr:nvSpPr>
        <xdr:cNvPr id="250" name="Rectangle 249">
          <a:extLst>
            <a:ext uri="{FF2B5EF4-FFF2-40B4-BE49-F238E27FC236}">
              <a16:creationId xmlns:a16="http://schemas.microsoft.com/office/drawing/2014/main" id="{12172778-8C93-9344-988D-0406B2021D92}"/>
            </a:ext>
          </a:extLst>
        </xdr:cNvPr>
        <xdr:cNvSpPr>
          <a:spLocks noChangeAspect="1"/>
        </xdr:cNvSpPr>
      </xdr:nvSpPr>
      <xdr:spPr>
        <a:xfrm>
          <a:off x="23992121" y="5792178"/>
          <a:ext cx="481755" cy="4407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D5F34D3A-6228-A847-8D06-A5FE8D1A2E5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75%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28</xdr:col>
      <xdr:colOff>278289</xdr:colOff>
      <xdr:row>38</xdr:row>
      <xdr:rowOff>91890</xdr:rowOff>
    </xdr:from>
    <xdr:to>
      <xdr:col>28</xdr:col>
      <xdr:colOff>820614</xdr:colOff>
      <xdr:row>41</xdr:row>
      <xdr:rowOff>68377</xdr:rowOff>
    </xdr:to>
    <xdr:sp macro="" textlink="Location2ANALYSIS!L26">
      <xdr:nvSpPr>
        <xdr:cNvPr id="251" name="Rectangle 250">
          <a:extLst>
            <a:ext uri="{FF2B5EF4-FFF2-40B4-BE49-F238E27FC236}">
              <a16:creationId xmlns:a16="http://schemas.microsoft.com/office/drawing/2014/main" id="{61859D7B-F512-3F45-BFAA-F0A469BC8481}"/>
            </a:ext>
          </a:extLst>
        </xdr:cNvPr>
        <xdr:cNvSpPr>
          <a:spLocks noChangeAspect="1"/>
        </xdr:cNvSpPr>
      </xdr:nvSpPr>
      <xdr:spPr>
        <a:xfrm>
          <a:off x="23747889" y="6556190"/>
          <a:ext cx="542325" cy="49718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BD9FDFB9-F678-A945-8CF0-B17EAFAD98B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57%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815600</xdr:colOff>
      <xdr:row>44</xdr:row>
      <xdr:rowOff>13896</xdr:rowOff>
    </xdr:from>
    <xdr:to>
      <xdr:col>28</xdr:col>
      <xdr:colOff>488463</xdr:colOff>
      <xdr:row>46</xdr:row>
      <xdr:rowOff>147570</xdr:rowOff>
    </xdr:to>
    <xdr:sp macro="" textlink="Location2ANALYSIS!L29">
      <xdr:nvSpPr>
        <xdr:cNvPr id="252" name="Rectangle 251">
          <a:extLst>
            <a:ext uri="{FF2B5EF4-FFF2-40B4-BE49-F238E27FC236}">
              <a16:creationId xmlns:a16="http://schemas.microsoft.com/office/drawing/2014/main" id="{356BA0B1-1981-6945-A1E2-B05C7DBE3B36}"/>
            </a:ext>
          </a:extLst>
        </xdr:cNvPr>
        <xdr:cNvSpPr>
          <a:spLocks noChangeAspect="1"/>
        </xdr:cNvSpPr>
      </xdr:nvSpPr>
      <xdr:spPr>
        <a:xfrm>
          <a:off x="23447000" y="7532296"/>
          <a:ext cx="511063" cy="489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06D2C05-5A6D-5F49-8937-C23F3C58E7E3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 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28</xdr:col>
      <xdr:colOff>531609</xdr:colOff>
      <xdr:row>10</xdr:row>
      <xdr:rowOff>149065</xdr:rowOff>
    </xdr:from>
    <xdr:to>
      <xdr:col>29</xdr:col>
      <xdr:colOff>214922</xdr:colOff>
      <xdr:row>13</xdr:row>
      <xdr:rowOff>96245</xdr:rowOff>
    </xdr:to>
    <xdr:sp macro="" textlink="Location1ANALYSIS!L25">
      <xdr:nvSpPr>
        <xdr:cNvPr id="253" name="Rectangle 252">
          <a:extLst>
            <a:ext uri="{FF2B5EF4-FFF2-40B4-BE49-F238E27FC236}">
              <a16:creationId xmlns:a16="http://schemas.microsoft.com/office/drawing/2014/main" id="{C845C871-50D0-1445-A035-605FCD7BFBCD}"/>
            </a:ext>
          </a:extLst>
        </xdr:cNvPr>
        <xdr:cNvSpPr>
          <a:spLocks noChangeAspect="1"/>
        </xdr:cNvSpPr>
      </xdr:nvSpPr>
      <xdr:spPr>
        <a:xfrm>
          <a:off x="24001209" y="1800065"/>
          <a:ext cx="521513" cy="4424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DB8296C-747D-3149-A0E8-8C6E224AC54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28</xdr:col>
      <xdr:colOff>238533</xdr:colOff>
      <xdr:row>15</xdr:row>
      <xdr:rowOff>103018</xdr:rowOff>
    </xdr:from>
    <xdr:to>
      <xdr:col>28</xdr:col>
      <xdr:colOff>781539</xdr:colOff>
      <xdr:row>18</xdr:row>
      <xdr:rowOff>50197</xdr:rowOff>
    </xdr:to>
    <xdr:sp macro="" textlink="Location1ANALYSIS!L29">
      <xdr:nvSpPr>
        <xdr:cNvPr id="254" name="Rectangle 253">
          <a:extLst>
            <a:ext uri="{FF2B5EF4-FFF2-40B4-BE49-F238E27FC236}">
              <a16:creationId xmlns:a16="http://schemas.microsoft.com/office/drawing/2014/main" id="{852ECA75-777A-F447-9F0D-6F8EAC90C39E}"/>
            </a:ext>
          </a:extLst>
        </xdr:cNvPr>
        <xdr:cNvSpPr>
          <a:spLocks noChangeAspect="1"/>
        </xdr:cNvSpPr>
      </xdr:nvSpPr>
      <xdr:spPr>
        <a:xfrm>
          <a:off x="23708133" y="2604918"/>
          <a:ext cx="543006" cy="46787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B29B4A0-C2F3-7746-BB59-6EB8D06341F9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 </a:t>
          </a:fld>
          <a:endParaRPr lang="en-US" sz="12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834455</xdr:colOff>
      <xdr:row>20</xdr:row>
      <xdr:rowOff>112943</xdr:rowOff>
    </xdr:from>
    <xdr:to>
      <xdr:col>28</xdr:col>
      <xdr:colOff>478691</xdr:colOff>
      <xdr:row>23</xdr:row>
      <xdr:rowOff>89430</xdr:rowOff>
    </xdr:to>
    <xdr:sp macro="" textlink="Location1ANALYSIS!L27">
      <xdr:nvSpPr>
        <xdr:cNvPr id="255" name="Rectangle 254">
          <a:extLst>
            <a:ext uri="{FF2B5EF4-FFF2-40B4-BE49-F238E27FC236}">
              <a16:creationId xmlns:a16="http://schemas.microsoft.com/office/drawing/2014/main" id="{651B4157-19C7-6A43-845C-B117E5B3AA6A}"/>
            </a:ext>
          </a:extLst>
        </xdr:cNvPr>
        <xdr:cNvSpPr>
          <a:spLocks noChangeAspect="1"/>
        </xdr:cNvSpPr>
      </xdr:nvSpPr>
      <xdr:spPr>
        <a:xfrm>
          <a:off x="23465855" y="3465743"/>
          <a:ext cx="482436" cy="47178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4087B9F-B02E-C04C-B246-84DA5EFF4B5D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30</xdr:col>
      <xdr:colOff>520687</xdr:colOff>
      <xdr:row>15</xdr:row>
      <xdr:rowOff>49769</xdr:rowOff>
    </xdr:from>
    <xdr:to>
      <xdr:col>31</xdr:col>
      <xdr:colOff>576243</xdr:colOff>
      <xdr:row>18</xdr:row>
      <xdr:rowOff>7544</xdr:rowOff>
    </xdr:to>
    <xdr:grpSp>
      <xdr:nvGrpSpPr>
        <xdr:cNvPr id="256" name="Group 255">
          <a:extLst>
            <a:ext uri="{FF2B5EF4-FFF2-40B4-BE49-F238E27FC236}">
              <a16:creationId xmlns:a16="http://schemas.microsoft.com/office/drawing/2014/main" id="{59702D42-837B-174B-BE11-B9D4C6A183DF}"/>
            </a:ext>
          </a:extLst>
        </xdr:cNvPr>
        <xdr:cNvGrpSpPr/>
      </xdr:nvGrpSpPr>
      <xdr:grpSpPr>
        <a:xfrm>
          <a:off x="25497354" y="2617991"/>
          <a:ext cx="888111" cy="493997"/>
          <a:chOff x="26297067" y="2804694"/>
          <a:chExt cx="894914" cy="485314"/>
        </a:xfrm>
      </xdr:grpSpPr>
      <xdr:sp macro="" textlink="Location1ANALYSIS!J11">
        <xdr:nvSpPr>
          <xdr:cNvPr id="257" name="TextBox 256">
            <a:extLst>
              <a:ext uri="{FF2B5EF4-FFF2-40B4-BE49-F238E27FC236}">
                <a16:creationId xmlns:a16="http://schemas.microsoft.com/office/drawing/2014/main" id="{262EA13B-C839-7142-ABF9-E7B4C037857E}"/>
              </a:ext>
            </a:extLst>
          </xdr:cNvPr>
          <xdr:cNvSpPr txBox="1"/>
        </xdr:nvSpPr>
        <xdr:spPr>
          <a:xfrm>
            <a:off x="26297067" y="2804694"/>
            <a:ext cx="49636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258" name="TextBox 257">
            <a:extLst>
              <a:ext uri="{FF2B5EF4-FFF2-40B4-BE49-F238E27FC236}">
                <a16:creationId xmlns:a16="http://schemas.microsoft.com/office/drawing/2014/main" id="{9064EDFF-D9E1-DC47-BAB9-DD526A8A893F}"/>
              </a:ext>
            </a:extLst>
          </xdr:cNvPr>
          <xdr:cNvSpPr txBox="1"/>
        </xdr:nvSpPr>
        <xdr:spPr>
          <a:xfrm>
            <a:off x="26612249" y="2804694"/>
            <a:ext cx="579732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7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9" name="TextBox 258">
            <a:extLst>
              <a:ext uri="{FF2B5EF4-FFF2-40B4-BE49-F238E27FC236}">
                <a16:creationId xmlns:a16="http://schemas.microsoft.com/office/drawing/2014/main" id="{491747C8-B8BC-4C4C-A13B-A0AFFE9A3E68}"/>
              </a:ext>
            </a:extLst>
          </xdr:cNvPr>
          <xdr:cNvSpPr txBox="1"/>
        </xdr:nvSpPr>
        <xdr:spPr>
          <a:xfrm>
            <a:off x="26462114" y="280469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536212</xdr:colOff>
      <xdr:row>15</xdr:row>
      <xdr:rowOff>49769</xdr:rowOff>
    </xdr:from>
    <xdr:to>
      <xdr:col>30</xdr:col>
      <xdr:colOff>677339</xdr:colOff>
      <xdr:row>18</xdr:row>
      <xdr:rowOff>7544</xdr:rowOff>
    </xdr:to>
    <xdr:grpSp>
      <xdr:nvGrpSpPr>
        <xdr:cNvPr id="260" name="Group 259">
          <a:extLst>
            <a:ext uri="{FF2B5EF4-FFF2-40B4-BE49-F238E27FC236}">
              <a16:creationId xmlns:a16="http://schemas.microsoft.com/office/drawing/2014/main" id="{E0818DA2-E291-114B-95A2-BFEE15A074BF}"/>
            </a:ext>
          </a:extLst>
        </xdr:cNvPr>
        <xdr:cNvGrpSpPr/>
      </xdr:nvGrpSpPr>
      <xdr:grpSpPr>
        <a:xfrm>
          <a:off x="24680323" y="2617991"/>
          <a:ext cx="973683" cy="493997"/>
          <a:chOff x="24899023" y="2804694"/>
          <a:chExt cx="985553" cy="485314"/>
        </a:xfrm>
      </xdr:grpSpPr>
      <xdr:sp macro="" textlink="#REF!">
        <xdr:nvSpPr>
          <xdr:cNvPr id="261" name="TextBox 260">
            <a:extLst>
              <a:ext uri="{FF2B5EF4-FFF2-40B4-BE49-F238E27FC236}">
                <a16:creationId xmlns:a16="http://schemas.microsoft.com/office/drawing/2014/main" id="{3C2994D2-D70C-FA40-8700-7369A59AA2E9}"/>
              </a:ext>
            </a:extLst>
          </xdr:cNvPr>
          <xdr:cNvSpPr txBox="1"/>
        </xdr:nvSpPr>
        <xdr:spPr>
          <a:xfrm>
            <a:off x="25230168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8">
        <xdr:nvSpPr>
          <xdr:cNvPr id="262" name="TextBox 261">
            <a:extLst>
              <a:ext uri="{FF2B5EF4-FFF2-40B4-BE49-F238E27FC236}">
                <a16:creationId xmlns:a16="http://schemas.microsoft.com/office/drawing/2014/main" id="{19576F6E-847B-6C42-A2C5-78C0208946E8}"/>
              </a:ext>
            </a:extLst>
          </xdr:cNvPr>
          <xdr:cNvSpPr txBox="1"/>
        </xdr:nvSpPr>
        <xdr:spPr>
          <a:xfrm>
            <a:off x="24899023" y="2804694"/>
            <a:ext cx="51074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8DABB5-6A29-D048-8937-A0B2D9B8A46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8">
        <xdr:nvSpPr>
          <xdr:cNvPr id="263" name="TextBox 262">
            <a:extLst>
              <a:ext uri="{FF2B5EF4-FFF2-40B4-BE49-F238E27FC236}">
                <a16:creationId xmlns:a16="http://schemas.microsoft.com/office/drawing/2014/main" id="{64F58486-A620-EE46-9DEB-B8B05405103D}"/>
              </a:ext>
            </a:extLst>
          </xdr:cNvPr>
          <xdr:cNvSpPr txBox="1"/>
        </xdr:nvSpPr>
        <xdr:spPr>
          <a:xfrm>
            <a:off x="25346641" y="2804694"/>
            <a:ext cx="537935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416ED6-1E99-E241-838F-AD9E0DD4251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521542</xdr:colOff>
      <xdr:row>15</xdr:row>
      <xdr:rowOff>49769</xdr:rowOff>
    </xdr:from>
    <xdr:to>
      <xdr:col>32</xdr:col>
      <xdr:colOff>331715</xdr:colOff>
      <xdr:row>18</xdr:row>
      <xdr:rowOff>7544</xdr:rowOff>
    </xdr:to>
    <xdr:grpSp>
      <xdr:nvGrpSpPr>
        <xdr:cNvPr id="264" name="Group 263">
          <a:extLst>
            <a:ext uri="{FF2B5EF4-FFF2-40B4-BE49-F238E27FC236}">
              <a16:creationId xmlns:a16="http://schemas.microsoft.com/office/drawing/2014/main" id="{AA38DE7D-8065-7A48-8129-61A1BBB826C6}"/>
            </a:ext>
          </a:extLst>
        </xdr:cNvPr>
        <xdr:cNvGrpSpPr/>
      </xdr:nvGrpSpPr>
      <xdr:grpSpPr>
        <a:xfrm>
          <a:off x="26330764" y="2617991"/>
          <a:ext cx="642729" cy="493997"/>
          <a:chOff x="27484619" y="2804694"/>
          <a:chExt cx="650327" cy="485314"/>
        </a:xfrm>
      </xdr:grpSpPr>
      <xdr:sp macro="" textlink="Location1ANALYSIS!J14">
        <xdr:nvSpPr>
          <xdr:cNvPr id="265" name="TextBox 264">
            <a:extLst>
              <a:ext uri="{FF2B5EF4-FFF2-40B4-BE49-F238E27FC236}">
                <a16:creationId xmlns:a16="http://schemas.microsoft.com/office/drawing/2014/main" id="{2042AE96-32E9-E642-AF49-918405F47250}"/>
              </a:ext>
            </a:extLst>
          </xdr:cNvPr>
          <xdr:cNvSpPr txBox="1"/>
        </xdr:nvSpPr>
        <xdr:spPr>
          <a:xfrm>
            <a:off x="2748461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6BBB55-BF0E-6749-B06A-71A4C9A5507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266" name="TextBox 265">
            <a:extLst>
              <a:ext uri="{FF2B5EF4-FFF2-40B4-BE49-F238E27FC236}">
                <a16:creationId xmlns:a16="http://schemas.microsoft.com/office/drawing/2014/main" id="{AD5D53C6-A4C1-7E4A-A259-43832EE602F9}"/>
              </a:ext>
            </a:extLst>
          </xdr:cNvPr>
          <xdr:cNvSpPr txBox="1"/>
        </xdr:nvSpPr>
        <xdr:spPr>
          <a:xfrm>
            <a:off x="27790675" y="280469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6F5E126-1B43-E340-9A80-63BAE4E5FA6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67" name="TextBox 266">
            <a:extLst>
              <a:ext uri="{FF2B5EF4-FFF2-40B4-BE49-F238E27FC236}">
                <a16:creationId xmlns:a16="http://schemas.microsoft.com/office/drawing/2014/main" id="{BE19B545-E4DC-5A44-AC4C-10EC7B393C94}"/>
              </a:ext>
            </a:extLst>
          </xdr:cNvPr>
          <xdr:cNvSpPr txBox="1"/>
        </xdr:nvSpPr>
        <xdr:spPr>
          <a:xfrm>
            <a:off x="27642295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714167</xdr:colOff>
      <xdr:row>15</xdr:row>
      <xdr:rowOff>49769</xdr:rowOff>
    </xdr:from>
    <xdr:to>
      <xdr:col>29</xdr:col>
      <xdr:colOff>485264</xdr:colOff>
      <xdr:row>18</xdr:row>
      <xdr:rowOff>7544</xdr:rowOff>
    </xdr:to>
    <xdr:grpSp>
      <xdr:nvGrpSpPr>
        <xdr:cNvPr id="268" name="Group 267">
          <a:extLst>
            <a:ext uri="{FF2B5EF4-FFF2-40B4-BE49-F238E27FC236}">
              <a16:creationId xmlns:a16="http://schemas.microsoft.com/office/drawing/2014/main" id="{C9294BFC-FDA7-CC41-B607-ABE9380F689D}"/>
            </a:ext>
          </a:extLst>
        </xdr:cNvPr>
        <xdr:cNvGrpSpPr/>
      </xdr:nvGrpSpPr>
      <xdr:grpSpPr>
        <a:xfrm>
          <a:off x="24025723" y="2617991"/>
          <a:ext cx="603652" cy="493997"/>
          <a:chOff x="24082167" y="2804694"/>
          <a:chExt cx="611251" cy="485314"/>
        </a:xfrm>
      </xdr:grpSpPr>
      <xdr:sp macro="" textlink="#REF!">
        <xdr:nvSpPr>
          <xdr:cNvPr id="269" name="TextBox 268">
            <a:extLst>
              <a:ext uri="{FF2B5EF4-FFF2-40B4-BE49-F238E27FC236}">
                <a16:creationId xmlns:a16="http://schemas.microsoft.com/office/drawing/2014/main" id="{2B7D267F-5BA0-0545-BDD3-31DF61457887}"/>
              </a:ext>
            </a:extLst>
          </xdr:cNvPr>
          <xdr:cNvSpPr txBox="1"/>
        </xdr:nvSpPr>
        <xdr:spPr>
          <a:xfrm>
            <a:off x="24257034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5">
        <xdr:nvSpPr>
          <xdr:cNvPr id="270" name="TextBox 269">
            <a:extLst>
              <a:ext uri="{FF2B5EF4-FFF2-40B4-BE49-F238E27FC236}">
                <a16:creationId xmlns:a16="http://schemas.microsoft.com/office/drawing/2014/main" id="{D7A369D0-13BE-094B-9554-A024D7E22D2A}"/>
              </a:ext>
            </a:extLst>
          </xdr:cNvPr>
          <xdr:cNvSpPr txBox="1"/>
        </xdr:nvSpPr>
        <xdr:spPr>
          <a:xfrm>
            <a:off x="24082167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780111D-1E36-6A47-8CFD-EF276DF9D77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#REF!">
        <xdr:nvSpPr>
          <xdr:cNvPr id="271" name="TextBox 270">
            <a:extLst>
              <a:ext uri="{FF2B5EF4-FFF2-40B4-BE49-F238E27FC236}">
                <a16:creationId xmlns:a16="http://schemas.microsoft.com/office/drawing/2014/main" id="{08BDAE61-8EBE-C644-8A19-0AE1D531FC8A}"/>
              </a:ext>
            </a:extLst>
          </xdr:cNvPr>
          <xdr:cNvSpPr txBox="1"/>
        </xdr:nvSpPr>
        <xdr:spPr>
          <a:xfrm>
            <a:off x="24400910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2B1497F-A516-FA4C-B9CA-8F61089339A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335586</xdr:colOff>
      <xdr:row>15</xdr:row>
      <xdr:rowOff>49769</xdr:rowOff>
    </xdr:from>
    <xdr:to>
      <xdr:col>33</xdr:col>
      <xdr:colOff>87144</xdr:colOff>
      <xdr:row>18</xdr:row>
      <xdr:rowOff>7544</xdr:rowOff>
    </xdr:to>
    <xdr:grpSp>
      <xdr:nvGrpSpPr>
        <xdr:cNvPr id="272" name="Group 271">
          <a:extLst>
            <a:ext uri="{FF2B5EF4-FFF2-40B4-BE49-F238E27FC236}">
              <a16:creationId xmlns:a16="http://schemas.microsoft.com/office/drawing/2014/main" id="{0FAD794F-FF95-9546-8094-E09E8BBE6A4F}"/>
            </a:ext>
          </a:extLst>
        </xdr:cNvPr>
        <xdr:cNvGrpSpPr/>
      </xdr:nvGrpSpPr>
      <xdr:grpSpPr>
        <a:xfrm>
          <a:off x="26977364" y="2617991"/>
          <a:ext cx="584113" cy="493997"/>
          <a:chOff x="28412355" y="2804694"/>
          <a:chExt cx="591712" cy="485314"/>
        </a:xfrm>
      </xdr:grpSpPr>
      <xdr:sp macro="" textlink="Location1ANALYSIS!J17">
        <xdr:nvSpPr>
          <xdr:cNvPr id="273" name="TextBox 272">
            <a:extLst>
              <a:ext uri="{FF2B5EF4-FFF2-40B4-BE49-F238E27FC236}">
                <a16:creationId xmlns:a16="http://schemas.microsoft.com/office/drawing/2014/main" id="{AB421832-6E12-7A46-9A86-DCF2A62010AD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DEF4F4-EB34-0C47-9E4D-D200532E7E0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274" name="TextBox 273">
            <a:extLst>
              <a:ext uri="{FF2B5EF4-FFF2-40B4-BE49-F238E27FC236}">
                <a16:creationId xmlns:a16="http://schemas.microsoft.com/office/drawing/2014/main" id="{805B3F2C-C13C-AB4B-AF53-6256E02B151E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6F2177-5FD4-2E4B-85C7-70E2918E519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75" name="TextBox 274">
            <a:extLst>
              <a:ext uri="{FF2B5EF4-FFF2-40B4-BE49-F238E27FC236}">
                <a16:creationId xmlns:a16="http://schemas.microsoft.com/office/drawing/2014/main" id="{1E067EEB-2D4C-8B41-AD9E-1CF35F2B1F35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264332</xdr:colOff>
      <xdr:row>10</xdr:row>
      <xdr:rowOff>154869</xdr:rowOff>
    </xdr:from>
    <xdr:to>
      <xdr:col>33</xdr:col>
      <xdr:colOff>6121</xdr:colOff>
      <xdr:row>13</xdr:row>
      <xdr:rowOff>112645</xdr:rowOff>
    </xdr:to>
    <xdr:grpSp>
      <xdr:nvGrpSpPr>
        <xdr:cNvPr id="276" name="Group 275">
          <a:extLst>
            <a:ext uri="{FF2B5EF4-FFF2-40B4-BE49-F238E27FC236}">
              <a16:creationId xmlns:a16="http://schemas.microsoft.com/office/drawing/2014/main" id="{904D2BE0-A794-0648-86D4-053557CF9388}"/>
            </a:ext>
          </a:extLst>
        </xdr:cNvPr>
        <xdr:cNvGrpSpPr/>
      </xdr:nvGrpSpPr>
      <xdr:grpSpPr>
        <a:xfrm>
          <a:off x="26906110" y="1848202"/>
          <a:ext cx="574344" cy="465776"/>
          <a:chOff x="28438794" y="1682778"/>
          <a:chExt cx="581943" cy="485314"/>
        </a:xfrm>
      </xdr:grpSpPr>
      <xdr:sp macro="" textlink="#REF!">
        <xdr:nvSpPr>
          <xdr:cNvPr id="277" name="TextBox 276">
            <a:extLst>
              <a:ext uri="{FF2B5EF4-FFF2-40B4-BE49-F238E27FC236}">
                <a16:creationId xmlns:a16="http://schemas.microsoft.com/office/drawing/2014/main" id="{7CD748B6-7C40-2A45-9353-5DD2D777AD2A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278" name="TextBox 277">
            <a:extLst>
              <a:ext uri="{FF2B5EF4-FFF2-40B4-BE49-F238E27FC236}">
                <a16:creationId xmlns:a16="http://schemas.microsoft.com/office/drawing/2014/main" id="{BFBB2CD0-BCF6-DE41-A804-5DC88C8A0EFB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225065-40EA-DB40-BC5E-7703B8DAE7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279" name="TextBox 278">
            <a:extLst>
              <a:ext uri="{FF2B5EF4-FFF2-40B4-BE49-F238E27FC236}">
                <a16:creationId xmlns:a16="http://schemas.microsoft.com/office/drawing/2014/main" id="{ECCDFDC6-03F6-224C-BFAD-33318D6DC930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6AC24A-AE34-394C-8882-0F5D74A4FE2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508907</xdr:colOff>
      <xdr:row>10</xdr:row>
      <xdr:rowOff>154869</xdr:rowOff>
    </xdr:from>
    <xdr:to>
      <xdr:col>32</xdr:col>
      <xdr:colOff>338618</xdr:colOff>
      <xdr:row>13</xdr:row>
      <xdr:rowOff>112645</xdr:rowOff>
    </xdr:to>
    <xdr:grpSp>
      <xdr:nvGrpSpPr>
        <xdr:cNvPr id="280" name="Group 279">
          <a:extLst>
            <a:ext uri="{FF2B5EF4-FFF2-40B4-BE49-F238E27FC236}">
              <a16:creationId xmlns:a16="http://schemas.microsoft.com/office/drawing/2014/main" id="{61B79F23-BCAA-9A47-A984-D2670C73E608}"/>
            </a:ext>
          </a:extLst>
        </xdr:cNvPr>
        <xdr:cNvGrpSpPr/>
      </xdr:nvGrpSpPr>
      <xdr:grpSpPr>
        <a:xfrm>
          <a:off x="26318129" y="1848202"/>
          <a:ext cx="662267" cy="465776"/>
          <a:chOff x="27462214" y="1682778"/>
          <a:chExt cx="669865" cy="485314"/>
        </a:xfrm>
      </xdr:grpSpPr>
      <xdr:sp macro="" textlink="#REF!">
        <xdr:nvSpPr>
          <xdr:cNvPr id="281" name="TextBox 280">
            <a:extLst>
              <a:ext uri="{FF2B5EF4-FFF2-40B4-BE49-F238E27FC236}">
                <a16:creationId xmlns:a16="http://schemas.microsoft.com/office/drawing/2014/main" id="{FFF72877-5D7E-7A4E-93DB-1718E7FF88A8}"/>
              </a:ext>
            </a:extLst>
          </xdr:cNvPr>
          <xdr:cNvSpPr txBox="1"/>
        </xdr:nvSpPr>
        <xdr:spPr>
          <a:xfrm>
            <a:off x="27652648" y="1682778"/>
            <a:ext cx="332193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282" name="TextBox 281">
            <a:extLst>
              <a:ext uri="{FF2B5EF4-FFF2-40B4-BE49-F238E27FC236}">
                <a16:creationId xmlns:a16="http://schemas.microsoft.com/office/drawing/2014/main" id="{7EA260CC-3BBE-2047-9EFD-91DACA7819FA}"/>
              </a:ext>
            </a:extLst>
          </xdr:cNvPr>
          <xdr:cNvSpPr txBox="1"/>
        </xdr:nvSpPr>
        <xdr:spPr>
          <a:xfrm>
            <a:off x="27462214" y="1682778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283" name="TextBox 282">
            <a:extLst>
              <a:ext uri="{FF2B5EF4-FFF2-40B4-BE49-F238E27FC236}">
                <a16:creationId xmlns:a16="http://schemas.microsoft.com/office/drawing/2014/main" id="{6B255ED3-8CAD-EA4F-8380-DA13C9A7D8D8}"/>
              </a:ext>
            </a:extLst>
          </xdr:cNvPr>
          <xdr:cNvSpPr txBox="1"/>
        </xdr:nvSpPr>
        <xdr:spPr>
          <a:xfrm>
            <a:off x="27787808" y="1682778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561403</xdr:colOff>
      <xdr:row>10</xdr:row>
      <xdr:rowOff>154869</xdr:rowOff>
    </xdr:from>
    <xdr:to>
      <xdr:col>31</xdr:col>
      <xdr:colOff>319813</xdr:colOff>
      <xdr:row>13</xdr:row>
      <xdr:rowOff>112645</xdr:rowOff>
    </xdr:to>
    <xdr:grpSp>
      <xdr:nvGrpSpPr>
        <xdr:cNvPr id="284" name="Group 283">
          <a:extLst>
            <a:ext uri="{FF2B5EF4-FFF2-40B4-BE49-F238E27FC236}">
              <a16:creationId xmlns:a16="http://schemas.microsoft.com/office/drawing/2014/main" id="{B618ECB8-08B2-5F4D-B406-17E3F89E300C}"/>
            </a:ext>
          </a:extLst>
        </xdr:cNvPr>
        <xdr:cNvGrpSpPr/>
      </xdr:nvGrpSpPr>
      <xdr:grpSpPr>
        <a:xfrm>
          <a:off x="25538070" y="1848202"/>
          <a:ext cx="590965" cy="465776"/>
          <a:chOff x="26303326" y="1682778"/>
          <a:chExt cx="598564" cy="485314"/>
        </a:xfrm>
      </xdr:grpSpPr>
      <xdr:sp macro="" textlink="#REF!">
        <xdr:nvSpPr>
          <xdr:cNvPr id="285" name="TextBox 284">
            <a:extLst>
              <a:ext uri="{FF2B5EF4-FFF2-40B4-BE49-F238E27FC236}">
                <a16:creationId xmlns:a16="http://schemas.microsoft.com/office/drawing/2014/main" id="{0BACE24D-CB6A-8E44-8E67-D26FA21A4F2B}"/>
              </a:ext>
            </a:extLst>
          </xdr:cNvPr>
          <xdr:cNvSpPr txBox="1"/>
        </xdr:nvSpPr>
        <xdr:spPr>
          <a:xfrm>
            <a:off x="26472466" y="1682778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286" name="TextBox 285">
            <a:extLst>
              <a:ext uri="{FF2B5EF4-FFF2-40B4-BE49-F238E27FC236}">
                <a16:creationId xmlns:a16="http://schemas.microsoft.com/office/drawing/2014/main" id="{210918AA-A7F9-944E-BA46-AC597244D669}"/>
              </a:ext>
            </a:extLst>
          </xdr:cNvPr>
          <xdr:cNvSpPr txBox="1"/>
        </xdr:nvSpPr>
        <xdr:spPr>
          <a:xfrm>
            <a:off x="26303326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8E8B44-8FE2-2F41-AA12-B504F39819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287" name="TextBox 286">
            <a:extLst>
              <a:ext uri="{FF2B5EF4-FFF2-40B4-BE49-F238E27FC236}">
                <a16:creationId xmlns:a16="http://schemas.microsoft.com/office/drawing/2014/main" id="{4FF31410-D1D7-4741-AC6B-E4133E83A9A6}"/>
              </a:ext>
            </a:extLst>
          </xdr:cNvPr>
          <xdr:cNvSpPr txBox="1"/>
        </xdr:nvSpPr>
        <xdr:spPr>
          <a:xfrm>
            <a:off x="2660938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3438ED-279F-234B-A9A5-E62E1CF7C7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774627</xdr:colOff>
      <xdr:row>10</xdr:row>
      <xdr:rowOff>154869</xdr:rowOff>
    </xdr:from>
    <xdr:to>
      <xdr:col>30</xdr:col>
      <xdr:colOff>749253</xdr:colOff>
      <xdr:row>13</xdr:row>
      <xdr:rowOff>112645</xdr:rowOff>
    </xdr:to>
    <xdr:grpSp>
      <xdr:nvGrpSpPr>
        <xdr:cNvPr id="288" name="Group 287">
          <a:extLst>
            <a:ext uri="{FF2B5EF4-FFF2-40B4-BE49-F238E27FC236}">
              <a16:creationId xmlns:a16="http://schemas.microsoft.com/office/drawing/2014/main" id="{F4CBCA8A-F7C0-CB43-9BCB-9BD2D36FBB41}"/>
            </a:ext>
          </a:extLst>
        </xdr:cNvPr>
        <xdr:cNvGrpSpPr/>
      </xdr:nvGrpSpPr>
      <xdr:grpSpPr>
        <a:xfrm>
          <a:off x="24918738" y="1848202"/>
          <a:ext cx="807182" cy="465776"/>
          <a:chOff x="25070780" y="1682778"/>
          <a:chExt cx="815393" cy="485314"/>
        </a:xfrm>
      </xdr:grpSpPr>
      <xdr:sp macro="" textlink="#REF!">
        <xdr:nvSpPr>
          <xdr:cNvPr id="289" name="TextBox 288">
            <a:extLst>
              <a:ext uri="{FF2B5EF4-FFF2-40B4-BE49-F238E27FC236}">
                <a16:creationId xmlns:a16="http://schemas.microsoft.com/office/drawing/2014/main" id="{2906E9B1-B97A-574B-950E-9418094392AE}"/>
              </a:ext>
            </a:extLst>
          </xdr:cNvPr>
          <xdr:cNvSpPr txBox="1"/>
        </xdr:nvSpPr>
        <xdr:spPr>
          <a:xfrm>
            <a:off x="25240521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9">
        <xdr:nvSpPr>
          <xdr:cNvPr id="290" name="TextBox 289">
            <a:extLst>
              <a:ext uri="{FF2B5EF4-FFF2-40B4-BE49-F238E27FC236}">
                <a16:creationId xmlns:a16="http://schemas.microsoft.com/office/drawing/2014/main" id="{364D8E47-7279-F64B-812E-D0208020839F}"/>
              </a:ext>
            </a:extLst>
          </xdr:cNvPr>
          <xdr:cNvSpPr txBox="1"/>
        </xdr:nvSpPr>
        <xdr:spPr>
          <a:xfrm>
            <a:off x="25070780" y="1682778"/>
            <a:ext cx="499503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091088-D58C-7242-9B5C-057237BFE7D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9">
        <xdr:nvSpPr>
          <xdr:cNvPr id="291" name="TextBox 290">
            <a:extLst>
              <a:ext uri="{FF2B5EF4-FFF2-40B4-BE49-F238E27FC236}">
                <a16:creationId xmlns:a16="http://schemas.microsoft.com/office/drawing/2014/main" id="{1C06384B-0C47-AB4A-A40D-330271F7D2A5}"/>
              </a:ext>
            </a:extLst>
          </xdr:cNvPr>
          <xdr:cNvSpPr txBox="1"/>
        </xdr:nvSpPr>
        <xdr:spPr>
          <a:xfrm>
            <a:off x="25376164" y="1682778"/>
            <a:ext cx="510009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E05395-CA29-3942-BC13-BEB7D93454F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66530</xdr:colOff>
      <xdr:row>10</xdr:row>
      <xdr:rowOff>154869</xdr:rowOff>
    </xdr:from>
    <xdr:to>
      <xdr:col>29</xdr:col>
      <xdr:colOff>677781</xdr:colOff>
      <xdr:row>13</xdr:row>
      <xdr:rowOff>112645</xdr:rowOff>
    </xdr:to>
    <xdr:grpSp>
      <xdr:nvGrpSpPr>
        <xdr:cNvPr id="292" name="Group 291">
          <a:extLst>
            <a:ext uri="{FF2B5EF4-FFF2-40B4-BE49-F238E27FC236}">
              <a16:creationId xmlns:a16="http://schemas.microsoft.com/office/drawing/2014/main" id="{DC2AAAEE-1CEC-2F4B-9E79-4768235F6037}"/>
            </a:ext>
          </a:extLst>
        </xdr:cNvPr>
        <xdr:cNvGrpSpPr/>
      </xdr:nvGrpSpPr>
      <xdr:grpSpPr>
        <a:xfrm>
          <a:off x="24210641" y="1848202"/>
          <a:ext cx="611251" cy="465776"/>
          <a:chOff x="24089069" y="1682778"/>
          <a:chExt cx="611251" cy="485314"/>
        </a:xfrm>
      </xdr:grpSpPr>
      <xdr:sp macro="" textlink="">
        <xdr:nvSpPr>
          <xdr:cNvPr id="293" name="TextBox 292">
            <a:extLst>
              <a:ext uri="{FF2B5EF4-FFF2-40B4-BE49-F238E27FC236}">
                <a16:creationId xmlns:a16="http://schemas.microsoft.com/office/drawing/2014/main" id="{10B79F58-974F-8E40-847B-6F5C06D49D39}"/>
              </a:ext>
            </a:extLst>
          </xdr:cNvPr>
          <xdr:cNvSpPr txBox="1"/>
        </xdr:nvSpPr>
        <xdr:spPr>
          <a:xfrm>
            <a:off x="24267387" y="1682778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1ANALYSIS!J6">
        <xdr:nvSpPr>
          <xdr:cNvPr id="294" name="TextBox 293">
            <a:extLst>
              <a:ext uri="{FF2B5EF4-FFF2-40B4-BE49-F238E27FC236}">
                <a16:creationId xmlns:a16="http://schemas.microsoft.com/office/drawing/2014/main" id="{7859990E-5DBC-7C41-A2F6-0DDE010FBF16}"/>
              </a:ext>
            </a:extLst>
          </xdr:cNvPr>
          <xdr:cNvSpPr txBox="1"/>
        </xdr:nvSpPr>
        <xdr:spPr>
          <a:xfrm>
            <a:off x="2408906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5D391A0-A767-B344-9D16-4A7325BF51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6">
        <xdr:nvSpPr>
          <xdr:cNvPr id="295" name="TextBox 294">
            <a:extLst>
              <a:ext uri="{FF2B5EF4-FFF2-40B4-BE49-F238E27FC236}">
                <a16:creationId xmlns:a16="http://schemas.microsoft.com/office/drawing/2014/main" id="{466EA17F-00C9-D74D-98A9-695BDF8F44DA}"/>
              </a:ext>
            </a:extLst>
          </xdr:cNvPr>
          <xdr:cNvSpPr txBox="1"/>
        </xdr:nvSpPr>
        <xdr:spPr>
          <a:xfrm>
            <a:off x="2440781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042334D-844C-E14B-A5D0-90695FF96E0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480289</xdr:colOff>
      <xdr:row>20</xdr:row>
      <xdr:rowOff>104985</xdr:rowOff>
    </xdr:from>
    <xdr:to>
      <xdr:col>29</xdr:col>
      <xdr:colOff>284148</xdr:colOff>
      <xdr:row>23</xdr:row>
      <xdr:rowOff>89652</xdr:rowOff>
    </xdr:to>
    <xdr:grpSp>
      <xdr:nvGrpSpPr>
        <xdr:cNvPr id="296" name="Group 295">
          <a:extLst>
            <a:ext uri="{FF2B5EF4-FFF2-40B4-BE49-F238E27FC236}">
              <a16:creationId xmlns:a16="http://schemas.microsoft.com/office/drawing/2014/main" id="{B79C0F88-44F5-B24B-83EC-B314D105C6BF}"/>
            </a:ext>
          </a:extLst>
        </xdr:cNvPr>
        <xdr:cNvGrpSpPr/>
      </xdr:nvGrpSpPr>
      <xdr:grpSpPr>
        <a:xfrm>
          <a:off x="23791845" y="3548096"/>
          <a:ext cx="636414" cy="492667"/>
          <a:chOff x="24112058" y="3846601"/>
          <a:chExt cx="644013" cy="482898"/>
        </a:xfrm>
      </xdr:grpSpPr>
      <xdr:sp macro="" textlink="Location1ANALYSIS!J4">
        <xdr:nvSpPr>
          <xdr:cNvPr id="297" name="TextBox 296">
            <a:extLst>
              <a:ext uri="{FF2B5EF4-FFF2-40B4-BE49-F238E27FC236}">
                <a16:creationId xmlns:a16="http://schemas.microsoft.com/office/drawing/2014/main" id="{893F3B7D-FAB6-0944-B236-CCDC693CAA94}"/>
              </a:ext>
            </a:extLst>
          </xdr:cNvPr>
          <xdr:cNvSpPr txBox="1"/>
        </xdr:nvSpPr>
        <xdr:spPr>
          <a:xfrm>
            <a:off x="241120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B2650D7-04BE-EB46-8354-B30FF2DDCF5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5">
        <xdr:nvSpPr>
          <xdr:cNvPr id="298" name="TextBox 297">
            <a:extLst>
              <a:ext uri="{FF2B5EF4-FFF2-40B4-BE49-F238E27FC236}">
                <a16:creationId xmlns:a16="http://schemas.microsoft.com/office/drawing/2014/main" id="{ABDB7C5C-1821-A54E-B7CA-EA88876CC1AF}"/>
              </a:ext>
            </a:extLst>
          </xdr:cNvPr>
          <xdr:cNvSpPr txBox="1"/>
        </xdr:nvSpPr>
        <xdr:spPr>
          <a:xfrm>
            <a:off x="24444469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EF823EC-B9B8-794D-AF0C-4D21CDF7205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99" name="TextBox 298">
            <a:extLst>
              <a:ext uri="{FF2B5EF4-FFF2-40B4-BE49-F238E27FC236}">
                <a16:creationId xmlns:a16="http://schemas.microsoft.com/office/drawing/2014/main" id="{BB693B33-47D0-DB49-96F6-C5C0C16FD920}"/>
              </a:ext>
            </a:extLst>
          </xdr:cNvPr>
          <xdr:cNvSpPr txBox="1"/>
        </xdr:nvSpPr>
        <xdr:spPr>
          <a:xfrm>
            <a:off x="24296056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585087</xdr:colOff>
      <xdr:row>20</xdr:row>
      <xdr:rowOff>104985</xdr:rowOff>
    </xdr:from>
    <xdr:to>
      <xdr:col>30</xdr:col>
      <xdr:colOff>379178</xdr:colOff>
      <xdr:row>23</xdr:row>
      <xdr:rowOff>89652</xdr:rowOff>
    </xdr:to>
    <xdr:grpSp>
      <xdr:nvGrpSpPr>
        <xdr:cNvPr id="300" name="Group 299">
          <a:extLst>
            <a:ext uri="{FF2B5EF4-FFF2-40B4-BE49-F238E27FC236}">
              <a16:creationId xmlns:a16="http://schemas.microsoft.com/office/drawing/2014/main" id="{39293017-BA0A-E044-B85F-79C56B7B295F}"/>
            </a:ext>
          </a:extLst>
        </xdr:cNvPr>
        <xdr:cNvGrpSpPr/>
      </xdr:nvGrpSpPr>
      <xdr:grpSpPr>
        <a:xfrm>
          <a:off x="24729198" y="3548096"/>
          <a:ext cx="626647" cy="492667"/>
          <a:chOff x="25086318" y="3846601"/>
          <a:chExt cx="634244" cy="482898"/>
        </a:xfrm>
      </xdr:grpSpPr>
      <xdr:sp macro="" textlink="Location1ANALYSIS!$J$7">
        <xdr:nvSpPr>
          <xdr:cNvPr id="301" name="TextBox 300">
            <a:extLst>
              <a:ext uri="{FF2B5EF4-FFF2-40B4-BE49-F238E27FC236}">
                <a16:creationId xmlns:a16="http://schemas.microsoft.com/office/drawing/2014/main" id="{D70FFE12-FF22-9340-828C-1EAF3145FDC3}"/>
              </a:ext>
            </a:extLst>
          </xdr:cNvPr>
          <xdr:cNvSpPr txBox="1"/>
        </xdr:nvSpPr>
        <xdr:spPr>
          <a:xfrm>
            <a:off x="25086318" y="3846601"/>
            <a:ext cx="298735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A92DCB7-E044-6A47-92D4-25E3421BE06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7">
        <xdr:nvSpPr>
          <xdr:cNvPr id="302" name="TextBox 301">
            <a:extLst>
              <a:ext uri="{FF2B5EF4-FFF2-40B4-BE49-F238E27FC236}">
                <a16:creationId xmlns:a16="http://schemas.microsoft.com/office/drawing/2014/main" id="{92E51D1B-A862-7042-B12D-50750C28B2D5}"/>
              </a:ext>
            </a:extLst>
          </xdr:cNvPr>
          <xdr:cNvSpPr txBox="1"/>
        </xdr:nvSpPr>
        <xdr:spPr>
          <a:xfrm>
            <a:off x="2540896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2D7C634-C106-304C-8FC3-BAA55951575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03" name="TextBox 302">
            <a:extLst>
              <a:ext uri="{FF2B5EF4-FFF2-40B4-BE49-F238E27FC236}">
                <a16:creationId xmlns:a16="http://schemas.microsoft.com/office/drawing/2014/main" id="{A5E3BCD0-CEDA-8147-B921-D21970D67CC5}"/>
              </a:ext>
            </a:extLst>
          </xdr:cNvPr>
          <xdr:cNvSpPr txBox="1"/>
        </xdr:nvSpPr>
        <xdr:spPr>
          <a:xfrm>
            <a:off x="2525919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513386</xdr:colOff>
      <xdr:row>20</xdr:row>
      <xdr:rowOff>104985</xdr:rowOff>
    </xdr:from>
    <xdr:to>
      <xdr:col>31</xdr:col>
      <xdr:colOff>307475</xdr:colOff>
      <xdr:row>23</xdr:row>
      <xdr:rowOff>89652</xdr:rowOff>
    </xdr:to>
    <xdr:grpSp>
      <xdr:nvGrpSpPr>
        <xdr:cNvPr id="304" name="Group 303">
          <a:extLst>
            <a:ext uri="{FF2B5EF4-FFF2-40B4-BE49-F238E27FC236}">
              <a16:creationId xmlns:a16="http://schemas.microsoft.com/office/drawing/2014/main" id="{57523681-866B-9F4D-BE38-9A027502D468}"/>
            </a:ext>
          </a:extLst>
        </xdr:cNvPr>
        <xdr:cNvGrpSpPr/>
      </xdr:nvGrpSpPr>
      <xdr:grpSpPr>
        <a:xfrm>
          <a:off x="25490053" y="3548096"/>
          <a:ext cx="626644" cy="492667"/>
          <a:chOff x="26284616" y="3846601"/>
          <a:chExt cx="634243" cy="482898"/>
        </a:xfrm>
      </xdr:grpSpPr>
      <xdr:sp macro="" textlink="Location1ANALYSIS!$J$10">
        <xdr:nvSpPr>
          <xdr:cNvPr id="305" name="TextBox 304">
            <a:extLst>
              <a:ext uri="{FF2B5EF4-FFF2-40B4-BE49-F238E27FC236}">
                <a16:creationId xmlns:a16="http://schemas.microsoft.com/office/drawing/2014/main" id="{325143A1-B2FC-B242-9BAE-EB8361E45ADB}"/>
              </a:ext>
            </a:extLst>
          </xdr:cNvPr>
          <xdr:cNvSpPr txBox="1"/>
        </xdr:nvSpPr>
        <xdr:spPr>
          <a:xfrm>
            <a:off x="26284616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497859-EEB1-394D-9F0B-3B2757B2C09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10">
        <xdr:nvSpPr>
          <xdr:cNvPr id="306" name="TextBox 305">
            <a:extLst>
              <a:ext uri="{FF2B5EF4-FFF2-40B4-BE49-F238E27FC236}">
                <a16:creationId xmlns:a16="http://schemas.microsoft.com/office/drawing/2014/main" id="{0AAFF109-B2DA-2041-A5B7-03C3B0581A35}"/>
              </a:ext>
            </a:extLst>
          </xdr:cNvPr>
          <xdr:cNvSpPr txBox="1"/>
        </xdr:nvSpPr>
        <xdr:spPr>
          <a:xfrm>
            <a:off x="26607257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376B67-9904-F545-846C-54A0983FC0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07" name="TextBox 306">
            <a:extLst>
              <a:ext uri="{FF2B5EF4-FFF2-40B4-BE49-F238E27FC236}">
                <a16:creationId xmlns:a16="http://schemas.microsoft.com/office/drawing/2014/main" id="{3D0D5573-550E-0D4E-8604-D677791FB599}"/>
              </a:ext>
            </a:extLst>
          </xdr:cNvPr>
          <xdr:cNvSpPr txBox="1"/>
        </xdr:nvSpPr>
        <xdr:spPr>
          <a:xfrm>
            <a:off x="2646127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549142</xdr:colOff>
      <xdr:row>20</xdr:row>
      <xdr:rowOff>104985</xdr:rowOff>
    </xdr:from>
    <xdr:to>
      <xdr:col>32</xdr:col>
      <xdr:colOff>362769</xdr:colOff>
      <xdr:row>23</xdr:row>
      <xdr:rowOff>89652</xdr:rowOff>
    </xdr:to>
    <xdr:grpSp>
      <xdr:nvGrpSpPr>
        <xdr:cNvPr id="308" name="Group 307">
          <a:extLst>
            <a:ext uri="{FF2B5EF4-FFF2-40B4-BE49-F238E27FC236}">
              <a16:creationId xmlns:a16="http://schemas.microsoft.com/office/drawing/2014/main" id="{CABC0726-BFB3-894F-952E-457EBBA2E2DF}"/>
            </a:ext>
          </a:extLst>
        </xdr:cNvPr>
        <xdr:cNvGrpSpPr/>
      </xdr:nvGrpSpPr>
      <xdr:grpSpPr>
        <a:xfrm>
          <a:off x="26358364" y="3548096"/>
          <a:ext cx="646183" cy="492667"/>
          <a:chOff x="27482911" y="3846601"/>
          <a:chExt cx="653781" cy="482898"/>
        </a:xfrm>
      </xdr:grpSpPr>
      <xdr:sp macro="" textlink="Location1ANALYSIS!J13">
        <xdr:nvSpPr>
          <xdr:cNvPr id="309" name="TextBox 308">
            <a:extLst>
              <a:ext uri="{FF2B5EF4-FFF2-40B4-BE49-F238E27FC236}">
                <a16:creationId xmlns:a16="http://schemas.microsoft.com/office/drawing/2014/main" id="{141C1187-2B4E-394B-9725-EC2006112F68}"/>
              </a:ext>
            </a:extLst>
          </xdr:cNvPr>
          <xdr:cNvSpPr txBox="1"/>
        </xdr:nvSpPr>
        <xdr:spPr>
          <a:xfrm>
            <a:off x="27482911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770157F-D507-7B47-8BCE-BBAD2974258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310" name="TextBox 309">
            <a:extLst>
              <a:ext uri="{FF2B5EF4-FFF2-40B4-BE49-F238E27FC236}">
                <a16:creationId xmlns:a16="http://schemas.microsoft.com/office/drawing/2014/main" id="{2922740C-A975-F14D-974D-12BB0E07C689}"/>
              </a:ext>
            </a:extLst>
          </xdr:cNvPr>
          <xdr:cNvSpPr txBox="1"/>
        </xdr:nvSpPr>
        <xdr:spPr>
          <a:xfrm>
            <a:off x="2782509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1C474A1-E440-4C45-9E72-3504CF06B39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11" name="TextBox 310">
            <a:extLst>
              <a:ext uri="{FF2B5EF4-FFF2-40B4-BE49-F238E27FC236}">
                <a16:creationId xmlns:a16="http://schemas.microsoft.com/office/drawing/2014/main" id="{FF453BA5-8B75-094F-9949-BECC5E9CED4D}"/>
              </a:ext>
            </a:extLst>
          </xdr:cNvPr>
          <xdr:cNvSpPr txBox="1"/>
        </xdr:nvSpPr>
        <xdr:spPr>
          <a:xfrm>
            <a:off x="27663348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459712</xdr:colOff>
      <xdr:row>20</xdr:row>
      <xdr:rowOff>104985</xdr:rowOff>
    </xdr:from>
    <xdr:to>
      <xdr:col>33</xdr:col>
      <xdr:colOff>234264</xdr:colOff>
      <xdr:row>23</xdr:row>
      <xdr:rowOff>89652</xdr:rowOff>
    </xdr:to>
    <xdr:grpSp>
      <xdr:nvGrpSpPr>
        <xdr:cNvPr id="312" name="Group 311">
          <a:extLst>
            <a:ext uri="{FF2B5EF4-FFF2-40B4-BE49-F238E27FC236}">
              <a16:creationId xmlns:a16="http://schemas.microsoft.com/office/drawing/2014/main" id="{6610F591-3D6E-B443-8897-75EE03462885}"/>
            </a:ext>
          </a:extLst>
        </xdr:cNvPr>
        <xdr:cNvGrpSpPr/>
      </xdr:nvGrpSpPr>
      <xdr:grpSpPr>
        <a:xfrm>
          <a:off x="27101490" y="3548096"/>
          <a:ext cx="607107" cy="492667"/>
          <a:chOff x="28448558" y="3846601"/>
          <a:chExt cx="614706" cy="482898"/>
        </a:xfrm>
      </xdr:grpSpPr>
      <xdr:sp macro="" textlink="Location1ANALYSIS!J16">
        <xdr:nvSpPr>
          <xdr:cNvPr id="313" name="TextBox 312">
            <a:extLst>
              <a:ext uri="{FF2B5EF4-FFF2-40B4-BE49-F238E27FC236}">
                <a16:creationId xmlns:a16="http://schemas.microsoft.com/office/drawing/2014/main" id="{B63052EF-9453-914F-81A7-603BD44EC3DD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CDD943A-6807-C944-9C7E-AA2C3532973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314" name="TextBox 313">
            <a:extLst>
              <a:ext uri="{FF2B5EF4-FFF2-40B4-BE49-F238E27FC236}">
                <a16:creationId xmlns:a16="http://schemas.microsoft.com/office/drawing/2014/main" id="{D28A0F4C-FD79-4A45-AECA-912CEC233596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8ECF56-13C8-F24E-8C36-C362FF03B2B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15" name="TextBox 314">
            <a:extLst>
              <a:ext uri="{FF2B5EF4-FFF2-40B4-BE49-F238E27FC236}">
                <a16:creationId xmlns:a16="http://schemas.microsoft.com/office/drawing/2014/main" id="{B62E4FD3-8B0E-0244-BE68-0243D2F362ED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483202</xdr:colOff>
      <xdr:row>27</xdr:row>
      <xdr:rowOff>10540</xdr:rowOff>
    </xdr:from>
    <xdr:to>
      <xdr:col>31</xdr:col>
      <xdr:colOff>477456</xdr:colOff>
      <xdr:row>28</xdr:row>
      <xdr:rowOff>122182</xdr:rowOff>
    </xdr:to>
    <xdr:sp macro="" textlink="Location1ANALYSIS!L39">
      <xdr:nvSpPr>
        <xdr:cNvPr id="319" name="Rectangle 318">
          <a:extLst>
            <a:ext uri="{FF2B5EF4-FFF2-40B4-BE49-F238E27FC236}">
              <a16:creationId xmlns:a16="http://schemas.microsoft.com/office/drawing/2014/main" id="{D984C5E7-BA99-DE44-9455-D444C09ED5F4}"/>
            </a:ext>
          </a:extLst>
        </xdr:cNvPr>
        <xdr:cNvSpPr>
          <a:spLocks noChangeAspect="1"/>
        </xdr:cNvSpPr>
      </xdr:nvSpPr>
      <xdr:spPr>
        <a:xfrm>
          <a:off x="25629202" y="4519040"/>
          <a:ext cx="832454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BD45884-FD95-9646-B4BB-1C0D2E08E632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2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333118</xdr:colOff>
      <xdr:row>27</xdr:row>
      <xdr:rowOff>10540</xdr:rowOff>
    </xdr:from>
    <xdr:to>
      <xdr:col>29</xdr:col>
      <xdr:colOff>327373</xdr:colOff>
      <xdr:row>28</xdr:row>
      <xdr:rowOff>122182</xdr:rowOff>
    </xdr:to>
    <xdr:sp macro="" textlink="Location1ANALYSIS!L37">
      <xdr:nvSpPr>
        <xdr:cNvPr id="320" name="Rectangle 319">
          <a:extLst>
            <a:ext uri="{FF2B5EF4-FFF2-40B4-BE49-F238E27FC236}">
              <a16:creationId xmlns:a16="http://schemas.microsoft.com/office/drawing/2014/main" id="{8CF6A6EF-9FBE-B440-AADE-7B1CD9213290}"/>
            </a:ext>
          </a:extLst>
        </xdr:cNvPr>
        <xdr:cNvSpPr>
          <a:spLocks noChangeAspect="1"/>
        </xdr:cNvSpPr>
      </xdr:nvSpPr>
      <xdr:spPr>
        <a:xfrm>
          <a:off x="23802718" y="4519040"/>
          <a:ext cx="832455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2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2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493119</xdr:colOff>
      <xdr:row>27</xdr:row>
      <xdr:rowOff>10540</xdr:rowOff>
    </xdr:from>
    <xdr:to>
      <xdr:col>30</xdr:col>
      <xdr:colOff>487374</xdr:colOff>
      <xdr:row>28</xdr:row>
      <xdr:rowOff>122182</xdr:rowOff>
    </xdr:to>
    <xdr:sp macro="" textlink="Location1ANALYSIS!L38">
      <xdr:nvSpPr>
        <xdr:cNvPr id="321" name="Rectangle 320">
          <a:extLst>
            <a:ext uri="{FF2B5EF4-FFF2-40B4-BE49-F238E27FC236}">
              <a16:creationId xmlns:a16="http://schemas.microsoft.com/office/drawing/2014/main" id="{41D5E937-3481-7B44-9ECC-781682AE743D}"/>
            </a:ext>
          </a:extLst>
        </xdr:cNvPr>
        <xdr:cNvSpPr>
          <a:spLocks noChangeAspect="1"/>
        </xdr:cNvSpPr>
      </xdr:nvSpPr>
      <xdr:spPr>
        <a:xfrm>
          <a:off x="24800919" y="4519040"/>
          <a:ext cx="832455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2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2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419917</xdr:colOff>
      <xdr:row>49</xdr:row>
      <xdr:rowOff>58332</xdr:rowOff>
    </xdr:from>
    <xdr:to>
      <xdr:col>29</xdr:col>
      <xdr:colOff>414172</xdr:colOff>
      <xdr:row>51</xdr:row>
      <xdr:rowOff>12787</xdr:rowOff>
    </xdr:to>
    <xdr:sp macro="" textlink="Location2ANALYSIS!L30">
      <xdr:nvSpPr>
        <xdr:cNvPr id="322" name="Rectangle 321">
          <a:extLst>
            <a:ext uri="{FF2B5EF4-FFF2-40B4-BE49-F238E27FC236}">
              <a16:creationId xmlns:a16="http://schemas.microsoft.com/office/drawing/2014/main" id="{E6EBD3BE-5D1E-9049-9378-AC35195E4939}"/>
            </a:ext>
          </a:extLst>
        </xdr:cNvPr>
        <xdr:cNvSpPr>
          <a:spLocks noChangeAspect="1"/>
        </xdr:cNvSpPr>
      </xdr:nvSpPr>
      <xdr:spPr>
        <a:xfrm>
          <a:off x="23889517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BD4EFC6C-211A-D546-ADEB-27E4A1AFCB43}" type="TxLink">
            <a:rPr lang="en-US" sz="9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50" b="1" i="0">
            <a:latin typeface="+mn-lt"/>
          </a:endParaRPr>
        </a:p>
      </xdr:txBody>
    </xdr:sp>
    <xdr:clientData/>
  </xdr:twoCellAnchor>
  <xdr:twoCellAnchor>
    <xdr:from>
      <xdr:col>29</xdr:col>
      <xdr:colOff>523588</xdr:colOff>
      <xdr:row>49</xdr:row>
      <xdr:rowOff>58332</xdr:rowOff>
    </xdr:from>
    <xdr:to>
      <xdr:col>30</xdr:col>
      <xdr:colOff>517843</xdr:colOff>
      <xdr:row>51</xdr:row>
      <xdr:rowOff>12787</xdr:rowOff>
    </xdr:to>
    <xdr:sp macro="" textlink="Location2ANALYSIS!L31">
      <xdr:nvSpPr>
        <xdr:cNvPr id="323" name="Rectangle 322">
          <a:extLst>
            <a:ext uri="{FF2B5EF4-FFF2-40B4-BE49-F238E27FC236}">
              <a16:creationId xmlns:a16="http://schemas.microsoft.com/office/drawing/2014/main" id="{30A47221-CF97-F147-B3B1-8A93C357763C}"/>
            </a:ext>
          </a:extLst>
        </xdr:cNvPr>
        <xdr:cNvSpPr>
          <a:spLocks noChangeAspect="1"/>
        </xdr:cNvSpPr>
      </xdr:nvSpPr>
      <xdr:spPr>
        <a:xfrm>
          <a:off x="24831388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F56412A-92F1-2848-9365-D5DA1B695C54}" type="TxLink">
            <a:rPr lang="en-US" sz="9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5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490735</xdr:colOff>
      <xdr:row>49</xdr:row>
      <xdr:rowOff>58332</xdr:rowOff>
    </xdr:from>
    <xdr:to>
      <xdr:col>31</xdr:col>
      <xdr:colOff>484989</xdr:colOff>
      <xdr:row>51</xdr:row>
      <xdr:rowOff>12787</xdr:rowOff>
    </xdr:to>
    <xdr:sp macro="" textlink="Location2ANALYSIS!L32">
      <xdr:nvSpPr>
        <xdr:cNvPr id="324" name="Rectangle 323">
          <a:extLst>
            <a:ext uri="{FF2B5EF4-FFF2-40B4-BE49-F238E27FC236}">
              <a16:creationId xmlns:a16="http://schemas.microsoft.com/office/drawing/2014/main" id="{2AEEBB3C-F926-B649-A4D8-C687B765F937}"/>
            </a:ext>
          </a:extLst>
        </xdr:cNvPr>
        <xdr:cNvSpPr>
          <a:spLocks noChangeAspect="1"/>
        </xdr:cNvSpPr>
      </xdr:nvSpPr>
      <xdr:spPr>
        <a:xfrm>
          <a:off x="25636735" y="84657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FE71A8F-D2A1-704C-A3B4-63B4FEC0FE88}" type="TxLink">
            <a:rPr lang="en-US" sz="9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29%</a:t>
          </a:fld>
          <a:endParaRPr lang="en-US" sz="105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312994</xdr:colOff>
      <xdr:row>49</xdr:row>
      <xdr:rowOff>58332</xdr:rowOff>
    </xdr:from>
    <xdr:to>
      <xdr:col>32</xdr:col>
      <xdr:colOff>307249</xdr:colOff>
      <xdr:row>51</xdr:row>
      <xdr:rowOff>12787</xdr:rowOff>
    </xdr:to>
    <xdr:sp macro="" textlink="Location2ANALYSIS!L37">
      <xdr:nvSpPr>
        <xdr:cNvPr id="325" name="Rectangle 324">
          <a:extLst>
            <a:ext uri="{FF2B5EF4-FFF2-40B4-BE49-F238E27FC236}">
              <a16:creationId xmlns:a16="http://schemas.microsoft.com/office/drawing/2014/main" id="{2A225783-7C91-4346-AEA8-AD43CC86F3BB}"/>
            </a:ext>
          </a:extLst>
        </xdr:cNvPr>
        <xdr:cNvSpPr>
          <a:spLocks noChangeAspect="1"/>
        </xdr:cNvSpPr>
      </xdr:nvSpPr>
      <xdr:spPr>
        <a:xfrm>
          <a:off x="26297194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9D61B72-8375-7541-9AFF-95E21415E17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297148</xdr:colOff>
      <xdr:row>49</xdr:row>
      <xdr:rowOff>58332</xdr:rowOff>
    </xdr:from>
    <xdr:to>
      <xdr:col>33</xdr:col>
      <xdr:colOff>291402</xdr:colOff>
      <xdr:row>51</xdr:row>
      <xdr:rowOff>12787</xdr:rowOff>
    </xdr:to>
    <xdr:sp macro="" textlink="Location2ANALYSIS!L38">
      <xdr:nvSpPr>
        <xdr:cNvPr id="326" name="Rectangle 325">
          <a:extLst>
            <a:ext uri="{FF2B5EF4-FFF2-40B4-BE49-F238E27FC236}">
              <a16:creationId xmlns:a16="http://schemas.microsoft.com/office/drawing/2014/main" id="{8E02796B-EB64-B740-898A-4B3AAA3DC621}"/>
            </a:ext>
          </a:extLst>
        </xdr:cNvPr>
        <xdr:cNvSpPr>
          <a:spLocks noChangeAspect="1"/>
        </xdr:cNvSpPr>
      </xdr:nvSpPr>
      <xdr:spPr>
        <a:xfrm>
          <a:off x="27119548" y="84657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BB478C-F917-E743-A4D3-BCCC79AF77EC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17724</xdr:colOff>
      <xdr:row>7</xdr:row>
      <xdr:rowOff>68386</xdr:rowOff>
    </xdr:from>
    <xdr:to>
      <xdr:col>32</xdr:col>
      <xdr:colOff>11978</xdr:colOff>
      <xdr:row>9</xdr:row>
      <xdr:rowOff>4182</xdr:rowOff>
    </xdr:to>
    <xdr:sp macro="" textlink="Location1ANALYSIS!C2">
      <xdr:nvSpPr>
        <xdr:cNvPr id="327" name="Rectangle 326">
          <a:extLst>
            <a:ext uri="{FF2B5EF4-FFF2-40B4-BE49-F238E27FC236}">
              <a16:creationId xmlns:a16="http://schemas.microsoft.com/office/drawing/2014/main" id="{DF37C12E-E852-DB43-95C4-14B61DBA4F5E}"/>
            </a:ext>
          </a:extLst>
        </xdr:cNvPr>
        <xdr:cNvSpPr>
          <a:spLocks noChangeAspect="1"/>
        </xdr:cNvSpPr>
      </xdr:nvSpPr>
      <xdr:spPr>
        <a:xfrm>
          <a:off x="26001924" y="1224086"/>
          <a:ext cx="832454" cy="2659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Galway</a:t>
          </a:fld>
          <a:endParaRPr lang="en-US" sz="105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4623</xdr:colOff>
      <xdr:row>30</xdr:row>
      <xdr:rowOff>46631</xdr:rowOff>
    </xdr:from>
    <xdr:to>
      <xdr:col>31</xdr:col>
      <xdr:colOff>839031</xdr:colOff>
      <xdr:row>32</xdr:row>
      <xdr:rowOff>1085</xdr:rowOff>
    </xdr:to>
    <xdr:sp macro="" textlink="Location2ANALYSIS!C2">
      <xdr:nvSpPr>
        <xdr:cNvPr id="328" name="Rectangle 327">
          <a:extLst>
            <a:ext uri="{FF2B5EF4-FFF2-40B4-BE49-F238E27FC236}">
              <a16:creationId xmlns:a16="http://schemas.microsoft.com/office/drawing/2014/main" id="{BC8A17B1-DEA1-8C4A-982B-91AECB3E3E7A}"/>
            </a:ext>
          </a:extLst>
        </xdr:cNvPr>
        <xdr:cNvSpPr>
          <a:spLocks noChangeAspect="1"/>
        </xdr:cNvSpPr>
      </xdr:nvSpPr>
      <xdr:spPr>
        <a:xfrm>
          <a:off x="25988823" y="5088531"/>
          <a:ext cx="834408" cy="31005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Tipperary</a:t>
          </a:fld>
          <a:endParaRPr lang="en-US" sz="10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505628</xdr:colOff>
      <xdr:row>43</xdr:row>
      <xdr:rowOff>152554</xdr:rowOff>
    </xdr:from>
    <xdr:to>
      <xdr:col>29</xdr:col>
      <xdr:colOff>266258</xdr:colOff>
      <xdr:row>46</xdr:row>
      <xdr:rowOff>122269</xdr:rowOff>
    </xdr:to>
    <xdr:grpSp>
      <xdr:nvGrpSpPr>
        <xdr:cNvPr id="329" name="Group 328">
          <a:extLst>
            <a:ext uri="{FF2B5EF4-FFF2-40B4-BE49-F238E27FC236}">
              <a16:creationId xmlns:a16="http://schemas.microsoft.com/office/drawing/2014/main" id="{1DC76823-F520-6743-AA94-C7D850CF7D3A}"/>
            </a:ext>
          </a:extLst>
        </xdr:cNvPr>
        <xdr:cNvGrpSpPr/>
      </xdr:nvGrpSpPr>
      <xdr:grpSpPr>
        <a:xfrm>
          <a:off x="23817184" y="7701998"/>
          <a:ext cx="593185" cy="520049"/>
          <a:chOff x="24098328" y="7960854"/>
          <a:chExt cx="599731" cy="485314"/>
        </a:xfrm>
      </xdr:grpSpPr>
      <xdr:sp macro="" textlink="Location2ANALYSIS!J4">
        <xdr:nvSpPr>
          <xdr:cNvPr id="330" name="TextBox 329">
            <a:extLst>
              <a:ext uri="{FF2B5EF4-FFF2-40B4-BE49-F238E27FC236}">
                <a16:creationId xmlns:a16="http://schemas.microsoft.com/office/drawing/2014/main" id="{BEBE8209-3262-5441-891A-865CE57E56B7}"/>
              </a:ext>
            </a:extLst>
          </xdr:cNvPr>
          <xdr:cNvSpPr txBox="1"/>
        </xdr:nvSpPr>
        <xdr:spPr>
          <a:xfrm>
            <a:off x="24098328" y="7960854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5BA5934-9558-024C-B3E4-BD0A3D04690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32" name="TextBox 331">
            <a:extLst>
              <a:ext uri="{FF2B5EF4-FFF2-40B4-BE49-F238E27FC236}">
                <a16:creationId xmlns:a16="http://schemas.microsoft.com/office/drawing/2014/main" id="{93066225-AD92-A647-9302-AFFBF0381C09}"/>
              </a:ext>
            </a:extLst>
          </xdr:cNvPr>
          <xdr:cNvSpPr txBox="1"/>
        </xdr:nvSpPr>
        <xdr:spPr>
          <a:xfrm>
            <a:off x="24270837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4">
        <xdr:nvSpPr>
          <xdr:cNvPr id="333" name="TextBox 332">
            <a:extLst>
              <a:ext uri="{FF2B5EF4-FFF2-40B4-BE49-F238E27FC236}">
                <a16:creationId xmlns:a16="http://schemas.microsoft.com/office/drawing/2014/main" id="{640B12E7-DFC9-1143-9947-81B1CE25C434}"/>
              </a:ext>
            </a:extLst>
          </xdr:cNvPr>
          <xdr:cNvSpPr txBox="1"/>
        </xdr:nvSpPr>
        <xdr:spPr>
          <a:xfrm>
            <a:off x="24405551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401186A-6340-B349-AC12-F076ED8824C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616224</xdr:colOff>
      <xdr:row>43</xdr:row>
      <xdr:rowOff>152554</xdr:rowOff>
    </xdr:from>
    <xdr:to>
      <xdr:col>30</xdr:col>
      <xdr:colOff>425174</xdr:colOff>
      <xdr:row>46</xdr:row>
      <xdr:rowOff>150511</xdr:rowOff>
    </xdr:to>
    <xdr:grpSp>
      <xdr:nvGrpSpPr>
        <xdr:cNvPr id="334" name="Group 333">
          <a:extLst>
            <a:ext uri="{FF2B5EF4-FFF2-40B4-BE49-F238E27FC236}">
              <a16:creationId xmlns:a16="http://schemas.microsoft.com/office/drawing/2014/main" id="{365CB5B4-6C21-214B-A1E5-36E5B7E0CDD0}"/>
            </a:ext>
          </a:extLst>
        </xdr:cNvPr>
        <xdr:cNvGrpSpPr/>
      </xdr:nvGrpSpPr>
      <xdr:grpSpPr>
        <a:xfrm>
          <a:off x="24760335" y="7701998"/>
          <a:ext cx="641506" cy="548291"/>
          <a:chOff x="25010642" y="7934500"/>
          <a:chExt cx="650088" cy="511668"/>
        </a:xfrm>
      </xdr:grpSpPr>
      <xdr:sp macro="" textlink="Location2ANALYSIS!J7">
        <xdr:nvSpPr>
          <xdr:cNvPr id="335" name="TextBox 334">
            <a:extLst>
              <a:ext uri="{FF2B5EF4-FFF2-40B4-BE49-F238E27FC236}">
                <a16:creationId xmlns:a16="http://schemas.microsoft.com/office/drawing/2014/main" id="{D61E2B52-F558-FC4D-8F2B-FB2166217FEB}"/>
              </a:ext>
            </a:extLst>
          </xdr:cNvPr>
          <xdr:cNvSpPr txBox="1"/>
        </xdr:nvSpPr>
        <xdr:spPr>
          <a:xfrm>
            <a:off x="25010642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DE77A43-3350-A040-B9BC-8C056737ED1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7">
        <xdr:nvSpPr>
          <xdr:cNvPr id="336" name="TextBox 335">
            <a:extLst>
              <a:ext uri="{FF2B5EF4-FFF2-40B4-BE49-F238E27FC236}">
                <a16:creationId xmlns:a16="http://schemas.microsoft.com/office/drawing/2014/main" id="{4D29AB7D-359E-294A-8063-A2A381D82429}"/>
              </a:ext>
            </a:extLst>
          </xdr:cNvPr>
          <xdr:cNvSpPr txBox="1"/>
        </xdr:nvSpPr>
        <xdr:spPr>
          <a:xfrm>
            <a:off x="25316460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3D1A95F-A124-4E4A-A057-5478D7B149C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37" name="TextBox 336">
            <a:extLst>
              <a:ext uri="{FF2B5EF4-FFF2-40B4-BE49-F238E27FC236}">
                <a16:creationId xmlns:a16="http://schemas.microsoft.com/office/drawing/2014/main" id="{2A460F6C-A04D-0D48-8817-4F4E44757C79}"/>
              </a:ext>
            </a:extLst>
          </xdr:cNvPr>
          <xdr:cNvSpPr txBox="1"/>
        </xdr:nvSpPr>
        <xdr:spPr>
          <a:xfrm>
            <a:off x="25195163" y="7934500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521744</xdr:colOff>
      <xdr:row>43</xdr:row>
      <xdr:rowOff>152554</xdr:rowOff>
    </xdr:from>
    <xdr:to>
      <xdr:col>31</xdr:col>
      <xdr:colOff>276118</xdr:colOff>
      <xdr:row>46</xdr:row>
      <xdr:rowOff>122269</xdr:rowOff>
    </xdr:to>
    <xdr:grpSp>
      <xdr:nvGrpSpPr>
        <xdr:cNvPr id="339" name="Group 338">
          <a:extLst>
            <a:ext uri="{FF2B5EF4-FFF2-40B4-BE49-F238E27FC236}">
              <a16:creationId xmlns:a16="http://schemas.microsoft.com/office/drawing/2014/main" id="{76E0753C-3AE3-7E4B-8CD8-591ED1DC48BA}"/>
            </a:ext>
          </a:extLst>
        </xdr:cNvPr>
        <xdr:cNvGrpSpPr/>
      </xdr:nvGrpSpPr>
      <xdr:grpSpPr>
        <a:xfrm>
          <a:off x="25498411" y="7701998"/>
          <a:ext cx="586929" cy="520049"/>
          <a:chOff x="26283204" y="7960854"/>
          <a:chExt cx="594529" cy="485314"/>
        </a:xfrm>
      </xdr:grpSpPr>
      <xdr:sp macro="" textlink="Location2ANALYSIS!J10">
        <xdr:nvSpPr>
          <xdr:cNvPr id="340" name="TextBox 339">
            <a:extLst>
              <a:ext uri="{FF2B5EF4-FFF2-40B4-BE49-F238E27FC236}">
                <a16:creationId xmlns:a16="http://schemas.microsoft.com/office/drawing/2014/main" id="{8E6831D0-1726-DB45-AC70-6746475B6F6C}"/>
              </a:ext>
            </a:extLst>
          </xdr:cNvPr>
          <xdr:cNvSpPr txBox="1"/>
        </xdr:nvSpPr>
        <xdr:spPr>
          <a:xfrm>
            <a:off x="2628320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6D3F63-4417-5E40-B6CA-9E52F0F4B19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41" name="TextBox 340">
            <a:extLst>
              <a:ext uri="{FF2B5EF4-FFF2-40B4-BE49-F238E27FC236}">
                <a16:creationId xmlns:a16="http://schemas.microsoft.com/office/drawing/2014/main" id="{D2B68698-5682-9A4E-95B7-7DE850D7E8FB}"/>
              </a:ext>
            </a:extLst>
          </xdr:cNvPr>
          <xdr:cNvSpPr txBox="1"/>
        </xdr:nvSpPr>
        <xdr:spPr>
          <a:xfrm>
            <a:off x="26458662" y="796085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0">
        <xdr:nvSpPr>
          <xdr:cNvPr id="342" name="TextBox 341">
            <a:extLst>
              <a:ext uri="{FF2B5EF4-FFF2-40B4-BE49-F238E27FC236}">
                <a16:creationId xmlns:a16="http://schemas.microsoft.com/office/drawing/2014/main" id="{F7C4001B-EB35-7E4E-A4B4-E0B5B4A29EF0}"/>
              </a:ext>
            </a:extLst>
          </xdr:cNvPr>
          <xdr:cNvSpPr txBox="1"/>
        </xdr:nvSpPr>
        <xdr:spPr>
          <a:xfrm>
            <a:off x="26585225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2B54CEC-3635-544B-A5C2-4F1324AB636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549173</xdr:colOff>
      <xdr:row>43</xdr:row>
      <xdr:rowOff>152554</xdr:rowOff>
    </xdr:from>
    <xdr:to>
      <xdr:col>32</xdr:col>
      <xdr:colOff>327849</xdr:colOff>
      <xdr:row>46</xdr:row>
      <xdr:rowOff>122269</xdr:rowOff>
    </xdr:to>
    <xdr:grpSp>
      <xdr:nvGrpSpPr>
        <xdr:cNvPr id="343" name="Group 342">
          <a:extLst>
            <a:ext uri="{FF2B5EF4-FFF2-40B4-BE49-F238E27FC236}">
              <a16:creationId xmlns:a16="http://schemas.microsoft.com/office/drawing/2014/main" id="{CFEC78BB-BBBD-BD44-B601-D3F783E72EDC}"/>
            </a:ext>
          </a:extLst>
        </xdr:cNvPr>
        <xdr:cNvGrpSpPr/>
      </xdr:nvGrpSpPr>
      <xdr:grpSpPr>
        <a:xfrm>
          <a:off x="26358395" y="7701998"/>
          <a:ext cx="611232" cy="520049"/>
          <a:chOff x="27492693" y="7960854"/>
          <a:chExt cx="616985" cy="485314"/>
        </a:xfrm>
      </xdr:grpSpPr>
      <xdr:sp macro="" textlink="Location2ANALYSIS!J13">
        <xdr:nvSpPr>
          <xdr:cNvPr id="344" name="TextBox 343">
            <a:extLst>
              <a:ext uri="{FF2B5EF4-FFF2-40B4-BE49-F238E27FC236}">
                <a16:creationId xmlns:a16="http://schemas.microsoft.com/office/drawing/2014/main" id="{B86BC4DA-0694-A046-8F5F-C01D5BB18C63}"/>
              </a:ext>
            </a:extLst>
          </xdr:cNvPr>
          <xdr:cNvSpPr txBox="1"/>
        </xdr:nvSpPr>
        <xdr:spPr>
          <a:xfrm>
            <a:off x="27492693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CB433D6-2880-AD4F-8B92-B9A76C47215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45" name="TextBox 344">
            <a:extLst>
              <a:ext uri="{FF2B5EF4-FFF2-40B4-BE49-F238E27FC236}">
                <a16:creationId xmlns:a16="http://schemas.microsoft.com/office/drawing/2014/main" id="{494F9563-1886-FB40-A483-6DB0A398D2E4}"/>
              </a:ext>
            </a:extLst>
          </xdr:cNvPr>
          <xdr:cNvSpPr txBox="1"/>
        </xdr:nvSpPr>
        <xdr:spPr>
          <a:xfrm>
            <a:off x="27638844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3">
        <xdr:nvSpPr>
          <xdr:cNvPr id="347" name="TextBox 346">
            <a:extLst>
              <a:ext uri="{FF2B5EF4-FFF2-40B4-BE49-F238E27FC236}">
                <a16:creationId xmlns:a16="http://schemas.microsoft.com/office/drawing/2014/main" id="{35F79C66-EF86-E04B-A546-CCE5ADE02126}"/>
              </a:ext>
            </a:extLst>
          </xdr:cNvPr>
          <xdr:cNvSpPr txBox="1"/>
        </xdr:nvSpPr>
        <xdr:spPr>
          <a:xfrm>
            <a:off x="27765407" y="796085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0C6C3AB-F1A4-3F42-A2E8-DC9DCAF9E5C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723410</xdr:colOff>
      <xdr:row>38</xdr:row>
      <xdr:rowOff>69190</xdr:rowOff>
    </xdr:from>
    <xdr:to>
      <xdr:col>29</xdr:col>
      <xdr:colOff>488004</xdr:colOff>
      <xdr:row>41</xdr:row>
      <xdr:rowOff>56274</xdr:rowOff>
    </xdr:to>
    <xdr:grpSp>
      <xdr:nvGrpSpPr>
        <xdr:cNvPr id="348" name="Group 347">
          <a:extLst>
            <a:ext uri="{FF2B5EF4-FFF2-40B4-BE49-F238E27FC236}">
              <a16:creationId xmlns:a16="http://schemas.microsoft.com/office/drawing/2014/main" id="{E363B20E-A8ED-9D4F-AD55-164B9AD7599B}"/>
            </a:ext>
          </a:extLst>
        </xdr:cNvPr>
        <xdr:cNvGrpSpPr/>
      </xdr:nvGrpSpPr>
      <xdr:grpSpPr>
        <a:xfrm>
          <a:off x="24034966" y="6715523"/>
          <a:ext cx="597149" cy="523307"/>
          <a:chOff x="24091427" y="6901138"/>
          <a:chExt cx="603739" cy="485315"/>
        </a:xfrm>
      </xdr:grpSpPr>
      <xdr:sp macro="" textlink="Location2ANALYSIS!J5">
        <xdr:nvSpPr>
          <xdr:cNvPr id="349" name="TextBox 348">
            <a:extLst>
              <a:ext uri="{FF2B5EF4-FFF2-40B4-BE49-F238E27FC236}">
                <a16:creationId xmlns:a16="http://schemas.microsoft.com/office/drawing/2014/main" id="{47D041EA-62F3-0449-BAD7-7D7CC8B6A19D}"/>
              </a:ext>
            </a:extLst>
          </xdr:cNvPr>
          <xdr:cNvSpPr txBox="1"/>
        </xdr:nvSpPr>
        <xdr:spPr>
          <a:xfrm>
            <a:off x="24091427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C044B74-9BA6-864B-AD48-3E688BEE8D4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1" name="TextBox 350">
            <a:extLst>
              <a:ext uri="{FF2B5EF4-FFF2-40B4-BE49-F238E27FC236}">
                <a16:creationId xmlns:a16="http://schemas.microsoft.com/office/drawing/2014/main" id="{586C286D-E1A5-FD4C-A0F3-480B78F07879}"/>
              </a:ext>
            </a:extLst>
          </xdr:cNvPr>
          <xdr:cNvSpPr txBox="1"/>
        </xdr:nvSpPr>
        <xdr:spPr>
          <a:xfrm>
            <a:off x="24263936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5">
        <xdr:nvSpPr>
          <xdr:cNvPr id="352" name="TextBox 351">
            <a:extLst>
              <a:ext uri="{FF2B5EF4-FFF2-40B4-BE49-F238E27FC236}">
                <a16:creationId xmlns:a16="http://schemas.microsoft.com/office/drawing/2014/main" id="{4F2E30E4-F740-B74E-83A9-54119054FF25}"/>
              </a:ext>
            </a:extLst>
          </xdr:cNvPr>
          <xdr:cNvSpPr txBox="1"/>
        </xdr:nvSpPr>
        <xdr:spPr>
          <a:xfrm>
            <a:off x="2440265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A4FBEA6-BC77-5A45-881B-1D8141DF37C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709171</xdr:colOff>
      <xdr:row>38</xdr:row>
      <xdr:rowOff>69190</xdr:rowOff>
    </xdr:from>
    <xdr:to>
      <xdr:col>30</xdr:col>
      <xdr:colOff>517161</xdr:colOff>
      <xdr:row>41</xdr:row>
      <xdr:rowOff>56274</xdr:rowOff>
    </xdr:to>
    <xdr:grpSp>
      <xdr:nvGrpSpPr>
        <xdr:cNvPr id="353" name="Group 352">
          <a:extLst>
            <a:ext uri="{FF2B5EF4-FFF2-40B4-BE49-F238E27FC236}">
              <a16:creationId xmlns:a16="http://schemas.microsoft.com/office/drawing/2014/main" id="{FF054031-FB38-C840-9C04-9021CAE54336}"/>
            </a:ext>
          </a:extLst>
        </xdr:cNvPr>
        <xdr:cNvGrpSpPr/>
      </xdr:nvGrpSpPr>
      <xdr:grpSpPr>
        <a:xfrm>
          <a:off x="24853282" y="6715523"/>
          <a:ext cx="640546" cy="523307"/>
          <a:chOff x="25004408" y="6901138"/>
          <a:chExt cx="649478" cy="485315"/>
        </a:xfrm>
      </xdr:grpSpPr>
      <xdr:sp macro="" textlink="Location2ANALYSIS!J8">
        <xdr:nvSpPr>
          <xdr:cNvPr id="354" name="TextBox 353">
            <a:extLst>
              <a:ext uri="{FF2B5EF4-FFF2-40B4-BE49-F238E27FC236}">
                <a16:creationId xmlns:a16="http://schemas.microsoft.com/office/drawing/2014/main" id="{D8BBDD58-2FC0-BE4A-BD85-58487DF86DEC}"/>
              </a:ext>
            </a:extLst>
          </xdr:cNvPr>
          <xdr:cNvSpPr txBox="1"/>
        </xdr:nvSpPr>
        <xdr:spPr>
          <a:xfrm>
            <a:off x="2500440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0E141F7-36FD-EB45-84F4-1ECDD67A11B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8">
        <xdr:nvSpPr>
          <xdr:cNvPr id="355" name="TextBox 354">
            <a:extLst>
              <a:ext uri="{FF2B5EF4-FFF2-40B4-BE49-F238E27FC236}">
                <a16:creationId xmlns:a16="http://schemas.microsoft.com/office/drawing/2014/main" id="{9F366BA0-DAEE-1F4F-B73C-D50824D9B5C6}"/>
              </a:ext>
            </a:extLst>
          </xdr:cNvPr>
          <xdr:cNvSpPr txBox="1"/>
        </xdr:nvSpPr>
        <xdr:spPr>
          <a:xfrm>
            <a:off x="25309616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9258676-82CF-B047-9EC6-3FA7B16D4BC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6" name="TextBox 355">
            <a:extLst>
              <a:ext uri="{FF2B5EF4-FFF2-40B4-BE49-F238E27FC236}">
                <a16:creationId xmlns:a16="http://schemas.microsoft.com/office/drawing/2014/main" id="{54495D55-67C4-1946-89E1-B64AA6ECB93F}"/>
              </a:ext>
            </a:extLst>
          </xdr:cNvPr>
          <xdr:cNvSpPr txBox="1"/>
        </xdr:nvSpPr>
        <xdr:spPr>
          <a:xfrm>
            <a:off x="25173946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553918</xdr:colOff>
      <xdr:row>38</xdr:row>
      <xdr:rowOff>69190</xdr:rowOff>
    </xdr:from>
    <xdr:to>
      <xdr:col>31</xdr:col>
      <xdr:colOff>304842</xdr:colOff>
      <xdr:row>41</xdr:row>
      <xdr:rowOff>56274</xdr:rowOff>
    </xdr:to>
    <xdr:grpSp>
      <xdr:nvGrpSpPr>
        <xdr:cNvPr id="358" name="Group 357">
          <a:extLst>
            <a:ext uri="{FF2B5EF4-FFF2-40B4-BE49-F238E27FC236}">
              <a16:creationId xmlns:a16="http://schemas.microsoft.com/office/drawing/2014/main" id="{4BBC04E3-A242-4F4E-A277-5BBE4E6F44D9}"/>
            </a:ext>
          </a:extLst>
        </xdr:cNvPr>
        <xdr:cNvGrpSpPr/>
      </xdr:nvGrpSpPr>
      <xdr:grpSpPr>
        <a:xfrm>
          <a:off x="25530585" y="6715523"/>
          <a:ext cx="583479" cy="523307"/>
          <a:chOff x="26286072" y="6901138"/>
          <a:chExt cx="591078" cy="485315"/>
        </a:xfrm>
      </xdr:grpSpPr>
      <xdr:sp macro="" textlink="Location2ANALYSIS!J11">
        <xdr:nvSpPr>
          <xdr:cNvPr id="359" name="TextBox 358">
            <a:extLst>
              <a:ext uri="{FF2B5EF4-FFF2-40B4-BE49-F238E27FC236}">
                <a16:creationId xmlns:a16="http://schemas.microsoft.com/office/drawing/2014/main" id="{627780AF-7B12-2D43-B038-82A0C9EFFCD7}"/>
              </a:ext>
            </a:extLst>
          </xdr:cNvPr>
          <xdr:cNvSpPr txBox="1"/>
        </xdr:nvSpPr>
        <xdr:spPr>
          <a:xfrm>
            <a:off x="2628607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5F2818-A224-F64E-BA75-3643FEB720C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0" name="TextBox 359">
            <a:extLst>
              <a:ext uri="{FF2B5EF4-FFF2-40B4-BE49-F238E27FC236}">
                <a16:creationId xmlns:a16="http://schemas.microsoft.com/office/drawing/2014/main" id="{2476636D-3527-2048-8A86-2B3E3F6BB5B2}"/>
              </a:ext>
            </a:extLst>
          </xdr:cNvPr>
          <xdr:cNvSpPr txBox="1"/>
        </xdr:nvSpPr>
        <xdr:spPr>
          <a:xfrm>
            <a:off x="26451761" y="6901138"/>
            <a:ext cx="292508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1">
        <xdr:nvSpPr>
          <xdr:cNvPr id="361" name="TextBox 360">
            <a:extLst>
              <a:ext uri="{FF2B5EF4-FFF2-40B4-BE49-F238E27FC236}">
                <a16:creationId xmlns:a16="http://schemas.microsoft.com/office/drawing/2014/main" id="{6E31A0AC-BF43-B143-809D-7DE80E261FF0}"/>
              </a:ext>
            </a:extLst>
          </xdr:cNvPr>
          <xdr:cNvSpPr txBox="1"/>
        </xdr:nvSpPr>
        <xdr:spPr>
          <a:xfrm>
            <a:off x="2658464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CA1E36A-B370-1B40-8B6D-6E5E4F239C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532390</xdr:colOff>
      <xdr:row>38</xdr:row>
      <xdr:rowOff>69190</xdr:rowOff>
    </xdr:from>
    <xdr:to>
      <xdr:col>32</xdr:col>
      <xdr:colOff>374788</xdr:colOff>
      <xdr:row>41</xdr:row>
      <xdr:rowOff>70385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id="{B9030A23-6D12-8149-B9B4-9B720D15F486}"/>
            </a:ext>
          </a:extLst>
        </xdr:cNvPr>
        <xdr:cNvGrpSpPr/>
      </xdr:nvGrpSpPr>
      <xdr:grpSpPr>
        <a:xfrm>
          <a:off x="26341612" y="6715523"/>
          <a:ext cx="674954" cy="537418"/>
          <a:chOff x="27456485" y="6901138"/>
          <a:chExt cx="681087" cy="498402"/>
        </a:xfrm>
      </xdr:grpSpPr>
      <xdr:sp macro="" textlink="Location2ANALYSIS!J14">
        <xdr:nvSpPr>
          <xdr:cNvPr id="363" name="TextBox 362">
            <a:extLst>
              <a:ext uri="{FF2B5EF4-FFF2-40B4-BE49-F238E27FC236}">
                <a16:creationId xmlns:a16="http://schemas.microsoft.com/office/drawing/2014/main" id="{F149D863-79CB-F84D-8623-83E8A78CA91D}"/>
              </a:ext>
            </a:extLst>
          </xdr:cNvPr>
          <xdr:cNvSpPr txBox="1"/>
        </xdr:nvSpPr>
        <xdr:spPr>
          <a:xfrm>
            <a:off x="27456485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FCAEF-BC6E-194B-B94E-6FE2F9EBB2C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4" name="TextBox 363">
            <a:extLst>
              <a:ext uri="{FF2B5EF4-FFF2-40B4-BE49-F238E27FC236}">
                <a16:creationId xmlns:a16="http://schemas.microsoft.com/office/drawing/2014/main" id="{F37C9D6B-AA0A-E646-B7FE-6F4FCA8394EB}"/>
              </a:ext>
            </a:extLst>
          </xdr:cNvPr>
          <xdr:cNvSpPr txBox="1"/>
        </xdr:nvSpPr>
        <xdr:spPr>
          <a:xfrm>
            <a:off x="27631943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366" name="TextBox 365">
            <a:extLst>
              <a:ext uri="{FF2B5EF4-FFF2-40B4-BE49-F238E27FC236}">
                <a16:creationId xmlns:a16="http://schemas.microsoft.com/office/drawing/2014/main" id="{0FE05282-5AB9-624C-823C-D29C77A74F20}"/>
              </a:ext>
            </a:extLst>
          </xdr:cNvPr>
          <xdr:cNvSpPr txBox="1"/>
        </xdr:nvSpPr>
        <xdr:spPr>
          <a:xfrm>
            <a:off x="27793301" y="6914225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92A7FF2-9335-C845-A780-850D45F6FD5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9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345362</xdr:colOff>
      <xdr:row>38</xdr:row>
      <xdr:rowOff>69190</xdr:rowOff>
    </xdr:from>
    <xdr:to>
      <xdr:col>33</xdr:col>
      <xdr:colOff>101487</xdr:colOff>
      <xdr:row>41</xdr:row>
      <xdr:rowOff>56274</xdr:rowOff>
    </xdr:to>
    <xdr:grpSp>
      <xdr:nvGrpSpPr>
        <xdr:cNvPr id="367" name="Group 366">
          <a:extLst>
            <a:ext uri="{FF2B5EF4-FFF2-40B4-BE49-F238E27FC236}">
              <a16:creationId xmlns:a16="http://schemas.microsoft.com/office/drawing/2014/main" id="{330D0B45-DC9C-C94C-901A-EBA120BE618B}"/>
            </a:ext>
          </a:extLst>
        </xdr:cNvPr>
        <xdr:cNvGrpSpPr/>
      </xdr:nvGrpSpPr>
      <xdr:grpSpPr>
        <a:xfrm>
          <a:off x="26987140" y="6715523"/>
          <a:ext cx="588680" cy="523307"/>
          <a:chOff x="28422131" y="6901138"/>
          <a:chExt cx="596279" cy="485315"/>
        </a:xfrm>
      </xdr:grpSpPr>
      <xdr:sp macro="" textlink="Location2ANALYSIS!J17">
        <xdr:nvSpPr>
          <xdr:cNvPr id="368" name="TextBox 367">
            <a:extLst>
              <a:ext uri="{FF2B5EF4-FFF2-40B4-BE49-F238E27FC236}">
                <a16:creationId xmlns:a16="http://schemas.microsoft.com/office/drawing/2014/main" id="{FE6FCE68-4AE9-C143-A8B8-C83670ED4735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E696DE0-3209-0A4F-969B-D2584517697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9" name="TextBox 368">
            <a:extLst>
              <a:ext uri="{FF2B5EF4-FFF2-40B4-BE49-F238E27FC236}">
                <a16:creationId xmlns:a16="http://schemas.microsoft.com/office/drawing/2014/main" id="{6CC5B872-2935-4A4E-96A1-14EF4B337481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7">
        <xdr:nvSpPr>
          <xdr:cNvPr id="370" name="TextBox 369">
            <a:extLst>
              <a:ext uri="{FF2B5EF4-FFF2-40B4-BE49-F238E27FC236}">
                <a16:creationId xmlns:a16="http://schemas.microsoft.com/office/drawing/2014/main" id="{8DD7C131-A383-7E4D-9C5B-4157ED22A317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4ED3EE6-DC24-484F-8BA1-6C6356601ED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40163</xdr:colOff>
      <xdr:row>34</xdr:row>
      <xdr:rowOff>52723</xdr:rowOff>
    </xdr:from>
    <xdr:to>
      <xdr:col>29</xdr:col>
      <xdr:colOff>642760</xdr:colOff>
      <xdr:row>37</xdr:row>
      <xdr:rowOff>39807</xdr:rowOff>
    </xdr:to>
    <xdr:grpSp>
      <xdr:nvGrpSpPr>
        <xdr:cNvPr id="371" name="Group 370">
          <a:extLst>
            <a:ext uri="{FF2B5EF4-FFF2-40B4-BE49-F238E27FC236}">
              <a16:creationId xmlns:a16="http://schemas.microsoft.com/office/drawing/2014/main" id="{4841A81D-DFAE-8642-8D05-98E034E21155}"/>
            </a:ext>
          </a:extLst>
        </xdr:cNvPr>
        <xdr:cNvGrpSpPr/>
      </xdr:nvGrpSpPr>
      <xdr:grpSpPr>
        <a:xfrm>
          <a:off x="24184274" y="5965279"/>
          <a:ext cx="602597" cy="537417"/>
          <a:chOff x="24101779" y="5797031"/>
          <a:chExt cx="602597" cy="485315"/>
        </a:xfrm>
      </xdr:grpSpPr>
      <xdr:sp macro="" textlink="Location2ANALYSIS!J6">
        <xdr:nvSpPr>
          <xdr:cNvPr id="372" name="TextBox 371">
            <a:extLst>
              <a:ext uri="{FF2B5EF4-FFF2-40B4-BE49-F238E27FC236}">
                <a16:creationId xmlns:a16="http://schemas.microsoft.com/office/drawing/2014/main" id="{4D58C876-3DB6-FF41-8672-3A1025E50B35}"/>
              </a:ext>
            </a:extLst>
          </xdr:cNvPr>
          <xdr:cNvSpPr txBox="1"/>
        </xdr:nvSpPr>
        <xdr:spPr>
          <a:xfrm>
            <a:off x="24101779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F1539B1-4771-484C-9DD9-6E8EADA747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374" name="TextBox 373">
            <a:extLst>
              <a:ext uri="{FF2B5EF4-FFF2-40B4-BE49-F238E27FC236}">
                <a16:creationId xmlns:a16="http://schemas.microsoft.com/office/drawing/2014/main" id="{4403B397-DEF0-9E40-A93F-9FBF8FCE8F6C}"/>
              </a:ext>
            </a:extLst>
          </xdr:cNvPr>
          <xdr:cNvSpPr txBox="1"/>
        </xdr:nvSpPr>
        <xdr:spPr>
          <a:xfrm>
            <a:off x="24274288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2ANALYSIS!K6">
        <xdr:nvSpPr>
          <xdr:cNvPr id="375" name="TextBox 374">
            <a:extLst>
              <a:ext uri="{FF2B5EF4-FFF2-40B4-BE49-F238E27FC236}">
                <a16:creationId xmlns:a16="http://schemas.microsoft.com/office/drawing/2014/main" id="{5C2AEF0C-DC6A-3E41-B444-366E49774E79}"/>
              </a:ext>
            </a:extLst>
          </xdr:cNvPr>
          <xdr:cNvSpPr txBox="1"/>
        </xdr:nvSpPr>
        <xdr:spPr>
          <a:xfrm>
            <a:off x="24411868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BCCBB21-2CC0-F749-A98A-0BB9B78ECBA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771606</xdr:colOff>
      <xdr:row>34</xdr:row>
      <xdr:rowOff>38616</xdr:rowOff>
    </xdr:from>
    <xdr:to>
      <xdr:col>30</xdr:col>
      <xdr:colOff>594809</xdr:colOff>
      <xdr:row>37</xdr:row>
      <xdr:rowOff>29967</xdr:rowOff>
    </xdr:to>
    <xdr:grpSp>
      <xdr:nvGrpSpPr>
        <xdr:cNvPr id="376" name="Group 375">
          <a:extLst>
            <a:ext uri="{FF2B5EF4-FFF2-40B4-BE49-F238E27FC236}">
              <a16:creationId xmlns:a16="http://schemas.microsoft.com/office/drawing/2014/main" id="{AF757D5B-F637-584E-B86E-736EC254BCC4}"/>
            </a:ext>
          </a:extLst>
        </xdr:cNvPr>
        <xdr:cNvGrpSpPr/>
      </xdr:nvGrpSpPr>
      <xdr:grpSpPr>
        <a:xfrm>
          <a:off x="24915717" y="5951172"/>
          <a:ext cx="655759" cy="541684"/>
          <a:chOff x="25028402" y="5784288"/>
          <a:chExt cx="664343" cy="489168"/>
        </a:xfrm>
      </xdr:grpSpPr>
      <xdr:sp macro="" textlink="Location2ANALYSIS!J9">
        <xdr:nvSpPr>
          <xdr:cNvPr id="377" name="TextBox 376">
            <a:extLst>
              <a:ext uri="{FF2B5EF4-FFF2-40B4-BE49-F238E27FC236}">
                <a16:creationId xmlns:a16="http://schemas.microsoft.com/office/drawing/2014/main" id="{8880C5E1-BBE5-224B-80DD-16CB316B21AF}"/>
              </a:ext>
            </a:extLst>
          </xdr:cNvPr>
          <xdr:cNvSpPr txBox="1"/>
        </xdr:nvSpPr>
        <xdr:spPr>
          <a:xfrm>
            <a:off x="25028402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F57EC94-757C-834D-A590-32897980258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9">
        <xdr:nvSpPr>
          <xdr:cNvPr id="378" name="TextBox 377">
            <a:extLst>
              <a:ext uri="{FF2B5EF4-FFF2-40B4-BE49-F238E27FC236}">
                <a16:creationId xmlns:a16="http://schemas.microsoft.com/office/drawing/2014/main" id="{7F53B626-7F3A-F648-80BC-11186DC33D1B}"/>
              </a:ext>
            </a:extLst>
          </xdr:cNvPr>
          <xdr:cNvSpPr txBox="1"/>
        </xdr:nvSpPr>
        <xdr:spPr>
          <a:xfrm>
            <a:off x="25348475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BCF59DD-A572-8B42-A2E0-A16CCE4B189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79" name="TextBox 378">
            <a:extLst>
              <a:ext uri="{FF2B5EF4-FFF2-40B4-BE49-F238E27FC236}">
                <a16:creationId xmlns:a16="http://schemas.microsoft.com/office/drawing/2014/main" id="{56ED6B49-5F29-F045-A06F-2C5548943013}"/>
              </a:ext>
            </a:extLst>
          </xdr:cNvPr>
          <xdr:cNvSpPr txBox="1"/>
        </xdr:nvSpPr>
        <xdr:spPr>
          <a:xfrm>
            <a:off x="25212914" y="5784288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564271</xdr:colOff>
      <xdr:row>34</xdr:row>
      <xdr:rowOff>52723</xdr:rowOff>
    </xdr:from>
    <xdr:to>
      <xdr:col>31</xdr:col>
      <xdr:colOff>321513</xdr:colOff>
      <xdr:row>37</xdr:row>
      <xdr:rowOff>39807</xdr:rowOff>
    </xdr:to>
    <xdr:grpSp>
      <xdr:nvGrpSpPr>
        <xdr:cNvPr id="381" name="Group 380">
          <a:extLst>
            <a:ext uri="{FF2B5EF4-FFF2-40B4-BE49-F238E27FC236}">
              <a16:creationId xmlns:a16="http://schemas.microsoft.com/office/drawing/2014/main" id="{F3C34D2C-5435-4944-B739-C0C42354288C}"/>
            </a:ext>
          </a:extLst>
        </xdr:cNvPr>
        <xdr:cNvGrpSpPr/>
      </xdr:nvGrpSpPr>
      <xdr:grpSpPr>
        <a:xfrm>
          <a:off x="25540938" y="5965279"/>
          <a:ext cx="589797" cy="537417"/>
          <a:chOff x="26286655" y="5797031"/>
          <a:chExt cx="597396" cy="485315"/>
        </a:xfrm>
      </xdr:grpSpPr>
      <xdr:sp macro="" textlink="Location2ANALYSIS!J12">
        <xdr:nvSpPr>
          <xdr:cNvPr id="382" name="TextBox 381">
            <a:extLst>
              <a:ext uri="{FF2B5EF4-FFF2-40B4-BE49-F238E27FC236}">
                <a16:creationId xmlns:a16="http://schemas.microsoft.com/office/drawing/2014/main" id="{3327E436-9119-DD44-A0DC-095FAE288CB2}"/>
              </a:ext>
            </a:extLst>
          </xdr:cNvPr>
          <xdr:cNvSpPr txBox="1"/>
        </xdr:nvSpPr>
        <xdr:spPr>
          <a:xfrm>
            <a:off x="26286655" y="5797031"/>
            <a:ext cx="28043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557F31D-F121-C446-9B37-0F89B80AB9C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83" name="TextBox 382">
            <a:extLst>
              <a:ext uri="{FF2B5EF4-FFF2-40B4-BE49-F238E27FC236}">
                <a16:creationId xmlns:a16="http://schemas.microsoft.com/office/drawing/2014/main" id="{147D2F74-76EF-4B4A-A8A4-43115F17C949}"/>
              </a:ext>
            </a:extLst>
          </xdr:cNvPr>
          <xdr:cNvSpPr txBox="1"/>
        </xdr:nvSpPr>
        <xdr:spPr>
          <a:xfrm>
            <a:off x="26462114" y="5797031"/>
            <a:ext cx="292508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2">
        <xdr:nvSpPr>
          <xdr:cNvPr id="384" name="TextBox 383">
            <a:extLst>
              <a:ext uri="{FF2B5EF4-FFF2-40B4-BE49-F238E27FC236}">
                <a16:creationId xmlns:a16="http://schemas.microsoft.com/office/drawing/2014/main" id="{73578091-F39B-0743-9A81-966E5778DE2A}"/>
              </a:ext>
            </a:extLst>
          </xdr:cNvPr>
          <xdr:cNvSpPr txBox="1"/>
        </xdr:nvSpPr>
        <xdr:spPr>
          <a:xfrm>
            <a:off x="2659154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BE72FCA-1ACF-BD4B-85B0-201D4D42542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471181</xdr:colOff>
      <xdr:row>34</xdr:row>
      <xdr:rowOff>80946</xdr:rowOff>
    </xdr:from>
    <xdr:to>
      <xdr:col>32</xdr:col>
      <xdr:colOff>262444</xdr:colOff>
      <xdr:row>37</xdr:row>
      <xdr:rowOff>68030</xdr:rowOff>
    </xdr:to>
    <xdr:grpSp>
      <xdr:nvGrpSpPr>
        <xdr:cNvPr id="385" name="Group 384">
          <a:extLst>
            <a:ext uri="{FF2B5EF4-FFF2-40B4-BE49-F238E27FC236}">
              <a16:creationId xmlns:a16="http://schemas.microsoft.com/office/drawing/2014/main" id="{54C0BB8D-2BB9-C74E-A600-4C09CAF4648B}"/>
            </a:ext>
          </a:extLst>
        </xdr:cNvPr>
        <xdr:cNvGrpSpPr/>
      </xdr:nvGrpSpPr>
      <xdr:grpSpPr>
        <a:xfrm>
          <a:off x="26280403" y="5993502"/>
          <a:ext cx="623819" cy="537417"/>
          <a:chOff x="27486375" y="5797031"/>
          <a:chExt cx="629621" cy="485315"/>
        </a:xfrm>
      </xdr:grpSpPr>
      <xdr:sp macro="" textlink="Location2ANALYSIS!J15">
        <xdr:nvSpPr>
          <xdr:cNvPr id="386" name="TextBox 385">
            <a:extLst>
              <a:ext uri="{FF2B5EF4-FFF2-40B4-BE49-F238E27FC236}">
                <a16:creationId xmlns:a16="http://schemas.microsoft.com/office/drawing/2014/main" id="{CB5ED4F6-46AD-DF4E-9939-492193A2C793}"/>
              </a:ext>
            </a:extLst>
          </xdr:cNvPr>
          <xdr:cNvSpPr txBox="1"/>
        </xdr:nvSpPr>
        <xdr:spPr>
          <a:xfrm>
            <a:off x="27486375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907E89-2E50-404D-8754-2D38FD8AC96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87" name="TextBox 386">
            <a:extLst>
              <a:ext uri="{FF2B5EF4-FFF2-40B4-BE49-F238E27FC236}">
                <a16:creationId xmlns:a16="http://schemas.microsoft.com/office/drawing/2014/main" id="{8BAF77A6-BED8-E24C-8E35-22D0B70BA4AC}"/>
              </a:ext>
            </a:extLst>
          </xdr:cNvPr>
          <xdr:cNvSpPr txBox="1"/>
        </xdr:nvSpPr>
        <xdr:spPr>
          <a:xfrm>
            <a:off x="27642295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389" name="TextBox 388">
            <a:extLst>
              <a:ext uri="{FF2B5EF4-FFF2-40B4-BE49-F238E27FC236}">
                <a16:creationId xmlns:a16="http://schemas.microsoft.com/office/drawing/2014/main" id="{6C3424DB-2A1F-EB4B-8773-94B352BCAE63}"/>
              </a:ext>
            </a:extLst>
          </xdr:cNvPr>
          <xdr:cNvSpPr txBox="1"/>
        </xdr:nvSpPr>
        <xdr:spPr>
          <a:xfrm>
            <a:off x="27771725" y="5797031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97E7DB-772F-394A-A1E1-DFCBFEDB9DE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281903</xdr:colOff>
      <xdr:row>34</xdr:row>
      <xdr:rowOff>80945</xdr:rowOff>
    </xdr:from>
    <xdr:to>
      <xdr:col>33</xdr:col>
      <xdr:colOff>24807</xdr:colOff>
      <xdr:row>37</xdr:row>
      <xdr:rowOff>68029</xdr:rowOff>
    </xdr:to>
    <xdr:grpSp>
      <xdr:nvGrpSpPr>
        <xdr:cNvPr id="390" name="Group 389">
          <a:extLst>
            <a:ext uri="{FF2B5EF4-FFF2-40B4-BE49-F238E27FC236}">
              <a16:creationId xmlns:a16="http://schemas.microsoft.com/office/drawing/2014/main" id="{3E323770-F719-624F-941C-B323E3112EC7}"/>
            </a:ext>
          </a:extLst>
        </xdr:cNvPr>
        <xdr:cNvGrpSpPr/>
      </xdr:nvGrpSpPr>
      <xdr:grpSpPr>
        <a:xfrm>
          <a:off x="26923681" y="5993501"/>
          <a:ext cx="575459" cy="537417"/>
          <a:chOff x="28442253" y="5797031"/>
          <a:chExt cx="583058" cy="485315"/>
        </a:xfrm>
      </xdr:grpSpPr>
      <xdr:sp macro="" textlink="Location2ANALYSIS!J18">
        <xdr:nvSpPr>
          <xdr:cNvPr id="391" name="TextBox 390">
            <a:extLst>
              <a:ext uri="{FF2B5EF4-FFF2-40B4-BE49-F238E27FC236}">
                <a16:creationId xmlns:a16="http://schemas.microsoft.com/office/drawing/2014/main" id="{10C1920E-AFA0-0043-A20F-AAE80C4068E4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B1C1E9-38E0-5042-9E3B-C32A9430A5F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2" name="TextBox 391">
            <a:extLst>
              <a:ext uri="{FF2B5EF4-FFF2-40B4-BE49-F238E27FC236}">
                <a16:creationId xmlns:a16="http://schemas.microsoft.com/office/drawing/2014/main" id="{D78822D7-F7CB-6042-9833-2FED20C3A0B7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8">
        <xdr:nvSpPr>
          <xdr:cNvPr id="393" name="TextBox 392">
            <a:extLst>
              <a:ext uri="{FF2B5EF4-FFF2-40B4-BE49-F238E27FC236}">
                <a16:creationId xmlns:a16="http://schemas.microsoft.com/office/drawing/2014/main" id="{2E467A85-D55D-A04D-9EFF-34A51E6692B6}"/>
              </a:ext>
            </a:extLst>
          </xdr:cNvPr>
          <xdr:cNvSpPr txBox="1"/>
        </xdr:nvSpPr>
        <xdr:spPr>
          <a:xfrm>
            <a:off x="2873280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1EF53F-5EDF-BB4C-80BD-D940B1ED42A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459726</xdr:colOff>
      <xdr:row>43</xdr:row>
      <xdr:rowOff>152554</xdr:rowOff>
    </xdr:from>
    <xdr:to>
      <xdr:col>33</xdr:col>
      <xdr:colOff>204331</xdr:colOff>
      <xdr:row>46</xdr:row>
      <xdr:rowOff>122269</xdr:rowOff>
    </xdr:to>
    <xdr:grpSp>
      <xdr:nvGrpSpPr>
        <xdr:cNvPr id="394" name="Group 393">
          <a:extLst>
            <a:ext uri="{FF2B5EF4-FFF2-40B4-BE49-F238E27FC236}">
              <a16:creationId xmlns:a16="http://schemas.microsoft.com/office/drawing/2014/main" id="{59372A35-8588-E144-AE9B-C14A29CB2F8D}"/>
            </a:ext>
          </a:extLst>
        </xdr:cNvPr>
        <xdr:cNvGrpSpPr/>
      </xdr:nvGrpSpPr>
      <xdr:grpSpPr>
        <a:xfrm>
          <a:off x="27101504" y="7701998"/>
          <a:ext cx="577160" cy="520049"/>
          <a:chOff x="28429033" y="7960854"/>
          <a:chExt cx="584759" cy="485314"/>
        </a:xfrm>
      </xdr:grpSpPr>
      <xdr:sp macro="" textlink="Location2ANALYSIS!J16">
        <xdr:nvSpPr>
          <xdr:cNvPr id="395" name="TextBox 394">
            <a:extLst>
              <a:ext uri="{FF2B5EF4-FFF2-40B4-BE49-F238E27FC236}">
                <a16:creationId xmlns:a16="http://schemas.microsoft.com/office/drawing/2014/main" id="{7461C958-1BFF-3647-95FB-698F43658D43}"/>
              </a:ext>
            </a:extLst>
          </xdr:cNvPr>
          <xdr:cNvSpPr txBox="1"/>
        </xdr:nvSpPr>
        <xdr:spPr>
          <a:xfrm>
            <a:off x="28429033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A6E445-C546-0040-9DEE-BB7BD69CE36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6" name="TextBox 395">
            <a:extLst>
              <a:ext uri="{FF2B5EF4-FFF2-40B4-BE49-F238E27FC236}">
                <a16:creationId xmlns:a16="http://schemas.microsoft.com/office/drawing/2014/main" id="{D07A6B0F-0A54-5445-B27C-5EAE46664A72}"/>
              </a:ext>
            </a:extLst>
          </xdr:cNvPr>
          <xdr:cNvSpPr txBox="1"/>
        </xdr:nvSpPr>
        <xdr:spPr>
          <a:xfrm>
            <a:off x="28594722" y="796085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397" name="TextBox 396">
            <a:extLst>
              <a:ext uri="{FF2B5EF4-FFF2-40B4-BE49-F238E27FC236}">
                <a16:creationId xmlns:a16="http://schemas.microsoft.com/office/drawing/2014/main" id="{9400236F-2CB7-BA46-BFD3-024233E67019}"/>
              </a:ext>
            </a:extLst>
          </xdr:cNvPr>
          <xdr:cNvSpPr txBox="1"/>
        </xdr:nvSpPr>
        <xdr:spPr>
          <a:xfrm>
            <a:off x="2872128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413CEB-3D98-CC4D-BB14-DB1AD7AC9FA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314008</xdr:colOff>
      <xdr:row>27</xdr:row>
      <xdr:rowOff>10540</xdr:rowOff>
    </xdr:from>
    <xdr:to>
      <xdr:col>32</xdr:col>
      <xdr:colOff>308263</xdr:colOff>
      <xdr:row>28</xdr:row>
      <xdr:rowOff>122182</xdr:rowOff>
    </xdr:to>
    <xdr:sp macro="" textlink="Location1ANALYSIS!L40">
      <xdr:nvSpPr>
        <xdr:cNvPr id="398" name="Rectangle 397">
          <a:extLst>
            <a:ext uri="{FF2B5EF4-FFF2-40B4-BE49-F238E27FC236}">
              <a16:creationId xmlns:a16="http://schemas.microsoft.com/office/drawing/2014/main" id="{B74A3B17-E99F-DF4E-BEA4-EBADB8C7A304}"/>
            </a:ext>
          </a:extLst>
        </xdr:cNvPr>
        <xdr:cNvSpPr>
          <a:spLocks noChangeAspect="1"/>
        </xdr:cNvSpPr>
      </xdr:nvSpPr>
      <xdr:spPr>
        <a:xfrm>
          <a:off x="26298208" y="4519040"/>
          <a:ext cx="832455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B45E2DFF-C586-2D43-9D9D-922F46CE478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32</xdr:col>
      <xdr:colOff>290680</xdr:colOff>
      <xdr:row>27</xdr:row>
      <xdr:rowOff>10540</xdr:rowOff>
    </xdr:from>
    <xdr:to>
      <xdr:col>33</xdr:col>
      <xdr:colOff>284934</xdr:colOff>
      <xdr:row>28</xdr:row>
      <xdr:rowOff>122182</xdr:rowOff>
    </xdr:to>
    <xdr:sp macro="" textlink="Location1ANALYSIS!L41">
      <xdr:nvSpPr>
        <xdr:cNvPr id="399" name="Rectangle 398">
          <a:extLst>
            <a:ext uri="{FF2B5EF4-FFF2-40B4-BE49-F238E27FC236}">
              <a16:creationId xmlns:a16="http://schemas.microsoft.com/office/drawing/2014/main" id="{086D16FF-A9E2-E743-A73D-EA73477F71B1}"/>
            </a:ext>
          </a:extLst>
        </xdr:cNvPr>
        <xdr:cNvSpPr>
          <a:spLocks noChangeAspect="1"/>
        </xdr:cNvSpPr>
      </xdr:nvSpPr>
      <xdr:spPr>
        <a:xfrm>
          <a:off x="27113080" y="4519040"/>
          <a:ext cx="832454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40B1CA-2AC6-6E40-8512-4CAF55B2052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40628</xdr:colOff>
      <xdr:row>1</xdr:row>
      <xdr:rowOff>152400</xdr:rowOff>
    </xdr:from>
    <xdr:to>
      <xdr:col>32</xdr:col>
      <xdr:colOff>837836</xdr:colOff>
      <xdr:row>4</xdr:row>
      <xdr:rowOff>46408</xdr:rowOff>
    </xdr:to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EF707C58-1F72-F74B-B5B4-A24070F7D10F}"/>
            </a:ext>
          </a:extLst>
        </xdr:cNvPr>
        <xdr:cNvSpPr txBox="1"/>
      </xdr:nvSpPr>
      <xdr:spPr>
        <a:xfrm>
          <a:off x="25186628" y="317500"/>
          <a:ext cx="2473608" cy="389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 locations</a:t>
          </a:r>
        </a:p>
      </xdr:txBody>
    </xdr:sp>
    <xdr:clientData/>
  </xdr:twoCellAnchor>
  <xdr:twoCellAnchor>
    <xdr:from>
      <xdr:col>43</xdr:col>
      <xdr:colOff>487601</xdr:colOff>
      <xdr:row>8</xdr:row>
      <xdr:rowOff>62516</xdr:rowOff>
    </xdr:from>
    <xdr:to>
      <xdr:col>44</xdr:col>
      <xdr:colOff>470407</xdr:colOff>
      <xdr:row>9</xdr:row>
      <xdr:rowOff>160989</xdr:rowOff>
    </xdr:to>
    <xdr:sp macro="" textlink="MatchANALYSIS!H28">
      <xdr:nvSpPr>
        <xdr:cNvPr id="401" name="Rectangle 400">
          <a:extLst>
            <a:ext uri="{FF2B5EF4-FFF2-40B4-BE49-F238E27FC236}">
              <a16:creationId xmlns:a16="http://schemas.microsoft.com/office/drawing/2014/main" id="{AA046E36-AD87-2149-8F55-9D2ECCE6C016}"/>
            </a:ext>
          </a:extLst>
        </xdr:cNvPr>
        <xdr:cNvSpPr>
          <a:spLocks noChangeAspect="1"/>
        </xdr:cNvSpPr>
      </xdr:nvSpPr>
      <xdr:spPr>
        <a:xfrm>
          <a:off x="36530201" y="1383316"/>
          <a:ext cx="821006" cy="26357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12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8</xdr:row>
      <xdr:rowOff>62516</xdr:rowOff>
    </xdr:from>
    <xdr:to>
      <xdr:col>46</xdr:col>
      <xdr:colOff>396400</xdr:colOff>
      <xdr:row>9</xdr:row>
      <xdr:rowOff>160989</xdr:rowOff>
    </xdr:to>
    <xdr:sp macro="" textlink="MatchANALYSIS!F28">
      <xdr:nvSpPr>
        <xdr:cNvPr id="402" name="Rectangle 401">
          <a:extLst>
            <a:ext uri="{FF2B5EF4-FFF2-40B4-BE49-F238E27FC236}">
              <a16:creationId xmlns:a16="http://schemas.microsoft.com/office/drawing/2014/main" id="{D4223C5A-9216-C94E-B346-A97C249F126C}"/>
            </a:ext>
          </a:extLst>
        </xdr:cNvPr>
        <xdr:cNvSpPr>
          <a:spLocks/>
        </xdr:cNvSpPr>
      </xdr:nvSpPr>
      <xdr:spPr>
        <a:xfrm>
          <a:off x="37403028" y="1383316"/>
          <a:ext cx="1550572" cy="26357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6</xdr:row>
      <xdr:rowOff>39077</xdr:rowOff>
    </xdr:from>
    <xdr:to>
      <xdr:col>44</xdr:col>
      <xdr:colOff>470407</xdr:colOff>
      <xdr:row>7</xdr:row>
      <xdr:rowOff>147321</xdr:rowOff>
    </xdr:to>
    <xdr:sp macro="" textlink="[1]Match!$C$1">
      <xdr:nvSpPr>
        <xdr:cNvPr id="403" name="Rectangle 402">
          <a:extLst>
            <a:ext uri="{FF2B5EF4-FFF2-40B4-BE49-F238E27FC236}">
              <a16:creationId xmlns:a16="http://schemas.microsoft.com/office/drawing/2014/main" id="{0F22E900-9D59-1F42-9F23-936261008D9E}"/>
            </a:ext>
          </a:extLst>
        </xdr:cNvPr>
        <xdr:cNvSpPr>
          <a:spLocks noChangeAspect="1"/>
        </xdr:cNvSpPr>
      </xdr:nvSpPr>
      <xdr:spPr>
        <a:xfrm>
          <a:off x="36530201" y="1029677"/>
          <a:ext cx="821006" cy="27334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Tipperary</a:t>
          </a:fld>
          <a:endParaRPr lang="en-US" sz="10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10</xdr:row>
      <xdr:rowOff>62795</xdr:rowOff>
    </xdr:from>
    <xdr:to>
      <xdr:col>44</xdr:col>
      <xdr:colOff>470407</xdr:colOff>
      <xdr:row>11</xdr:row>
      <xdr:rowOff>161269</xdr:rowOff>
    </xdr:to>
    <xdr:sp macro="" textlink="MatchANALYSIS!H27">
      <xdr:nvSpPr>
        <xdr:cNvPr id="404" name="Rectangle 403">
          <a:extLst>
            <a:ext uri="{FF2B5EF4-FFF2-40B4-BE49-F238E27FC236}">
              <a16:creationId xmlns:a16="http://schemas.microsoft.com/office/drawing/2014/main" id="{B08006AC-A3C7-3D45-AE5C-17E024E68A3C}"/>
            </a:ext>
          </a:extLst>
        </xdr:cNvPr>
        <xdr:cNvSpPr>
          <a:spLocks noChangeAspect="1"/>
        </xdr:cNvSpPr>
      </xdr:nvSpPr>
      <xdr:spPr>
        <a:xfrm>
          <a:off x="36530201" y="1713795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10</xdr:row>
      <xdr:rowOff>62795</xdr:rowOff>
    </xdr:from>
    <xdr:to>
      <xdr:col>46</xdr:col>
      <xdr:colOff>396400</xdr:colOff>
      <xdr:row>11</xdr:row>
      <xdr:rowOff>161269</xdr:rowOff>
    </xdr:to>
    <xdr:sp macro="" textlink="MatchANALYSIS!F27">
      <xdr:nvSpPr>
        <xdr:cNvPr id="405" name="Rectangle 404">
          <a:extLst>
            <a:ext uri="{FF2B5EF4-FFF2-40B4-BE49-F238E27FC236}">
              <a16:creationId xmlns:a16="http://schemas.microsoft.com/office/drawing/2014/main" id="{4846FFBD-B03D-2A4E-B6FB-4258D984E015}"/>
            </a:ext>
          </a:extLst>
        </xdr:cNvPr>
        <xdr:cNvSpPr>
          <a:spLocks/>
        </xdr:cNvSpPr>
      </xdr:nvSpPr>
      <xdr:spPr>
        <a:xfrm>
          <a:off x="37403028" y="1713795"/>
          <a:ext cx="1550572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12</xdr:row>
      <xdr:rowOff>63074</xdr:rowOff>
    </xdr:from>
    <xdr:to>
      <xdr:col>44</xdr:col>
      <xdr:colOff>470407</xdr:colOff>
      <xdr:row>13</xdr:row>
      <xdr:rowOff>161548</xdr:rowOff>
    </xdr:to>
    <xdr:sp macro="" textlink="MatchANALYSIS!H25">
      <xdr:nvSpPr>
        <xdr:cNvPr id="406" name="Rectangle 405">
          <a:extLst>
            <a:ext uri="{FF2B5EF4-FFF2-40B4-BE49-F238E27FC236}">
              <a16:creationId xmlns:a16="http://schemas.microsoft.com/office/drawing/2014/main" id="{B40D05CD-4CAD-3941-87A0-24A257723631}"/>
            </a:ext>
          </a:extLst>
        </xdr:cNvPr>
        <xdr:cNvSpPr>
          <a:spLocks noChangeAspect="1"/>
        </xdr:cNvSpPr>
      </xdr:nvSpPr>
      <xdr:spPr>
        <a:xfrm>
          <a:off x="36530201" y="2044274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12</xdr:row>
      <xdr:rowOff>63074</xdr:rowOff>
    </xdr:from>
    <xdr:to>
      <xdr:col>46</xdr:col>
      <xdr:colOff>396400</xdr:colOff>
      <xdr:row>13</xdr:row>
      <xdr:rowOff>161548</xdr:rowOff>
    </xdr:to>
    <xdr:sp macro="" textlink="MatchANALYSIS!F25">
      <xdr:nvSpPr>
        <xdr:cNvPr id="407" name="Rectangle 406">
          <a:extLst>
            <a:ext uri="{FF2B5EF4-FFF2-40B4-BE49-F238E27FC236}">
              <a16:creationId xmlns:a16="http://schemas.microsoft.com/office/drawing/2014/main" id="{371C0D8C-FCB3-D042-8808-A21759900025}"/>
            </a:ext>
          </a:extLst>
        </xdr:cNvPr>
        <xdr:cNvSpPr>
          <a:spLocks/>
        </xdr:cNvSpPr>
      </xdr:nvSpPr>
      <xdr:spPr>
        <a:xfrm>
          <a:off x="37403028" y="2044274"/>
          <a:ext cx="1550572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14</xdr:row>
      <xdr:rowOff>63354</xdr:rowOff>
    </xdr:from>
    <xdr:to>
      <xdr:col>44</xdr:col>
      <xdr:colOff>470407</xdr:colOff>
      <xdr:row>15</xdr:row>
      <xdr:rowOff>161828</xdr:rowOff>
    </xdr:to>
    <xdr:sp macro="" textlink="MatchANALYSIS!H26">
      <xdr:nvSpPr>
        <xdr:cNvPr id="408" name="Rectangle 407">
          <a:extLst>
            <a:ext uri="{FF2B5EF4-FFF2-40B4-BE49-F238E27FC236}">
              <a16:creationId xmlns:a16="http://schemas.microsoft.com/office/drawing/2014/main" id="{3FC82FEB-47E3-654E-AE2C-B9F360A074C2}"/>
            </a:ext>
          </a:extLst>
        </xdr:cNvPr>
        <xdr:cNvSpPr>
          <a:spLocks noChangeAspect="1"/>
        </xdr:cNvSpPr>
      </xdr:nvSpPr>
      <xdr:spPr>
        <a:xfrm>
          <a:off x="36530201" y="2387454"/>
          <a:ext cx="821006" cy="276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14</xdr:row>
      <xdr:rowOff>63354</xdr:rowOff>
    </xdr:from>
    <xdr:to>
      <xdr:col>46</xdr:col>
      <xdr:colOff>396400</xdr:colOff>
      <xdr:row>15</xdr:row>
      <xdr:rowOff>161828</xdr:rowOff>
    </xdr:to>
    <xdr:sp macro="" textlink="MatchANALYSIS!F26">
      <xdr:nvSpPr>
        <xdr:cNvPr id="409" name="Rectangle 408">
          <a:extLst>
            <a:ext uri="{FF2B5EF4-FFF2-40B4-BE49-F238E27FC236}">
              <a16:creationId xmlns:a16="http://schemas.microsoft.com/office/drawing/2014/main" id="{2F6DE5F4-7E71-5E4D-A109-8DC63E038EE0}"/>
            </a:ext>
          </a:extLst>
        </xdr:cNvPr>
        <xdr:cNvSpPr>
          <a:spLocks/>
        </xdr:cNvSpPr>
      </xdr:nvSpPr>
      <xdr:spPr>
        <a:xfrm>
          <a:off x="37403028" y="2387454"/>
          <a:ext cx="1550572" cy="276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42</xdr:col>
      <xdr:colOff>810845</xdr:colOff>
      <xdr:row>17</xdr:row>
      <xdr:rowOff>143016</xdr:rowOff>
    </xdr:from>
    <xdr:to>
      <xdr:col>43</xdr:col>
      <xdr:colOff>566616</xdr:colOff>
      <xdr:row>20</xdr:row>
      <xdr:rowOff>72678</xdr:rowOff>
    </xdr:to>
    <xdr:sp macro="" textlink="Location2ANALYSIS!P25">
      <xdr:nvSpPr>
        <xdr:cNvPr id="410" name="Rectangle 409">
          <a:extLst>
            <a:ext uri="{FF2B5EF4-FFF2-40B4-BE49-F238E27FC236}">
              <a16:creationId xmlns:a16="http://schemas.microsoft.com/office/drawing/2014/main" id="{D82C4910-9512-A348-9BFA-0BFF296A887C}"/>
            </a:ext>
          </a:extLst>
        </xdr:cNvPr>
        <xdr:cNvSpPr>
          <a:spLocks noChangeAspect="1"/>
        </xdr:cNvSpPr>
      </xdr:nvSpPr>
      <xdr:spPr>
        <a:xfrm>
          <a:off x="36015245" y="3000516"/>
          <a:ext cx="593971" cy="42496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CEAECFD6-C94A-1648-A0BA-F6AC7C53BE4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17%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42</xdr:col>
      <xdr:colOff>516372</xdr:colOff>
      <xdr:row>21</xdr:row>
      <xdr:rowOff>144689</xdr:rowOff>
    </xdr:from>
    <xdr:to>
      <xdr:col>43</xdr:col>
      <xdr:colOff>272143</xdr:colOff>
      <xdr:row>24</xdr:row>
      <xdr:rowOff>103658</xdr:rowOff>
    </xdr:to>
    <xdr:sp macro="" textlink="Location2ANALYSIS!P29">
      <xdr:nvSpPr>
        <xdr:cNvPr id="411" name="Rectangle 410">
          <a:extLst>
            <a:ext uri="{FF2B5EF4-FFF2-40B4-BE49-F238E27FC236}">
              <a16:creationId xmlns:a16="http://schemas.microsoft.com/office/drawing/2014/main" id="{1E5A9E91-4C4C-C44D-8E33-B3090AF1CA3B}"/>
            </a:ext>
          </a:extLst>
        </xdr:cNvPr>
        <xdr:cNvSpPr>
          <a:spLocks noChangeAspect="1"/>
        </xdr:cNvSpPr>
      </xdr:nvSpPr>
      <xdr:spPr>
        <a:xfrm>
          <a:off x="35720772" y="3662589"/>
          <a:ext cx="593971" cy="45426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BF08D40-2233-3D4F-8522-918363E3569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 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42</xdr:col>
      <xdr:colOff>322383</xdr:colOff>
      <xdr:row>26</xdr:row>
      <xdr:rowOff>55647</xdr:rowOff>
    </xdr:from>
    <xdr:to>
      <xdr:col>43</xdr:col>
      <xdr:colOff>78154</xdr:colOff>
      <xdr:row>29</xdr:row>
      <xdr:rowOff>14616</xdr:rowOff>
    </xdr:to>
    <xdr:sp macro="" textlink="Location2ANALYSIS!P27">
      <xdr:nvSpPr>
        <xdr:cNvPr id="412" name="Rectangle 411">
          <a:extLst>
            <a:ext uri="{FF2B5EF4-FFF2-40B4-BE49-F238E27FC236}">
              <a16:creationId xmlns:a16="http://schemas.microsoft.com/office/drawing/2014/main" id="{FDAE163B-EF82-DA45-9D3D-F3D4E4A32C4D}"/>
            </a:ext>
          </a:extLst>
        </xdr:cNvPr>
        <xdr:cNvSpPr>
          <a:spLocks noChangeAspect="1"/>
        </xdr:cNvSpPr>
      </xdr:nvSpPr>
      <xdr:spPr>
        <a:xfrm>
          <a:off x="35526783" y="4399047"/>
          <a:ext cx="593971" cy="47966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B3B4F2B-25F1-CC4B-A682-9BA1184C88B6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17%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42</xdr:col>
      <xdr:colOff>679944</xdr:colOff>
      <xdr:row>31</xdr:row>
      <xdr:rowOff>114264</xdr:rowOff>
    </xdr:from>
    <xdr:to>
      <xdr:col>43</xdr:col>
      <xdr:colOff>662751</xdr:colOff>
      <xdr:row>33</xdr:row>
      <xdr:rowOff>56430</xdr:rowOff>
    </xdr:to>
    <xdr:sp macro="" textlink="Location2ANALYSIS!P30">
      <xdr:nvSpPr>
        <xdr:cNvPr id="413" name="Rectangle 412">
          <a:extLst>
            <a:ext uri="{FF2B5EF4-FFF2-40B4-BE49-F238E27FC236}">
              <a16:creationId xmlns:a16="http://schemas.microsoft.com/office/drawing/2014/main" id="{30D9B80C-4C1E-DD44-BA60-F9C835E04FDB}"/>
            </a:ext>
          </a:extLst>
        </xdr:cNvPr>
        <xdr:cNvSpPr>
          <a:spLocks noChangeAspect="1"/>
        </xdr:cNvSpPr>
      </xdr:nvSpPr>
      <xdr:spPr>
        <a:xfrm>
          <a:off x="35884344" y="5333964"/>
          <a:ext cx="821007" cy="29776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C87AC16-349C-7B4B-9639-F00AA003E55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8%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43</xdr:col>
      <xdr:colOff>676028</xdr:colOff>
      <xdr:row>31</xdr:row>
      <xdr:rowOff>114264</xdr:rowOff>
    </xdr:from>
    <xdr:to>
      <xdr:col>44</xdr:col>
      <xdr:colOff>658834</xdr:colOff>
      <xdr:row>33</xdr:row>
      <xdr:rowOff>56430</xdr:rowOff>
    </xdr:to>
    <xdr:sp macro="" textlink="Location2ANALYSIS!P31">
      <xdr:nvSpPr>
        <xdr:cNvPr id="414" name="Rectangle 413">
          <a:extLst>
            <a:ext uri="{FF2B5EF4-FFF2-40B4-BE49-F238E27FC236}">
              <a16:creationId xmlns:a16="http://schemas.microsoft.com/office/drawing/2014/main" id="{DC51CCDB-BFE4-1342-84B7-375B420EC3A2}"/>
            </a:ext>
          </a:extLst>
        </xdr:cNvPr>
        <xdr:cNvSpPr>
          <a:spLocks noChangeAspect="1"/>
        </xdr:cNvSpPr>
      </xdr:nvSpPr>
      <xdr:spPr>
        <a:xfrm>
          <a:off x="36718628" y="5333964"/>
          <a:ext cx="821006" cy="29776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248C7D8-93A6-7D47-978C-52C33F1E28E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17%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335779</xdr:colOff>
      <xdr:row>31</xdr:row>
      <xdr:rowOff>114264</xdr:rowOff>
    </xdr:from>
    <xdr:to>
      <xdr:col>46</xdr:col>
      <xdr:colOff>318585</xdr:colOff>
      <xdr:row>33</xdr:row>
      <xdr:rowOff>56430</xdr:rowOff>
    </xdr:to>
    <xdr:sp macro="" textlink="Location2ANALYSIS!P37">
      <xdr:nvSpPr>
        <xdr:cNvPr id="415" name="Rectangle 414">
          <a:extLst>
            <a:ext uri="{FF2B5EF4-FFF2-40B4-BE49-F238E27FC236}">
              <a16:creationId xmlns:a16="http://schemas.microsoft.com/office/drawing/2014/main" id="{40AD4726-6031-B14C-A8AD-FDA4E14AD8AF}"/>
            </a:ext>
          </a:extLst>
        </xdr:cNvPr>
        <xdr:cNvSpPr>
          <a:spLocks noChangeAspect="1"/>
        </xdr:cNvSpPr>
      </xdr:nvSpPr>
      <xdr:spPr>
        <a:xfrm>
          <a:off x="38054779" y="5333964"/>
          <a:ext cx="821006" cy="29776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6EEE75-8198-1842-9130-0E790B3E7F9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220217</xdr:colOff>
      <xdr:row>31</xdr:row>
      <xdr:rowOff>114264</xdr:rowOff>
    </xdr:from>
    <xdr:to>
      <xdr:col>47</xdr:col>
      <xdr:colOff>203023</xdr:colOff>
      <xdr:row>33</xdr:row>
      <xdr:rowOff>56430</xdr:rowOff>
    </xdr:to>
    <xdr:sp macro="" textlink="Location2ANALYSIS!P38">
      <xdr:nvSpPr>
        <xdr:cNvPr id="416" name="Rectangle 415">
          <a:extLst>
            <a:ext uri="{FF2B5EF4-FFF2-40B4-BE49-F238E27FC236}">
              <a16:creationId xmlns:a16="http://schemas.microsoft.com/office/drawing/2014/main" id="{C0E7E0C0-4CD6-1C44-A912-83104E964075}"/>
            </a:ext>
          </a:extLst>
        </xdr:cNvPr>
        <xdr:cNvSpPr>
          <a:spLocks noChangeAspect="1"/>
        </xdr:cNvSpPr>
      </xdr:nvSpPr>
      <xdr:spPr>
        <a:xfrm>
          <a:off x="38777417" y="5333964"/>
          <a:ext cx="821006" cy="29776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E4FFD83-10D5-6B40-B656-8007C106560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221883</xdr:colOff>
      <xdr:row>31</xdr:row>
      <xdr:rowOff>114264</xdr:rowOff>
    </xdr:from>
    <xdr:to>
      <xdr:col>48</xdr:col>
      <xdr:colOff>204689</xdr:colOff>
      <xdr:row>33</xdr:row>
      <xdr:rowOff>56430</xdr:rowOff>
    </xdr:to>
    <xdr:sp macro="" textlink="Location2ANALYSIS!P39">
      <xdr:nvSpPr>
        <xdr:cNvPr id="417" name="Rectangle 416">
          <a:extLst>
            <a:ext uri="{FF2B5EF4-FFF2-40B4-BE49-F238E27FC236}">
              <a16:creationId xmlns:a16="http://schemas.microsoft.com/office/drawing/2014/main" id="{FD59D187-CFC9-2448-8789-0502FBC0AC8D}"/>
            </a:ext>
          </a:extLst>
        </xdr:cNvPr>
        <xdr:cNvSpPr>
          <a:spLocks noChangeAspect="1"/>
        </xdr:cNvSpPr>
      </xdr:nvSpPr>
      <xdr:spPr>
        <a:xfrm>
          <a:off x="39617283" y="5333964"/>
          <a:ext cx="821006" cy="29776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07A0D4D-3896-5D41-BABD-7D438535728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573582</xdr:colOff>
      <xdr:row>17</xdr:row>
      <xdr:rowOff>77875</xdr:rowOff>
    </xdr:from>
    <xdr:to>
      <xdr:col>44</xdr:col>
      <xdr:colOff>41003</xdr:colOff>
      <xdr:row>20</xdr:row>
      <xdr:rowOff>18350</xdr:rowOff>
    </xdr:to>
    <xdr:sp macro="" textlink="Location2ANALYSIS!$O$6">
      <xdr:nvSpPr>
        <xdr:cNvPr id="418" name="TextBox 417">
          <a:extLst>
            <a:ext uri="{FF2B5EF4-FFF2-40B4-BE49-F238E27FC236}">
              <a16:creationId xmlns:a16="http://schemas.microsoft.com/office/drawing/2014/main" id="{45AA7B87-0FF3-F748-8C39-3CC4179E476B}"/>
            </a:ext>
          </a:extLst>
        </xdr:cNvPr>
        <xdr:cNvSpPr txBox="1"/>
      </xdr:nvSpPr>
      <xdr:spPr>
        <a:xfrm>
          <a:off x="36616182" y="2935375"/>
          <a:ext cx="305621" cy="435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C422FF2-3595-4346-A867-3E8B069B32B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500734</xdr:colOff>
      <xdr:row>31</xdr:row>
      <xdr:rowOff>114264</xdr:rowOff>
    </xdr:from>
    <xdr:to>
      <xdr:col>45</xdr:col>
      <xdr:colOff>470840</xdr:colOff>
      <xdr:row>33</xdr:row>
      <xdr:rowOff>56430</xdr:rowOff>
    </xdr:to>
    <xdr:sp macro="" textlink="Location2ANALYSIS!P32">
      <xdr:nvSpPr>
        <xdr:cNvPr id="419" name="Rectangle 418">
          <a:extLst>
            <a:ext uri="{FF2B5EF4-FFF2-40B4-BE49-F238E27FC236}">
              <a16:creationId xmlns:a16="http://schemas.microsoft.com/office/drawing/2014/main" id="{30A71D36-7EE2-2D46-9A7E-6AB77516D584}"/>
            </a:ext>
          </a:extLst>
        </xdr:cNvPr>
        <xdr:cNvSpPr>
          <a:spLocks noChangeAspect="1"/>
        </xdr:cNvSpPr>
      </xdr:nvSpPr>
      <xdr:spPr>
        <a:xfrm>
          <a:off x="37381534" y="5333964"/>
          <a:ext cx="808306" cy="29776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7286623-4D86-F74C-8C8D-28A7E2941666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25%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368708</xdr:colOff>
      <xdr:row>17</xdr:row>
      <xdr:rowOff>77875</xdr:rowOff>
    </xdr:from>
    <xdr:to>
      <xdr:col>44</xdr:col>
      <xdr:colOff>676283</xdr:colOff>
      <xdr:row>20</xdr:row>
      <xdr:rowOff>18350</xdr:rowOff>
    </xdr:to>
    <xdr:sp macro="" textlink="Location2ANALYSIS!$O$9">
      <xdr:nvSpPr>
        <xdr:cNvPr id="420" name="TextBox 419">
          <a:extLst>
            <a:ext uri="{FF2B5EF4-FFF2-40B4-BE49-F238E27FC236}">
              <a16:creationId xmlns:a16="http://schemas.microsoft.com/office/drawing/2014/main" id="{2A2DA29F-A2D6-454C-9C0D-011E2E32FC71}"/>
            </a:ext>
          </a:extLst>
        </xdr:cNvPr>
        <xdr:cNvSpPr txBox="1"/>
      </xdr:nvSpPr>
      <xdr:spPr>
        <a:xfrm>
          <a:off x="37249508" y="2935375"/>
          <a:ext cx="307575" cy="435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72029D-2E4D-2B43-BAD2-A341A7E02311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56374</xdr:colOff>
      <xdr:row>17</xdr:row>
      <xdr:rowOff>77875</xdr:rowOff>
    </xdr:from>
    <xdr:to>
      <xdr:col>45</xdr:col>
      <xdr:colOff>363949</xdr:colOff>
      <xdr:row>20</xdr:row>
      <xdr:rowOff>18350</xdr:rowOff>
    </xdr:to>
    <xdr:sp macro="" textlink="Location2ANALYSIS!$O$12">
      <xdr:nvSpPr>
        <xdr:cNvPr id="421" name="TextBox 420">
          <a:extLst>
            <a:ext uri="{FF2B5EF4-FFF2-40B4-BE49-F238E27FC236}">
              <a16:creationId xmlns:a16="http://schemas.microsoft.com/office/drawing/2014/main" id="{490E4A9F-44FF-BD49-A33D-2A63D37816C6}"/>
            </a:ext>
          </a:extLst>
        </xdr:cNvPr>
        <xdr:cNvSpPr txBox="1"/>
      </xdr:nvSpPr>
      <xdr:spPr>
        <a:xfrm>
          <a:off x="37775374" y="2935375"/>
          <a:ext cx="307575" cy="435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AA8DFE6-CA8F-704C-9235-377BE592DAE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476732</xdr:colOff>
      <xdr:row>17</xdr:row>
      <xdr:rowOff>77875</xdr:rowOff>
    </xdr:from>
    <xdr:to>
      <xdr:col>45</xdr:col>
      <xdr:colOff>784307</xdr:colOff>
      <xdr:row>20</xdr:row>
      <xdr:rowOff>18350</xdr:rowOff>
    </xdr:to>
    <xdr:sp macro="" textlink="Location2ANALYSIS!$O$15">
      <xdr:nvSpPr>
        <xdr:cNvPr id="422" name="TextBox 421">
          <a:extLst>
            <a:ext uri="{FF2B5EF4-FFF2-40B4-BE49-F238E27FC236}">
              <a16:creationId xmlns:a16="http://schemas.microsoft.com/office/drawing/2014/main" id="{397C31C9-13B6-1E4C-8E45-C0A574C32171}"/>
            </a:ext>
          </a:extLst>
        </xdr:cNvPr>
        <xdr:cNvSpPr txBox="1"/>
      </xdr:nvSpPr>
      <xdr:spPr>
        <a:xfrm>
          <a:off x="38195732" y="2935375"/>
          <a:ext cx="307575" cy="435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0C6D832-F080-B444-A4AA-D133D80DF67F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160208</xdr:colOff>
      <xdr:row>17</xdr:row>
      <xdr:rowOff>77875</xdr:rowOff>
    </xdr:from>
    <xdr:to>
      <xdr:col>46</xdr:col>
      <xdr:colOff>467783</xdr:colOff>
      <xdr:row>20</xdr:row>
      <xdr:rowOff>18350</xdr:rowOff>
    </xdr:to>
    <xdr:sp macro="" textlink="Location2ANALYSIS!$O$18">
      <xdr:nvSpPr>
        <xdr:cNvPr id="423" name="TextBox 422">
          <a:extLst>
            <a:ext uri="{FF2B5EF4-FFF2-40B4-BE49-F238E27FC236}">
              <a16:creationId xmlns:a16="http://schemas.microsoft.com/office/drawing/2014/main" id="{DE45FE2F-D16E-954E-88AE-67DC14F272C1}"/>
            </a:ext>
          </a:extLst>
        </xdr:cNvPr>
        <xdr:cNvSpPr txBox="1"/>
      </xdr:nvSpPr>
      <xdr:spPr>
        <a:xfrm>
          <a:off x="38717408" y="2935375"/>
          <a:ext cx="307575" cy="435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19F2794-B887-4E44-B02E-5585A857292E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248683</xdr:colOff>
      <xdr:row>26</xdr:row>
      <xdr:rowOff>10</xdr:rowOff>
    </xdr:from>
    <xdr:to>
      <xdr:col>43</xdr:col>
      <xdr:colOff>556258</xdr:colOff>
      <xdr:row>28</xdr:row>
      <xdr:rowOff>135869</xdr:rowOff>
    </xdr:to>
    <xdr:sp macro="" textlink="Location2ANALYSIS!$O$4">
      <xdr:nvSpPr>
        <xdr:cNvPr id="424" name="TextBox 423">
          <a:extLst>
            <a:ext uri="{FF2B5EF4-FFF2-40B4-BE49-F238E27FC236}">
              <a16:creationId xmlns:a16="http://schemas.microsoft.com/office/drawing/2014/main" id="{20EA785C-1E91-CF43-9988-C72F818E057D}"/>
            </a:ext>
          </a:extLst>
        </xdr:cNvPr>
        <xdr:cNvSpPr txBox="1"/>
      </xdr:nvSpPr>
      <xdr:spPr>
        <a:xfrm>
          <a:off x="36291283" y="4343410"/>
          <a:ext cx="3075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4451769-AB00-E741-99E4-1ED50E5F69A3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219655</xdr:colOff>
      <xdr:row>26</xdr:row>
      <xdr:rowOff>10</xdr:rowOff>
    </xdr:from>
    <xdr:to>
      <xdr:col>44</xdr:col>
      <xdr:colOff>527230</xdr:colOff>
      <xdr:row>28</xdr:row>
      <xdr:rowOff>135869</xdr:rowOff>
    </xdr:to>
    <xdr:sp macro="" textlink="Location2ANALYSIS!$O$7">
      <xdr:nvSpPr>
        <xdr:cNvPr id="425" name="TextBox 424">
          <a:extLst>
            <a:ext uri="{FF2B5EF4-FFF2-40B4-BE49-F238E27FC236}">
              <a16:creationId xmlns:a16="http://schemas.microsoft.com/office/drawing/2014/main" id="{948BEAEA-24D6-454B-A8E0-08DF32FD26E1}"/>
            </a:ext>
          </a:extLst>
        </xdr:cNvPr>
        <xdr:cNvSpPr txBox="1"/>
      </xdr:nvSpPr>
      <xdr:spPr>
        <a:xfrm>
          <a:off x="37100455" y="4343410"/>
          <a:ext cx="3075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4EB1618-8D5B-1E4C-A8BC-7698C46ED029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825631</xdr:colOff>
      <xdr:row>26</xdr:row>
      <xdr:rowOff>10</xdr:rowOff>
    </xdr:from>
    <xdr:to>
      <xdr:col>45</xdr:col>
      <xdr:colOff>293052</xdr:colOff>
      <xdr:row>28</xdr:row>
      <xdr:rowOff>135869</xdr:rowOff>
    </xdr:to>
    <xdr:sp macro="" textlink="Location2ANALYSIS!$O$10">
      <xdr:nvSpPr>
        <xdr:cNvPr id="426" name="TextBox 425">
          <a:extLst>
            <a:ext uri="{FF2B5EF4-FFF2-40B4-BE49-F238E27FC236}">
              <a16:creationId xmlns:a16="http://schemas.microsoft.com/office/drawing/2014/main" id="{2057BFC8-C3EF-5A46-9358-8748F4CD3E4B}"/>
            </a:ext>
          </a:extLst>
        </xdr:cNvPr>
        <xdr:cNvSpPr txBox="1"/>
      </xdr:nvSpPr>
      <xdr:spPr>
        <a:xfrm>
          <a:off x="37706431" y="4343410"/>
          <a:ext cx="305621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0CAD8D-2643-0246-9F5B-85990F78372B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511900</xdr:colOff>
      <xdr:row>26</xdr:row>
      <xdr:rowOff>10</xdr:rowOff>
    </xdr:from>
    <xdr:to>
      <xdr:col>45</xdr:col>
      <xdr:colOff>819475</xdr:colOff>
      <xdr:row>28</xdr:row>
      <xdr:rowOff>135869</xdr:rowOff>
    </xdr:to>
    <xdr:sp macro="" textlink="Location2ANALYSIS!$O$13">
      <xdr:nvSpPr>
        <xdr:cNvPr id="427" name="TextBox 426">
          <a:extLst>
            <a:ext uri="{FF2B5EF4-FFF2-40B4-BE49-F238E27FC236}">
              <a16:creationId xmlns:a16="http://schemas.microsoft.com/office/drawing/2014/main" id="{7EA6E2A1-96CE-B944-BB9E-4C6BADD07384}"/>
            </a:ext>
          </a:extLst>
        </xdr:cNvPr>
        <xdr:cNvSpPr txBox="1"/>
      </xdr:nvSpPr>
      <xdr:spPr>
        <a:xfrm>
          <a:off x="38230900" y="4343410"/>
          <a:ext cx="3075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01D6C71-A93C-2B43-B24A-6A7487FB6CF0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320841</xdr:colOff>
      <xdr:row>26</xdr:row>
      <xdr:rowOff>10</xdr:rowOff>
    </xdr:from>
    <xdr:to>
      <xdr:col>46</xdr:col>
      <xdr:colOff>641116</xdr:colOff>
      <xdr:row>28</xdr:row>
      <xdr:rowOff>135869</xdr:rowOff>
    </xdr:to>
    <xdr:sp macro="" textlink="Location2ANALYSIS!$O$16">
      <xdr:nvSpPr>
        <xdr:cNvPr id="428" name="TextBox 427">
          <a:extLst>
            <a:ext uri="{FF2B5EF4-FFF2-40B4-BE49-F238E27FC236}">
              <a16:creationId xmlns:a16="http://schemas.microsoft.com/office/drawing/2014/main" id="{962AE692-1160-2C44-B794-00CD3E8ADAA5}"/>
            </a:ext>
          </a:extLst>
        </xdr:cNvPr>
        <xdr:cNvSpPr txBox="1"/>
      </xdr:nvSpPr>
      <xdr:spPr>
        <a:xfrm>
          <a:off x="38878041" y="4343410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F1E1D58-CA9C-A141-AE63-556F41C0F3D1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427043</xdr:colOff>
      <xdr:row>21</xdr:row>
      <xdr:rowOff>31827</xdr:rowOff>
    </xdr:from>
    <xdr:to>
      <xdr:col>43</xdr:col>
      <xdr:colOff>734618</xdr:colOff>
      <xdr:row>24</xdr:row>
      <xdr:rowOff>1609</xdr:rowOff>
    </xdr:to>
    <xdr:sp macro="" textlink="Location2ANALYSIS!$O$5">
      <xdr:nvSpPr>
        <xdr:cNvPr id="429" name="TextBox 428">
          <a:extLst>
            <a:ext uri="{FF2B5EF4-FFF2-40B4-BE49-F238E27FC236}">
              <a16:creationId xmlns:a16="http://schemas.microsoft.com/office/drawing/2014/main" id="{524FD637-4E82-214A-9481-32BC6E84BDFE}"/>
            </a:ext>
          </a:extLst>
        </xdr:cNvPr>
        <xdr:cNvSpPr txBox="1"/>
      </xdr:nvSpPr>
      <xdr:spPr>
        <a:xfrm>
          <a:off x="36469643" y="3549727"/>
          <a:ext cx="307575" cy="4650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8504FA2-9254-AC47-8ADB-D5BD1417F45B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300323</xdr:colOff>
      <xdr:row>21</xdr:row>
      <xdr:rowOff>31827</xdr:rowOff>
    </xdr:from>
    <xdr:to>
      <xdr:col>44</xdr:col>
      <xdr:colOff>607898</xdr:colOff>
      <xdr:row>24</xdr:row>
      <xdr:rowOff>1609</xdr:rowOff>
    </xdr:to>
    <xdr:sp macro="" textlink="Location2ANALYSIS!$O$8">
      <xdr:nvSpPr>
        <xdr:cNvPr id="430" name="TextBox 429">
          <a:extLst>
            <a:ext uri="{FF2B5EF4-FFF2-40B4-BE49-F238E27FC236}">
              <a16:creationId xmlns:a16="http://schemas.microsoft.com/office/drawing/2014/main" id="{AB8AC204-8EC4-8743-A0C1-D29706EAD22B}"/>
            </a:ext>
          </a:extLst>
        </xdr:cNvPr>
        <xdr:cNvSpPr txBox="1"/>
      </xdr:nvSpPr>
      <xdr:spPr>
        <a:xfrm>
          <a:off x="37181123" y="3549727"/>
          <a:ext cx="307575" cy="4650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F0F7DD-D081-EE47-963C-EF8FAD5847F4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27066</xdr:colOff>
      <xdr:row>21</xdr:row>
      <xdr:rowOff>31827</xdr:rowOff>
    </xdr:from>
    <xdr:to>
      <xdr:col>45</xdr:col>
      <xdr:colOff>334641</xdr:colOff>
      <xdr:row>24</xdr:row>
      <xdr:rowOff>1609</xdr:rowOff>
    </xdr:to>
    <xdr:sp macro="" textlink="Location2ANALYSIS!$O$11">
      <xdr:nvSpPr>
        <xdr:cNvPr id="431" name="TextBox 430">
          <a:extLst>
            <a:ext uri="{FF2B5EF4-FFF2-40B4-BE49-F238E27FC236}">
              <a16:creationId xmlns:a16="http://schemas.microsoft.com/office/drawing/2014/main" id="{F3C0ED7D-BEB8-DC4E-8311-8E94C75BDB5E}"/>
            </a:ext>
          </a:extLst>
        </xdr:cNvPr>
        <xdr:cNvSpPr txBox="1"/>
      </xdr:nvSpPr>
      <xdr:spPr>
        <a:xfrm>
          <a:off x="37746066" y="3549727"/>
          <a:ext cx="307575" cy="4650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F68536-072C-3E44-80F6-5B5D9D3114E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486502</xdr:colOff>
      <xdr:row>21</xdr:row>
      <xdr:rowOff>31827</xdr:rowOff>
    </xdr:from>
    <xdr:to>
      <xdr:col>45</xdr:col>
      <xdr:colOff>794077</xdr:colOff>
      <xdr:row>24</xdr:row>
      <xdr:rowOff>1609</xdr:rowOff>
    </xdr:to>
    <xdr:sp macro="" textlink="Location2ANALYSIS!$O$14">
      <xdr:nvSpPr>
        <xdr:cNvPr id="432" name="TextBox 431">
          <a:extLst>
            <a:ext uri="{FF2B5EF4-FFF2-40B4-BE49-F238E27FC236}">
              <a16:creationId xmlns:a16="http://schemas.microsoft.com/office/drawing/2014/main" id="{B47E96FE-287C-BD4E-AFEB-0F270932928D}"/>
            </a:ext>
          </a:extLst>
        </xdr:cNvPr>
        <xdr:cNvSpPr txBox="1"/>
      </xdr:nvSpPr>
      <xdr:spPr>
        <a:xfrm>
          <a:off x="38205502" y="3549727"/>
          <a:ext cx="307575" cy="4650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2207F6C-DD6C-3C4B-958B-DB392289C96A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222730</xdr:colOff>
      <xdr:row>21</xdr:row>
      <xdr:rowOff>31827</xdr:rowOff>
    </xdr:from>
    <xdr:to>
      <xdr:col>46</xdr:col>
      <xdr:colOff>555705</xdr:colOff>
      <xdr:row>24</xdr:row>
      <xdr:rowOff>1609</xdr:rowOff>
    </xdr:to>
    <xdr:sp macro="" textlink="Location2ANALYSIS!$O$17">
      <xdr:nvSpPr>
        <xdr:cNvPr id="433" name="TextBox 432">
          <a:extLst>
            <a:ext uri="{FF2B5EF4-FFF2-40B4-BE49-F238E27FC236}">
              <a16:creationId xmlns:a16="http://schemas.microsoft.com/office/drawing/2014/main" id="{9AEF54FC-4FC3-0C40-B878-4DA7B5C9A0BD}"/>
            </a:ext>
          </a:extLst>
        </xdr:cNvPr>
        <xdr:cNvSpPr txBox="1"/>
      </xdr:nvSpPr>
      <xdr:spPr>
        <a:xfrm>
          <a:off x="38779930" y="3549727"/>
          <a:ext cx="332975" cy="4650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1CBA59B-676B-BB47-9902-BAB9688C55A9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</xdr:col>
      <xdr:colOff>263769</xdr:colOff>
      <xdr:row>25</xdr:row>
      <xdr:rowOff>39076</xdr:rowOff>
    </xdr:from>
    <xdr:to>
      <xdr:col>5</xdr:col>
      <xdr:colOff>803980</xdr:colOff>
      <xdr:row>27</xdr:row>
      <xdr:rowOff>106804</xdr:rowOff>
    </xdr:to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AA3ABDC8-61FE-AA4E-91DB-4BA62C8956BD}"/>
            </a:ext>
          </a:extLst>
        </xdr:cNvPr>
        <xdr:cNvSpPr txBox="1"/>
      </xdr:nvSpPr>
      <xdr:spPr>
        <a:xfrm>
          <a:off x="1101969" y="4217376"/>
          <a:ext cx="3893011" cy="3979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Summary &amp; Scorecard</a:t>
          </a:r>
        </a:p>
      </xdr:txBody>
    </xdr:sp>
    <xdr:clientData/>
  </xdr:twoCellAnchor>
  <xdr:twoCellAnchor>
    <xdr:from>
      <xdr:col>33</xdr:col>
      <xdr:colOff>312139</xdr:colOff>
      <xdr:row>15</xdr:row>
      <xdr:rowOff>49769</xdr:rowOff>
    </xdr:from>
    <xdr:to>
      <xdr:col>34</xdr:col>
      <xdr:colOff>63697</xdr:colOff>
      <xdr:row>18</xdr:row>
      <xdr:rowOff>7544</xdr:rowOff>
    </xdr:to>
    <xdr:grpSp>
      <xdr:nvGrpSpPr>
        <xdr:cNvPr id="435" name="Group 434">
          <a:extLst>
            <a:ext uri="{FF2B5EF4-FFF2-40B4-BE49-F238E27FC236}">
              <a16:creationId xmlns:a16="http://schemas.microsoft.com/office/drawing/2014/main" id="{1FAB4BC2-C93C-DE46-A7B3-F5DAA8E193BA}"/>
            </a:ext>
          </a:extLst>
        </xdr:cNvPr>
        <xdr:cNvGrpSpPr/>
      </xdr:nvGrpSpPr>
      <xdr:grpSpPr>
        <a:xfrm>
          <a:off x="27786472" y="2617991"/>
          <a:ext cx="584114" cy="493997"/>
          <a:chOff x="28412355" y="2804694"/>
          <a:chExt cx="591712" cy="485314"/>
        </a:xfrm>
      </xdr:grpSpPr>
      <xdr:sp macro="" textlink="Location1ANALYSIS!$J20">
        <xdr:nvSpPr>
          <xdr:cNvPr id="436" name="TextBox 435">
            <a:extLst>
              <a:ext uri="{FF2B5EF4-FFF2-40B4-BE49-F238E27FC236}">
                <a16:creationId xmlns:a16="http://schemas.microsoft.com/office/drawing/2014/main" id="{459770F6-529C-FA44-8D69-781DEAD5FC95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04ADEC8-B7D9-2B45-A30E-D803031B979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20">
        <xdr:nvSpPr>
          <xdr:cNvPr id="437" name="TextBox 436">
            <a:extLst>
              <a:ext uri="{FF2B5EF4-FFF2-40B4-BE49-F238E27FC236}">
                <a16:creationId xmlns:a16="http://schemas.microsoft.com/office/drawing/2014/main" id="{54D6F974-9DF3-3140-8F96-A18CC52033FE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70C09A6-A890-AC40-9373-A8E2245DCB8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38" name="TextBox 437">
            <a:extLst>
              <a:ext uri="{FF2B5EF4-FFF2-40B4-BE49-F238E27FC236}">
                <a16:creationId xmlns:a16="http://schemas.microsoft.com/office/drawing/2014/main" id="{9DA56971-2C4E-EA45-8810-3DA9D2043EEE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143193</xdr:colOff>
      <xdr:row>10</xdr:row>
      <xdr:rowOff>154869</xdr:rowOff>
    </xdr:from>
    <xdr:to>
      <xdr:col>33</xdr:col>
      <xdr:colOff>725136</xdr:colOff>
      <xdr:row>13</xdr:row>
      <xdr:rowOff>112645</xdr:rowOff>
    </xdr:to>
    <xdr:grpSp>
      <xdr:nvGrpSpPr>
        <xdr:cNvPr id="439" name="Group 438">
          <a:extLst>
            <a:ext uri="{FF2B5EF4-FFF2-40B4-BE49-F238E27FC236}">
              <a16:creationId xmlns:a16="http://schemas.microsoft.com/office/drawing/2014/main" id="{875E70A0-B6E5-CE40-A443-762ABA18DB84}"/>
            </a:ext>
          </a:extLst>
        </xdr:cNvPr>
        <xdr:cNvGrpSpPr/>
      </xdr:nvGrpSpPr>
      <xdr:grpSpPr>
        <a:xfrm>
          <a:off x="27617526" y="1848202"/>
          <a:ext cx="581943" cy="465776"/>
          <a:chOff x="28438794" y="1682778"/>
          <a:chExt cx="581943" cy="485314"/>
        </a:xfrm>
      </xdr:grpSpPr>
      <xdr:sp macro="" textlink="#REF!">
        <xdr:nvSpPr>
          <xdr:cNvPr id="440" name="TextBox 439">
            <a:extLst>
              <a:ext uri="{FF2B5EF4-FFF2-40B4-BE49-F238E27FC236}">
                <a16:creationId xmlns:a16="http://schemas.microsoft.com/office/drawing/2014/main" id="{7A7B1A30-0CF4-8942-B68C-8E74504EC0D4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21">
        <xdr:nvSpPr>
          <xdr:cNvPr id="441" name="TextBox 440">
            <a:extLst>
              <a:ext uri="{FF2B5EF4-FFF2-40B4-BE49-F238E27FC236}">
                <a16:creationId xmlns:a16="http://schemas.microsoft.com/office/drawing/2014/main" id="{CE0D7A76-9672-D84C-8BD1-F7F465BE52BB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7DC6C88-DE74-4341-AF53-DF7958E4ECD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21">
        <xdr:nvSpPr>
          <xdr:cNvPr id="442" name="TextBox 441">
            <a:extLst>
              <a:ext uri="{FF2B5EF4-FFF2-40B4-BE49-F238E27FC236}">
                <a16:creationId xmlns:a16="http://schemas.microsoft.com/office/drawing/2014/main" id="{93CA73E7-D2F0-A541-B273-18E7631A4C8A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142BCD1-1EF2-834A-A3AD-D7B035F3F62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524186</xdr:colOff>
      <xdr:row>20</xdr:row>
      <xdr:rowOff>104985</xdr:rowOff>
    </xdr:from>
    <xdr:to>
      <xdr:col>34</xdr:col>
      <xdr:colOff>298738</xdr:colOff>
      <xdr:row>23</xdr:row>
      <xdr:rowOff>89652</xdr:rowOff>
    </xdr:to>
    <xdr:grpSp>
      <xdr:nvGrpSpPr>
        <xdr:cNvPr id="443" name="Group 442">
          <a:extLst>
            <a:ext uri="{FF2B5EF4-FFF2-40B4-BE49-F238E27FC236}">
              <a16:creationId xmlns:a16="http://schemas.microsoft.com/office/drawing/2014/main" id="{62BB9B20-A487-0F44-BABD-94885C75AEAC}"/>
            </a:ext>
          </a:extLst>
        </xdr:cNvPr>
        <xdr:cNvGrpSpPr/>
      </xdr:nvGrpSpPr>
      <xdr:grpSpPr>
        <a:xfrm>
          <a:off x="27998519" y="3548096"/>
          <a:ext cx="607108" cy="492667"/>
          <a:chOff x="28448558" y="3846601"/>
          <a:chExt cx="614706" cy="482898"/>
        </a:xfrm>
      </xdr:grpSpPr>
      <xdr:sp macro="" textlink="Location1ANALYSIS!J19">
        <xdr:nvSpPr>
          <xdr:cNvPr id="444" name="TextBox 443">
            <a:extLst>
              <a:ext uri="{FF2B5EF4-FFF2-40B4-BE49-F238E27FC236}">
                <a16:creationId xmlns:a16="http://schemas.microsoft.com/office/drawing/2014/main" id="{8921ED23-FCA6-A44C-92E6-02770E37CF17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2EF44F6-27EE-DE41-B36C-A2B976B9942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9">
        <xdr:nvSpPr>
          <xdr:cNvPr id="445" name="TextBox 444">
            <a:extLst>
              <a:ext uri="{FF2B5EF4-FFF2-40B4-BE49-F238E27FC236}">
                <a16:creationId xmlns:a16="http://schemas.microsoft.com/office/drawing/2014/main" id="{A2AF555B-91CE-A741-AE71-BE894F1BEFBC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6FFF72-B1FF-CD47-8FBD-FC6E339BA29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46" name="TextBox 445">
            <a:extLst>
              <a:ext uri="{FF2B5EF4-FFF2-40B4-BE49-F238E27FC236}">
                <a16:creationId xmlns:a16="http://schemas.microsoft.com/office/drawing/2014/main" id="{F727E9ED-3015-CB41-ABF9-2B473B354A15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166185</xdr:colOff>
      <xdr:row>34</xdr:row>
      <xdr:rowOff>58587</xdr:rowOff>
    </xdr:from>
    <xdr:to>
      <xdr:col>33</xdr:col>
      <xdr:colOff>666375</xdr:colOff>
      <xdr:row>37</xdr:row>
      <xdr:rowOff>36137</xdr:rowOff>
    </xdr:to>
    <xdr:grpSp>
      <xdr:nvGrpSpPr>
        <xdr:cNvPr id="447" name="Group 446">
          <a:extLst>
            <a:ext uri="{FF2B5EF4-FFF2-40B4-BE49-F238E27FC236}">
              <a16:creationId xmlns:a16="http://schemas.microsoft.com/office/drawing/2014/main" id="{0D742A61-F556-C047-B7BC-816BA27445B9}"/>
            </a:ext>
          </a:extLst>
        </xdr:cNvPr>
        <xdr:cNvGrpSpPr/>
      </xdr:nvGrpSpPr>
      <xdr:grpSpPr>
        <a:xfrm>
          <a:off x="27640518" y="5971143"/>
          <a:ext cx="500190" cy="527883"/>
          <a:chOff x="28442253" y="5797031"/>
          <a:chExt cx="500190" cy="476425"/>
        </a:xfrm>
      </xdr:grpSpPr>
      <xdr:sp macro="" textlink="Location2ANALYSIS!J21">
        <xdr:nvSpPr>
          <xdr:cNvPr id="448" name="TextBox 447">
            <a:extLst>
              <a:ext uri="{FF2B5EF4-FFF2-40B4-BE49-F238E27FC236}">
                <a16:creationId xmlns:a16="http://schemas.microsoft.com/office/drawing/2014/main" id="{97047633-96D2-544F-AAA5-CF24E77DA050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1ABDBBA-A3BF-F04A-82AC-89C72260C02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49" name="TextBox 448">
            <a:extLst>
              <a:ext uri="{FF2B5EF4-FFF2-40B4-BE49-F238E27FC236}">
                <a16:creationId xmlns:a16="http://schemas.microsoft.com/office/drawing/2014/main" id="{FC64B45E-1CA6-4A4A-A256-3328E83A15B5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341455</xdr:colOff>
      <xdr:row>38</xdr:row>
      <xdr:rowOff>69190</xdr:rowOff>
    </xdr:from>
    <xdr:to>
      <xdr:col>34</xdr:col>
      <xdr:colOff>97580</xdr:colOff>
      <xdr:row>41</xdr:row>
      <xdr:rowOff>56274</xdr:rowOff>
    </xdr:to>
    <xdr:grpSp>
      <xdr:nvGrpSpPr>
        <xdr:cNvPr id="450" name="Group 449">
          <a:extLst>
            <a:ext uri="{FF2B5EF4-FFF2-40B4-BE49-F238E27FC236}">
              <a16:creationId xmlns:a16="http://schemas.microsoft.com/office/drawing/2014/main" id="{7353C20A-5257-A14B-9413-936E13AE37B2}"/>
            </a:ext>
          </a:extLst>
        </xdr:cNvPr>
        <xdr:cNvGrpSpPr/>
      </xdr:nvGrpSpPr>
      <xdr:grpSpPr>
        <a:xfrm>
          <a:off x="27815788" y="6715523"/>
          <a:ext cx="588681" cy="523307"/>
          <a:chOff x="28422131" y="6901138"/>
          <a:chExt cx="596279" cy="485315"/>
        </a:xfrm>
      </xdr:grpSpPr>
      <xdr:sp macro="" textlink="Location2ANALYSIS!J20">
        <xdr:nvSpPr>
          <xdr:cNvPr id="451" name="TextBox 450">
            <a:extLst>
              <a:ext uri="{FF2B5EF4-FFF2-40B4-BE49-F238E27FC236}">
                <a16:creationId xmlns:a16="http://schemas.microsoft.com/office/drawing/2014/main" id="{6034E3E5-B378-C24A-A458-BC4143BD71BC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E15ED65-589E-A949-B2B0-A3B274B5DF1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52" name="TextBox 451">
            <a:extLst>
              <a:ext uri="{FF2B5EF4-FFF2-40B4-BE49-F238E27FC236}">
                <a16:creationId xmlns:a16="http://schemas.microsoft.com/office/drawing/2014/main" id="{4E2FB2FE-0DEE-C64F-9FE3-849FA177EF26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20">
        <xdr:nvSpPr>
          <xdr:cNvPr id="453" name="TextBox 452">
            <a:extLst>
              <a:ext uri="{FF2B5EF4-FFF2-40B4-BE49-F238E27FC236}">
                <a16:creationId xmlns:a16="http://schemas.microsoft.com/office/drawing/2014/main" id="{52288F5A-8A9B-534A-8B6E-8E9CCE6BAD18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FBE67F8-6E7A-3C47-82E9-94002A555F5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562240</xdr:colOff>
      <xdr:row>43</xdr:row>
      <xdr:rowOff>152554</xdr:rowOff>
    </xdr:from>
    <xdr:to>
      <xdr:col>34</xdr:col>
      <xdr:colOff>318365</xdr:colOff>
      <xdr:row>46</xdr:row>
      <xdr:rowOff>129868</xdr:rowOff>
    </xdr:to>
    <xdr:grpSp>
      <xdr:nvGrpSpPr>
        <xdr:cNvPr id="454" name="Group 453">
          <a:extLst>
            <a:ext uri="{FF2B5EF4-FFF2-40B4-BE49-F238E27FC236}">
              <a16:creationId xmlns:a16="http://schemas.microsoft.com/office/drawing/2014/main" id="{395E7E8A-E709-9544-A211-289F97EEE28D}"/>
            </a:ext>
          </a:extLst>
        </xdr:cNvPr>
        <xdr:cNvGrpSpPr/>
      </xdr:nvGrpSpPr>
      <xdr:grpSpPr>
        <a:xfrm>
          <a:off x="28036573" y="7701998"/>
          <a:ext cx="588681" cy="527648"/>
          <a:chOff x="28422131" y="6901138"/>
          <a:chExt cx="596279" cy="485315"/>
        </a:xfrm>
      </xdr:grpSpPr>
      <xdr:sp macro="" textlink="Location2ANALYSIS!J19">
        <xdr:nvSpPr>
          <xdr:cNvPr id="455" name="TextBox 454">
            <a:extLst>
              <a:ext uri="{FF2B5EF4-FFF2-40B4-BE49-F238E27FC236}">
                <a16:creationId xmlns:a16="http://schemas.microsoft.com/office/drawing/2014/main" id="{9DAE1DEA-1752-AD4B-A7F9-DFFDAC2872E8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C7D5754-F4D6-C34A-A08D-8D4FBCFE80E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56" name="TextBox 455">
            <a:extLst>
              <a:ext uri="{FF2B5EF4-FFF2-40B4-BE49-F238E27FC236}">
                <a16:creationId xmlns:a16="http://schemas.microsoft.com/office/drawing/2014/main" id="{CA7A0647-549B-B046-87B7-4DB8FBB8E3FE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9">
        <xdr:nvSpPr>
          <xdr:cNvPr id="457" name="TextBox 456">
            <a:extLst>
              <a:ext uri="{FF2B5EF4-FFF2-40B4-BE49-F238E27FC236}">
                <a16:creationId xmlns:a16="http://schemas.microsoft.com/office/drawing/2014/main" id="{F0EA0C18-2863-CB46-B770-4DE3EE708876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936AE22-D12B-5644-A974-DB8FAD2B139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99391</xdr:colOff>
      <xdr:row>8</xdr:row>
      <xdr:rowOff>141574</xdr:rowOff>
    </xdr:from>
    <xdr:to>
      <xdr:col>19</xdr:col>
      <xdr:colOff>648991</xdr:colOff>
      <xdr:row>11</xdr:row>
      <xdr:rowOff>99417</xdr:rowOff>
    </xdr:to>
    <xdr:grpSp>
      <xdr:nvGrpSpPr>
        <xdr:cNvPr id="458" name="Group 457">
          <a:extLst>
            <a:ext uri="{FF2B5EF4-FFF2-40B4-BE49-F238E27FC236}">
              <a16:creationId xmlns:a16="http://schemas.microsoft.com/office/drawing/2014/main" id="{F9B44390-D82B-B341-9F07-AECD4C49C467}"/>
            </a:ext>
          </a:extLst>
        </xdr:cNvPr>
        <xdr:cNvGrpSpPr/>
      </xdr:nvGrpSpPr>
      <xdr:grpSpPr>
        <a:xfrm>
          <a:off x="15917947" y="1496241"/>
          <a:ext cx="549600" cy="465843"/>
          <a:chOff x="16740299" y="1298251"/>
          <a:chExt cx="549600" cy="485382"/>
        </a:xfrm>
      </xdr:grpSpPr>
      <xdr:sp macro="" textlink="Location1ANALYSIS!D21">
        <xdr:nvSpPr>
          <xdr:cNvPr id="459" name="TextBox 458">
            <a:extLst>
              <a:ext uri="{FF2B5EF4-FFF2-40B4-BE49-F238E27FC236}">
                <a16:creationId xmlns:a16="http://schemas.microsoft.com/office/drawing/2014/main" id="{124DE0B7-BFC6-AD46-BFBB-13828658696C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F0EFCE-7AED-6B42-9571-E00FD8312D1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1">
        <xdr:nvSpPr>
          <xdr:cNvPr id="460" name="TextBox 459">
            <a:extLst>
              <a:ext uri="{FF2B5EF4-FFF2-40B4-BE49-F238E27FC236}">
                <a16:creationId xmlns:a16="http://schemas.microsoft.com/office/drawing/2014/main" id="{0CF70F40-245C-CB44-9E3C-5E48B93A3300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7A6CFD7-7157-7246-B302-D78EB431621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61" name="TextBox 460">
            <a:extLst>
              <a:ext uri="{FF2B5EF4-FFF2-40B4-BE49-F238E27FC236}">
                <a16:creationId xmlns:a16="http://schemas.microsoft.com/office/drawing/2014/main" id="{A03B7BC1-08C5-2249-ABC2-035CB8AE3316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274664</xdr:colOff>
      <xdr:row>13</xdr:row>
      <xdr:rowOff>101046</xdr:rowOff>
    </xdr:from>
    <xdr:to>
      <xdr:col>19</xdr:col>
      <xdr:colOff>836331</xdr:colOff>
      <xdr:row>16</xdr:row>
      <xdr:rowOff>58889</xdr:rowOff>
    </xdr:to>
    <xdr:grpSp>
      <xdr:nvGrpSpPr>
        <xdr:cNvPr id="462" name="Group 461">
          <a:extLst>
            <a:ext uri="{FF2B5EF4-FFF2-40B4-BE49-F238E27FC236}">
              <a16:creationId xmlns:a16="http://schemas.microsoft.com/office/drawing/2014/main" id="{AD5DD6AC-6A7F-3E43-822F-085EA97E1C16}"/>
            </a:ext>
          </a:extLst>
        </xdr:cNvPr>
        <xdr:cNvGrpSpPr/>
      </xdr:nvGrpSpPr>
      <xdr:grpSpPr>
        <a:xfrm>
          <a:off x="16093220" y="2302379"/>
          <a:ext cx="561667" cy="508177"/>
          <a:chOff x="16729956" y="2381185"/>
          <a:chExt cx="561667" cy="485382"/>
        </a:xfrm>
      </xdr:grpSpPr>
      <xdr:sp macro="" textlink="Location1ANALYSIS!D20">
        <xdr:nvSpPr>
          <xdr:cNvPr id="463" name="TextBox 462">
            <a:extLst>
              <a:ext uri="{FF2B5EF4-FFF2-40B4-BE49-F238E27FC236}">
                <a16:creationId xmlns:a16="http://schemas.microsoft.com/office/drawing/2014/main" id="{249254CF-6A43-5245-950D-7E36E36EC26D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35DAE0D-494D-CB45-9166-AB71D075E1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0">
        <xdr:nvSpPr>
          <xdr:cNvPr id="464" name="TextBox 463">
            <a:extLst>
              <a:ext uri="{FF2B5EF4-FFF2-40B4-BE49-F238E27FC236}">
                <a16:creationId xmlns:a16="http://schemas.microsoft.com/office/drawing/2014/main" id="{93EE245E-C278-5740-9DAF-0E4A6246C64A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A1FD96F-14DF-6C47-A7FB-361A0627247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65" name="TextBox 464">
            <a:extLst>
              <a:ext uri="{FF2B5EF4-FFF2-40B4-BE49-F238E27FC236}">
                <a16:creationId xmlns:a16="http://schemas.microsoft.com/office/drawing/2014/main" id="{7A3AB5C8-D94D-A948-BE3F-0FFB35262C3A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486713</xdr:colOff>
      <xdr:row>18</xdr:row>
      <xdr:rowOff>147562</xdr:rowOff>
    </xdr:from>
    <xdr:to>
      <xdr:col>20</xdr:col>
      <xdr:colOff>208225</xdr:colOff>
      <xdr:row>21</xdr:row>
      <xdr:rowOff>115175</xdr:rowOff>
    </xdr:to>
    <xdr:grpSp>
      <xdr:nvGrpSpPr>
        <xdr:cNvPr id="466" name="Group 465">
          <a:extLst>
            <a:ext uri="{FF2B5EF4-FFF2-40B4-BE49-F238E27FC236}">
              <a16:creationId xmlns:a16="http://schemas.microsoft.com/office/drawing/2014/main" id="{C5C518ED-6135-AE45-B02E-544C87F31285}"/>
            </a:ext>
          </a:extLst>
        </xdr:cNvPr>
        <xdr:cNvGrpSpPr/>
      </xdr:nvGrpSpPr>
      <xdr:grpSpPr>
        <a:xfrm>
          <a:off x="16305269" y="3252006"/>
          <a:ext cx="554067" cy="475613"/>
          <a:chOff x="16736851" y="3473009"/>
          <a:chExt cx="561666" cy="485382"/>
        </a:xfrm>
      </xdr:grpSpPr>
      <xdr:sp macro="" textlink="Location1ANALYSIS!D19">
        <xdr:nvSpPr>
          <xdr:cNvPr id="467" name="TextBox 466">
            <a:extLst>
              <a:ext uri="{FF2B5EF4-FFF2-40B4-BE49-F238E27FC236}">
                <a16:creationId xmlns:a16="http://schemas.microsoft.com/office/drawing/2014/main" id="{43A81366-8CD4-7545-972E-71F317F4AE25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5CC995E-BB94-5A4C-B870-19F3DA5EB08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9">
        <xdr:nvSpPr>
          <xdr:cNvPr id="468" name="TextBox 467">
            <a:extLst>
              <a:ext uri="{FF2B5EF4-FFF2-40B4-BE49-F238E27FC236}">
                <a16:creationId xmlns:a16="http://schemas.microsoft.com/office/drawing/2014/main" id="{BB751E31-1572-DD48-BD9F-99C84C3692FF}"/>
              </a:ext>
            </a:extLst>
          </xdr:cNvPr>
          <xdr:cNvSpPr txBox="1"/>
        </xdr:nvSpPr>
        <xdr:spPr>
          <a:xfrm>
            <a:off x="1700629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9B6401-7254-F249-B3D5-073F8A1E540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69" name="TextBox 468">
            <a:extLst>
              <a:ext uri="{FF2B5EF4-FFF2-40B4-BE49-F238E27FC236}">
                <a16:creationId xmlns:a16="http://schemas.microsoft.com/office/drawing/2014/main" id="{BFBAEAD9-0530-7742-AEF4-B5349D133663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114996</xdr:colOff>
      <xdr:row>31</xdr:row>
      <xdr:rowOff>161928</xdr:rowOff>
    </xdr:from>
    <xdr:to>
      <xdr:col>15</xdr:col>
      <xdr:colOff>717467</xdr:colOff>
      <xdr:row>34</xdr:row>
      <xdr:rowOff>149079</xdr:rowOff>
    </xdr:to>
    <xdr:grpSp>
      <xdr:nvGrpSpPr>
        <xdr:cNvPr id="470" name="Group 469">
          <a:extLst>
            <a:ext uri="{FF2B5EF4-FFF2-40B4-BE49-F238E27FC236}">
              <a16:creationId xmlns:a16="http://schemas.microsoft.com/office/drawing/2014/main" id="{79DF7C06-B254-7E4A-8883-D6D1B07F0B4A}"/>
            </a:ext>
          </a:extLst>
        </xdr:cNvPr>
        <xdr:cNvGrpSpPr/>
      </xdr:nvGrpSpPr>
      <xdr:grpSpPr>
        <a:xfrm>
          <a:off x="12603329" y="5524150"/>
          <a:ext cx="602471" cy="537485"/>
          <a:chOff x="12301153" y="5353296"/>
          <a:chExt cx="602471" cy="485382"/>
        </a:xfrm>
      </xdr:grpSpPr>
      <xdr:sp macro="" textlink="Location2ANALYSIS!D6">
        <xdr:nvSpPr>
          <xdr:cNvPr id="471" name="TextBox 470">
            <a:extLst>
              <a:ext uri="{FF2B5EF4-FFF2-40B4-BE49-F238E27FC236}">
                <a16:creationId xmlns:a16="http://schemas.microsoft.com/office/drawing/2014/main" id="{959504FF-2CA9-4143-92A5-75D09B4991E2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CF2AFE4-588C-1B40-B47C-D117F5ECFEF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6">
        <xdr:nvSpPr>
          <xdr:cNvPr id="472" name="TextBox 471">
            <a:extLst>
              <a:ext uri="{FF2B5EF4-FFF2-40B4-BE49-F238E27FC236}">
                <a16:creationId xmlns:a16="http://schemas.microsoft.com/office/drawing/2014/main" id="{0FBE45F9-6C45-E54C-9FB2-AD50723AF1D9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0652551-367A-A04E-8F4A-8E52A5C26F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473" name="TextBox 472">
            <a:extLst>
              <a:ext uri="{FF2B5EF4-FFF2-40B4-BE49-F238E27FC236}">
                <a16:creationId xmlns:a16="http://schemas.microsoft.com/office/drawing/2014/main" id="{7B6A51F1-ED65-6841-BF37-D35C4CD9D615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14</xdr:col>
      <xdr:colOff>749996</xdr:colOff>
      <xdr:row>36</xdr:row>
      <xdr:rowOff>131168</xdr:rowOff>
    </xdr:from>
    <xdr:to>
      <xdr:col>15</xdr:col>
      <xdr:colOff>501971</xdr:colOff>
      <xdr:row>39</xdr:row>
      <xdr:rowOff>118319</xdr:rowOff>
    </xdr:to>
    <xdr:grpSp>
      <xdr:nvGrpSpPr>
        <xdr:cNvPr id="474" name="Group 473">
          <a:extLst>
            <a:ext uri="{FF2B5EF4-FFF2-40B4-BE49-F238E27FC236}">
              <a16:creationId xmlns:a16="http://schemas.microsoft.com/office/drawing/2014/main" id="{EBF0B5FC-989C-CA45-9DB1-91C9F33D25BC}"/>
            </a:ext>
          </a:extLst>
        </xdr:cNvPr>
        <xdr:cNvGrpSpPr/>
      </xdr:nvGrpSpPr>
      <xdr:grpSpPr>
        <a:xfrm>
          <a:off x="12405774" y="6410612"/>
          <a:ext cx="584530" cy="537485"/>
          <a:chOff x="12301153" y="6436230"/>
          <a:chExt cx="592129" cy="485382"/>
        </a:xfrm>
      </xdr:grpSpPr>
      <xdr:sp macro="" textlink="Location2ANALYSIS!D5">
        <xdr:nvSpPr>
          <xdr:cNvPr id="475" name="TextBox 474">
            <a:extLst>
              <a:ext uri="{FF2B5EF4-FFF2-40B4-BE49-F238E27FC236}">
                <a16:creationId xmlns:a16="http://schemas.microsoft.com/office/drawing/2014/main" id="{06927320-7271-1845-A51A-0C36B9574941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723B0-6111-3349-8B52-919A869BCE5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5">
        <xdr:nvSpPr>
          <xdr:cNvPr id="476" name="TextBox 475">
            <a:extLst>
              <a:ext uri="{FF2B5EF4-FFF2-40B4-BE49-F238E27FC236}">
                <a16:creationId xmlns:a16="http://schemas.microsoft.com/office/drawing/2014/main" id="{F3E9DE98-0E70-484F-88E3-97B93A4950BD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0362AB9-2261-D244-AB2B-E24637FBAA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77" name="TextBox 476">
            <a:extLst>
              <a:ext uri="{FF2B5EF4-FFF2-40B4-BE49-F238E27FC236}">
                <a16:creationId xmlns:a16="http://schemas.microsoft.com/office/drawing/2014/main" id="{B0919B94-2C03-AD4E-9995-B4FEDABBDB25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535069</xdr:colOff>
      <xdr:row>42</xdr:row>
      <xdr:rowOff>1838</xdr:rowOff>
    </xdr:from>
    <xdr:to>
      <xdr:col>15</xdr:col>
      <xdr:colOff>293938</xdr:colOff>
      <xdr:row>44</xdr:row>
      <xdr:rowOff>164837</xdr:rowOff>
    </xdr:to>
    <xdr:grpSp>
      <xdr:nvGrpSpPr>
        <xdr:cNvPr id="478" name="Group 477">
          <a:extLst>
            <a:ext uri="{FF2B5EF4-FFF2-40B4-BE49-F238E27FC236}">
              <a16:creationId xmlns:a16="http://schemas.microsoft.com/office/drawing/2014/main" id="{E5EC40DC-C432-4A47-A6E1-FA1064D04DE6}"/>
            </a:ext>
          </a:extLst>
        </xdr:cNvPr>
        <xdr:cNvGrpSpPr/>
      </xdr:nvGrpSpPr>
      <xdr:grpSpPr>
        <a:xfrm>
          <a:off x="12190847" y="7367838"/>
          <a:ext cx="591424" cy="529888"/>
          <a:chOff x="12301153" y="7528054"/>
          <a:chExt cx="599023" cy="485383"/>
        </a:xfrm>
      </xdr:grpSpPr>
      <xdr:sp macro="" textlink="Location2ANALYSIS!D4">
        <xdr:nvSpPr>
          <xdr:cNvPr id="479" name="TextBox 478">
            <a:extLst>
              <a:ext uri="{FF2B5EF4-FFF2-40B4-BE49-F238E27FC236}">
                <a16:creationId xmlns:a16="http://schemas.microsoft.com/office/drawing/2014/main" id="{3ED3F7E9-2468-2741-9AED-1641F8BCC172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8A36E4-FCB9-0F41-963D-C0439DE576A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4">
        <xdr:nvSpPr>
          <xdr:cNvPr id="480" name="TextBox 479">
            <a:extLst>
              <a:ext uri="{FF2B5EF4-FFF2-40B4-BE49-F238E27FC236}">
                <a16:creationId xmlns:a16="http://schemas.microsoft.com/office/drawing/2014/main" id="{2797E2DE-1AC0-E34C-858D-EF105F4A3387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0AB6D9-C3EA-EA45-8A17-5911EFD5013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81" name="TextBox 480">
            <a:extLst>
              <a:ext uri="{FF2B5EF4-FFF2-40B4-BE49-F238E27FC236}">
                <a16:creationId xmlns:a16="http://schemas.microsoft.com/office/drawing/2014/main" id="{AB35CFFD-A57E-6A41-8DA2-E692B22D6590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12</xdr:col>
      <xdr:colOff>798286</xdr:colOff>
      <xdr:row>10</xdr:row>
      <xdr:rowOff>108857</xdr:rowOff>
    </xdr:from>
    <xdr:to>
      <xdr:col>13</xdr:col>
      <xdr:colOff>786674</xdr:colOff>
      <xdr:row>12</xdr:row>
      <xdr:rowOff>56605</xdr:rowOff>
    </xdr:to>
    <xdr:sp macro="" textlink="MatchANALYSIS!C3">
      <xdr:nvSpPr>
        <xdr:cNvPr id="482" name="Rectangle 481">
          <a:extLst>
            <a:ext uri="{FF2B5EF4-FFF2-40B4-BE49-F238E27FC236}">
              <a16:creationId xmlns:a16="http://schemas.microsoft.com/office/drawing/2014/main" id="{A890107A-1931-D24C-9EED-021E1611144E}"/>
            </a:ext>
          </a:extLst>
        </xdr:cNvPr>
        <xdr:cNvSpPr>
          <a:spLocks noChangeAspect="1"/>
        </xdr:cNvSpPr>
      </xdr:nvSpPr>
      <xdr:spPr>
        <a:xfrm>
          <a:off x="10856686" y="1759857"/>
          <a:ext cx="826588" cy="27794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BF186-72DB-1845-94AF-BC6EF3125292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12</xdr:row>
      <xdr:rowOff>134256</xdr:rowOff>
    </xdr:from>
    <xdr:to>
      <xdr:col>13</xdr:col>
      <xdr:colOff>786674</xdr:colOff>
      <xdr:row>14</xdr:row>
      <xdr:rowOff>82005</xdr:rowOff>
    </xdr:to>
    <xdr:sp macro="" textlink="MatchANALYSIS!$C12">
      <xdr:nvSpPr>
        <xdr:cNvPr id="483" name="Rectangle 482">
          <a:extLst>
            <a:ext uri="{FF2B5EF4-FFF2-40B4-BE49-F238E27FC236}">
              <a16:creationId xmlns:a16="http://schemas.microsoft.com/office/drawing/2014/main" id="{4903BBB4-8375-2844-9021-398DBD20B7A5}"/>
            </a:ext>
          </a:extLst>
        </xdr:cNvPr>
        <xdr:cNvSpPr>
          <a:spLocks noChangeAspect="1"/>
        </xdr:cNvSpPr>
      </xdr:nvSpPr>
      <xdr:spPr>
        <a:xfrm>
          <a:off x="10856686" y="2115456"/>
          <a:ext cx="826588" cy="2906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30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14</xdr:row>
      <xdr:rowOff>159657</xdr:rowOff>
    </xdr:from>
    <xdr:to>
      <xdr:col>13</xdr:col>
      <xdr:colOff>786674</xdr:colOff>
      <xdr:row>16</xdr:row>
      <xdr:rowOff>107406</xdr:rowOff>
    </xdr:to>
    <xdr:sp macro="" textlink="MatchANALYSIS!$C13">
      <xdr:nvSpPr>
        <xdr:cNvPr id="484" name="Rectangle 483">
          <a:extLst>
            <a:ext uri="{FF2B5EF4-FFF2-40B4-BE49-F238E27FC236}">
              <a16:creationId xmlns:a16="http://schemas.microsoft.com/office/drawing/2014/main" id="{62BCED6A-A749-EE41-B1BC-5A4C22DA3BFF}"/>
            </a:ext>
          </a:extLst>
        </xdr:cNvPr>
        <xdr:cNvSpPr>
          <a:spLocks noChangeAspect="1"/>
        </xdr:cNvSpPr>
      </xdr:nvSpPr>
      <xdr:spPr>
        <a:xfrm>
          <a:off x="10856686" y="2483757"/>
          <a:ext cx="826588" cy="3033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16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17</xdr:row>
      <xdr:rowOff>10887</xdr:rowOff>
    </xdr:from>
    <xdr:to>
      <xdr:col>13</xdr:col>
      <xdr:colOff>786674</xdr:colOff>
      <xdr:row>18</xdr:row>
      <xdr:rowOff>121921</xdr:rowOff>
    </xdr:to>
    <xdr:sp macro="" textlink="MatchANALYSIS!$C14">
      <xdr:nvSpPr>
        <xdr:cNvPr id="485" name="Rectangle 484">
          <a:extLst>
            <a:ext uri="{FF2B5EF4-FFF2-40B4-BE49-F238E27FC236}">
              <a16:creationId xmlns:a16="http://schemas.microsoft.com/office/drawing/2014/main" id="{A48C1BA9-E262-3040-BFD7-877DBE7BC8A4}"/>
            </a:ext>
          </a:extLst>
        </xdr:cNvPr>
        <xdr:cNvSpPr>
          <a:spLocks noChangeAspect="1"/>
        </xdr:cNvSpPr>
      </xdr:nvSpPr>
      <xdr:spPr>
        <a:xfrm>
          <a:off x="10856686" y="2868387"/>
          <a:ext cx="826588" cy="2761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14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19</xdr:row>
      <xdr:rowOff>29029</xdr:rowOff>
    </xdr:from>
    <xdr:to>
      <xdr:col>13</xdr:col>
      <xdr:colOff>786674</xdr:colOff>
      <xdr:row>20</xdr:row>
      <xdr:rowOff>140064</xdr:rowOff>
    </xdr:to>
    <xdr:sp macro="" textlink="MatchANALYSIS!$C15">
      <xdr:nvSpPr>
        <xdr:cNvPr id="486" name="Rectangle 485">
          <a:extLst>
            <a:ext uri="{FF2B5EF4-FFF2-40B4-BE49-F238E27FC236}">
              <a16:creationId xmlns:a16="http://schemas.microsoft.com/office/drawing/2014/main" id="{E2C1CC71-3F01-D04B-A7E8-B9C130E1EC90}"/>
            </a:ext>
          </a:extLst>
        </xdr:cNvPr>
        <xdr:cNvSpPr>
          <a:spLocks noChangeAspect="1"/>
        </xdr:cNvSpPr>
      </xdr:nvSpPr>
      <xdr:spPr>
        <a:xfrm>
          <a:off x="10856686" y="3216729"/>
          <a:ext cx="826588" cy="2761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48%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21</xdr:col>
      <xdr:colOff>707704</xdr:colOff>
      <xdr:row>11</xdr:row>
      <xdr:rowOff>28246</xdr:rowOff>
    </xdr:from>
    <xdr:to>
      <xdr:col>22</xdr:col>
      <xdr:colOff>495582</xdr:colOff>
      <xdr:row>15</xdr:row>
      <xdr:rowOff>20361</xdr:rowOff>
    </xdr:to>
    <xdr:sp macro="" textlink="MatchANALYSIS!$H$16">
      <xdr:nvSpPr>
        <xdr:cNvPr id="487" name="TextBox 486">
          <a:extLst>
            <a:ext uri="{FF2B5EF4-FFF2-40B4-BE49-F238E27FC236}">
              <a16:creationId xmlns:a16="http://schemas.microsoft.com/office/drawing/2014/main" id="{BF6C4A0D-287D-234E-9A41-F6D25A688B8F}"/>
            </a:ext>
          </a:extLst>
        </xdr:cNvPr>
        <xdr:cNvSpPr txBox="1"/>
      </xdr:nvSpPr>
      <xdr:spPr>
        <a:xfrm>
          <a:off x="18309904" y="1844346"/>
          <a:ext cx="626078" cy="677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7B7B8DB3-DF41-8F4B-82B2-6E9F96C1C01E}" type="TxLink">
            <a:rPr lang="en-US" sz="4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36</a:t>
          </a:fld>
          <a:endParaRPr lang="en-US" sz="4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758718</xdr:colOff>
      <xdr:row>14</xdr:row>
      <xdr:rowOff>172619</xdr:rowOff>
    </xdr:from>
    <xdr:to>
      <xdr:col>22</xdr:col>
      <xdr:colOff>444568</xdr:colOff>
      <xdr:row>18</xdr:row>
      <xdr:rowOff>59333</xdr:rowOff>
    </xdr:to>
    <xdr:sp macro="" textlink="MatchANALYSIS!$H$17">
      <xdr:nvSpPr>
        <xdr:cNvPr id="488" name="TextBox 487">
          <a:extLst>
            <a:ext uri="{FF2B5EF4-FFF2-40B4-BE49-F238E27FC236}">
              <a16:creationId xmlns:a16="http://schemas.microsoft.com/office/drawing/2014/main" id="{80A28EB1-6ED3-4443-BDD9-44078B82BD2E}"/>
            </a:ext>
          </a:extLst>
        </xdr:cNvPr>
        <xdr:cNvSpPr txBox="1"/>
      </xdr:nvSpPr>
      <xdr:spPr>
        <a:xfrm>
          <a:off x="18360918" y="2496719"/>
          <a:ext cx="524050" cy="585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E781A9D-C49E-8B4C-962C-354D03C054C1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23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606779</xdr:colOff>
      <xdr:row>6</xdr:row>
      <xdr:rowOff>50937</xdr:rowOff>
    </xdr:from>
    <xdr:to>
      <xdr:col>22</xdr:col>
      <xdr:colOff>596508</xdr:colOff>
      <xdr:row>11</xdr:row>
      <xdr:rowOff>129341</xdr:rowOff>
    </xdr:to>
    <xdr:sp macro="" textlink="MatchANALYSIS!$H$15">
      <xdr:nvSpPr>
        <xdr:cNvPr id="489" name="TextBox 488">
          <a:extLst>
            <a:ext uri="{FF2B5EF4-FFF2-40B4-BE49-F238E27FC236}">
              <a16:creationId xmlns:a16="http://schemas.microsoft.com/office/drawing/2014/main" id="{9CAC7D2F-99F4-BC48-9B92-8DA24930DF06}"/>
            </a:ext>
          </a:extLst>
        </xdr:cNvPr>
        <xdr:cNvSpPr txBox="1"/>
      </xdr:nvSpPr>
      <xdr:spPr>
        <a:xfrm>
          <a:off x="18208979" y="1041537"/>
          <a:ext cx="827929" cy="9039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B0C6836-6562-C146-B026-943D22882075}" type="TxLink">
            <a:rPr lang="en-US" sz="5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0</a:t>
          </a:fld>
          <a:endParaRPr lang="en-US" sz="5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636015</xdr:colOff>
      <xdr:row>4</xdr:row>
      <xdr:rowOff>0</xdr:rowOff>
    </xdr:from>
    <xdr:to>
      <xdr:col>22</xdr:col>
      <xdr:colOff>621160</xdr:colOff>
      <xdr:row>5</xdr:row>
      <xdr:rowOff>120442</xdr:rowOff>
    </xdr:to>
    <xdr:sp macro="" textlink="MatchANALYSIS!D3">
      <xdr:nvSpPr>
        <xdr:cNvPr id="490" name="Rectangle 489">
          <a:extLst>
            <a:ext uri="{FF2B5EF4-FFF2-40B4-BE49-F238E27FC236}">
              <a16:creationId xmlns:a16="http://schemas.microsoft.com/office/drawing/2014/main" id="{6B9D45DC-B943-B44F-9224-E0FA69395318}"/>
            </a:ext>
          </a:extLst>
        </xdr:cNvPr>
        <xdr:cNvSpPr>
          <a:spLocks noChangeAspect="1"/>
        </xdr:cNvSpPr>
      </xdr:nvSpPr>
      <xdr:spPr>
        <a:xfrm>
          <a:off x="18238215" y="660400"/>
          <a:ext cx="823345" cy="2855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1994FA-FC0F-FA46-998A-FF7F88E0865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Tipperary</a:t>
          </a:fld>
          <a:endParaRPr lang="en-US" sz="10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457091</xdr:colOff>
      <xdr:row>27</xdr:row>
      <xdr:rowOff>1214</xdr:rowOff>
    </xdr:from>
    <xdr:to>
      <xdr:col>23</xdr:col>
      <xdr:colOff>444263</xdr:colOff>
      <xdr:row>28</xdr:row>
      <xdr:rowOff>112166</xdr:rowOff>
    </xdr:to>
    <xdr:sp macro="" textlink="MatchANALYSIS!H16">
      <xdr:nvSpPr>
        <xdr:cNvPr id="491" name="Rectangle 490">
          <a:extLst>
            <a:ext uri="{FF2B5EF4-FFF2-40B4-BE49-F238E27FC236}">
              <a16:creationId xmlns:a16="http://schemas.microsoft.com/office/drawing/2014/main" id="{B3E118EF-0F67-624A-B91E-51F84C358C1A}"/>
            </a:ext>
          </a:extLst>
        </xdr:cNvPr>
        <xdr:cNvSpPr>
          <a:spLocks noChangeAspect="1"/>
        </xdr:cNvSpPr>
      </xdr:nvSpPr>
      <xdr:spPr>
        <a:xfrm>
          <a:off x="18897491" y="4509714"/>
          <a:ext cx="825372" cy="28875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90F563D-F11B-D843-9567-8ED16686022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36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24</xdr:row>
      <xdr:rowOff>127001</xdr:rowOff>
    </xdr:from>
    <xdr:to>
      <xdr:col>23</xdr:col>
      <xdr:colOff>444263</xdr:colOff>
      <xdr:row>26</xdr:row>
      <xdr:rowOff>71876</xdr:rowOff>
    </xdr:to>
    <xdr:sp macro="" textlink="[1]Match!$C$1">
      <xdr:nvSpPr>
        <xdr:cNvPr id="492" name="Rectangle 491">
          <a:extLst>
            <a:ext uri="{FF2B5EF4-FFF2-40B4-BE49-F238E27FC236}">
              <a16:creationId xmlns:a16="http://schemas.microsoft.com/office/drawing/2014/main" id="{F44F2525-2D4B-E54E-BF3F-6E7DFC62130E}"/>
            </a:ext>
          </a:extLst>
        </xdr:cNvPr>
        <xdr:cNvSpPr>
          <a:spLocks noChangeAspect="1"/>
        </xdr:cNvSpPr>
      </xdr:nvSpPr>
      <xdr:spPr>
        <a:xfrm>
          <a:off x="18897491" y="4140201"/>
          <a:ext cx="825372" cy="2750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09626DC-D717-D74C-886F-5DC9658247A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Tipperary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29</xdr:row>
      <xdr:rowOff>30864</xdr:rowOff>
    </xdr:from>
    <xdr:to>
      <xdr:col>23</xdr:col>
      <xdr:colOff>444263</xdr:colOff>
      <xdr:row>30</xdr:row>
      <xdr:rowOff>150684</xdr:rowOff>
    </xdr:to>
    <xdr:sp macro="" textlink="MatchANALYSIS!H18">
      <xdr:nvSpPr>
        <xdr:cNvPr id="493" name="Rectangle 492">
          <a:extLst>
            <a:ext uri="{FF2B5EF4-FFF2-40B4-BE49-F238E27FC236}">
              <a16:creationId xmlns:a16="http://schemas.microsoft.com/office/drawing/2014/main" id="{2D808BCA-700A-4A41-B89A-5B6D324C9EEF}"/>
            </a:ext>
          </a:extLst>
        </xdr:cNvPr>
        <xdr:cNvSpPr>
          <a:spLocks noChangeAspect="1"/>
        </xdr:cNvSpPr>
      </xdr:nvSpPr>
      <xdr:spPr>
        <a:xfrm>
          <a:off x="18897491" y="4894964"/>
          <a:ext cx="825372" cy="2976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51061-9D9C-7B41-A053-B584BFD753E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16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31</xdr:row>
      <xdr:rowOff>60514</xdr:rowOff>
    </xdr:from>
    <xdr:to>
      <xdr:col>23</xdr:col>
      <xdr:colOff>444263</xdr:colOff>
      <xdr:row>33</xdr:row>
      <xdr:rowOff>14256</xdr:rowOff>
    </xdr:to>
    <xdr:sp macro="" textlink="MatchANALYSIS!H19">
      <xdr:nvSpPr>
        <xdr:cNvPr id="494" name="Rectangle 493">
          <a:extLst>
            <a:ext uri="{FF2B5EF4-FFF2-40B4-BE49-F238E27FC236}">
              <a16:creationId xmlns:a16="http://schemas.microsoft.com/office/drawing/2014/main" id="{B5F3F94D-6C9B-994A-A7B4-72C1FFB5577D}"/>
            </a:ext>
          </a:extLst>
        </xdr:cNvPr>
        <xdr:cNvSpPr>
          <a:spLocks noChangeAspect="1"/>
        </xdr:cNvSpPr>
      </xdr:nvSpPr>
      <xdr:spPr>
        <a:xfrm>
          <a:off x="18897491" y="5280214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645D74F-6FBE-3C41-99B3-B4720FB1B329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33</xdr:row>
      <xdr:rowOff>90165</xdr:rowOff>
    </xdr:from>
    <xdr:to>
      <xdr:col>23</xdr:col>
      <xdr:colOff>444263</xdr:colOff>
      <xdr:row>35</xdr:row>
      <xdr:rowOff>43907</xdr:rowOff>
    </xdr:to>
    <xdr:sp macro="" textlink="MatchANALYSIS!H13">
      <xdr:nvSpPr>
        <xdr:cNvPr id="495" name="Rectangle 494">
          <a:extLst>
            <a:ext uri="{FF2B5EF4-FFF2-40B4-BE49-F238E27FC236}">
              <a16:creationId xmlns:a16="http://schemas.microsoft.com/office/drawing/2014/main" id="{8E0179FA-5E24-734B-A018-8BAC53153D07}"/>
            </a:ext>
          </a:extLst>
        </xdr:cNvPr>
        <xdr:cNvSpPr>
          <a:spLocks noChangeAspect="1"/>
        </xdr:cNvSpPr>
      </xdr:nvSpPr>
      <xdr:spPr>
        <a:xfrm>
          <a:off x="18897491" y="5665465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6FC7C11-2AFE-E741-B943-7CB0AD688E3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15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468944</xdr:colOff>
      <xdr:row>35</xdr:row>
      <xdr:rowOff>102080</xdr:rowOff>
    </xdr:from>
    <xdr:to>
      <xdr:col>23</xdr:col>
      <xdr:colOff>444263</xdr:colOff>
      <xdr:row>37</xdr:row>
      <xdr:rowOff>55821</xdr:rowOff>
    </xdr:to>
    <xdr:sp macro="" textlink="MatchANALYSIS!H14">
      <xdr:nvSpPr>
        <xdr:cNvPr id="496" name="Rectangle 495">
          <a:extLst>
            <a:ext uri="{FF2B5EF4-FFF2-40B4-BE49-F238E27FC236}">
              <a16:creationId xmlns:a16="http://schemas.microsoft.com/office/drawing/2014/main" id="{A7648F9B-E695-AC4E-B31B-50A3EDC8ECF8}"/>
            </a:ext>
          </a:extLst>
        </xdr:cNvPr>
        <xdr:cNvSpPr>
          <a:spLocks noChangeAspect="1"/>
        </xdr:cNvSpPr>
      </xdr:nvSpPr>
      <xdr:spPr>
        <a:xfrm>
          <a:off x="18909344" y="6032980"/>
          <a:ext cx="813519" cy="3093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66B78A2-4E76-814A-BFAF-4964E43EA9F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37</xdr:row>
      <xdr:rowOff>158333</xdr:rowOff>
    </xdr:from>
    <xdr:to>
      <xdr:col>23</xdr:col>
      <xdr:colOff>444263</xdr:colOff>
      <xdr:row>39</xdr:row>
      <xdr:rowOff>103207</xdr:rowOff>
    </xdr:to>
    <xdr:sp macro="" textlink="MatchANALYSIS!H9">
      <xdr:nvSpPr>
        <xdr:cNvPr id="497" name="Rectangle 496">
          <a:extLst>
            <a:ext uri="{FF2B5EF4-FFF2-40B4-BE49-F238E27FC236}">
              <a16:creationId xmlns:a16="http://schemas.microsoft.com/office/drawing/2014/main" id="{F67E3C86-F1A9-CC4A-99F9-BD414D594040}"/>
            </a:ext>
          </a:extLst>
        </xdr:cNvPr>
        <xdr:cNvSpPr>
          <a:spLocks noChangeAspect="1"/>
        </xdr:cNvSpPr>
      </xdr:nvSpPr>
      <xdr:spPr>
        <a:xfrm>
          <a:off x="18897491" y="6444833"/>
          <a:ext cx="825372" cy="3004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4019CB8-CE98-4D4A-AC18-CC9EBD01546D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40</xdr:row>
      <xdr:rowOff>21906</xdr:rowOff>
    </xdr:from>
    <xdr:to>
      <xdr:col>23</xdr:col>
      <xdr:colOff>444263</xdr:colOff>
      <xdr:row>41</xdr:row>
      <xdr:rowOff>132857</xdr:rowOff>
    </xdr:to>
    <xdr:sp macro="" textlink="MatchANALYSIS!H4">
      <xdr:nvSpPr>
        <xdr:cNvPr id="498" name="Rectangle 497">
          <a:extLst>
            <a:ext uri="{FF2B5EF4-FFF2-40B4-BE49-F238E27FC236}">
              <a16:creationId xmlns:a16="http://schemas.microsoft.com/office/drawing/2014/main" id="{C1D3AFC2-2DB8-4642-95B1-40E20FD94B2A}"/>
            </a:ext>
          </a:extLst>
        </xdr:cNvPr>
        <xdr:cNvSpPr>
          <a:spLocks noChangeAspect="1"/>
        </xdr:cNvSpPr>
      </xdr:nvSpPr>
      <xdr:spPr>
        <a:xfrm>
          <a:off x="18897491" y="6829106"/>
          <a:ext cx="825372" cy="28875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860D54E-1373-7C4F-9ED8-2762B27AADB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9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42</xdr:row>
      <xdr:rowOff>71094</xdr:rowOff>
    </xdr:from>
    <xdr:to>
      <xdr:col>23</xdr:col>
      <xdr:colOff>434494</xdr:colOff>
      <xdr:row>44</xdr:row>
      <xdr:rowOff>15969</xdr:rowOff>
    </xdr:to>
    <xdr:sp macro="" textlink="MatchANALYSIS!H5">
      <xdr:nvSpPr>
        <xdr:cNvPr id="499" name="Rectangle 498">
          <a:extLst>
            <a:ext uri="{FF2B5EF4-FFF2-40B4-BE49-F238E27FC236}">
              <a16:creationId xmlns:a16="http://schemas.microsoft.com/office/drawing/2014/main" id="{70D36CC7-BDC6-C04E-85FF-673857F6F8BF}"/>
            </a:ext>
          </a:extLst>
        </xdr:cNvPr>
        <xdr:cNvSpPr>
          <a:spLocks noChangeAspect="1"/>
        </xdr:cNvSpPr>
      </xdr:nvSpPr>
      <xdr:spPr>
        <a:xfrm>
          <a:off x="18887722" y="7233894"/>
          <a:ext cx="825372" cy="3004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B6AF725-88E6-724C-9818-A24BD002862E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44</xdr:row>
      <xdr:rowOff>100743</xdr:rowOff>
    </xdr:from>
    <xdr:to>
      <xdr:col>23</xdr:col>
      <xdr:colOff>434494</xdr:colOff>
      <xdr:row>46</xdr:row>
      <xdr:rowOff>54485</xdr:rowOff>
    </xdr:to>
    <xdr:sp macro="" textlink="MatchANALYSIS!H6">
      <xdr:nvSpPr>
        <xdr:cNvPr id="500" name="Rectangle 499">
          <a:extLst>
            <a:ext uri="{FF2B5EF4-FFF2-40B4-BE49-F238E27FC236}">
              <a16:creationId xmlns:a16="http://schemas.microsoft.com/office/drawing/2014/main" id="{0BFC8760-46CA-3B45-8FA7-19346FB83968}"/>
            </a:ext>
          </a:extLst>
        </xdr:cNvPr>
        <xdr:cNvSpPr>
          <a:spLocks noChangeAspect="1"/>
        </xdr:cNvSpPr>
      </xdr:nvSpPr>
      <xdr:spPr>
        <a:xfrm>
          <a:off x="18887722" y="7619143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94575E4-3711-2F4B-BCAD-EC969B5DE80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459175</xdr:colOff>
      <xdr:row>46</xdr:row>
      <xdr:rowOff>112657</xdr:rowOff>
    </xdr:from>
    <xdr:to>
      <xdr:col>23</xdr:col>
      <xdr:colOff>434494</xdr:colOff>
      <xdr:row>48</xdr:row>
      <xdr:rowOff>66399</xdr:rowOff>
    </xdr:to>
    <xdr:sp macro="" textlink="MatchANALYSIS!H7">
      <xdr:nvSpPr>
        <xdr:cNvPr id="501" name="Rectangle 500">
          <a:extLst>
            <a:ext uri="{FF2B5EF4-FFF2-40B4-BE49-F238E27FC236}">
              <a16:creationId xmlns:a16="http://schemas.microsoft.com/office/drawing/2014/main" id="{0F4755E7-BC22-584A-88D6-9002C1A23C84}"/>
            </a:ext>
          </a:extLst>
        </xdr:cNvPr>
        <xdr:cNvSpPr>
          <a:spLocks noChangeAspect="1"/>
        </xdr:cNvSpPr>
      </xdr:nvSpPr>
      <xdr:spPr>
        <a:xfrm>
          <a:off x="18899575" y="7986657"/>
          <a:ext cx="813519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A0C8B36-54C6-9C49-8A1F-1B0C9F321F3C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48</xdr:row>
      <xdr:rowOff>142307</xdr:rowOff>
    </xdr:from>
    <xdr:to>
      <xdr:col>23</xdr:col>
      <xdr:colOff>434494</xdr:colOff>
      <xdr:row>50</xdr:row>
      <xdr:rowOff>96049</xdr:rowOff>
    </xdr:to>
    <xdr:sp macro="" textlink="MatchANALYSIS!H8">
      <xdr:nvSpPr>
        <xdr:cNvPr id="502" name="Rectangle 501">
          <a:extLst>
            <a:ext uri="{FF2B5EF4-FFF2-40B4-BE49-F238E27FC236}">
              <a16:creationId xmlns:a16="http://schemas.microsoft.com/office/drawing/2014/main" id="{0CFBABA7-057B-AD42-9BB5-3B716CB47434}"/>
            </a:ext>
          </a:extLst>
        </xdr:cNvPr>
        <xdr:cNvSpPr>
          <a:spLocks noChangeAspect="1"/>
        </xdr:cNvSpPr>
      </xdr:nvSpPr>
      <xdr:spPr>
        <a:xfrm>
          <a:off x="18887722" y="8371907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A802ED-A452-244C-89E6-8ADAC515DE7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8</xdr:row>
      <xdr:rowOff>23439</xdr:rowOff>
    </xdr:from>
    <xdr:to>
      <xdr:col>47</xdr:col>
      <xdr:colOff>351106</xdr:colOff>
      <xdr:row>9</xdr:row>
      <xdr:rowOff>121912</xdr:rowOff>
    </xdr:to>
    <xdr:sp macro="" textlink="MatchANALYSIS!G28">
      <xdr:nvSpPr>
        <xdr:cNvPr id="503" name="Rectangle 502">
          <a:extLst>
            <a:ext uri="{FF2B5EF4-FFF2-40B4-BE49-F238E27FC236}">
              <a16:creationId xmlns:a16="http://schemas.microsoft.com/office/drawing/2014/main" id="{87C76B36-8323-B44F-A417-772F154CCFFC}"/>
            </a:ext>
          </a:extLst>
        </xdr:cNvPr>
        <xdr:cNvSpPr>
          <a:spLocks noChangeAspect="1"/>
        </xdr:cNvSpPr>
      </xdr:nvSpPr>
      <xdr:spPr>
        <a:xfrm>
          <a:off x="38925500" y="1344239"/>
          <a:ext cx="821006" cy="26357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6</xdr:row>
      <xdr:rowOff>0</xdr:rowOff>
    </xdr:from>
    <xdr:to>
      <xdr:col>47</xdr:col>
      <xdr:colOff>351106</xdr:colOff>
      <xdr:row>7</xdr:row>
      <xdr:rowOff>108244</xdr:rowOff>
    </xdr:to>
    <xdr:sp macro="" textlink="[1]Match!$B$1">
      <xdr:nvSpPr>
        <xdr:cNvPr id="504" name="Rectangle 503">
          <a:extLst>
            <a:ext uri="{FF2B5EF4-FFF2-40B4-BE49-F238E27FC236}">
              <a16:creationId xmlns:a16="http://schemas.microsoft.com/office/drawing/2014/main" id="{FE152898-9E0A-C344-8D3C-1552680DF10B}"/>
            </a:ext>
          </a:extLst>
        </xdr:cNvPr>
        <xdr:cNvSpPr>
          <a:spLocks noChangeAspect="1"/>
        </xdr:cNvSpPr>
      </xdr:nvSpPr>
      <xdr:spPr>
        <a:xfrm>
          <a:off x="38925500" y="990600"/>
          <a:ext cx="821006" cy="27334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10</xdr:row>
      <xdr:rowOff>23718</xdr:rowOff>
    </xdr:from>
    <xdr:to>
      <xdr:col>47</xdr:col>
      <xdr:colOff>351106</xdr:colOff>
      <xdr:row>11</xdr:row>
      <xdr:rowOff>122192</xdr:rowOff>
    </xdr:to>
    <xdr:sp macro="" textlink="MatchANALYSIS!G27">
      <xdr:nvSpPr>
        <xdr:cNvPr id="505" name="Rectangle 504">
          <a:extLst>
            <a:ext uri="{FF2B5EF4-FFF2-40B4-BE49-F238E27FC236}">
              <a16:creationId xmlns:a16="http://schemas.microsoft.com/office/drawing/2014/main" id="{9ABB5755-C76F-5A4F-9FA0-3DED4E1A3C54}"/>
            </a:ext>
          </a:extLst>
        </xdr:cNvPr>
        <xdr:cNvSpPr>
          <a:spLocks noChangeAspect="1"/>
        </xdr:cNvSpPr>
      </xdr:nvSpPr>
      <xdr:spPr>
        <a:xfrm>
          <a:off x="38925500" y="1674718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12</xdr:row>
      <xdr:rowOff>23997</xdr:rowOff>
    </xdr:from>
    <xdr:to>
      <xdr:col>47</xdr:col>
      <xdr:colOff>351106</xdr:colOff>
      <xdr:row>13</xdr:row>
      <xdr:rowOff>122471</xdr:rowOff>
    </xdr:to>
    <xdr:sp macro="" textlink="MatchANALYSIS!G25">
      <xdr:nvSpPr>
        <xdr:cNvPr id="506" name="Rectangle 505">
          <a:extLst>
            <a:ext uri="{FF2B5EF4-FFF2-40B4-BE49-F238E27FC236}">
              <a16:creationId xmlns:a16="http://schemas.microsoft.com/office/drawing/2014/main" id="{A776C423-354C-114D-B878-8F6AF29CA0C5}"/>
            </a:ext>
          </a:extLst>
        </xdr:cNvPr>
        <xdr:cNvSpPr>
          <a:spLocks noChangeAspect="1"/>
        </xdr:cNvSpPr>
      </xdr:nvSpPr>
      <xdr:spPr>
        <a:xfrm>
          <a:off x="38925500" y="2005197"/>
          <a:ext cx="821006" cy="2635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14</xdr:row>
      <xdr:rowOff>24277</xdr:rowOff>
    </xdr:from>
    <xdr:to>
      <xdr:col>47</xdr:col>
      <xdr:colOff>351106</xdr:colOff>
      <xdr:row>15</xdr:row>
      <xdr:rowOff>122751</xdr:rowOff>
    </xdr:to>
    <xdr:sp macro="" textlink="MatchANALYSIS!G26">
      <xdr:nvSpPr>
        <xdr:cNvPr id="507" name="Rectangle 506">
          <a:extLst>
            <a:ext uri="{FF2B5EF4-FFF2-40B4-BE49-F238E27FC236}">
              <a16:creationId xmlns:a16="http://schemas.microsoft.com/office/drawing/2014/main" id="{87F3646C-6299-4240-A8C1-1681E0690810}"/>
            </a:ext>
          </a:extLst>
        </xdr:cNvPr>
        <xdr:cNvSpPr>
          <a:spLocks noChangeAspect="1"/>
        </xdr:cNvSpPr>
      </xdr:nvSpPr>
      <xdr:spPr>
        <a:xfrm>
          <a:off x="38925500" y="2348377"/>
          <a:ext cx="821006" cy="2762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33</xdr:col>
      <xdr:colOff>461271</xdr:colOff>
      <xdr:row>49</xdr:row>
      <xdr:rowOff>58332</xdr:rowOff>
    </xdr:from>
    <xdr:to>
      <xdr:col>34</xdr:col>
      <xdr:colOff>455525</xdr:colOff>
      <xdr:row>51</xdr:row>
      <xdr:rowOff>12787</xdr:rowOff>
    </xdr:to>
    <xdr:sp macro="" textlink="Location2ANALYSIS!L39">
      <xdr:nvSpPr>
        <xdr:cNvPr id="508" name="Rectangle 507">
          <a:extLst>
            <a:ext uri="{FF2B5EF4-FFF2-40B4-BE49-F238E27FC236}">
              <a16:creationId xmlns:a16="http://schemas.microsoft.com/office/drawing/2014/main" id="{3FC1E619-B831-AB4D-AF16-F12D6D32EDA3}"/>
            </a:ext>
          </a:extLst>
        </xdr:cNvPr>
        <xdr:cNvSpPr>
          <a:spLocks noChangeAspect="1"/>
        </xdr:cNvSpPr>
      </xdr:nvSpPr>
      <xdr:spPr>
        <a:xfrm>
          <a:off x="28121871" y="84657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E85A016-94BA-D141-BAB6-7A98C7EE6504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271018</xdr:colOff>
      <xdr:row>26</xdr:row>
      <xdr:rowOff>13687</xdr:rowOff>
    </xdr:from>
    <xdr:to>
      <xdr:col>47</xdr:col>
      <xdr:colOff>591293</xdr:colOff>
      <xdr:row>28</xdr:row>
      <xdr:rowOff>149546</xdr:rowOff>
    </xdr:to>
    <xdr:sp macro="" textlink="Location2ANALYSIS!$O$19">
      <xdr:nvSpPr>
        <xdr:cNvPr id="509" name="TextBox 508">
          <a:extLst>
            <a:ext uri="{FF2B5EF4-FFF2-40B4-BE49-F238E27FC236}">
              <a16:creationId xmlns:a16="http://schemas.microsoft.com/office/drawing/2014/main" id="{96C4D57B-7835-E64B-A0F9-26B983E2F021}"/>
            </a:ext>
          </a:extLst>
        </xdr:cNvPr>
        <xdr:cNvSpPr txBox="1"/>
      </xdr:nvSpPr>
      <xdr:spPr>
        <a:xfrm>
          <a:off x="39666418" y="43570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556902D-1C85-E24A-ABF0-23F18E211EBB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779018</xdr:colOff>
      <xdr:row>17</xdr:row>
      <xdr:rowOff>89887</xdr:rowOff>
    </xdr:from>
    <xdr:to>
      <xdr:col>47</xdr:col>
      <xdr:colOff>261093</xdr:colOff>
      <xdr:row>20</xdr:row>
      <xdr:rowOff>73346</xdr:rowOff>
    </xdr:to>
    <xdr:sp macro="" textlink="Location2ANALYSIS!$O$21">
      <xdr:nvSpPr>
        <xdr:cNvPr id="510" name="TextBox 509">
          <a:extLst>
            <a:ext uri="{FF2B5EF4-FFF2-40B4-BE49-F238E27FC236}">
              <a16:creationId xmlns:a16="http://schemas.microsoft.com/office/drawing/2014/main" id="{7027A36D-5F83-D843-A653-A396F11547E3}"/>
            </a:ext>
          </a:extLst>
        </xdr:cNvPr>
        <xdr:cNvSpPr txBox="1"/>
      </xdr:nvSpPr>
      <xdr:spPr>
        <a:xfrm>
          <a:off x="39336218" y="29473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7A89E91-5C0B-E146-B789-4054C7ED3496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93218</xdr:colOff>
      <xdr:row>21</xdr:row>
      <xdr:rowOff>39087</xdr:rowOff>
    </xdr:from>
    <xdr:to>
      <xdr:col>47</xdr:col>
      <xdr:colOff>413493</xdr:colOff>
      <xdr:row>24</xdr:row>
      <xdr:rowOff>22546</xdr:rowOff>
    </xdr:to>
    <xdr:sp macro="" textlink="Location2ANALYSIS!$O$20">
      <xdr:nvSpPr>
        <xdr:cNvPr id="511" name="TextBox 510">
          <a:extLst>
            <a:ext uri="{FF2B5EF4-FFF2-40B4-BE49-F238E27FC236}">
              <a16:creationId xmlns:a16="http://schemas.microsoft.com/office/drawing/2014/main" id="{25F29629-E81B-7D47-A48A-9C5BE38BEE87}"/>
            </a:ext>
          </a:extLst>
        </xdr:cNvPr>
        <xdr:cNvSpPr txBox="1"/>
      </xdr:nvSpPr>
      <xdr:spPr>
        <a:xfrm>
          <a:off x="39488618" y="35569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A104311-09E6-104A-87FA-636078FD52BC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458285</xdr:colOff>
      <xdr:row>34</xdr:row>
      <xdr:rowOff>58587</xdr:rowOff>
    </xdr:from>
    <xdr:to>
      <xdr:col>33</xdr:col>
      <xdr:colOff>802555</xdr:colOff>
      <xdr:row>37</xdr:row>
      <xdr:rowOff>36137</xdr:rowOff>
    </xdr:to>
    <xdr:sp macro="" textlink="Location2ANALYSIS!K21">
      <xdr:nvSpPr>
        <xdr:cNvPr id="512" name="TextBox 511">
          <a:extLst>
            <a:ext uri="{FF2B5EF4-FFF2-40B4-BE49-F238E27FC236}">
              <a16:creationId xmlns:a16="http://schemas.microsoft.com/office/drawing/2014/main" id="{2E17BFCD-311D-0F44-8F6D-B754262B968D}"/>
            </a:ext>
          </a:extLst>
        </xdr:cNvPr>
        <xdr:cNvSpPr txBox="1"/>
      </xdr:nvSpPr>
      <xdr:spPr>
        <a:xfrm>
          <a:off x="28118885" y="5811687"/>
          <a:ext cx="344270" cy="510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515E22F-26D1-5444-B645-A7FEEAF8F182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543703</xdr:colOff>
      <xdr:row>27</xdr:row>
      <xdr:rowOff>12494</xdr:rowOff>
    </xdr:from>
    <xdr:to>
      <xdr:col>34</xdr:col>
      <xdr:colOff>537957</xdr:colOff>
      <xdr:row>28</xdr:row>
      <xdr:rowOff>124136</xdr:rowOff>
    </xdr:to>
    <xdr:sp macro="" textlink="Location1ANALYSIS!L42">
      <xdr:nvSpPr>
        <xdr:cNvPr id="513" name="Rectangle 512">
          <a:extLst>
            <a:ext uri="{FF2B5EF4-FFF2-40B4-BE49-F238E27FC236}">
              <a16:creationId xmlns:a16="http://schemas.microsoft.com/office/drawing/2014/main" id="{72DBEEC1-B0C5-0346-9E16-71E9424D3A4E}"/>
            </a:ext>
          </a:extLst>
        </xdr:cNvPr>
        <xdr:cNvSpPr>
          <a:spLocks noChangeAspect="1"/>
        </xdr:cNvSpPr>
      </xdr:nvSpPr>
      <xdr:spPr>
        <a:xfrm>
          <a:off x="28204303" y="4520994"/>
          <a:ext cx="832454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E76B344-0E3D-4243-8970-D098E269F10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422623</xdr:colOff>
      <xdr:row>47</xdr:row>
      <xdr:rowOff>43178</xdr:rowOff>
    </xdr:from>
    <xdr:to>
      <xdr:col>15</xdr:col>
      <xdr:colOff>416054</xdr:colOff>
      <xdr:row>48</xdr:row>
      <xdr:rowOff>164627</xdr:rowOff>
    </xdr:to>
    <xdr:sp macro="" textlink="Location2ANALYSIS!F30">
      <xdr:nvSpPr>
        <xdr:cNvPr id="514" name="Rectangle 513">
          <a:extLst>
            <a:ext uri="{FF2B5EF4-FFF2-40B4-BE49-F238E27FC236}">
              <a16:creationId xmlns:a16="http://schemas.microsoft.com/office/drawing/2014/main" id="{D86720D0-4528-EE42-AE96-15BACF064D9D}"/>
            </a:ext>
          </a:extLst>
        </xdr:cNvPr>
        <xdr:cNvSpPr>
          <a:spLocks noChangeAspect="1"/>
        </xdr:cNvSpPr>
      </xdr:nvSpPr>
      <xdr:spPr>
        <a:xfrm>
          <a:off x="12157423" y="8094978"/>
          <a:ext cx="831631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5381748-612A-8B4B-8449-FC1FF87BF56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49</xdr:col>
      <xdr:colOff>127000</xdr:colOff>
      <xdr:row>2</xdr:row>
      <xdr:rowOff>63500</xdr:rowOff>
    </xdr:from>
    <xdr:to>
      <xdr:col>55</xdr:col>
      <xdr:colOff>762000</xdr:colOff>
      <xdr:row>51</xdr:row>
      <xdr:rowOff>165100</xdr:rowOff>
    </xdr:to>
    <xdr:graphicFrame macro="">
      <xdr:nvGraphicFramePr>
        <xdr:cNvPr id="515" name="Chart 514">
          <a:extLst>
            <a:ext uri="{FF2B5EF4-FFF2-40B4-BE49-F238E27FC236}">
              <a16:creationId xmlns:a16="http://schemas.microsoft.com/office/drawing/2014/main" id="{D53C01A8-3453-234C-8E08-158915236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536778</xdr:colOff>
      <xdr:row>31</xdr:row>
      <xdr:rowOff>146435</xdr:rowOff>
    </xdr:from>
    <xdr:to>
      <xdr:col>15</xdr:col>
      <xdr:colOff>280377</xdr:colOff>
      <xdr:row>34</xdr:row>
      <xdr:rowOff>122988</xdr:rowOff>
    </xdr:to>
    <xdr:sp macro="" textlink="Location2ANALYSIS!F25">
      <xdr:nvSpPr>
        <xdr:cNvPr id="516" name="Rectangle 515">
          <a:extLst>
            <a:ext uri="{FF2B5EF4-FFF2-40B4-BE49-F238E27FC236}">
              <a16:creationId xmlns:a16="http://schemas.microsoft.com/office/drawing/2014/main" id="{97D200A7-DCD3-4E42-BA7E-9E03ACF86127}"/>
            </a:ext>
          </a:extLst>
        </xdr:cNvPr>
        <xdr:cNvSpPr>
          <a:spLocks noChangeAspect="1"/>
        </xdr:cNvSpPr>
      </xdr:nvSpPr>
      <xdr:spPr>
        <a:xfrm>
          <a:off x="12271578" y="5366135"/>
          <a:ext cx="581799" cy="5099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739A9649-45A0-4A4A-8B83-1A5A143C6B6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371678</xdr:colOff>
      <xdr:row>9</xdr:row>
      <xdr:rowOff>6735</xdr:rowOff>
    </xdr:from>
    <xdr:to>
      <xdr:col>15</xdr:col>
      <xdr:colOff>115277</xdr:colOff>
      <xdr:row>12</xdr:row>
      <xdr:rowOff>21388</xdr:rowOff>
    </xdr:to>
    <xdr:sp macro="" textlink="Location1ANALYSIS!F25">
      <xdr:nvSpPr>
        <xdr:cNvPr id="517" name="Rectangle 516">
          <a:extLst>
            <a:ext uri="{FF2B5EF4-FFF2-40B4-BE49-F238E27FC236}">
              <a16:creationId xmlns:a16="http://schemas.microsoft.com/office/drawing/2014/main" id="{8CDBEC98-815D-E943-9274-E3736DF316EB}"/>
            </a:ext>
          </a:extLst>
        </xdr:cNvPr>
        <xdr:cNvSpPr>
          <a:spLocks noChangeAspect="1"/>
        </xdr:cNvSpPr>
      </xdr:nvSpPr>
      <xdr:spPr>
        <a:xfrm>
          <a:off x="12106478" y="1492635"/>
          <a:ext cx="581799" cy="5099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A3EFE3E-ABAB-534E-94B0-E81040B7BC5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71%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17</xdr:col>
      <xdr:colOff>361945</xdr:colOff>
      <xdr:row>25</xdr:row>
      <xdr:rowOff>35955</xdr:rowOff>
    </xdr:from>
    <xdr:to>
      <xdr:col>18</xdr:col>
      <xdr:colOff>343310</xdr:colOff>
      <xdr:row>26</xdr:row>
      <xdr:rowOff>147635</xdr:rowOff>
    </xdr:to>
    <xdr:sp macro="" textlink="Location1ANALYSIS!F32">
      <xdr:nvSpPr>
        <xdr:cNvPr id="518" name="Rectangle 517">
          <a:extLst>
            <a:ext uri="{FF2B5EF4-FFF2-40B4-BE49-F238E27FC236}">
              <a16:creationId xmlns:a16="http://schemas.microsoft.com/office/drawing/2014/main" id="{6E3DBB40-7B6B-494E-B403-AAC9FB6CD155}"/>
            </a:ext>
          </a:extLst>
        </xdr:cNvPr>
        <xdr:cNvSpPr>
          <a:spLocks noChangeAspect="1"/>
        </xdr:cNvSpPr>
      </xdr:nvSpPr>
      <xdr:spPr>
        <a:xfrm>
          <a:off x="14611345" y="4214255"/>
          <a:ext cx="819565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DBDEDC5-EB20-4C40-A659-F9A05E00C3D3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21%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323845</xdr:colOff>
      <xdr:row>25</xdr:row>
      <xdr:rowOff>35955</xdr:rowOff>
    </xdr:from>
    <xdr:to>
      <xdr:col>19</xdr:col>
      <xdr:colOff>305210</xdr:colOff>
      <xdr:row>26</xdr:row>
      <xdr:rowOff>147635</xdr:rowOff>
    </xdr:to>
    <xdr:sp macro="" textlink="Location1ANALYSIS!F31">
      <xdr:nvSpPr>
        <xdr:cNvPr id="519" name="Rectangle 518">
          <a:extLst>
            <a:ext uri="{FF2B5EF4-FFF2-40B4-BE49-F238E27FC236}">
              <a16:creationId xmlns:a16="http://schemas.microsoft.com/office/drawing/2014/main" id="{50942DC0-4E23-3E4F-BD30-1294865E31E1}"/>
            </a:ext>
          </a:extLst>
        </xdr:cNvPr>
        <xdr:cNvSpPr>
          <a:spLocks noChangeAspect="1"/>
        </xdr:cNvSpPr>
      </xdr:nvSpPr>
      <xdr:spPr>
        <a:xfrm>
          <a:off x="15411445" y="4214255"/>
          <a:ext cx="819565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3CDD277-A3CE-2744-B406-A6802F9C0D2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412745</xdr:colOff>
      <xdr:row>25</xdr:row>
      <xdr:rowOff>35955</xdr:rowOff>
    </xdr:from>
    <xdr:to>
      <xdr:col>20</xdr:col>
      <xdr:colOff>394110</xdr:colOff>
      <xdr:row>26</xdr:row>
      <xdr:rowOff>147635</xdr:rowOff>
    </xdr:to>
    <xdr:sp macro="" textlink="Location1ANALYSIS!F30">
      <xdr:nvSpPr>
        <xdr:cNvPr id="520" name="Rectangle 519">
          <a:extLst>
            <a:ext uri="{FF2B5EF4-FFF2-40B4-BE49-F238E27FC236}">
              <a16:creationId xmlns:a16="http://schemas.microsoft.com/office/drawing/2014/main" id="{2F20DE1F-44FC-4246-8514-5D29637F14B6}"/>
            </a:ext>
          </a:extLst>
        </xdr:cNvPr>
        <xdr:cNvSpPr>
          <a:spLocks noChangeAspect="1"/>
        </xdr:cNvSpPr>
      </xdr:nvSpPr>
      <xdr:spPr>
        <a:xfrm>
          <a:off x="16338545" y="4214255"/>
          <a:ext cx="819565" cy="2767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9832EC-400B-4C47-961B-78046197C79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363949</xdr:colOff>
      <xdr:row>47</xdr:row>
      <xdr:rowOff>43178</xdr:rowOff>
    </xdr:from>
    <xdr:to>
      <xdr:col>19</xdr:col>
      <xdr:colOff>345312</xdr:colOff>
      <xdr:row>48</xdr:row>
      <xdr:rowOff>164627</xdr:rowOff>
    </xdr:to>
    <xdr:sp macro="" textlink="Location2ANALYSIS!F34">
      <xdr:nvSpPr>
        <xdr:cNvPr id="521" name="Rectangle 520">
          <a:extLst>
            <a:ext uri="{FF2B5EF4-FFF2-40B4-BE49-F238E27FC236}">
              <a16:creationId xmlns:a16="http://schemas.microsoft.com/office/drawing/2014/main" id="{40B9A615-7CDD-4A48-A142-E44E25BED1BF}"/>
            </a:ext>
          </a:extLst>
        </xdr:cNvPr>
        <xdr:cNvSpPr>
          <a:spLocks noChangeAspect="1"/>
        </xdr:cNvSpPr>
      </xdr:nvSpPr>
      <xdr:spPr>
        <a:xfrm>
          <a:off x="15451549" y="8094978"/>
          <a:ext cx="819563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B51C526-BA76-6F45-B84F-22F9D93FB1E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529049</xdr:colOff>
      <xdr:row>47</xdr:row>
      <xdr:rowOff>43178</xdr:rowOff>
    </xdr:from>
    <xdr:to>
      <xdr:col>20</xdr:col>
      <xdr:colOff>510412</xdr:colOff>
      <xdr:row>48</xdr:row>
      <xdr:rowOff>164627</xdr:rowOff>
    </xdr:to>
    <xdr:sp macro="" textlink="Location2ANALYSIS!F35">
      <xdr:nvSpPr>
        <xdr:cNvPr id="522" name="Rectangle 521">
          <a:extLst>
            <a:ext uri="{FF2B5EF4-FFF2-40B4-BE49-F238E27FC236}">
              <a16:creationId xmlns:a16="http://schemas.microsoft.com/office/drawing/2014/main" id="{A7646FC9-1AE7-EF4D-AE21-6963DB770909}"/>
            </a:ext>
          </a:extLst>
        </xdr:cNvPr>
        <xdr:cNvSpPr>
          <a:spLocks noChangeAspect="1"/>
        </xdr:cNvSpPr>
      </xdr:nvSpPr>
      <xdr:spPr>
        <a:xfrm>
          <a:off x="16454849" y="8094978"/>
          <a:ext cx="819563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C35E9C3-2717-114E-9D0A-8BC1A07AF2E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188709</xdr:colOff>
      <xdr:row>15</xdr:row>
      <xdr:rowOff>98265</xdr:rowOff>
    </xdr:from>
    <xdr:to>
      <xdr:col>28</xdr:col>
      <xdr:colOff>710222</xdr:colOff>
      <xdr:row>18</xdr:row>
      <xdr:rowOff>20045</xdr:rowOff>
    </xdr:to>
    <xdr:sp macro="" textlink="Location1ANALYSIS!L26">
      <xdr:nvSpPr>
        <xdr:cNvPr id="523" name="Rectangle 522">
          <a:extLst>
            <a:ext uri="{FF2B5EF4-FFF2-40B4-BE49-F238E27FC236}">
              <a16:creationId xmlns:a16="http://schemas.microsoft.com/office/drawing/2014/main" id="{3B6F038A-8A08-DE49-9178-9445C0F56FC4}"/>
            </a:ext>
          </a:extLst>
        </xdr:cNvPr>
        <xdr:cNvSpPr>
          <a:spLocks noChangeAspect="1"/>
        </xdr:cNvSpPr>
      </xdr:nvSpPr>
      <xdr:spPr>
        <a:xfrm>
          <a:off x="23658309" y="2600165"/>
          <a:ext cx="521513" cy="44248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07BFC67-C582-0040-84BE-D70E82B1EE8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80%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31</xdr:col>
      <xdr:colOff>369117</xdr:colOff>
      <xdr:row>49</xdr:row>
      <xdr:rowOff>58332</xdr:rowOff>
    </xdr:from>
    <xdr:to>
      <xdr:col>32</xdr:col>
      <xdr:colOff>363372</xdr:colOff>
      <xdr:row>51</xdr:row>
      <xdr:rowOff>12787</xdr:rowOff>
    </xdr:to>
    <xdr:sp macro="" textlink="Location2ANALYSIS!L33">
      <xdr:nvSpPr>
        <xdr:cNvPr id="524" name="Rectangle 523">
          <a:extLst>
            <a:ext uri="{FF2B5EF4-FFF2-40B4-BE49-F238E27FC236}">
              <a16:creationId xmlns:a16="http://schemas.microsoft.com/office/drawing/2014/main" id="{53DC3303-E9BA-0A4C-9AAA-754E1A0BDA66}"/>
            </a:ext>
          </a:extLst>
        </xdr:cNvPr>
        <xdr:cNvSpPr>
          <a:spLocks noChangeAspect="1"/>
        </xdr:cNvSpPr>
      </xdr:nvSpPr>
      <xdr:spPr>
        <a:xfrm>
          <a:off x="26353317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213CA0D-6D1C-0A48-AC87-74A30E4FFF8C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75%</a:t>
          </a:fld>
          <a:endParaRPr lang="en-US" sz="1050" b="1" i="0">
            <a:latin typeface="+mn-lt"/>
          </a:endParaRPr>
        </a:p>
      </xdr:txBody>
    </xdr:sp>
    <xdr:clientData/>
  </xdr:twoCellAnchor>
  <xdr:twoCellAnchor>
    <xdr:from>
      <xdr:col>32</xdr:col>
      <xdr:colOff>472788</xdr:colOff>
      <xdr:row>49</xdr:row>
      <xdr:rowOff>58332</xdr:rowOff>
    </xdr:from>
    <xdr:to>
      <xdr:col>33</xdr:col>
      <xdr:colOff>467043</xdr:colOff>
      <xdr:row>51</xdr:row>
      <xdr:rowOff>12787</xdr:rowOff>
    </xdr:to>
    <xdr:sp macro="" textlink="Location2ANALYSIS!L34">
      <xdr:nvSpPr>
        <xdr:cNvPr id="525" name="Rectangle 524">
          <a:extLst>
            <a:ext uri="{FF2B5EF4-FFF2-40B4-BE49-F238E27FC236}">
              <a16:creationId xmlns:a16="http://schemas.microsoft.com/office/drawing/2014/main" id="{AD52764B-7A0F-A44B-9A91-BB692EF25CE5}"/>
            </a:ext>
          </a:extLst>
        </xdr:cNvPr>
        <xdr:cNvSpPr>
          <a:spLocks noChangeAspect="1"/>
        </xdr:cNvSpPr>
      </xdr:nvSpPr>
      <xdr:spPr>
        <a:xfrm>
          <a:off x="27295188" y="84657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847D94-E55D-4C41-84B9-BE87FD6282BF}" type="TxLink">
            <a:rPr lang="en-US" sz="105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79%</a:t>
          </a:fld>
          <a:endParaRPr lang="en-US" sz="105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439935</xdr:colOff>
      <xdr:row>49</xdr:row>
      <xdr:rowOff>58332</xdr:rowOff>
    </xdr:from>
    <xdr:to>
      <xdr:col>34</xdr:col>
      <xdr:colOff>434189</xdr:colOff>
      <xdr:row>51</xdr:row>
      <xdr:rowOff>12787</xdr:rowOff>
    </xdr:to>
    <xdr:sp macro="" textlink="Location2ANALYSIS!L35">
      <xdr:nvSpPr>
        <xdr:cNvPr id="526" name="Rectangle 525">
          <a:extLst>
            <a:ext uri="{FF2B5EF4-FFF2-40B4-BE49-F238E27FC236}">
              <a16:creationId xmlns:a16="http://schemas.microsoft.com/office/drawing/2014/main" id="{90FDB194-F35B-1B4A-9EB9-A0E1B93138FB}"/>
            </a:ext>
          </a:extLst>
        </xdr:cNvPr>
        <xdr:cNvSpPr>
          <a:spLocks noChangeAspect="1"/>
        </xdr:cNvSpPr>
      </xdr:nvSpPr>
      <xdr:spPr>
        <a:xfrm>
          <a:off x="28100535" y="84657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F169D85-C745-0E4D-A206-03B93EB30A00}" type="TxLink">
            <a:rPr lang="en-US" sz="9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33%</a:t>
          </a:fld>
          <a:endParaRPr lang="en-US" sz="105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394517</xdr:colOff>
      <xdr:row>26</xdr:row>
      <xdr:rowOff>147232</xdr:rowOff>
    </xdr:from>
    <xdr:to>
      <xdr:col>29</xdr:col>
      <xdr:colOff>388772</xdr:colOff>
      <xdr:row>28</xdr:row>
      <xdr:rowOff>114387</xdr:rowOff>
    </xdr:to>
    <xdr:sp macro="" textlink="Location1ANALYSIS!L30">
      <xdr:nvSpPr>
        <xdr:cNvPr id="527" name="Rectangle 526">
          <a:extLst>
            <a:ext uri="{FF2B5EF4-FFF2-40B4-BE49-F238E27FC236}">
              <a16:creationId xmlns:a16="http://schemas.microsoft.com/office/drawing/2014/main" id="{A6D42F65-F5CE-AF44-96AC-0C97E6B2FB5C}"/>
            </a:ext>
          </a:extLst>
        </xdr:cNvPr>
        <xdr:cNvSpPr>
          <a:spLocks noChangeAspect="1"/>
        </xdr:cNvSpPr>
      </xdr:nvSpPr>
      <xdr:spPr>
        <a:xfrm>
          <a:off x="23864117" y="44906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3BF640FA-CEDE-5747-BEED-44CFCEC1E463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29</xdr:col>
      <xdr:colOff>498188</xdr:colOff>
      <xdr:row>26</xdr:row>
      <xdr:rowOff>147232</xdr:rowOff>
    </xdr:from>
    <xdr:to>
      <xdr:col>30</xdr:col>
      <xdr:colOff>492443</xdr:colOff>
      <xdr:row>28</xdr:row>
      <xdr:rowOff>114387</xdr:rowOff>
    </xdr:to>
    <xdr:sp macro="" textlink="Location1ANALYSIS!L31">
      <xdr:nvSpPr>
        <xdr:cNvPr id="528" name="Rectangle 527">
          <a:extLst>
            <a:ext uri="{FF2B5EF4-FFF2-40B4-BE49-F238E27FC236}">
              <a16:creationId xmlns:a16="http://schemas.microsoft.com/office/drawing/2014/main" id="{6C5EA279-0366-A44F-9C8E-1588F0CFB37D}"/>
            </a:ext>
          </a:extLst>
        </xdr:cNvPr>
        <xdr:cNvSpPr>
          <a:spLocks noChangeAspect="1"/>
        </xdr:cNvSpPr>
      </xdr:nvSpPr>
      <xdr:spPr>
        <a:xfrm>
          <a:off x="24805988" y="44906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F94D708-38E2-F84C-B8D2-0E1F857B536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465335</xdr:colOff>
      <xdr:row>26</xdr:row>
      <xdr:rowOff>147232</xdr:rowOff>
    </xdr:from>
    <xdr:to>
      <xdr:col>31</xdr:col>
      <xdr:colOff>459589</xdr:colOff>
      <xdr:row>28</xdr:row>
      <xdr:rowOff>114387</xdr:rowOff>
    </xdr:to>
    <xdr:sp macro="" textlink="Location1ANALYSIS!L32">
      <xdr:nvSpPr>
        <xdr:cNvPr id="529" name="Rectangle 528">
          <a:extLst>
            <a:ext uri="{FF2B5EF4-FFF2-40B4-BE49-F238E27FC236}">
              <a16:creationId xmlns:a16="http://schemas.microsoft.com/office/drawing/2014/main" id="{A4EAF6AB-6432-FB48-BD2B-1211DF930F52}"/>
            </a:ext>
          </a:extLst>
        </xdr:cNvPr>
        <xdr:cNvSpPr>
          <a:spLocks noChangeAspect="1"/>
        </xdr:cNvSpPr>
      </xdr:nvSpPr>
      <xdr:spPr>
        <a:xfrm>
          <a:off x="25611335" y="44906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36B345-957E-2443-9538-B31103C1326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343717</xdr:colOff>
      <xdr:row>26</xdr:row>
      <xdr:rowOff>147232</xdr:rowOff>
    </xdr:from>
    <xdr:to>
      <xdr:col>32</xdr:col>
      <xdr:colOff>337972</xdr:colOff>
      <xdr:row>28</xdr:row>
      <xdr:rowOff>114387</xdr:rowOff>
    </xdr:to>
    <xdr:sp macro="" textlink="Location1ANALYSIS!L33">
      <xdr:nvSpPr>
        <xdr:cNvPr id="530" name="Rectangle 529">
          <a:extLst>
            <a:ext uri="{FF2B5EF4-FFF2-40B4-BE49-F238E27FC236}">
              <a16:creationId xmlns:a16="http://schemas.microsoft.com/office/drawing/2014/main" id="{EC4AE484-1A50-AD43-9BEF-DD04D5EF4F9B}"/>
            </a:ext>
          </a:extLst>
        </xdr:cNvPr>
        <xdr:cNvSpPr>
          <a:spLocks noChangeAspect="1"/>
        </xdr:cNvSpPr>
      </xdr:nvSpPr>
      <xdr:spPr>
        <a:xfrm>
          <a:off x="26327917" y="44906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357AFB69-6E20-2D42-B207-3176ED26239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33%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32</xdr:col>
      <xdr:colOff>447388</xdr:colOff>
      <xdr:row>26</xdr:row>
      <xdr:rowOff>147232</xdr:rowOff>
    </xdr:from>
    <xdr:to>
      <xdr:col>33</xdr:col>
      <xdr:colOff>441643</xdr:colOff>
      <xdr:row>28</xdr:row>
      <xdr:rowOff>114387</xdr:rowOff>
    </xdr:to>
    <xdr:sp macro="" textlink="Location1ANALYSIS!L34">
      <xdr:nvSpPr>
        <xdr:cNvPr id="531" name="Rectangle 530">
          <a:extLst>
            <a:ext uri="{FF2B5EF4-FFF2-40B4-BE49-F238E27FC236}">
              <a16:creationId xmlns:a16="http://schemas.microsoft.com/office/drawing/2014/main" id="{D237A2F4-9C93-FF4F-AE27-3F8C144BB709}"/>
            </a:ext>
          </a:extLst>
        </xdr:cNvPr>
        <xdr:cNvSpPr>
          <a:spLocks noChangeAspect="1"/>
        </xdr:cNvSpPr>
      </xdr:nvSpPr>
      <xdr:spPr>
        <a:xfrm>
          <a:off x="27269788" y="4490632"/>
          <a:ext cx="832455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BB6BC9A-9B94-B843-9684-618449B13948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414535</xdr:colOff>
      <xdr:row>26</xdr:row>
      <xdr:rowOff>147232</xdr:rowOff>
    </xdr:from>
    <xdr:to>
      <xdr:col>34</xdr:col>
      <xdr:colOff>408789</xdr:colOff>
      <xdr:row>28</xdr:row>
      <xdr:rowOff>114387</xdr:rowOff>
    </xdr:to>
    <xdr:sp macro="" textlink="Location1ANALYSIS!L35">
      <xdr:nvSpPr>
        <xdr:cNvPr id="532" name="Rectangle 531">
          <a:extLst>
            <a:ext uri="{FF2B5EF4-FFF2-40B4-BE49-F238E27FC236}">
              <a16:creationId xmlns:a16="http://schemas.microsoft.com/office/drawing/2014/main" id="{C61BD82D-4E15-794D-AC8E-20A0E0641A8B}"/>
            </a:ext>
          </a:extLst>
        </xdr:cNvPr>
        <xdr:cNvSpPr>
          <a:spLocks noChangeAspect="1"/>
        </xdr:cNvSpPr>
      </xdr:nvSpPr>
      <xdr:spPr>
        <a:xfrm>
          <a:off x="28075135" y="4490632"/>
          <a:ext cx="832454" cy="31005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81BA8E7-6D75-954E-AD2C-FFE0A633A1C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20057</xdr:colOff>
      <xdr:row>43</xdr:row>
      <xdr:rowOff>166632</xdr:rowOff>
    </xdr:from>
    <xdr:to>
      <xdr:col>28</xdr:col>
      <xdr:colOff>549729</xdr:colOff>
      <xdr:row>46</xdr:row>
      <xdr:rowOff>146815</xdr:rowOff>
    </xdr:to>
    <xdr:sp macro="" textlink="Location2ANALYSIS!F27">
      <xdr:nvSpPr>
        <xdr:cNvPr id="533" name="Rectangle 532">
          <a:extLst>
            <a:ext uri="{FF2B5EF4-FFF2-40B4-BE49-F238E27FC236}">
              <a16:creationId xmlns:a16="http://schemas.microsoft.com/office/drawing/2014/main" id="{3E7EC5AF-AE7C-B44F-92F5-94D7A86298CE}"/>
            </a:ext>
          </a:extLst>
        </xdr:cNvPr>
        <xdr:cNvSpPr>
          <a:spLocks noChangeAspect="1"/>
        </xdr:cNvSpPr>
      </xdr:nvSpPr>
      <xdr:spPr>
        <a:xfrm>
          <a:off x="23489657" y="7507232"/>
          <a:ext cx="529672" cy="51358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180DBE61-2FB9-DC42-8060-79BA3B4B690D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45</xdr:col>
      <xdr:colOff>349744</xdr:colOff>
      <xdr:row>31</xdr:row>
      <xdr:rowOff>114264</xdr:rowOff>
    </xdr:from>
    <xdr:to>
      <xdr:col>46</xdr:col>
      <xdr:colOff>332551</xdr:colOff>
      <xdr:row>33</xdr:row>
      <xdr:rowOff>56430</xdr:rowOff>
    </xdr:to>
    <xdr:sp macro="" textlink="Location2ANALYSIS!P33">
      <xdr:nvSpPr>
        <xdr:cNvPr id="534" name="Rectangle 533">
          <a:extLst>
            <a:ext uri="{FF2B5EF4-FFF2-40B4-BE49-F238E27FC236}">
              <a16:creationId xmlns:a16="http://schemas.microsoft.com/office/drawing/2014/main" id="{5D618109-ED98-5B46-AC7D-17147785EE68}"/>
            </a:ext>
          </a:extLst>
        </xdr:cNvPr>
        <xdr:cNvSpPr>
          <a:spLocks noChangeAspect="1"/>
        </xdr:cNvSpPr>
      </xdr:nvSpPr>
      <xdr:spPr>
        <a:xfrm>
          <a:off x="38068744" y="5333964"/>
          <a:ext cx="821007" cy="29776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64796E96-B6B7-9D40-9A26-2FF12D70FF6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25%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46</xdr:col>
      <xdr:colOff>206128</xdr:colOff>
      <xdr:row>31</xdr:row>
      <xdr:rowOff>114264</xdr:rowOff>
    </xdr:from>
    <xdr:to>
      <xdr:col>47</xdr:col>
      <xdr:colOff>188934</xdr:colOff>
      <xdr:row>33</xdr:row>
      <xdr:rowOff>56430</xdr:rowOff>
    </xdr:to>
    <xdr:sp macro="" textlink="Location2ANALYSIS!P34">
      <xdr:nvSpPr>
        <xdr:cNvPr id="535" name="Rectangle 534">
          <a:extLst>
            <a:ext uri="{FF2B5EF4-FFF2-40B4-BE49-F238E27FC236}">
              <a16:creationId xmlns:a16="http://schemas.microsoft.com/office/drawing/2014/main" id="{FD4E3F5F-BA03-6546-A146-64FA0195AAA5}"/>
            </a:ext>
          </a:extLst>
        </xdr:cNvPr>
        <xdr:cNvSpPr>
          <a:spLocks noChangeAspect="1"/>
        </xdr:cNvSpPr>
      </xdr:nvSpPr>
      <xdr:spPr>
        <a:xfrm>
          <a:off x="38763328" y="5333964"/>
          <a:ext cx="821006" cy="29776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CBD39E-8FDE-6743-BF5C-283C1B78DCF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25%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246734</xdr:colOff>
      <xdr:row>31</xdr:row>
      <xdr:rowOff>114264</xdr:rowOff>
    </xdr:from>
    <xdr:to>
      <xdr:col>48</xdr:col>
      <xdr:colOff>216840</xdr:colOff>
      <xdr:row>33</xdr:row>
      <xdr:rowOff>56430</xdr:rowOff>
    </xdr:to>
    <xdr:sp macro="" textlink="Location2ANALYSIS!P35">
      <xdr:nvSpPr>
        <xdr:cNvPr id="536" name="Rectangle 535">
          <a:extLst>
            <a:ext uri="{FF2B5EF4-FFF2-40B4-BE49-F238E27FC236}">
              <a16:creationId xmlns:a16="http://schemas.microsoft.com/office/drawing/2014/main" id="{0945D6AA-AF9B-0C44-9FD8-055EF0B54923}"/>
            </a:ext>
          </a:extLst>
        </xdr:cNvPr>
        <xdr:cNvSpPr>
          <a:spLocks noChangeAspect="1"/>
        </xdr:cNvSpPr>
      </xdr:nvSpPr>
      <xdr:spPr>
        <a:xfrm>
          <a:off x="39642134" y="5333964"/>
          <a:ext cx="808306" cy="29776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EAE13F3-839C-2E4B-99B0-1AB94FB5B261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42</xdr:col>
      <xdr:colOff>544145</xdr:colOff>
      <xdr:row>21</xdr:row>
      <xdr:rowOff>66816</xdr:rowOff>
    </xdr:from>
    <xdr:to>
      <xdr:col>43</xdr:col>
      <xdr:colOff>299916</xdr:colOff>
      <xdr:row>23</xdr:row>
      <xdr:rowOff>161578</xdr:rowOff>
    </xdr:to>
    <xdr:sp macro="" textlink="Location2ANALYSIS!P26">
      <xdr:nvSpPr>
        <xdr:cNvPr id="537" name="Rectangle 536">
          <a:extLst>
            <a:ext uri="{FF2B5EF4-FFF2-40B4-BE49-F238E27FC236}">
              <a16:creationId xmlns:a16="http://schemas.microsoft.com/office/drawing/2014/main" id="{97E89352-6597-4B47-AADD-D72E01CE031E}"/>
            </a:ext>
          </a:extLst>
        </xdr:cNvPr>
        <xdr:cNvSpPr>
          <a:spLocks noChangeAspect="1"/>
        </xdr:cNvSpPr>
      </xdr:nvSpPr>
      <xdr:spPr>
        <a:xfrm>
          <a:off x="35748545" y="3584716"/>
          <a:ext cx="593971" cy="42496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CD2ACA89-8A81-4C49-8C2F-1CDA20BEF7A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67%</a:t>
          </a:fld>
          <a:endParaRPr lang="en-US" sz="1000" b="1" i="0"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ch-agg-data.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Match"/>
      <sheetName val="Players1"/>
      <sheetName val="Players2"/>
      <sheetName val="Halves"/>
      <sheetName val="Sectors"/>
      <sheetName val="Sectors1"/>
      <sheetName val="Sectors2"/>
      <sheetName val="Location1"/>
      <sheetName val="Location2"/>
    </sheetNames>
    <sheetDataSet>
      <sheetData sheetId="0"/>
      <sheetData sheetId="1">
        <row r="1">
          <cell r="A1" t="str">
            <v>kpi</v>
          </cell>
          <cell r="B1" t="str">
            <v>Galway</v>
          </cell>
          <cell r="C1" t="str">
            <v>Tipperary</v>
          </cell>
        </row>
        <row r="2">
          <cell r="A2" t="str">
            <v>free/pen conceded</v>
          </cell>
          <cell r="B2">
            <v>10</v>
          </cell>
          <cell r="C2">
            <v>12</v>
          </cell>
        </row>
        <row r="3">
          <cell r="A3" t="str">
            <v>goal from play</v>
          </cell>
          <cell r="B3">
            <v>2</v>
          </cell>
          <cell r="C3">
            <v>1</v>
          </cell>
        </row>
        <row r="4">
          <cell r="A4" t="str">
            <v>off posts from free</v>
          </cell>
          <cell r="B4">
            <v>1</v>
          </cell>
          <cell r="C4">
            <v>0</v>
          </cell>
        </row>
        <row r="5">
          <cell r="A5" t="str">
            <v>own puck/kick out lost</v>
          </cell>
          <cell r="B5">
            <v>14</v>
          </cell>
          <cell r="C5">
            <v>9</v>
          </cell>
        </row>
        <row r="6">
          <cell r="A6" t="str">
            <v>own puck/kick out won</v>
          </cell>
          <cell r="B6">
            <v>16</v>
          </cell>
          <cell r="C6">
            <v>13</v>
          </cell>
        </row>
        <row r="7">
          <cell r="A7" t="str">
            <v>point from 45/65</v>
          </cell>
          <cell r="B7">
            <v>0</v>
          </cell>
          <cell r="C7">
            <v>1</v>
          </cell>
        </row>
        <row r="8">
          <cell r="A8" t="str">
            <v>point from free</v>
          </cell>
          <cell r="B8">
            <v>6</v>
          </cell>
          <cell r="C8">
            <v>6</v>
          </cell>
        </row>
        <row r="9">
          <cell r="A9" t="str">
            <v>point from play</v>
          </cell>
          <cell r="B9">
            <v>11</v>
          </cell>
          <cell r="C9">
            <v>15</v>
          </cell>
        </row>
        <row r="10">
          <cell r="A10" t="str">
            <v>saved from play</v>
          </cell>
          <cell r="B10">
            <v>0</v>
          </cell>
          <cell r="C10">
            <v>1</v>
          </cell>
        </row>
        <row r="11">
          <cell r="A11" t="str">
            <v>saved out for 45/65</v>
          </cell>
          <cell r="B11">
            <v>0</v>
          </cell>
          <cell r="C11">
            <v>1</v>
          </cell>
        </row>
        <row r="12">
          <cell r="A12" t="str">
            <v>short from free</v>
          </cell>
          <cell r="B12">
            <v>0</v>
          </cell>
          <cell r="C12">
            <v>1</v>
          </cell>
        </row>
        <row r="13">
          <cell r="A13" t="str">
            <v>short from play</v>
          </cell>
          <cell r="B13">
            <v>2</v>
          </cell>
          <cell r="C13">
            <v>1</v>
          </cell>
        </row>
        <row r="14">
          <cell r="A14" t="str">
            <v>wide from free</v>
          </cell>
          <cell r="B14">
            <v>2</v>
          </cell>
          <cell r="C14">
            <v>1</v>
          </cell>
        </row>
        <row r="15">
          <cell r="A15" t="str">
            <v>wide from play</v>
          </cell>
          <cell r="B15">
            <v>2</v>
          </cell>
          <cell r="C15">
            <v>8</v>
          </cell>
        </row>
        <row r="16">
          <cell r="A16" t="str">
            <v>All</v>
          </cell>
          <cell r="B16">
            <v>66</v>
          </cell>
          <cell r="C16">
            <v>70</v>
          </cell>
        </row>
      </sheetData>
      <sheetData sheetId="2">
        <row r="1">
          <cell r="A1" t="str">
            <v>kpi</v>
          </cell>
          <cell r="C1" t="str">
            <v xml:space="preserve"> Ben Moran</v>
          </cell>
          <cell r="D1" t="str">
            <v xml:space="preserve"> Cillian Lawless</v>
          </cell>
          <cell r="E1" t="str">
            <v xml:space="preserve"> Conor Walsh</v>
          </cell>
          <cell r="F1" t="str">
            <v xml:space="preserve"> Donal Mannion</v>
          </cell>
          <cell r="G1" t="str">
            <v xml:space="preserve"> John Fleming</v>
          </cell>
          <cell r="H1" t="str">
            <v xml:space="preserve"> Karl Conneely</v>
          </cell>
          <cell r="I1" t="str">
            <v xml:space="preserve"> Mark Gill</v>
          </cell>
          <cell r="J1" t="str">
            <v xml:space="preserve"> Nathan Earner</v>
          </cell>
          <cell r="K1" t="str">
            <v xml:space="preserve"> Niall Collins</v>
          </cell>
          <cell r="L1" t="str">
            <v xml:space="preserve"> Oisin (Beg) Flannery</v>
          </cell>
          <cell r="M1" t="str">
            <v xml:space="preserve"> Ronan Glennon</v>
          </cell>
          <cell r="N1" t="str">
            <v xml:space="preserve"> Sean Blehane</v>
          </cell>
          <cell r="O1" t="str">
            <v xml:space="preserve"> Shane Ryan</v>
          </cell>
          <cell r="P1" t="str">
            <v>All</v>
          </cell>
        </row>
        <row r="2">
          <cell r="A2" t="str">
            <v>free/pen conceded</v>
          </cell>
          <cell r="B2">
            <v>3</v>
          </cell>
          <cell r="C2">
            <v>0</v>
          </cell>
          <cell r="D2">
            <v>0</v>
          </cell>
          <cell r="E2">
            <v>1</v>
          </cell>
          <cell r="F2">
            <v>1</v>
          </cell>
          <cell r="G2">
            <v>0</v>
          </cell>
          <cell r="H2">
            <v>1</v>
          </cell>
          <cell r="I2">
            <v>1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  <cell r="N2">
            <v>1</v>
          </cell>
          <cell r="O2">
            <v>1</v>
          </cell>
          <cell r="P2">
            <v>10</v>
          </cell>
        </row>
        <row r="3">
          <cell r="A3" t="str">
            <v>goal from play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1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2</v>
          </cell>
        </row>
        <row r="4">
          <cell r="A4" t="str">
            <v>off posts from free</v>
          </cell>
          <cell r="B4">
            <v>0</v>
          </cell>
          <cell r="C4">
            <v>0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1</v>
          </cell>
        </row>
        <row r="5">
          <cell r="A5" t="str">
            <v>own puck/kick out lost</v>
          </cell>
          <cell r="B5">
            <v>14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14</v>
          </cell>
        </row>
        <row r="6">
          <cell r="A6" t="str">
            <v>own puck/kick out won</v>
          </cell>
          <cell r="B6">
            <v>16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16</v>
          </cell>
        </row>
        <row r="7">
          <cell r="A7" t="str">
            <v>point from free</v>
          </cell>
          <cell r="B7">
            <v>0</v>
          </cell>
          <cell r="C7">
            <v>0</v>
          </cell>
          <cell r="D7">
            <v>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6</v>
          </cell>
        </row>
        <row r="8">
          <cell r="A8" t="str">
            <v>point from play</v>
          </cell>
          <cell r="B8">
            <v>0</v>
          </cell>
          <cell r="C8">
            <v>1</v>
          </cell>
          <cell r="D8">
            <v>2</v>
          </cell>
          <cell r="E8">
            <v>3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11</v>
          </cell>
        </row>
        <row r="9">
          <cell r="A9" t="str">
            <v>short from play</v>
          </cell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</row>
        <row r="10">
          <cell r="A10" t="str">
            <v>wide from free</v>
          </cell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</row>
        <row r="11">
          <cell r="A11" t="str">
            <v>wide from play</v>
          </cell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2</v>
          </cell>
        </row>
        <row r="12">
          <cell r="A12" t="str">
            <v>All</v>
          </cell>
          <cell r="B12">
            <v>33</v>
          </cell>
          <cell r="C12">
            <v>2</v>
          </cell>
          <cell r="D12">
            <v>12</v>
          </cell>
          <cell r="E12">
            <v>5</v>
          </cell>
          <cell r="F12">
            <v>2</v>
          </cell>
          <cell r="G12">
            <v>3</v>
          </cell>
          <cell r="H12">
            <v>1</v>
          </cell>
          <cell r="I12">
            <v>1</v>
          </cell>
          <cell r="J12">
            <v>1</v>
          </cell>
          <cell r="K12">
            <v>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66</v>
          </cell>
        </row>
      </sheetData>
      <sheetData sheetId="3">
        <row r="1">
          <cell r="A1" t="str">
            <v>kpi</v>
          </cell>
          <cell r="C1" t="str">
            <v xml:space="preserve"> 10</v>
          </cell>
          <cell r="D1" t="str">
            <v xml:space="preserve"> 11</v>
          </cell>
          <cell r="E1" t="str">
            <v xml:space="preserve"> 13</v>
          </cell>
          <cell r="F1" t="str">
            <v xml:space="preserve"> 14</v>
          </cell>
          <cell r="G1" t="str">
            <v xml:space="preserve"> 15</v>
          </cell>
          <cell r="H1" t="str">
            <v xml:space="preserve"> 6</v>
          </cell>
          <cell r="I1" t="str">
            <v xml:space="preserve"> 8</v>
          </cell>
          <cell r="J1" t="str">
            <v xml:space="preserve"> 9</v>
          </cell>
          <cell r="K1" t="str">
            <v>All</v>
          </cell>
        </row>
        <row r="2">
          <cell r="A2" t="str">
            <v>free/pen conceded</v>
          </cell>
          <cell r="B2">
            <v>12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12</v>
          </cell>
        </row>
        <row r="3">
          <cell r="A3" t="str">
            <v>goal from play</v>
          </cell>
          <cell r="B3">
            <v>0</v>
          </cell>
          <cell r="C3">
            <v>0</v>
          </cell>
          <cell r="D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1</v>
          </cell>
        </row>
        <row r="4">
          <cell r="A4" t="str">
            <v>own puck/kick out lost</v>
          </cell>
          <cell r="B4">
            <v>9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9</v>
          </cell>
        </row>
        <row r="5">
          <cell r="A5" t="str">
            <v>own puck/kick out won</v>
          </cell>
          <cell r="B5">
            <v>12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13</v>
          </cell>
        </row>
        <row r="6">
          <cell r="A6" t="str">
            <v>point from 45/65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</row>
        <row r="7">
          <cell r="A7" t="str">
            <v>point from free</v>
          </cell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6</v>
          </cell>
        </row>
        <row r="8">
          <cell r="A8" t="str">
            <v>point from play</v>
          </cell>
          <cell r="B8">
            <v>5</v>
          </cell>
          <cell r="C8">
            <v>0</v>
          </cell>
          <cell r="D8">
            <v>2</v>
          </cell>
          <cell r="E8">
            <v>1</v>
          </cell>
          <cell r="F8">
            <v>0</v>
          </cell>
          <cell r="G8">
            <v>5</v>
          </cell>
          <cell r="H8">
            <v>0</v>
          </cell>
          <cell r="I8">
            <v>1</v>
          </cell>
          <cell r="J8">
            <v>1</v>
          </cell>
          <cell r="K8">
            <v>15</v>
          </cell>
        </row>
        <row r="9">
          <cell r="A9" t="str">
            <v>saved from play</v>
          </cell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</row>
        <row r="10">
          <cell r="A10" t="str">
            <v>saved out for 45/65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</row>
        <row r="11">
          <cell r="A11" t="str">
            <v>short from free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1</v>
          </cell>
        </row>
        <row r="12">
          <cell r="A12" t="str">
            <v>short from play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1</v>
          </cell>
        </row>
        <row r="13">
          <cell r="A13" t="str">
            <v>wide from free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</row>
        <row r="14">
          <cell r="A14" t="str">
            <v>wide from play</v>
          </cell>
          <cell r="B14">
            <v>4</v>
          </cell>
          <cell r="C14">
            <v>1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8</v>
          </cell>
        </row>
        <row r="15">
          <cell r="A15" t="str">
            <v>All</v>
          </cell>
          <cell r="B15">
            <v>44</v>
          </cell>
          <cell r="C15">
            <v>2</v>
          </cell>
          <cell r="D15">
            <v>5</v>
          </cell>
          <cell r="E15">
            <v>1</v>
          </cell>
          <cell r="F15">
            <v>5</v>
          </cell>
          <cell r="G15">
            <v>6</v>
          </cell>
          <cell r="H15">
            <v>3</v>
          </cell>
          <cell r="I15">
            <v>3</v>
          </cell>
          <cell r="J15">
            <v>1</v>
          </cell>
          <cell r="K15">
            <v>70</v>
          </cell>
        </row>
      </sheetData>
      <sheetData sheetId="4"/>
      <sheetData sheetId="5">
        <row r="1">
          <cell r="A1" t="str">
            <v>team</v>
          </cell>
          <cell r="B1" t="str">
            <v>Galway</v>
          </cell>
          <cell r="H1" t="str">
            <v>Tipperary</v>
          </cell>
        </row>
        <row r="2">
          <cell r="A2" t="str">
            <v>half</v>
          </cell>
          <cell r="B2">
            <v>1</v>
          </cell>
          <cell r="E2">
            <v>2</v>
          </cell>
          <cell r="H2">
            <v>1</v>
          </cell>
          <cell r="K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0</v>
          </cell>
          <cell r="I3">
            <v>1</v>
          </cell>
          <cell r="J3">
            <v>2</v>
          </cell>
          <cell r="K3">
            <v>3</v>
          </cell>
          <cell r="L3">
            <v>4</v>
          </cell>
          <cell r="M3">
            <v>5</v>
          </cell>
        </row>
        <row r="4">
          <cell r="A4" t="str">
            <v>kpi</v>
          </cell>
        </row>
        <row r="5">
          <cell r="A5" t="str">
            <v>free/pen conceded</v>
          </cell>
          <cell r="B5">
            <v>2</v>
          </cell>
          <cell r="C5">
            <v>2</v>
          </cell>
          <cell r="D5">
            <v>2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4</v>
          </cell>
          <cell r="M5">
            <v>4</v>
          </cell>
        </row>
        <row r="6">
          <cell r="A6" t="str">
            <v>goal from play</v>
          </cell>
          <cell r="B6">
            <v>0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off posts from free</v>
          </cell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own puck/kick out lost</v>
          </cell>
          <cell r="B8">
            <v>4</v>
          </cell>
          <cell r="C8">
            <v>4</v>
          </cell>
          <cell r="D8">
            <v>1</v>
          </cell>
          <cell r="E8">
            <v>1</v>
          </cell>
          <cell r="F8">
            <v>2</v>
          </cell>
          <cell r="G8">
            <v>2</v>
          </cell>
          <cell r="H8">
            <v>1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5</v>
          </cell>
        </row>
        <row r="9">
          <cell r="A9" t="str">
            <v>own puck/kick out won</v>
          </cell>
          <cell r="B9">
            <v>3</v>
          </cell>
          <cell r="C9">
            <v>3</v>
          </cell>
          <cell r="D9">
            <v>2</v>
          </cell>
          <cell r="E9">
            <v>3</v>
          </cell>
          <cell r="F9">
            <v>3</v>
          </cell>
          <cell r="G9">
            <v>2</v>
          </cell>
          <cell r="H9">
            <v>2</v>
          </cell>
          <cell r="I9">
            <v>3</v>
          </cell>
          <cell r="J9">
            <v>2</v>
          </cell>
          <cell r="K9">
            <v>3</v>
          </cell>
          <cell r="L9">
            <v>1</v>
          </cell>
          <cell r="M9">
            <v>2</v>
          </cell>
        </row>
        <row r="10">
          <cell r="A10" t="str">
            <v>point from 45/65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</row>
        <row r="11">
          <cell r="A11" t="str">
            <v>point from free</v>
          </cell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3</v>
          </cell>
          <cell r="H11">
            <v>0</v>
          </cell>
          <cell r="I11">
            <v>2</v>
          </cell>
          <cell r="J11">
            <v>1</v>
          </cell>
          <cell r="K11">
            <v>0</v>
          </cell>
          <cell r="L11">
            <v>1</v>
          </cell>
          <cell r="M11">
            <v>2</v>
          </cell>
        </row>
        <row r="12">
          <cell r="A12" t="str">
            <v>point from play</v>
          </cell>
          <cell r="B12">
            <v>2</v>
          </cell>
          <cell r="C12">
            <v>2</v>
          </cell>
          <cell r="D12">
            <v>2</v>
          </cell>
          <cell r="E12">
            <v>4</v>
          </cell>
          <cell r="F12">
            <v>0</v>
          </cell>
          <cell r="G12">
            <v>1</v>
          </cell>
          <cell r="H12">
            <v>3</v>
          </cell>
          <cell r="I12">
            <v>3</v>
          </cell>
          <cell r="J12">
            <v>2</v>
          </cell>
          <cell r="K12">
            <v>2</v>
          </cell>
          <cell r="L12">
            <v>3</v>
          </cell>
          <cell r="M12">
            <v>2</v>
          </cell>
        </row>
        <row r="13">
          <cell r="A13" t="str">
            <v>saved from play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saved out for 45/65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</row>
        <row r="15">
          <cell r="A15" t="str">
            <v>short from free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short from play</v>
          </cell>
          <cell r="B16">
            <v>0</v>
          </cell>
          <cell r="C16">
            <v>0</v>
          </cell>
          <cell r="D16">
            <v>1</v>
          </cell>
          <cell r="E16">
            <v>1</v>
          </cell>
          <cell r="F16">
            <v>0</v>
          </cell>
          <cell r="G16">
            <v>0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wide from free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1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wide from play</v>
          </cell>
          <cell r="B18">
            <v>0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1</v>
          </cell>
          <cell r="H18">
            <v>4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2</v>
          </cell>
        </row>
        <row r="19">
          <cell r="A19" t="str">
            <v>All</v>
          </cell>
          <cell r="B19">
            <v>12</v>
          </cell>
          <cell r="C19">
            <v>12</v>
          </cell>
          <cell r="D19">
            <v>10</v>
          </cell>
          <cell r="E19">
            <v>11</v>
          </cell>
          <cell r="F19">
            <v>8</v>
          </cell>
          <cell r="G19">
            <v>13</v>
          </cell>
          <cell r="H19">
            <v>13</v>
          </cell>
          <cell r="I19">
            <v>12</v>
          </cell>
          <cell r="J19">
            <v>8</v>
          </cell>
          <cell r="K19">
            <v>9</v>
          </cell>
          <cell r="L19">
            <v>11</v>
          </cell>
          <cell r="M19">
            <v>17</v>
          </cell>
        </row>
      </sheetData>
      <sheetData sheetId="6">
        <row r="1">
          <cell r="A1" t="str">
            <v>team</v>
          </cell>
          <cell r="B1" t="str">
            <v>Galway</v>
          </cell>
        </row>
        <row r="2">
          <cell r="A2" t="str">
            <v>half</v>
          </cell>
          <cell r="B2">
            <v>1</v>
          </cell>
          <cell r="E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</row>
        <row r="4">
          <cell r="A4" t="str">
            <v>kpi</v>
          </cell>
        </row>
        <row r="5">
          <cell r="A5" t="str">
            <v>free/pen conceded</v>
          </cell>
          <cell r="B5">
            <v>2</v>
          </cell>
          <cell r="C5">
            <v>2</v>
          </cell>
          <cell r="D5">
            <v>2</v>
          </cell>
          <cell r="E5">
            <v>1</v>
          </cell>
          <cell r="F5">
            <v>1</v>
          </cell>
          <cell r="G5">
            <v>2</v>
          </cell>
        </row>
        <row r="6">
          <cell r="A6" t="str">
            <v>goal from play</v>
          </cell>
          <cell r="B6">
            <v>0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</row>
        <row r="7">
          <cell r="A7" t="str">
            <v>off posts from free</v>
          </cell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own puck/kick out lost</v>
          </cell>
          <cell r="B8">
            <v>4</v>
          </cell>
          <cell r="C8">
            <v>4</v>
          </cell>
          <cell r="D8">
            <v>1</v>
          </cell>
          <cell r="E8">
            <v>1</v>
          </cell>
          <cell r="F8">
            <v>2</v>
          </cell>
          <cell r="G8">
            <v>2</v>
          </cell>
        </row>
        <row r="9">
          <cell r="A9" t="str">
            <v>own puck/kick out won</v>
          </cell>
          <cell r="B9">
            <v>3</v>
          </cell>
          <cell r="C9">
            <v>3</v>
          </cell>
          <cell r="D9">
            <v>2</v>
          </cell>
          <cell r="E9">
            <v>3</v>
          </cell>
          <cell r="F9">
            <v>3</v>
          </cell>
          <cell r="G9">
            <v>2</v>
          </cell>
        </row>
        <row r="10">
          <cell r="A10" t="str">
            <v>point from free</v>
          </cell>
          <cell r="B10">
            <v>1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3</v>
          </cell>
        </row>
        <row r="11">
          <cell r="A11" t="str">
            <v>point from play</v>
          </cell>
          <cell r="B11">
            <v>2</v>
          </cell>
          <cell r="C11">
            <v>2</v>
          </cell>
          <cell r="D11">
            <v>2</v>
          </cell>
          <cell r="E11">
            <v>4</v>
          </cell>
          <cell r="F11">
            <v>0</v>
          </cell>
          <cell r="G11">
            <v>1</v>
          </cell>
        </row>
        <row r="12">
          <cell r="A12" t="str">
            <v>short from play</v>
          </cell>
          <cell r="B12">
            <v>0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</row>
        <row r="13">
          <cell r="A13" t="str">
            <v>wide from free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</row>
        <row r="14">
          <cell r="A14" t="str">
            <v>wide from play</v>
          </cell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</row>
        <row r="15">
          <cell r="A15" t="str">
            <v>All</v>
          </cell>
          <cell r="B15">
            <v>12</v>
          </cell>
          <cell r="C15">
            <v>12</v>
          </cell>
          <cell r="D15">
            <v>10</v>
          </cell>
          <cell r="E15">
            <v>11</v>
          </cell>
          <cell r="F15">
            <v>8</v>
          </cell>
          <cell r="G15">
            <v>13</v>
          </cell>
        </row>
      </sheetData>
      <sheetData sheetId="7">
        <row r="1">
          <cell r="A1" t="str">
            <v>team</v>
          </cell>
          <cell r="B1" t="str">
            <v>Tipperary</v>
          </cell>
        </row>
        <row r="2">
          <cell r="A2" t="str">
            <v>half</v>
          </cell>
          <cell r="B2">
            <v>1</v>
          </cell>
          <cell r="E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</row>
        <row r="4">
          <cell r="A4" t="str">
            <v>kpi</v>
          </cell>
        </row>
        <row r="5">
          <cell r="A5" t="str">
            <v>free/pen conceded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4</v>
          </cell>
          <cell r="G5">
            <v>4</v>
          </cell>
        </row>
        <row r="6">
          <cell r="A6" t="str">
            <v>goal from play</v>
          </cell>
          <cell r="B6">
            <v>0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own puck/kick out lost</v>
          </cell>
          <cell r="B7">
            <v>1</v>
          </cell>
          <cell r="C7">
            <v>0</v>
          </cell>
          <cell r="D7">
            <v>1</v>
          </cell>
          <cell r="E7">
            <v>1</v>
          </cell>
          <cell r="F7">
            <v>1</v>
          </cell>
          <cell r="G7">
            <v>5</v>
          </cell>
        </row>
        <row r="8">
          <cell r="A8" t="str">
            <v>own puck/kick out won</v>
          </cell>
          <cell r="B8">
            <v>2</v>
          </cell>
          <cell r="C8">
            <v>3</v>
          </cell>
          <cell r="D8">
            <v>2</v>
          </cell>
          <cell r="E8">
            <v>3</v>
          </cell>
          <cell r="F8">
            <v>1</v>
          </cell>
          <cell r="G8">
            <v>2</v>
          </cell>
        </row>
        <row r="9">
          <cell r="A9" t="str">
            <v>point from 45/65</v>
          </cell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</row>
        <row r="10">
          <cell r="A10" t="str">
            <v>point from free</v>
          </cell>
          <cell r="B10">
            <v>0</v>
          </cell>
          <cell r="C10">
            <v>2</v>
          </cell>
          <cell r="D10">
            <v>1</v>
          </cell>
          <cell r="E10">
            <v>0</v>
          </cell>
          <cell r="F10">
            <v>1</v>
          </cell>
          <cell r="G10">
            <v>2</v>
          </cell>
        </row>
        <row r="11">
          <cell r="A11" t="str">
            <v>point from play</v>
          </cell>
          <cell r="B11">
            <v>3</v>
          </cell>
          <cell r="C11">
            <v>3</v>
          </cell>
          <cell r="D11">
            <v>2</v>
          </cell>
          <cell r="E11">
            <v>2</v>
          </cell>
          <cell r="F11">
            <v>3</v>
          </cell>
          <cell r="G11">
            <v>2</v>
          </cell>
        </row>
        <row r="12">
          <cell r="A12" t="str">
            <v>saved from play</v>
          </cell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saved out for 45/65</v>
          </cell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</row>
        <row r="14">
          <cell r="A14" t="str">
            <v>short from free</v>
          </cell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short from play</v>
          </cell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wide from free</v>
          </cell>
          <cell r="B16">
            <v>0</v>
          </cell>
          <cell r="C16">
            <v>0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</row>
        <row r="17">
          <cell r="A17" t="str">
            <v>wide from play</v>
          </cell>
          <cell r="B17">
            <v>4</v>
          </cell>
          <cell r="C17">
            <v>1</v>
          </cell>
          <cell r="D17">
            <v>0</v>
          </cell>
          <cell r="E17">
            <v>0</v>
          </cell>
          <cell r="F17">
            <v>1</v>
          </cell>
          <cell r="G17">
            <v>2</v>
          </cell>
        </row>
        <row r="18">
          <cell r="A18" t="str">
            <v>All</v>
          </cell>
          <cell r="B18">
            <v>13</v>
          </cell>
          <cell r="C18">
            <v>12</v>
          </cell>
          <cell r="D18">
            <v>8</v>
          </cell>
          <cell r="E18">
            <v>9</v>
          </cell>
          <cell r="F18">
            <v>11</v>
          </cell>
          <cell r="G18">
            <v>17</v>
          </cell>
        </row>
      </sheetData>
      <sheetData sheetId="8">
        <row r="1">
          <cell r="A1" t="str">
            <v>team</v>
          </cell>
          <cell r="B1" t="str">
            <v>Galway</v>
          </cell>
          <cell r="P1" t="str">
            <v>All</v>
          </cell>
        </row>
        <row r="2">
          <cell r="A2" t="str">
            <v>location</v>
          </cell>
          <cell r="B2" t="str">
            <v>1B</v>
          </cell>
          <cell r="C2" t="str">
            <v>1C</v>
          </cell>
          <cell r="D2" t="str">
            <v>2A</v>
          </cell>
          <cell r="E2" t="str">
            <v>2B</v>
          </cell>
          <cell r="F2" t="str">
            <v>2C</v>
          </cell>
          <cell r="G2" t="str">
            <v>3A</v>
          </cell>
          <cell r="H2" t="str">
            <v>3B</v>
          </cell>
          <cell r="I2" t="str">
            <v>3C</v>
          </cell>
          <cell r="J2" t="str">
            <v>4A</v>
          </cell>
          <cell r="K2" t="str">
            <v>4B</v>
          </cell>
          <cell r="L2" t="str">
            <v>4C</v>
          </cell>
          <cell r="M2" t="str">
            <v>5A</v>
          </cell>
          <cell r="N2" t="str">
            <v>5B</v>
          </cell>
          <cell r="O2" t="str">
            <v>5C</v>
          </cell>
        </row>
        <row r="3">
          <cell r="A3" t="str">
            <v>kpi</v>
          </cell>
        </row>
        <row r="4">
          <cell r="A4" t="str">
            <v>free/pen conceded</v>
          </cell>
          <cell r="B4">
            <v>0</v>
          </cell>
          <cell r="C4">
            <v>0</v>
          </cell>
          <cell r="D4">
            <v>1</v>
          </cell>
          <cell r="E4">
            <v>1</v>
          </cell>
          <cell r="F4">
            <v>0</v>
          </cell>
          <cell r="G4">
            <v>1</v>
          </cell>
          <cell r="H4">
            <v>1</v>
          </cell>
          <cell r="I4">
            <v>1</v>
          </cell>
          <cell r="J4">
            <v>0</v>
          </cell>
          <cell r="K4">
            <v>2</v>
          </cell>
          <cell r="L4">
            <v>1</v>
          </cell>
          <cell r="M4">
            <v>0</v>
          </cell>
          <cell r="N4">
            <v>1</v>
          </cell>
          <cell r="O4">
            <v>1</v>
          </cell>
          <cell r="P4">
            <v>10</v>
          </cell>
        </row>
        <row r="5">
          <cell r="A5" t="str">
            <v>goal from play</v>
          </cell>
          <cell r="B5">
            <v>1</v>
          </cell>
          <cell r="C5">
            <v>0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2</v>
          </cell>
        </row>
        <row r="6">
          <cell r="A6" t="str">
            <v>off posts from free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</v>
          </cell>
        </row>
        <row r="7">
          <cell r="A7" t="str">
            <v>own puck/kick out lost</v>
          </cell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2</v>
          </cell>
          <cell r="H7">
            <v>7</v>
          </cell>
          <cell r="I7">
            <v>2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14</v>
          </cell>
        </row>
        <row r="8">
          <cell r="A8" t="str">
            <v>own puck/kick out won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2</v>
          </cell>
          <cell r="H8">
            <v>1</v>
          </cell>
          <cell r="I8">
            <v>0</v>
          </cell>
          <cell r="J8">
            <v>1</v>
          </cell>
          <cell r="K8">
            <v>3</v>
          </cell>
          <cell r="L8">
            <v>3</v>
          </cell>
          <cell r="M8">
            <v>3</v>
          </cell>
          <cell r="N8">
            <v>1</v>
          </cell>
          <cell r="O8">
            <v>1</v>
          </cell>
          <cell r="P8">
            <v>16</v>
          </cell>
        </row>
        <row r="9">
          <cell r="A9" t="str">
            <v>point from free</v>
          </cell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6</v>
          </cell>
        </row>
        <row r="10">
          <cell r="A10" t="str">
            <v>point from play</v>
          </cell>
          <cell r="B10">
            <v>0</v>
          </cell>
          <cell r="C10">
            <v>1</v>
          </cell>
          <cell r="D10">
            <v>0</v>
          </cell>
          <cell r="E10">
            <v>5</v>
          </cell>
          <cell r="F10">
            <v>0</v>
          </cell>
          <cell r="G10">
            <v>1</v>
          </cell>
          <cell r="H10">
            <v>3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11</v>
          </cell>
        </row>
        <row r="11">
          <cell r="A11" t="str">
            <v>short from play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</row>
        <row r="12">
          <cell r="A12" t="str">
            <v>wide from free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</row>
        <row r="13">
          <cell r="A13" t="str">
            <v>wide from play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</row>
        <row r="14">
          <cell r="A14" t="str">
            <v>All</v>
          </cell>
          <cell r="B14">
            <v>1</v>
          </cell>
          <cell r="C14">
            <v>1</v>
          </cell>
          <cell r="D14">
            <v>2</v>
          </cell>
          <cell r="E14">
            <v>11</v>
          </cell>
          <cell r="F14">
            <v>2</v>
          </cell>
          <cell r="G14">
            <v>7</v>
          </cell>
          <cell r="H14">
            <v>16</v>
          </cell>
          <cell r="I14">
            <v>4</v>
          </cell>
          <cell r="J14">
            <v>2</v>
          </cell>
          <cell r="K14">
            <v>8</v>
          </cell>
          <cell r="L14">
            <v>5</v>
          </cell>
          <cell r="M14">
            <v>3</v>
          </cell>
          <cell r="N14">
            <v>2</v>
          </cell>
          <cell r="O14">
            <v>2</v>
          </cell>
          <cell r="P14">
            <v>66</v>
          </cell>
        </row>
      </sheetData>
      <sheetData sheetId="9">
        <row r="1">
          <cell r="A1" t="str">
            <v>team</v>
          </cell>
          <cell r="B1" t="str">
            <v>Tipperary</v>
          </cell>
          <cell r="P1" t="str">
            <v>All</v>
          </cell>
        </row>
        <row r="2">
          <cell r="A2" t="str">
            <v>location</v>
          </cell>
          <cell r="B2" t="str">
            <v>1B</v>
          </cell>
          <cell r="C2" t="str">
            <v>2A</v>
          </cell>
          <cell r="D2" t="str">
            <v>2B</v>
          </cell>
          <cell r="E2" t="str">
            <v>2C</v>
          </cell>
          <cell r="F2" t="str">
            <v>3A</v>
          </cell>
          <cell r="G2" t="str">
            <v>3B</v>
          </cell>
          <cell r="H2" t="str">
            <v>3C</v>
          </cell>
          <cell r="I2" t="str">
            <v>4A</v>
          </cell>
          <cell r="J2" t="str">
            <v>4B</v>
          </cell>
          <cell r="K2" t="str">
            <v>4C</v>
          </cell>
          <cell r="L2" t="str">
            <v>5A</v>
          </cell>
          <cell r="M2" t="str">
            <v>5B</v>
          </cell>
          <cell r="N2" t="str">
            <v>5C</v>
          </cell>
          <cell r="O2" t="str">
            <v>6B</v>
          </cell>
        </row>
        <row r="3">
          <cell r="A3" t="str">
            <v>kpi</v>
          </cell>
        </row>
        <row r="4">
          <cell r="A4" t="str">
            <v>free/pen conceded</v>
          </cell>
          <cell r="B4">
            <v>1</v>
          </cell>
          <cell r="C4">
            <v>0</v>
          </cell>
          <cell r="D4">
            <v>1</v>
          </cell>
          <cell r="E4">
            <v>1</v>
          </cell>
          <cell r="F4">
            <v>1</v>
          </cell>
          <cell r="G4">
            <v>2</v>
          </cell>
          <cell r="H4">
            <v>0</v>
          </cell>
          <cell r="I4">
            <v>1</v>
          </cell>
          <cell r="J4">
            <v>1</v>
          </cell>
          <cell r="K4">
            <v>1</v>
          </cell>
          <cell r="L4">
            <v>0</v>
          </cell>
          <cell r="M4">
            <v>3</v>
          </cell>
          <cell r="N4">
            <v>0</v>
          </cell>
          <cell r="O4">
            <v>0</v>
          </cell>
          <cell r="P4">
            <v>12</v>
          </cell>
        </row>
        <row r="5">
          <cell r="A5" t="str">
            <v>goal from play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</v>
          </cell>
          <cell r="N5">
            <v>0</v>
          </cell>
          <cell r="O5">
            <v>0</v>
          </cell>
          <cell r="P5">
            <v>1</v>
          </cell>
        </row>
        <row r="6">
          <cell r="A6" t="str">
            <v>own puck/kick out lost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0</v>
          </cell>
          <cell r="H6">
            <v>0</v>
          </cell>
          <cell r="I6">
            <v>3</v>
          </cell>
          <cell r="J6">
            <v>1</v>
          </cell>
          <cell r="K6">
            <v>3</v>
          </cell>
          <cell r="L6">
            <v>0</v>
          </cell>
          <cell r="M6">
            <v>0</v>
          </cell>
          <cell r="N6">
            <v>1</v>
          </cell>
          <cell r="O6">
            <v>0</v>
          </cell>
          <cell r="P6">
            <v>9</v>
          </cell>
        </row>
        <row r="7">
          <cell r="A7" t="str">
            <v>own puck/kick out won</v>
          </cell>
          <cell r="B7">
            <v>0</v>
          </cell>
          <cell r="C7">
            <v>4</v>
          </cell>
          <cell r="D7">
            <v>0</v>
          </cell>
          <cell r="E7">
            <v>1</v>
          </cell>
          <cell r="F7">
            <v>0</v>
          </cell>
          <cell r="G7">
            <v>3</v>
          </cell>
          <cell r="H7">
            <v>1</v>
          </cell>
          <cell r="I7">
            <v>1</v>
          </cell>
          <cell r="J7">
            <v>0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13</v>
          </cell>
        </row>
        <row r="8">
          <cell r="A8" t="str">
            <v>point from 45/65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</row>
        <row r="9">
          <cell r="A9" t="str">
            <v>point from free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1</v>
          </cell>
          <cell r="N9">
            <v>2</v>
          </cell>
          <cell r="O9">
            <v>0</v>
          </cell>
          <cell r="P9">
            <v>6</v>
          </cell>
        </row>
        <row r="10">
          <cell r="A10" t="str">
            <v>point from play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2</v>
          </cell>
          <cell r="J10">
            <v>3</v>
          </cell>
          <cell r="K10">
            <v>1</v>
          </cell>
          <cell r="L10">
            <v>4</v>
          </cell>
          <cell r="M10">
            <v>3</v>
          </cell>
          <cell r="N10">
            <v>0</v>
          </cell>
          <cell r="O10">
            <v>1</v>
          </cell>
          <cell r="P10">
            <v>15</v>
          </cell>
        </row>
        <row r="11">
          <cell r="A11" t="str">
            <v>saved from play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</row>
        <row r="12">
          <cell r="A12" t="str">
            <v>saved out for 45/65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</row>
        <row r="13">
          <cell r="A13" t="str">
            <v>short from free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</row>
        <row r="14">
          <cell r="A14" t="str">
            <v>short from play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</row>
        <row r="15">
          <cell r="A15" t="str">
            <v>wide from free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</row>
        <row r="16">
          <cell r="A16" t="str">
            <v>wide from play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2</v>
          </cell>
          <cell r="H16">
            <v>0</v>
          </cell>
          <cell r="I16">
            <v>0</v>
          </cell>
          <cell r="J16">
            <v>3</v>
          </cell>
          <cell r="K16">
            <v>0</v>
          </cell>
          <cell r="L16">
            <v>2</v>
          </cell>
          <cell r="M16">
            <v>1</v>
          </cell>
          <cell r="N16">
            <v>0</v>
          </cell>
          <cell r="O16">
            <v>0</v>
          </cell>
          <cell r="P16">
            <v>8</v>
          </cell>
        </row>
        <row r="17">
          <cell r="A17" t="str">
            <v>All</v>
          </cell>
          <cell r="B17">
            <v>1</v>
          </cell>
          <cell r="C17">
            <v>4</v>
          </cell>
          <cell r="D17">
            <v>1</v>
          </cell>
          <cell r="E17">
            <v>2</v>
          </cell>
          <cell r="F17">
            <v>3</v>
          </cell>
          <cell r="G17">
            <v>10</v>
          </cell>
          <cell r="H17">
            <v>2</v>
          </cell>
          <cell r="I17">
            <v>7</v>
          </cell>
          <cell r="J17">
            <v>11</v>
          </cell>
          <cell r="K17">
            <v>7</v>
          </cell>
          <cell r="L17">
            <v>7</v>
          </cell>
          <cell r="M17">
            <v>9</v>
          </cell>
          <cell r="N17">
            <v>3</v>
          </cell>
          <cell r="O17">
            <v>3</v>
          </cell>
          <cell r="P17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297-C438-9A48-B817-244172334197}">
  <dimension ref="B2:J30"/>
  <sheetViews>
    <sheetView workbookViewId="0">
      <selection activeCell="D4" sqref="D4"/>
    </sheetView>
  </sheetViews>
  <sheetFormatPr baseColWidth="10" defaultColWidth="11" defaultRowHeight="13" x14ac:dyDescent="0.15"/>
  <cols>
    <col min="6" max="6" width="14.1640625" bestFit="1" customWidth="1"/>
  </cols>
  <sheetData>
    <row r="2" spans="2:10" ht="15" x14ac:dyDescent="0.2">
      <c r="B2" s="2" t="s">
        <v>14</v>
      </c>
      <c r="C2" s="1"/>
      <c r="D2" s="1"/>
      <c r="E2" s="1"/>
      <c r="F2" s="2" t="s">
        <v>20</v>
      </c>
      <c r="G2" s="1"/>
      <c r="H2" s="1"/>
    </row>
    <row r="3" spans="2:10" ht="15" x14ac:dyDescent="0.2">
      <c r="B3" s="1"/>
      <c r="C3" s="1" t="str">
        <f>[1]Match!$B1</f>
        <v>Galway</v>
      </c>
      <c r="D3" s="1" t="str">
        <f>[1]Match!$C1</f>
        <v>Tipperary</v>
      </c>
      <c r="E3" s="1"/>
      <c r="F3" s="1"/>
      <c r="G3" s="1" t="str">
        <f>[1]Match!$B1</f>
        <v>Galway</v>
      </c>
      <c r="H3" s="1" t="str">
        <f>[1]Match!$C1</f>
        <v>Tipperary</v>
      </c>
    </row>
    <row r="4" spans="2:10" ht="15" x14ac:dyDescent="0.2">
      <c r="B4" s="1" t="s">
        <v>18</v>
      </c>
      <c r="C4" s="1">
        <f>SUMIF([1]Match!A:A, "goal*", [1]Match!B:B)</f>
        <v>2</v>
      </c>
      <c r="D4" s="1">
        <f>SUMIF([1]Match!A:A, "goal*", [1]Match!C:C)</f>
        <v>1</v>
      </c>
      <c r="E4" s="1"/>
      <c r="F4" s="1" t="s">
        <v>22</v>
      </c>
      <c r="G4" s="1">
        <f>SUMIF([1]Match!A:A, "wide*", [1]Match!B:B)</f>
        <v>4</v>
      </c>
      <c r="H4" s="1">
        <f>SUMIF([1]Match!A:A, "wide*", [1]Match!C:C)</f>
        <v>9</v>
      </c>
    </row>
    <row r="5" spans="2:10" ht="15" x14ac:dyDescent="0.2">
      <c r="B5" s="1" t="s">
        <v>19</v>
      </c>
      <c r="C5" s="1">
        <f>SUMIF([1]Match!A:A, "point*", [1]Match!B:B)</f>
        <v>17</v>
      </c>
      <c r="D5" s="1">
        <f>SUMIF([1]Match!A:A, "point*", [1]Match!C:C)</f>
        <v>22</v>
      </c>
      <c r="E5" s="1"/>
      <c r="F5" s="1" t="s">
        <v>2</v>
      </c>
      <c r="G5" s="1">
        <f>SUMIF([1]Match!A:A, "short*", [1]Match!B:B)</f>
        <v>2</v>
      </c>
      <c r="H5" s="1">
        <f>SUMIF([1]Match!A:A, "short*", [1]Match!C:C)</f>
        <v>2</v>
      </c>
    </row>
    <row r="6" spans="2:10" ht="15" x14ac:dyDescent="0.2">
      <c r="B6" s="1" t="s">
        <v>1</v>
      </c>
      <c r="C6" s="1">
        <f>SUM(C4:C5)</f>
        <v>19</v>
      </c>
      <c r="D6" s="1">
        <f>SUM(D4:D5)</f>
        <v>23</v>
      </c>
      <c r="E6" s="1"/>
      <c r="F6" s="1" t="s">
        <v>23</v>
      </c>
      <c r="G6" s="1">
        <f>SUMIF([1]Match!A:A, "off*", [1]Match!B:B)</f>
        <v>1</v>
      </c>
      <c r="H6" s="1">
        <f>SUMIF([1]Match!A:A, "off*", [1]Match!C:C)</f>
        <v>0</v>
      </c>
    </row>
    <row r="7" spans="2:10" ht="15" x14ac:dyDescent="0.2">
      <c r="B7" s="1" t="s">
        <v>0</v>
      </c>
      <c r="C7" s="1">
        <f>C5+(C4*3)</f>
        <v>23</v>
      </c>
      <c r="D7" s="1">
        <f>D5+(D4*3)</f>
        <v>25</v>
      </c>
      <c r="E7" s="1"/>
      <c r="F7" s="1" t="s">
        <v>24</v>
      </c>
      <c r="G7" s="1">
        <f>SUMIF([1]Match!A:A, "saved*", [1]Match!B:B)</f>
        <v>0</v>
      </c>
      <c r="H7" s="1">
        <f>SUMIF([1]Match!A:A, "saved*", [1]Match!C:C)</f>
        <v>2</v>
      </c>
    </row>
    <row r="8" spans="2:10" ht="15" x14ac:dyDescent="0.2">
      <c r="B8" s="1"/>
      <c r="C8" s="1"/>
      <c r="D8" s="1"/>
      <c r="E8" s="1"/>
      <c r="F8" s="1" t="s">
        <v>3</v>
      </c>
      <c r="G8" s="1">
        <f>SUMIF([1]Match!A:A, "out*", [1]Match!B:B)</f>
        <v>0</v>
      </c>
      <c r="H8" s="1">
        <f>SUMIF([1]Match!A:A, "out*", [1]Match!C:C)</f>
        <v>0</v>
      </c>
    </row>
    <row r="9" spans="2:10" ht="15" x14ac:dyDescent="0.2">
      <c r="B9" s="1"/>
      <c r="C9" s="1"/>
      <c r="D9" s="1"/>
      <c r="E9" s="1"/>
      <c r="F9" s="1" t="s">
        <v>18</v>
      </c>
      <c r="G9" s="1">
        <f>SUMIF([1]Match!A:A, "goal*", [1]Match!B:B)</f>
        <v>2</v>
      </c>
      <c r="H9" s="1">
        <f>SUMIF([1]Match!A:A, "goal*", [1]Match!C:C)</f>
        <v>1</v>
      </c>
    </row>
    <row r="10" spans="2:10" ht="15" x14ac:dyDescent="0.2">
      <c r="B10" s="2" t="s">
        <v>42</v>
      </c>
      <c r="C10" s="1"/>
      <c r="D10" s="1"/>
      <c r="E10" s="1"/>
      <c r="F10" s="1" t="s">
        <v>25</v>
      </c>
      <c r="G10" s="1">
        <f>SUMIF([1]Match!A:A, "goal*play", [1]Match!B:B)</f>
        <v>2</v>
      </c>
      <c r="H10" s="1">
        <f>SUMIF([1]Match!A:A, "goal*play", [1]Match!C:C)</f>
        <v>1</v>
      </c>
    </row>
    <row r="11" spans="2:10" ht="15" x14ac:dyDescent="0.2">
      <c r="B11" s="1"/>
      <c r="C11" s="1" t="str">
        <f>[1]Match!$B1</f>
        <v>Galway</v>
      </c>
      <c r="D11" s="1" t="str">
        <f>[1]Match!$C1</f>
        <v>Tipperary</v>
      </c>
      <c r="E11" s="1"/>
      <c r="F11" s="1" t="s">
        <v>26</v>
      </c>
      <c r="G11" s="1">
        <f>SUMIF([1]Match!A:A, "goal*free", [1]Match!B:B) + SUMIF([1]Match!A:A, "goal*65", [1]Match!B:B)</f>
        <v>0</v>
      </c>
      <c r="H11" s="1">
        <f>SUMIF([1]Match!A:A, "goal*free", [1]Match!C:C) + SUMIF([1]Match!A:A, "goal*65", [1]Match!C:C)</f>
        <v>0</v>
      </c>
    </row>
    <row r="12" spans="2:10" ht="15" x14ac:dyDescent="0.2">
      <c r="B12" s="1" t="s">
        <v>0</v>
      </c>
      <c r="C12" s="1">
        <f>SUM(C13:C14)</f>
        <v>30</v>
      </c>
      <c r="D12" s="1">
        <f>SUM(D13:D14)</f>
        <v>22</v>
      </c>
      <c r="E12" s="1"/>
      <c r="F12" s="1" t="s">
        <v>19</v>
      </c>
      <c r="G12" s="1">
        <f>SUMIF([1]Match!A:A, "point*", [1]Match!B:B)</f>
        <v>17</v>
      </c>
      <c r="H12" s="1">
        <f>SUMIF([1]Match!A:A, "point*", [1]Match!C:C)</f>
        <v>22</v>
      </c>
    </row>
    <row r="13" spans="2:10" ht="15" x14ac:dyDescent="0.2">
      <c r="B13" s="1" t="s">
        <v>16</v>
      </c>
      <c r="C13" s="1">
        <f>SUMIF([1]Match!A:A, "own*won", [1]Match!B:B)</f>
        <v>16</v>
      </c>
      <c r="D13" s="1">
        <f>SUMIF([1]Match!A:A, "own*won", [1]Match!C:C)</f>
        <v>13</v>
      </c>
      <c r="E13" s="1"/>
      <c r="F13" s="1" t="s">
        <v>27</v>
      </c>
      <c r="G13" s="1">
        <f>SUMIF([1]Match!A:A, "point*play", [1]Match!B:B)</f>
        <v>11</v>
      </c>
      <c r="H13" s="1">
        <f>SUMIF([1]Match!A:A, "point*play", [1]Match!C:C)</f>
        <v>15</v>
      </c>
    </row>
    <row r="14" spans="2:10" ht="15" x14ac:dyDescent="0.2">
      <c r="B14" s="1" t="s">
        <v>17</v>
      </c>
      <c r="C14" s="1">
        <f>SUMIF([1]Match!A:A, "own*lost", [1]Match!B:B)</f>
        <v>14</v>
      </c>
      <c r="D14" s="1">
        <f>SUMIF([1]Match!A:A, "own*lost", [1]Match!C:C)</f>
        <v>9</v>
      </c>
      <c r="E14" s="1"/>
      <c r="F14" s="1" t="s">
        <v>28</v>
      </c>
      <c r="G14" s="1">
        <f>SUMIF([1]Match!A:A, "point*free", [1]Match!B:B) + SUMIF([1]Match!A:A, "point*65", [1]Match!B:B)</f>
        <v>6</v>
      </c>
      <c r="H14" s="1">
        <f>SUMIF([1]Match!A:A, "point*free", [1]Match!C:C) + SUMIF([1]Match!A:A, "point*65", [1]Match!C:C)</f>
        <v>7</v>
      </c>
    </row>
    <row r="15" spans="2:10" ht="15" x14ac:dyDescent="0.2">
      <c r="B15" s="1" t="s">
        <v>41</v>
      </c>
      <c r="C15" s="5">
        <f>(C13+D14)/(C12+D12)</f>
        <v>0.48076923076923078</v>
      </c>
      <c r="D15" s="5">
        <f>(D13+C14)/(C12+D12)</f>
        <v>0.51923076923076927</v>
      </c>
      <c r="E15" s="1"/>
      <c r="F15" s="1" t="s">
        <v>43</v>
      </c>
      <c r="G15" s="1">
        <v>0</v>
      </c>
      <c r="H15" s="1">
        <v>0</v>
      </c>
      <c r="J15" t="s">
        <v>59</v>
      </c>
    </row>
    <row r="16" spans="2:10" ht="15" x14ac:dyDescent="0.2">
      <c r="B16" s="1" t="s">
        <v>47</v>
      </c>
      <c r="C16" s="5">
        <f>C13/C12</f>
        <v>0.53333333333333333</v>
      </c>
      <c r="D16" s="5">
        <f>D13/D12</f>
        <v>0.59090909090909094</v>
      </c>
      <c r="E16" s="1"/>
      <c r="F16" s="1" t="s">
        <v>21</v>
      </c>
      <c r="G16" s="1">
        <f>SUM(G4,G5,G6,G7,G8,G9,G12)</f>
        <v>26</v>
      </c>
      <c r="H16" s="1">
        <f>SUM(H4,H5,H6,H7,H8,H9,H12)</f>
        <v>36</v>
      </c>
    </row>
    <row r="17" spans="2:8" ht="15" x14ac:dyDescent="0.2">
      <c r="B17" s="1" t="s">
        <v>48</v>
      </c>
      <c r="C17" s="5">
        <f>D14/D12</f>
        <v>0.40909090909090912</v>
      </c>
      <c r="D17" s="5">
        <f>C14/C12</f>
        <v>0.46666666666666667</v>
      </c>
      <c r="E17" s="1"/>
      <c r="F17" s="1" t="s">
        <v>1</v>
      </c>
      <c r="G17" s="1">
        <f>SUM(C4:C5)</f>
        <v>19</v>
      </c>
      <c r="H17" s="1">
        <f>SUM(D4:D5)</f>
        <v>23</v>
      </c>
    </row>
    <row r="18" spans="2:8" ht="15" x14ac:dyDescent="0.2">
      <c r="B18" s="1"/>
      <c r="C18" s="1"/>
      <c r="D18" s="1"/>
      <c r="E18" s="1"/>
      <c r="F18" s="1" t="s">
        <v>45</v>
      </c>
      <c r="G18" s="1">
        <f>G13+G10</f>
        <v>13</v>
      </c>
      <c r="H18" s="1">
        <f>H13+H10</f>
        <v>16</v>
      </c>
    </row>
    <row r="19" spans="2:8" ht="15" x14ac:dyDescent="0.2">
      <c r="B19" s="1"/>
      <c r="C19" s="1"/>
      <c r="D19" s="1"/>
      <c r="E19" s="1"/>
      <c r="F19" s="1" t="s">
        <v>46</v>
      </c>
      <c r="G19" s="1">
        <f>G11+G14</f>
        <v>6</v>
      </c>
      <c r="H19" s="1">
        <f>H11+H14</f>
        <v>7</v>
      </c>
    </row>
    <row r="20" spans="2:8" ht="15" x14ac:dyDescent="0.2">
      <c r="B20" s="1"/>
      <c r="C20" s="1"/>
      <c r="D20" s="1"/>
      <c r="E20" s="1"/>
      <c r="F20" s="1" t="s">
        <v>44</v>
      </c>
      <c r="G20" s="5">
        <f>IFERROR(G16/G15,0)</f>
        <v>0</v>
      </c>
      <c r="H20" s="5">
        <f>IFERROR(H16/H15,0)</f>
        <v>0</v>
      </c>
    </row>
    <row r="21" spans="2:8" ht="15" x14ac:dyDescent="0.2">
      <c r="B21" s="1"/>
      <c r="C21" s="1"/>
      <c r="D21" s="1"/>
      <c r="E21" s="1"/>
      <c r="F21" s="1" t="s">
        <v>29</v>
      </c>
      <c r="G21" s="5">
        <f>G17/G16</f>
        <v>0.73076923076923073</v>
      </c>
      <c r="H21" s="5">
        <f>H17/H16</f>
        <v>0.63888888888888884</v>
      </c>
    </row>
    <row r="22" spans="2:8" ht="15" x14ac:dyDescent="0.2">
      <c r="B22" s="1"/>
      <c r="C22" s="1"/>
      <c r="D22" s="1"/>
      <c r="E22" s="1"/>
      <c r="F22" s="1"/>
      <c r="G22" s="1"/>
      <c r="H22" s="1"/>
    </row>
    <row r="23" spans="2:8" ht="15" x14ac:dyDescent="0.2">
      <c r="B23" s="1"/>
      <c r="C23" s="1"/>
      <c r="D23" s="1"/>
      <c r="E23" s="1"/>
      <c r="F23" s="2" t="s">
        <v>40</v>
      </c>
      <c r="G23" s="1"/>
      <c r="H23" s="1"/>
    </row>
    <row r="24" spans="2:8" ht="15" x14ac:dyDescent="0.2">
      <c r="B24" s="1"/>
      <c r="C24" s="1"/>
      <c r="D24" s="1"/>
      <c r="E24" s="1"/>
      <c r="F24" s="1"/>
      <c r="G24" s="1" t="str">
        <f>[1]Match!$B1</f>
        <v>Galway</v>
      </c>
      <c r="H24" s="1" t="str">
        <f>[1]Match!$C1</f>
        <v>Tipperary</v>
      </c>
    </row>
    <row r="25" spans="2:8" ht="15" x14ac:dyDescent="0.2">
      <c r="B25" s="1"/>
      <c r="C25" s="1"/>
      <c r="D25" s="1"/>
      <c r="E25" s="1"/>
      <c r="F25" s="1" t="s">
        <v>50</v>
      </c>
      <c r="G25" s="1">
        <f>SUMIF([1]Match!A:A, "yellow*", [1]Match!B:B)</f>
        <v>0</v>
      </c>
      <c r="H25" s="1">
        <f>SUMIF([1]Match!A:A, "yellow*", [1]Match!C:C)</f>
        <v>0</v>
      </c>
    </row>
    <row r="26" spans="2:8" ht="15" x14ac:dyDescent="0.2">
      <c r="B26" s="1"/>
      <c r="C26" s="1"/>
      <c r="D26" s="1"/>
      <c r="E26" s="1"/>
      <c r="F26" s="1" t="s">
        <v>51</v>
      </c>
      <c r="G26" s="1">
        <f>SUMIF([1]Match!A:A, "red*", [1]Match!B:B)</f>
        <v>0</v>
      </c>
      <c r="H26" s="1">
        <f>SUMIF([1]Match!A:A, "red*", [1]Match!C:C)</f>
        <v>0</v>
      </c>
    </row>
    <row r="27" spans="2:8" ht="15" x14ac:dyDescent="0.2">
      <c r="B27" s="1"/>
      <c r="C27" s="1"/>
      <c r="D27" s="1"/>
      <c r="E27" s="1"/>
      <c r="F27" s="1" t="s">
        <v>52</v>
      </c>
      <c r="G27" s="1">
        <f>SUMIF([1]Match!A:A, "black*", [1]Match!B:B)</f>
        <v>0</v>
      </c>
      <c r="H27" s="1">
        <f>SUMIF([1]Match!A:A, "black*", [1]Match!C:C)</f>
        <v>0</v>
      </c>
    </row>
    <row r="28" spans="2:8" ht="15" x14ac:dyDescent="0.2">
      <c r="B28" s="1"/>
      <c r="C28" s="1"/>
      <c r="D28" s="1"/>
      <c r="E28" s="1"/>
      <c r="F28" s="1" t="s">
        <v>4</v>
      </c>
      <c r="G28" s="1">
        <f>SUMIF([1]Match!A:A, "free*", [1]Match!B:B)</f>
        <v>10</v>
      </c>
      <c r="H28" s="1">
        <f>SUMIF([1]Match!A:A, "free*", [1]Match!C:C)</f>
        <v>12</v>
      </c>
    </row>
    <row r="29" spans="2:8" ht="15" x14ac:dyDescent="0.2">
      <c r="B29" s="1"/>
      <c r="C29" s="1"/>
      <c r="D29" s="1"/>
      <c r="E29" s="1"/>
    </row>
    <row r="30" spans="2:8" ht="15" x14ac:dyDescent="0.2">
      <c r="B30" s="1"/>
      <c r="C30" s="1"/>
      <c r="D30" s="1"/>
      <c r="E30" s="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B910-42C8-9640-A637-C024A1F779BD}">
  <dimension ref="B11:M52"/>
  <sheetViews>
    <sheetView showGridLines="0" showRowColHeaders="0" tabSelected="1" showRuler="0" view="pageLayout" zoomScale="90" zoomScaleNormal="100" zoomScalePageLayoutView="90" workbookViewId="0">
      <selection activeCell="Z53" sqref="Z53"/>
    </sheetView>
  </sheetViews>
  <sheetFormatPr baseColWidth="10" defaultColWidth="11" defaultRowHeight="13" x14ac:dyDescent="0.15"/>
  <sheetData>
    <row r="11" spans="11:13" x14ac:dyDescent="0.15">
      <c r="K11" s="4"/>
      <c r="L11" s="4"/>
      <c r="M11" s="4"/>
    </row>
    <row r="12" spans="11:13" x14ac:dyDescent="0.15">
      <c r="K12" s="4"/>
      <c r="L12" s="4"/>
      <c r="M12" s="4"/>
    </row>
    <row r="13" spans="11:13" x14ac:dyDescent="0.15">
      <c r="K13" s="4"/>
      <c r="L13" s="4"/>
      <c r="M13" s="4"/>
    </row>
    <row r="14" spans="11:13" ht="14" customHeight="1" x14ac:dyDescent="0.15">
      <c r="K14" s="4"/>
      <c r="L14" s="4"/>
      <c r="M14" s="4"/>
    </row>
    <row r="15" spans="11:13" ht="14" customHeight="1" x14ac:dyDescent="0.15">
      <c r="K15" s="4"/>
      <c r="L15" s="4"/>
      <c r="M15" s="4"/>
    </row>
    <row r="16" spans="11:13" ht="14" customHeight="1" x14ac:dyDescent="0.15">
      <c r="K16" s="4"/>
      <c r="L16" s="4"/>
      <c r="M16" s="4"/>
    </row>
    <row r="17" spans="2:13" ht="14" customHeight="1" x14ac:dyDescent="0.15">
      <c r="K17" s="4"/>
      <c r="L17" s="4"/>
      <c r="M17" s="4"/>
    </row>
    <row r="18" spans="2:13" x14ac:dyDescent="0.15">
      <c r="K18" s="4"/>
      <c r="L18" s="4"/>
      <c r="M18" s="4"/>
    </row>
    <row r="19" spans="2:13" x14ac:dyDescent="0.15">
      <c r="K19" s="4"/>
      <c r="L19" s="4"/>
      <c r="M19" s="4"/>
    </row>
    <row r="28" spans="2:13" ht="14" thickBot="1" x14ac:dyDescent="0.2"/>
    <row r="29" spans="2:13" ht="14" customHeight="1" thickTop="1" x14ac:dyDescent="0.15">
      <c r="B29" s="12" t="s">
        <v>78</v>
      </c>
      <c r="C29" s="14" t="str">
        <f>MatchANALYSIS!D3</f>
        <v>Tipperary</v>
      </c>
      <c r="D29" s="15"/>
      <c r="E29" s="18" t="str">
        <f>MatchANALYSIS!C3</f>
        <v>Galway</v>
      </c>
      <c r="F29" s="19"/>
    </row>
    <row r="30" spans="2:13" ht="14" customHeight="1" thickBot="1" x14ac:dyDescent="0.2">
      <c r="B30" s="13"/>
      <c r="C30" s="16"/>
      <c r="D30" s="17"/>
      <c r="E30" s="20"/>
      <c r="F30" s="21"/>
    </row>
    <row r="31" spans="2:13" ht="14" customHeight="1" thickTop="1" x14ac:dyDescent="0.15">
      <c r="B31" s="12" t="str">
        <f>MatchANALYSIS!$B$2</f>
        <v>Score</v>
      </c>
      <c r="C31" s="14">
        <f>MatchANALYSIS!D7</f>
        <v>25</v>
      </c>
      <c r="D31" s="15"/>
      <c r="E31" s="18">
        <f>MatchANALYSIS!C7</f>
        <v>23</v>
      </c>
      <c r="F31" s="19"/>
    </row>
    <row r="32" spans="2:13" ht="14" customHeight="1" thickBot="1" x14ac:dyDescent="0.2">
      <c r="B32" s="13"/>
      <c r="C32" s="16"/>
      <c r="D32" s="17"/>
      <c r="E32" s="20"/>
      <c r="F32" s="21"/>
    </row>
    <row r="33" spans="2:6" ht="14" customHeight="1" thickTop="1" x14ac:dyDescent="0.15">
      <c r="B33" s="12" t="str">
        <f>MatchANALYSIS!$F$21</f>
        <v>Efficiency</v>
      </c>
      <c r="C33" s="22">
        <f>MatchANALYSIS!H21</f>
        <v>0.63888888888888884</v>
      </c>
      <c r="D33" s="23"/>
      <c r="E33" s="26">
        <f>MatchANALYSIS!G21</f>
        <v>0.73076923076923073</v>
      </c>
      <c r="F33" s="27"/>
    </row>
    <row r="34" spans="2:6" ht="14" customHeight="1" thickBot="1" x14ac:dyDescent="0.2">
      <c r="B34" s="13"/>
      <c r="C34" s="24"/>
      <c r="D34" s="25"/>
      <c r="E34" s="28"/>
      <c r="F34" s="29"/>
    </row>
    <row r="35" spans="2:6" ht="14" customHeight="1" thickTop="1" x14ac:dyDescent="0.15">
      <c r="B35" s="12" t="s">
        <v>15</v>
      </c>
      <c r="C35" s="22">
        <f>MatchANALYSIS!D15</f>
        <v>0.51923076923076927</v>
      </c>
      <c r="D35" s="23"/>
      <c r="E35" s="26">
        <f>MatchANALYSIS!C15</f>
        <v>0.48076923076923078</v>
      </c>
      <c r="F35" s="27"/>
    </row>
    <row r="36" spans="2:6" ht="14" customHeight="1" thickBot="1" x14ac:dyDescent="0.2">
      <c r="B36" s="13"/>
      <c r="C36" s="24"/>
      <c r="D36" s="25"/>
      <c r="E36" s="28"/>
      <c r="F36" s="29"/>
    </row>
    <row r="37" spans="2:6" ht="14" customHeight="1" thickTop="1" x14ac:dyDescent="0.15">
      <c r="B37" s="12" t="s">
        <v>4</v>
      </c>
      <c r="C37" s="14">
        <f>MatchANALYSIS!H28</f>
        <v>12</v>
      </c>
      <c r="D37" s="15"/>
      <c r="E37" s="18">
        <f>MatchANALYSIS!G28</f>
        <v>10</v>
      </c>
      <c r="F37" s="19"/>
    </row>
    <row r="38" spans="2:6" ht="14" customHeight="1" thickBot="1" x14ac:dyDescent="0.2">
      <c r="B38" s="13"/>
      <c r="C38" s="16"/>
      <c r="D38" s="17"/>
      <c r="E38" s="20"/>
      <c r="F38" s="21"/>
    </row>
    <row r="39" spans="2:6" ht="14" thickTop="1" x14ac:dyDescent="0.15"/>
    <row r="41" spans="2:6" ht="14" thickBot="1" x14ac:dyDescent="0.2"/>
    <row r="42" spans="2:6" ht="14" customHeight="1" thickTop="1" x14ac:dyDescent="0.15">
      <c r="B42" s="12" t="s">
        <v>79</v>
      </c>
      <c r="C42" s="30" t="str">
        <f>MatchANALYSIS!C3</f>
        <v>Galway</v>
      </c>
      <c r="D42" s="19"/>
      <c r="E42" s="32" t="s">
        <v>79</v>
      </c>
      <c r="F42" s="33"/>
    </row>
    <row r="43" spans="2:6" ht="14" customHeight="1" thickBot="1" x14ac:dyDescent="0.2">
      <c r="B43" s="13"/>
      <c r="C43" s="31"/>
      <c r="D43" s="21"/>
      <c r="E43" s="34"/>
      <c r="F43" s="35"/>
    </row>
    <row r="44" spans="2:6" ht="14" customHeight="1" thickTop="1" x14ac:dyDescent="0.15">
      <c r="B44" s="12" t="s">
        <v>14</v>
      </c>
      <c r="C44" s="30">
        <f>MatchANALYSIS!C7</f>
        <v>23</v>
      </c>
      <c r="D44" s="19"/>
      <c r="E44" s="32">
        <v>25</v>
      </c>
      <c r="F44" s="33"/>
    </row>
    <row r="45" spans="2:6" ht="14" customHeight="1" thickBot="1" x14ac:dyDescent="0.2">
      <c r="B45" s="13"/>
      <c r="C45" s="31"/>
      <c r="D45" s="21"/>
      <c r="E45" s="34"/>
      <c r="F45" s="35"/>
    </row>
    <row r="46" spans="2:6" ht="14" customHeight="1" thickTop="1" x14ac:dyDescent="0.15">
      <c r="B46" s="12" t="s">
        <v>29</v>
      </c>
      <c r="C46" s="36">
        <f>MatchANALYSIS!G21</f>
        <v>0.73076923076923073</v>
      </c>
      <c r="D46" s="27"/>
      <c r="E46" s="38">
        <v>0.63888888888888884</v>
      </c>
      <c r="F46" s="33"/>
    </row>
    <row r="47" spans="2:6" ht="14" customHeight="1" thickBot="1" x14ac:dyDescent="0.2">
      <c r="B47" s="13"/>
      <c r="C47" s="37"/>
      <c r="D47" s="29"/>
      <c r="E47" s="34"/>
      <c r="F47" s="35"/>
    </row>
    <row r="48" spans="2:6" ht="14" customHeight="1" thickTop="1" x14ac:dyDescent="0.15">
      <c r="B48" s="12" t="s">
        <v>15</v>
      </c>
      <c r="C48" s="36">
        <f>MatchANALYSIS!C15</f>
        <v>0.48076923076923078</v>
      </c>
      <c r="D48" s="27"/>
      <c r="E48" s="38">
        <v>0.51923076923076927</v>
      </c>
      <c r="F48" s="33"/>
    </row>
    <row r="49" spans="2:6" ht="14" customHeight="1" thickBot="1" x14ac:dyDescent="0.2">
      <c r="B49" s="13"/>
      <c r="C49" s="37"/>
      <c r="D49" s="29"/>
      <c r="E49" s="34"/>
      <c r="F49" s="35"/>
    </row>
    <row r="50" spans="2:6" ht="14" customHeight="1" thickTop="1" x14ac:dyDescent="0.15">
      <c r="B50" s="12" t="s">
        <v>4</v>
      </c>
      <c r="C50" s="30">
        <f>MatchANALYSIS!G28</f>
        <v>10</v>
      </c>
      <c r="D50" s="19"/>
      <c r="E50" s="32">
        <v>12</v>
      </c>
      <c r="F50" s="33"/>
    </row>
    <row r="51" spans="2:6" ht="14" customHeight="1" thickBot="1" x14ac:dyDescent="0.2">
      <c r="B51" s="13"/>
      <c r="C51" s="31"/>
      <c r="D51" s="21"/>
      <c r="E51" s="34"/>
      <c r="F51" s="35"/>
    </row>
    <row r="52" spans="2:6" ht="14" thickTop="1" x14ac:dyDescent="0.15"/>
  </sheetData>
  <mergeCells count="30">
    <mergeCell ref="B48:B49"/>
    <mergeCell ref="C48:D49"/>
    <mergeCell ref="E48:F49"/>
    <mergeCell ref="B50:B51"/>
    <mergeCell ref="C50:D51"/>
    <mergeCell ref="E50:F51"/>
    <mergeCell ref="B44:B45"/>
    <mergeCell ref="C44:D45"/>
    <mergeCell ref="E44:F45"/>
    <mergeCell ref="B46:B47"/>
    <mergeCell ref="C46:D47"/>
    <mergeCell ref="E46:F47"/>
    <mergeCell ref="B37:B38"/>
    <mergeCell ref="C37:D38"/>
    <mergeCell ref="E37:F38"/>
    <mergeCell ref="B42:B43"/>
    <mergeCell ref="C42:D43"/>
    <mergeCell ref="E42:F43"/>
    <mergeCell ref="B33:B34"/>
    <mergeCell ref="C33:D34"/>
    <mergeCell ref="E33:F34"/>
    <mergeCell ref="B35:B36"/>
    <mergeCell ref="C35:D36"/>
    <mergeCell ref="E35:F36"/>
    <mergeCell ref="B29:B30"/>
    <mergeCell ref="C29:D30"/>
    <mergeCell ref="E29:F30"/>
    <mergeCell ref="B31:B32"/>
    <mergeCell ref="C31:D32"/>
    <mergeCell ref="E31:F32"/>
  </mergeCells>
  <pageMargins left="0.7" right="0.7" top="0.75" bottom="0.75" header="0.3" footer="0.3"/>
  <pageSetup paperSize="9" orientation="portrait" r:id="rId1"/>
  <headerFooter differentFirst="1">
    <oddHeader>&amp;C&amp;"Calibri (Body),Italic"&amp;K00-024Galway U20 2019</oddHeader>
    <oddFooter>&amp;C&amp;"Calibri (Body),Italic"&amp;K00-024&amp;D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7DD5-CFD4-0845-9A45-0066A801B41C}">
  <dimension ref="A1:G20"/>
  <sheetViews>
    <sheetView workbookViewId="0">
      <selection activeCell="E2" sqref="E2"/>
    </sheetView>
  </sheetViews>
  <sheetFormatPr baseColWidth="10" defaultColWidth="11" defaultRowHeight="13" x14ac:dyDescent="0.15"/>
  <sheetData>
    <row r="1" spans="1:7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ht="15" x14ac:dyDescent="0.2">
      <c r="A2" s="1">
        <f>[1]Players1!$B$1</f>
        <v>0</v>
      </c>
      <c r="B2" s="1">
        <f>SUMIF([1]Players1!$A$1:$A$15, "goal*", [1]Players1!$B$1:$B$15)</f>
        <v>0</v>
      </c>
      <c r="C2" s="1">
        <f>SUMIF([1]Players1!$A$1:$A$15, "point*", [1]Players1!$B$1:$B$15)</f>
        <v>0</v>
      </c>
      <c r="D2" s="1">
        <f>SUMIF([1]Players1!$A$1:$A$15, "*from free", [1]Players1!$B$1:$B$15)</f>
        <v>0</v>
      </c>
      <c r="E2" s="1">
        <f>SUMIF([1]Players1!$A$1:$A$15, "saved*", [1]Players1!$B$1:$B$15)+SUMIF([1]Players1!$A$1:$A$15, "wide*", [1]Players1!$B$1:$B$15)+SUMIF([1]Players1!$A$1:$A$15, "short*", [1]Players1!$B$1:$B$15)+SUMIF([1]Players1!$A$1:$A$15, "out*", [1]Players1!$B$1:$B$15)+B2+C2</f>
        <v>0</v>
      </c>
      <c r="F2" s="5">
        <f t="shared" ref="F2:F20" si="0">IFERROR((B2+C2)/E2,0)</f>
        <v>0</v>
      </c>
      <c r="G2" s="1">
        <f>SUMIF([1]Players1!$A$1:$A$15, "free*ed", [1]Players1!$B$1:$B$15)</f>
        <v>3</v>
      </c>
    </row>
    <row r="3" spans="1:7" ht="15" x14ac:dyDescent="0.2">
      <c r="A3" s="1" t="str">
        <f>[1]Players1!$C$1</f>
        <v xml:space="preserve"> Ben Moran</v>
      </c>
      <c r="B3" s="1">
        <f>SUMIF([1]Players1!$A$1:$A$15, "goal*", [1]Players1!$C$1:$C$15)</f>
        <v>0</v>
      </c>
      <c r="C3" s="1">
        <f>SUMIF([1]Players1!$A$1:$A$15, "point*", [1]Players1!$C$1:$C$15)</f>
        <v>1</v>
      </c>
      <c r="D3" s="1">
        <f>SUMIF([1]Players1!$A$1:$A$15, "*from free", [1]Players1!$C$1:$C$15)</f>
        <v>0</v>
      </c>
      <c r="E3" s="1">
        <f>SUMIF([1]Players1!$A$1:$A$15, "saved*", [1]Players1!$C$1:$C$15)+SUMIF([1]Players1!$A$1:$A$15, "wide*", [1]Players1!$C$1:$C$15)+SUMIF([1]Players1!$A$1:$A$15, "short*", [1]Players1!$C$1:$C$15)+SUMIF([1]Players1!$A$1:$A$15, "out*", [1]Players1!$C$1:$C$15)+B3+C3</f>
        <v>2</v>
      </c>
      <c r="F3" s="5">
        <f t="shared" si="0"/>
        <v>0.5</v>
      </c>
      <c r="G3" s="1">
        <f>SUMIF([1]Players1!$A$1:$A$15, "free*ed", [1]Players1!$C$1:$C$15)</f>
        <v>0</v>
      </c>
    </row>
    <row r="4" spans="1:7" ht="15" x14ac:dyDescent="0.2">
      <c r="A4" s="1" t="str">
        <f>[1]Players1!$D$1</f>
        <v xml:space="preserve"> Cillian Lawless</v>
      </c>
      <c r="B4" s="1">
        <f>SUMIF([1]Players1!$A$1:$A$15, "goal*", [1]Players1!$D$1:$D$15)</f>
        <v>0</v>
      </c>
      <c r="C4" s="1">
        <f>SUMIF([1]Players1!$A$1:$A$15, "point*", [1]Players1!$D$1:$D$15)</f>
        <v>8</v>
      </c>
      <c r="D4" s="1">
        <f>SUMIF([1]Players1!$A$1:$A$15,"*from free", [1]Players1!$D$1:$D$15)</f>
        <v>9</v>
      </c>
      <c r="E4" s="1">
        <f>SUMIF([1]Players1!$A$1:$A$15, "saved*", [1]Players1!$D$1:$D$15)+SUMIF([1]Players1!$A$1:$A$15, "wide*", [1]Players1!$D$1:$D$15)+SUMIF([1]Players1!$A$1:$A$15, "short*", [1]Players1!$D$1:$D$15)+SUMIF([1]Players1!$A$1:$A$15, "out*", [1]Players1!$D$1:$D$15)+B4+C4</f>
        <v>11</v>
      </c>
      <c r="F4" s="5">
        <f t="shared" si="0"/>
        <v>0.72727272727272729</v>
      </c>
      <c r="G4" s="1">
        <f>SUMIF([1]Players1!$A$1:$A$15,"free*ed", [1]Players1!$D$1:$D$15)</f>
        <v>0</v>
      </c>
    </row>
    <row r="5" spans="1:7" ht="15" x14ac:dyDescent="0.2">
      <c r="A5" s="1" t="str">
        <f>[1]Players1!$E$1</f>
        <v xml:space="preserve"> Conor Walsh</v>
      </c>
      <c r="B5" s="1">
        <f>SUMIF([1]Players1!$A$1:$A$15, "goal*", [1]Players1!$E$1:$E$15)</f>
        <v>0</v>
      </c>
      <c r="C5" s="1">
        <f>SUMIF([1]Players1!$A$1:$A$15, "point*", [1]Players1!$E$1:$E$15)</f>
        <v>3</v>
      </c>
      <c r="D5" s="1">
        <f>SUMIF([1]Players1!$A$1:$A$15, "*from free", [1]Players1!$E$1:$E$15)</f>
        <v>0</v>
      </c>
      <c r="E5" s="1">
        <f>SUMIF([1]Players1!$A$1:$A$15, "saved*", [1]Players1!$E$1:$E$15)+SUMIF([1]Players1!$A$1:$A$15, "wide*", [1]Players1!$E$1:$E$15)+SUMIF([1]Players1!$A$1:$A$15, "short*", [1]Players1!$E$1:$E$15)+SUMIF([1]Players1!$A$1:$A$15, "out*", [1]Players1!$E$1:$E$15)+B5+C5</f>
        <v>4</v>
      </c>
      <c r="F5" s="5">
        <f t="shared" si="0"/>
        <v>0.75</v>
      </c>
      <c r="G5" s="1">
        <f>SUMIF([1]Players1!$A$1:$A$15, "free*ed", [1]Players1!$E$1:$E$15)</f>
        <v>1</v>
      </c>
    </row>
    <row r="6" spans="1:7" ht="15" x14ac:dyDescent="0.2">
      <c r="A6" s="1" t="str">
        <f>[1]Players1!$F$1</f>
        <v xml:space="preserve"> Donal Mannion</v>
      </c>
      <c r="B6" s="1">
        <f>SUMIF([1]Players1!$A$1:$A$15, "goal*", [1]Players1!$F$1:$F$15)</f>
        <v>0</v>
      </c>
      <c r="C6" s="1">
        <f>SUMIF([1]Players1!$A$1:$A$15, "point*", [1]Players1!$F$1:$F$15)</f>
        <v>1</v>
      </c>
      <c r="D6" s="1">
        <f>SUMIF([1]Players1!$A$1:$A$15, "*from free", [1]Players1!$F$1:$F$15)</f>
        <v>0</v>
      </c>
      <c r="E6" s="1">
        <f>SUMIF([1]Players1!$A$1:$A$15, "saved*", [1]Players1!$F$1:$F$15)+SUMIF([1]Players1!$A$1:$A$15, "wide*",  [1]Players1!$F$1:$F$15)+SUMIF([1]Players1!$A$1:$A$15, "short*",  [1]Players1!$F$1:$F$15)+SUMIF([1]Players1!$A$1:$A$15, "out*",  [1]Players1!$F$1:$F$15)+B6+C6</f>
        <v>1</v>
      </c>
      <c r="F6" s="5">
        <f t="shared" si="0"/>
        <v>1</v>
      </c>
      <c r="G6" s="1">
        <f>SUMIF([1]Players1!$A$1:$A$15, "free*ed", [1]Players1!$F$1:$F$15)</f>
        <v>1</v>
      </c>
    </row>
    <row r="7" spans="1:7" ht="15" x14ac:dyDescent="0.2">
      <c r="A7" s="1" t="str">
        <f>[1]Players1!$G$1</f>
        <v xml:space="preserve"> John Fleming</v>
      </c>
      <c r="B7" s="1">
        <f>SUMIF([1]Players1!$A$1:$A$15, "goal*", [1]Players1!$G$1:$G$15)</f>
        <v>1</v>
      </c>
      <c r="C7" s="1">
        <f>SUMIF([1]Players1!$A$1:$A$15, "point*", [1]Players1!$G$1:$G$15)</f>
        <v>2</v>
      </c>
      <c r="D7" s="1">
        <f>SUMIF([1]Players1!$A$1:$A$15, "*from free", [1]Players1!$G$1:$G$15)</f>
        <v>0</v>
      </c>
      <c r="E7" s="1">
        <f>SUMIF([1]Players1!$A$1:$A$15, "saved*", [1]Players1!$G$1:$G$15)+SUMIF([1]Players1!$A$1:$A$15, "wide*", [1]Players1!$G$1:$G$15)+SUMIF([1]Players1!$A$1:$A$15, "short*", [1]Players1!$G$1:$G$15)+SUMIF([1]Players1!$A$1:$A$15, "out*", [1]Players1!$G$1:$G$15)+B7+C7</f>
        <v>3</v>
      </c>
      <c r="F7" s="5">
        <f t="shared" si="0"/>
        <v>1</v>
      </c>
      <c r="G7" s="1">
        <f>SUMIF([1]Players1!$A$1:$A$15, "free*ed", [1]Players1!$G$1:$G$15)</f>
        <v>0</v>
      </c>
    </row>
    <row r="8" spans="1:7" ht="15" x14ac:dyDescent="0.2">
      <c r="A8" s="1" t="str">
        <f>[1]Players1!$H$1</f>
        <v xml:space="preserve"> Karl Conneely</v>
      </c>
      <c r="B8" s="1">
        <f>SUMIF([1]Players1!$A$1:$A$15, "goal*", [1]Players1!$H$1:$H$15)</f>
        <v>0</v>
      </c>
      <c r="C8" s="1">
        <f>SUMIF([1]Players1!$A$1:$A$15, "point*", [1]Players1!$H$1:$H$15)</f>
        <v>0</v>
      </c>
      <c r="D8" s="1">
        <f>SUMIF([1]Players1!$A$1:$A$15,"*from free", [1]Players1!$H$1:$H$15)</f>
        <v>0</v>
      </c>
      <c r="E8" s="1">
        <f>SUMIF([1]Players1!$A$1:$A$15, "saved*", [1]Players1!$H$1:$H$15)+SUMIF([1]Players1!$A$1:$A$15, "wide*", [1]Players1!$H$1:$H$15)+SUMIF([1]Players1!$A$1:$A$15, "short*", [1]Players1!$H$1:$H$15)+SUMIF([1]Players1!$A$1:$A$15, "out*", [1]Players1!$H$1:$H$15)+B8+C8</f>
        <v>0</v>
      </c>
      <c r="F8" s="5">
        <f t="shared" si="0"/>
        <v>0</v>
      </c>
      <c r="G8" s="1">
        <f>SUMIF([1]Players1!$A$1:$A$15,"free*ed", [1]Players1!$H$1:$H$15)</f>
        <v>1</v>
      </c>
    </row>
    <row r="9" spans="1:7" ht="15" x14ac:dyDescent="0.2">
      <c r="A9" s="1" t="str">
        <f>[1]Players1!$I$1</f>
        <v xml:space="preserve"> Mark Gill</v>
      </c>
      <c r="B9" s="1">
        <f>SUMIF([1]Players1!$A$1:$A$15, "goal*", [1]Players1!$I$1:$I$15)</f>
        <v>0</v>
      </c>
      <c r="C9" s="1">
        <f>SUMIF([1]Players1!$A$1:$A$15, "point*", [1]Players1!$I$1:$I$15)</f>
        <v>0</v>
      </c>
      <c r="D9" s="1">
        <f>SUMIF([1]Players1!$A$1:$A$15, "*from free", [1]Players1!$I$1:$I$15)</f>
        <v>0</v>
      </c>
      <c r="E9" s="1">
        <f>SUMIF([1]Players1!$A$1:$A$15, "saved*", [1]Players1!$I$1:$I$15)+SUMIF([1]Players1!$A$1:$A$15, "wide*", [1]Players1!$I$1:$I$15)+SUMIF([1]Players1!$A$1:$A$15, "short*", [1]Players1!$I$1:$I$15)+SUMIF([1]Players1!$A$1:$A$15, "out*", [1]Players1!$I$1:$I$15)+B9+C9</f>
        <v>0</v>
      </c>
      <c r="F9" s="5">
        <f t="shared" si="0"/>
        <v>0</v>
      </c>
      <c r="G9" s="1">
        <f>SUMIF([1]Players1!$A$1:$A$15, "free*ed", [1]Players1!$I$1:$I$15)</f>
        <v>1</v>
      </c>
    </row>
    <row r="10" spans="1:7" ht="15" x14ac:dyDescent="0.2">
      <c r="A10" s="1" t="str">
        <f>[1]Players1!$J$1</f>
        <v xml:space="preserve"> Nathan Earner</v>
      </c>
      <c r="B10" s="1">
        <f>SUMIF([1]Players1!$A$1:$A$15, "goal*", [1]Players1!$J$1:$J$15)</f>
        <v>0</v>
      </c>
      <c r="C10" s="1">
        <f>SUMIF([1]Players1!$A$1:$A$15, "point*", [1]Players1!$J$1:$J$15)</f>
        <v>0</v>
      </c>
      <c r="D10" s="1">
        <f>SUMIF([1]Players1!$A$1:$A$15, "*from free", [1]Players1!$J$1:$J$15)</f>
        <v>0</v>
      </c>
      <c r="E10" s="1">
        <f>SUMIF([1]Players1!$A$1:$A$15, "saved*", [1]Players1!$J$1:$J$15)+SUMIF([1]Players1!$A$1:$A$15, "wide*", [1]Players1!$J$1:$J$15)+SUMIF([1]Players1!$A$1:$A$15, "short*", [1]Players1!$J$1:$J$15)+SUMIF([1]Players1!$A$1:$A$15, "out*", [1]Players1!$J$1:$J$15)+B10+C10</f>
        <v>0</v>
      </c>
      <c r="F10" s="5">
        <f t="shared" si="0"/>
        <v>0</v>
      </c>
      <c r="G10" s="1">
        <f>SUMIF([1]Players1!$A$1:$A$15, "free*ed", [1]Players1!$J$1:$J$15)</f>
        <v>1</v>
      </c>
    </row>
    <row r="11" spans="1:7" ht="15" x14ac:dyDescent="0.2">
      <c r="A11" s="1" t="str">
        <f>[1]Players1!$K$1</f>
        <v xml:space="preserve"> Niall Collins</v>
      </c>
      <c r="B11" s="1">
        <f>SUMIF([1]Players1!$A$1:$A$15, "goal*", [1]Players1!$K$1:$K$15)</f>
        <v>1</v>
      </c>
      <c r="C11" s="1">
        <f>SUMIF([1]Players1!$A$1:$A$15, "point*", [1]Players1!$K$1:$K$15)</f>
        <v>1</v>
      </c>
      <c r="D11" s="1">
        <f>SUMIF([1]Players1!$A$1:$A$15, "*from free", [1]Players1!$K$1:$K$15)</f>
        <v>0</v>
      </c>
      <c r="E11" s="1">
        <f>SUMIF([1]Players1!$A$1:$A$15, "saved*", [1]Players1!$K$1:$K$15)+SUMIF([1]Players1!$A$1:$A$15, "wide*", [1]Players1!$K$1:$K$15)+SUMIF([1]Players1!$A$1:$A$15, "short*", [1]Players1!$K$1:$K$15)+SUMIF([1]Players1!$A$1:$A$15, "out*", [1]Players1!$K$1:$K$15)+B11+C11</f>
        <v>2</v>
      </c>
      <c r="F11" s="5">
        <f t="shared" si="0"/>
        <v>1</v>
      </c>
      <c r="G11" s="1">
        <f>SUMIF([1]Players1!$A$1:$A$15, "free*ed", [1]Players1!$K$1:$K$15)</f>
        <v>0</v>
      </c>
    </row>
    <row r="12" spans="1:7" ht="15" x14ac:dyDescent="0.2">
      <c r="A12" s="1" t="str">
        <f>[1]Players1!$L$1</f>
        <v xml:space="preserve"> Oisin (Beg) Flannery</v>
      </c>
      <c r="B12" s="1">
        <f>SUMIF([1]Players1!$A$1:$A$15, "goal*", [1]Players1!$L$1:$L$15)</f>
        <v>0</v>
      </c>
      <c r="C12" s="1">
        <f>SUMIF([1]Players1!$A$1:$A$15, "point*", [1]Players1!$L$1:$L$15)</f>
        <v>1</v>
      </c>
      <c r="D12" s="1">
        <f>SUMIF([1]Players1!$A$1:$A$15, "*from free", [1]Players1!$L$1:$L$15)</f>
        <v>0</v>
      </c>
      <c r="E12" s="1">
        <f>SUMIF([1]Players1!$A$1:$A$15, "saved*", [1]Players1!$L$1:$L$15)+SUMIF([1]Players1!$A$1:$A$15, "wide*", [1]Players1!$L$1:$L$15)+SUMIF([1]Players1!$A$1:$A$15, "short*", [1]Players1!$L$1:$L$15)+SUMIF([1]Players1!$A$1:$A$15, "out*", [1]Players1!$L$1:$L$15)+B12+C12</f>
        <v>1</v>
      </c>
      <c r="F12" s="5">
        <f t="shared" si="0"/>
        <v>1</v>
      </c>
      <c r="G12" s="1">
        <f>SUMIF([1]Players1!$A$1:$A$15, "free*ed", [1]Players1!$L$1:$L$15)</f>
        <v>0</v>
      </c>
    </row>
    <row r="13" spans="1:7" ht="15" x14ac:dyDescent="0.2">
      <c r="A13" s="1" t="str">
        <f>[1]Players1!$M$1</f>
        <v xml:space="preserve"> Ronan Glennon</v>
      </c>
      <c r="B13" s="1">
        <f>SUMIF([1]Players1!$A$1:$A$15, "goal*", [1]Players1!$M$1:$M$15)</f>
        <v>0</v>
      </c>
      <c r="C13" s="1">
        <f>SUMIF([1]Players1!$A$1:$A$15, "point*", [1]Players1!$M$1:$M$15)</f>
        <v>0</v>
      </c>
      <c r="D13" s="1">
        <f>SUMIF([1]Players1!$A$1:$A$15, "*from free", [1]Players1!$M$1:$M$15)</f>
        <v>0</v>
      </c>
      <c r="E13" s="1">
        <f>SUMIF([1]Players1!$A$1:$A$15, "saved*", [1]Players1!$M$1:$M$15)+SUMIF([1]Players1!$A$1:$A$15, "wide*", [1]Players1!$M$1:$M$15)+SUMIF([1]Players1!$A$1:$A$15, "short*", [1]Players1!$M$1:$M$15)+SUMIF([1]Players1!$A$1:$A$15, "out*", [1]Players1!$M$1:$M$15)+B13+C13</f>
        <v>1</v>
      </c>
      <c r="F13" s="5">
        <f t="shared" si="0"/>
        <v>0</v>
      </c>
      <c r="G13" s="1">
        <f>SUMIF([1]Players1!$A$1:$A$15, "free*ed", [1]Players1!$M$1:$M$15)</f>
        <v>0</v>
      </c>
    </row>
    <row r="14" spans="1:7" ht="15" x14ac:dyDescent="0.2">
      <c r="A14" s="1" t="str">
        <f>[1]Players1!$N$1</f>
        <v xml:space="preserve"> Sean Blehane</v>
      </c>
      <c r="B14" s="1">
        <f>SUMIF([1]Players1!$A$1:$A$15, "goal*", [1]Players1!$N$1:$N$15)</f>
        <v>0</v>
      </c>
      <c r="C14" s="1">
        <f>SUMIF([1]Players1!$A$1:$A$15, "point*", [1]Players1!$N$1:$N$15)</f>
        <v>0</v>
      </c>
      <c r="D14" s="1">
        <f>SUMIF([1]Players1!$A$1:$A$15, "*from free", [1]Players1!$N$1:$N$15)</f>
        <v>0</v>
      </c>
      <c r="E14" s="1">
        <f>SUMIF([1]Players1!$A$1:$A$15, "saved*", [1]Players1!$N$1:$N$15)+SUMIF([1]Players1!$A$1:$A$15, "wide*", [1]Players1!$N$1:$N$15)+SUMIF([1]Players1!$A$1:$A$15, "short*", [1]Players1!$N$1:$N$15)+SUMIF([1]Players1!$A$1:$A$15, "out*", [1]Players1!$N$1:$N$15)+B14+C14</f>
        <v>0</v>
      </c>
      <c r="F14" s="5">
        <f t="shared" si="0"/>
        <v>0</v>
      </c>
      <c r="G14" s="1">
        <f>SUMIF([1]Players1!$A$1:$A$15, "free*ed", [1]Players1!$N$1:$N$15)</f>
        <v>1</v>
      </c>
    </row>
    <row r="15" spans="1:7" ht="15" x14ac:dyDescent="0.2">
      <c r="A15" s="1" t="str">
        <f>[1]Players1!$O$1</f>
        <v xml:space="preserve"> Shane Ryan</v>
      </c>
      <c r="B15" s="1">
        <f>SUMIF([1]Players1!$A$1:$A$15, "goal*", [1]Players1!$O$1:$O$15)</f>
        <v>0</v>
      </c>
      <c r="C15" s="1">
        <f>SUMIF([1]Players1!$A$1:$A$15, "point*", [1]Players1!$O$1:$O$15)</f>
        <v>0</v>
      </c>
      <c r="D15" s="1">
        <f>SUMIF([1]Players1!$A$1:$A$15, "*from free", [1]Players1!$O$1:$O$15)</f>
        <v>0</v>
      </c>
      <c r="E15" s="1">
        <f>SUMIF([1]Players1!$A$1:$A$15, "saved*", [1]Players1!$O$1:$O$15)+SUMIF([1]Players1!$A$1:$A$15, "wide*", [1]Players1!$O$1:$O$15)+SUMIF([1]Players1!$A$1:$A$15, "short*", [1]Players1!$O$1:$O$15)+SUMIF([1]Players1!$A$1:$A$15, "out*", [1]Players1!$O$1:$O$15)+B15+C15</f>
        <v>0</v>
      </c>
      <c r="F15" s="5">
        <f t="shared" si="0"/>
        <v>0</v>
      </c>
      <c r="G15" s="1">
        <f>SUMIF([1]Players1!$A$1:$A$15, "free*ed", [1]Players1!$O$1:$O$15)</f>
        <v>1</v>
      </c>
    </row>
    <row r="16" spans="1:7" ht="15" x14ac:dyDescent="0.2">
      <c r="A16" s="1" t="str">
        <f>[1]Players1!$P$1</f>
        <v>All</v>
      </c>
      <c r="B16" s="1">
        <f>SUMIF([1]Players1!$A$1:$A$15, "goal*", [1]Players1!$P$1:$P$15)</f>
        <v>2</v>
      </c>
      <c r="C16" s="1">
        <f>SUMIF([1]Players1!$A$1:$A$15, "point*", [1]Players1!$P$1:$P$15)</f>
        <v>17</v>
      </c>
      <c r="D16" s="1">
        <f>SUMIF([1]Players1!$A$1:$A$15, "*from free", [1]Players1!$P$1:$P$15)</f>
        <v>9</v>
      </c>
      <c r="E16" s="1">
        <f>SUMIF([1]Players1!$A$1:$A$15, "saved*", [1]Players1!$P$1:$P$15)+SUMIF([1]Players1!$A$1:$A$15, "wide*", [1]Players1!$P$1:$P$15)+SUMIF([1]Players1!$A$1:$A$15, "short*", [1]Players1!$P$1:$P$15)+SUMIF([1]Players1!$A$1:$A$15, "out*", [1]Players1!$P$1:$P$15)+B16+C16</f>
        <v>25</v>
      </c>
      <c r="F16" s="5">
        <f t="shared" si="0"/>
        <v>0.76</v>
      </c>
      <c r="G16" s="1">
        <f>SUMIF([1]Players1!$A$1:$A$15, "free*ed", [1]Players1!$P$1:$P$15)</f>
        <v>10</v>
      </c>
    </row>
    <row r="17" spans="1:7" ht="15" x14ac:dyDescent="0.2">
      <c r="A17" s="1">
        <f>[1]Players1!$Q$1</f>
        <v>0</v>
      </c>
      <c r="B17" s="1">
        <f>SUMIF([1]Players1!$A$1:$A$15, "goal*", [1]Players1!$Q$1:$Q$15)</f>
        <v>0</v>
      </c>
      <c r="C17" s="1">
        <f>SUMIF([1]Players1!$A$1:$A$15, "point*", [1]Players1!$Q$1:$Q$15)</f>
        <v>0</v>
      </c>
      <c r="D17" s="1">
        <f>SUMIF([1]Players1!$A$1:$A$15, "*from free", [1]Players1!$Q$1:$Q$15)</f>
        <v>0</v>
      </c>
      <c r="E17" s="1">
        <f>SUMIF([1]Players1!$A$1:$A$15, "saved*", [1]Players1!$Q$1:$Q$15)+SUMIF([1]Players1!$A$1:$A$15, "wide*", [1]Players1!$Q$1:$Q$15)+SUMIF([1]Players1!$A$1:$A$15, "short*", [1]Players1!$Q$1:$Q$15)+SUMIF([1]Players1!$A$1:$A$15, "out*", [1]Players1!$Q$1:$Q$15)+B17+C17</f>
        <v>0</v>
      </c>
      <c r="F17" s="5">
        <f t="shared" si="0"/>
        <v>0</v>
      </c>
      <c r="G17" s="1">
        <f>SUMIF([1]Players1!$A$1:$A$15, "free*ed", [1]Players1!$Q$1:$Q$15)</f>
        <v>0</v>
      </c>
    </row>
    <row r="18" spans="1:7" ht="15" x14ac:dyDescent="0.2">
      <c r="A18" s="1">
        <f>[1]Players1!$R$1</f>
        <v>0</v>
      </c>
      <c r="B18" s="1">
        <f>SUMIF([1]Players1!$A$1:$A$15, "goal*", [1]Players1!$R$1:$R$15)</f>
        <v>0</v>
      </c>
      <c r="C18" s="1">
        <f>SUMIF([1]Players1!$A$1:$A$15, "point*", [1]Players1!$R$1:$R$15)</f>
        <v>0</v>
      </c>
      <c r="D18" s="1">
        <f>SUMIF([1]Players1!$A$1:$A$15, "*from free", [1]Players1!$R$1:$R$15)</f>
        <v>0</v>
      </c>
      <c r="E18" s="1">
        <f>SUMIF([1]Players1!$A$1:$A$15, "saved*", [1]Players1!$R$1:$R$15)+SUMIF([1]Players1!$A$1:$A$15, "wide*", [1]Players1!$R$1:$R$15)+SUMIF([1]Players1!$A$1:$A$15, "short*", [1]Players1!$R$1:$R$15)+SUMIF([1]Players1!$A$1:$A$15, "out*", [1]Players1!$R$1:$R$15)+B18+C18</f>
        <v>0</v>
      </c>
      <c r="F18" s="5">
        <f t="shared" si="0"/>
        <v>0</v>
      </c>
      <c r="G18" s="1">
        <f>SUMIF([1]Players1!$A$1:$A$15, "free*ed", [1]Players1!$R$1:$R$15)</f>
        <v>0</v>
      </c>
    </row>
    <row r="19" spans="1:7" ht="15" x14ac:dyDescent="0.2">
      <c r="A19" s="1">
        <f>[1]Players1!$S$1</f>
        <v>0</v>
      </c>
      <c r="B19" s="1">
        <f>SUMIF([1]Players1!$A$1:$A$15, "goal*", [1]Players1!$S$1:$S$15)</f>
        <v>0</v>
      </c>
      <c r="C19" s="1">
        <f>SUMIF([1]Players1!$A$1:$A$15, "point*", [1]Players1!$S$1:$S$15)</f>
        <v>0</v>
      </c>
      <c r="D19" s="1">
        <f>SUMIF([1]Players1!$A$1:$A$15, "*from free", [1]Players1!$S$1:$S$15)</f>
        <v>0</v>
      </c>
      <c r="E19" s="1">
        <f>SUMIF([1]Players1!$A$1:$A$15, "saved*", [1]Players1!$S$1:$S$15)+SUMIF([1]Players1!$A$1:$A$15, "wide*", [1]Players1!$S$1:$S$15)+SUMIF([1]Players1!$A$1:$A$15, "short*", [1]Players1!$S$1:$S$15)+SUMIF([1]Players1!$A$1:$A$15, "out*", [1]Players1!$S$1:$S$15)+B19+C19</f>
        <v>0</v>
      </c>
      <c r="F19" s="5">
        <f t="shared" si="0"/>
        <v>0</v>
      </c>
      <c r="G19" s="1">
        <f>SUMIF([1]Players1!$A$1:$A$15, "free*ed", [1]Players1!$S$1:$S$15)</f>
        <v>0</v>
      </c>
    </row>
    <row r="20" spans="1:7" ht="15" x14ac:dyDescent="0.2">
      <c r="A20" s="1">
        <f>[1]Players1!$T$1</f>
        <v>0</v>
      </c>
      <c r="B20" s="1">
        <f>SUMIF([1]Players1!$A$1:$A$15, "goal*", [1]Players1!$T$1:$T$15)</f>
        <v>0</v>
      </c>
      <c r="C20" s="1">
        <f>SUMIF([1]Players1!$A$1:$A$15, "point*", [1]Players1!$T$1:$T$15)</f>
        <v>0</v>
      </c>
      <c r="D20" s="1">
        <f>SUMIF([1]Players1!$A$1:$A$15, "*from free", [1]Players1!$T$1:$T$15)</f>
        <v>0</v>
      </c>
      <c r="E20" s="1">
        <f>SUMIF([1]Players1!$A$1:$A$15, "saved*", [1]Players1!$T$1:$T$15)+SUMIF([1]Players1!$A$1:$A$15, "wide*", [1]Players1!$T$1:$T$15)+SUMIF([1]Players1!$A$1:$A$15, "short*", [1]Players1!$T$1:$T$15)+SUMIF([1]Players1!$A$1:$A$15, "out*", [1]Players1!$T$1:$T$15)+B20+C20</f>
        <v>0</v>
      </c>
      <c r="F20" s="5">
        <f t="shared" si="0"/>
        <v>0</v>
      </c>
      <c r="G20" s="1">
        <f>SUMIF([1]Players1!$A$1:$A$15, "free*ed", [1]Players1!$T$1:$T$15)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F1C-A64B-A448-AE77-E665DEF84BF1}">
  <dimension ref="A1:G20"/>
  <sheetViews>
    <sheetView workbookViewId="0">
      <selection activeCell="E2" sqref="E2"/>
    </sheetView>
  </sheetViews>
  <sheetFormatPr baseColWidth="10" defaultColWidth="11" defaultRowHeight="13" x14ac:dyDescent="0.15"/>
  <sheetData>
    <row r="1" spans="1:7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ht="15" x14ac:dyDescent="0.2">
      <c r="A2" s="1">
        <f>[1]Players2!$B$1</f>
        <v>0</v>
      </c>
      <c r="B2" s="1">
        <f>SUMIF([1]Players2!$A$1:$A$15, "goal*", [1]Players2!$B$1:$B$15)</f>
        <v>0</v>
      </c>
      <c r="C2" s="1">
        <f>SUMIF([1]Players2!$A$1:$A$15, "point*", [1]Players2!$B$1:$B$15)</f>
        <v>6</v>
      </c>
      <c r="D2" s="1">
        <f>SUMIF([1]Players2!$A$1:$A$15, "*from free", [1]Players2!$B$1:$B$15)</f>
        <v>1</v>
      </c>
      <c r="E2" s="1">
        <f>SUMIF([1]Players2!$A$1:$A$15, "saved*", [1]Players2!$B$1:$B$15)+SUMIF([1]Players2!$A$1:$A$15, "wide*", [1]Players2!$B$1:$B$15)+SUMIF([1]Players2!$A$1:$A$15, "short*", [1]Players2!$B$1:$B$15)+SUMIF([1]Players2!$A$1:$A$15, "out*", [1]Players2!$B$1:$B$15)+B2+C2</f>
        <v>11</v>
      </c>
      <c r="F2" s="5">
        <f t="shared" ref="F2:F20" si="0">IFERROR((B2+C2)/E2,0)</f>
        <v>0.54545454545454541</v>
      </c>
      <c r="G2" s="1">
        <f>SUMIF([1]Players2!$A$1:$A$15, "free*ed", [1]Players2!$B$1:$B$15)</f>
        <v>12</v>
      </c>
    </row>
    <row r="3" spans="1:7" ht="15" x14ac:dyDescent="0.2">
      <c r="A3" s="1" t="str">
        <f>[1]Players2!$C$1</f>
        <v xml:space="preserve"> 10</v>
      </c>
      <c r="B3" s="1">
        <f>SUMIF([1]Players2!$A$1:$A$15, "goal*", [1]Players2!$C$1:$C$15)</f>
        <v>0</v>
      </c>
      <c r="C3" s="1">
        <f>SUMIF([1]Players2!$A$1:$A$15, "point*", [1]Players2!$C$1:$C$15)</f>
        <v>0</v>
      </c>
      <c r="D3" s="1">
        <f>SUMIF([1]Players2!$A$1:$A$15, "*from free", [1]Players2!$C$1:$C$15)</f>
        <v>0</v>
      </c>
      <c r="E3" s="1">
        <f>SUMIF([1]Players2!$A$1:$A$15, "saved*", [1]Players2!$C$1:$C$15)+SUMIF([1]Players2!$A$1:$A$15, "wide*", [1]Players2!$C$1:$C$15)+SUMIF([1]Players2!$A$1:$A$15, "short*", [1]Players2!$C$1:$C$15)+SUMIF([1]Players2!$A$1:$A$15, "out*", [1]Players2!$C$1:$C$15)+B3+C3</f>
        <v>2</v>
      </c>
      <c r="F3" s="5">
        <f t="shared" si="0"/>
        <v>0</v>
      </c>
      <c r="G3" s="1">
        <f>SUMIF([1]Players2!$A$1:$A$15, "free*ed", [1]Players2!$C$1:$C$15)</f>
        <v>0</v>
      </c>
    </row>
    <row r="4" spans="1:7" ht="15" x14ac:dyDescent="0.2">
      <c r="A4" s="1" t="str">
        <f>[1]Players2!$D$1</f>
        <v xml:space="preserve"> 11</v>
      </c>
      <c r="B4" s="1">
        <f>SUMIF([1]Players2!$A$1:$A$15, "goal*", [1]Players2!$D$1:$D$15)</f>
        <v>1</v>
      </c>
      <c r="C4" s="1">
        <f>SUMIF([1]Players2!$A$1:$A$15, "point*", [1]Players2!$D$1:$D$15)</f>
        <v>2</v>
      </c>
      <c r="D4" s="1">
        <f>SUMIF([1]Players2!$A$1:$A$15,"*from free", [1]Players2!$D$1:$D$15)</f>
        <v>0</v>
      </c>
      <c r="E4" s="1">
        <f>SUMIF([1]Players2!$A$1:$A$15, "saved*", [1]Players2!$D$1:$D$15)+SUMIF([1]Players2!$A$1:$A$15, "wide*", [1]Players2!$D$1:$D$15)+SUMIF([1]Players2!$A$1:$A$15, "short*", [1]Players2!$D$1:$D$15)+SUMIF([1]Players2!$A$1:$A$15, "out*", [1]Players2!$D$1:$D$15)+B4+C4</f>
        <v>5</v>
      </c>
      <c r="F4" s="5">
        <f t="shared" si="0"/>
        <v>0.6</v>
      </c>
      <c r="G4" s="1">
        <f>SUMIF([1]Players2!$A$1:$A$15,"free*ed", [1]Players2!$D$1:$D$15)</f>
        <v>0</v>
      </c>
    </row>
    <row r="5" spans="1:7" ht="15" x14ac:dyDescent="0.2">
      <c r="A5" s="1" t="str">
        <f>[1]Players2!$E$1</f>
        <v xml:space="preserve"> 13</v>
      </c>
      <c r="B5" s="1">
        <f>SUMIF([1]Players2!$A$1:$A$15, "goal*", [1]Players2!$E$1:$E$15)</f>
        <v>0</v>
      </c>
      <c r="C5" s="1">
        <f>SUMIF([1]Players2!$A$1:$A$15, "point*", [1]Players2!$E$1:$E$15)</f>
        <v>1</v>
      </c>
      <c r="D5" s="1">
        <f>SUMIF([1]Players2!$A$1:$A$15, "*from free", [1]Players2!$E$1:$E$15)</f>
        <v>0</v>
      </c>
      <c r="E5" s="1">
        <f>SUMIF([1]Players2!$A$1:$A$15, "saved*", [1]Players2!$E$1:$E$15)+SUMIF([1]Players2!$A$1:$A$15, "wide*", [1]Players2!$E$1:$E$15)+SUMIF([1]Players2!$A$1:$A$15, "short*", [1]Players2!$E$1:$E$15)+SUMIF([1]Players2!$A$1:$A$15, "out*", [1]Players2!$E$1:$E$15)+B5+C5</f>
        <v>1</v>
      </c>
      <c r="F5" s="5">
        <f t="shared" si="0"/>
        <v>1</v>
      </c>
      <c r="G5" s="1">
        <f>SUMIF([1]Players2!$A$1:$A$15, "free*ed", [1]Players2!$E$1:$E$15)</f>
        <v>0</v>
      </c>
    </row>
    <row r="6" spans="1:7" ht="15" x14ac:dyDescent="0.2">
      <c r="A6" s="1" t="str">
        <f>[1]Players2!$F$1</f>
        <v xml:space="preserve"> 14</v>
      </c>
      <c r="B6" s="1">
        <f>SUMIF([1]Players2!$A$1:$A$15, "goal*", [1]Players2!$F$1:$F$15)</f>
        <v>0</v>
      </c>
      <c r="C6" s="1">
        <f>SUMIF([1]Players2!$A$1:$A$15, "point*", [1]Players2!$F$1:$F$15)</f>
        <v>5</v>
      </c>
      <c r="D6" s="1">
        <f>SUMIF([1]Players2!$A$1:$A$15, "*from free", [1]Players2!$F$1:$F$15)</f>
        <v>4</v>
      </c>
      <c r="E6" s="1">
        <f>SUMIF([1]Players2!$A$1:$A$15, "saved*", [1]Players2!$F$1:$F$15)+SUMIF([1]Players2!$A$1:$A$15, "wide*",  [1]Players2!$F$1:$F$15)+SUMIF([1]Players2!$A$1:$A$15, "short*",  [1]Players2!$F$1:$F$15)+SUMIF([1]Players2!$A$1:$A$15, "out*",  [1]Players2!$F$1:$F$15)+B6+C6</f>
        <v>5</v>
      </c>
      <c r="F6" s="5">
        <f t="shared" si="0"/>
        <v>1</v>
      </c>
      <c r="G6" s="1">
        <f>SUMIF([1]Players2!$A$1:$A$15, "free*ed", [1]Players2!$F$1:$F$15)</f>
        <v>0</v>
      </c>
    </row>
    <row r="7" spans="1:7" ht="15" x14ac:dyDescent="0.2">
      <c r="A7" s="1" t="str">
        <f>[1]Players2!$G$1</f>
        <v xml:space="preserve"> 15</v>
      </c>
      <c r="B7" s="1">
        <f>SUMIF([1]Players2!$A$1:$A$15, "goal*", [1]Players2!$G$1:$G$15)</f>
        <v>0</v>
      </c>
      <c r="C7" s="1">
        <f>SUMIF([1]Players2!$A$1:$A$15, "point*", [1]Players2!$G$1:$G$15)</f>
        <v>5</v>
      </c>
      <c r="D7" s="1">
        <f>SUMIF([1]Players2!$A$1:$A$15, "*from free", [1]Players2!$G$1:$G$15)</f>
        <v>0</v>
      </c>
      <c r="E7" s="1">
        <f>SUMIF([1]Players2!$A$1:$A$15, "saved*", [1]Players2!$G$1:$G$15)+SUMIF([1]Players2!$A$1:$A$15, "wide*", [1]Players2!$G$1:$G$15)+SUMIF([1]Players2!$A$1:$A$15, "short*", [1]Players2!$G$1:$G$15)+SUMIF([1]Players2!$A$1:$A$15, "out*", [1]Players2!$G$1:$G$15)+B7+C7</f>
        <v>5</v>
      </c>
      <c r="F7" s="5">
        <f t="shared" si="0"/>
        <v>1</v>
      </c>
      <c r="G7" s="1">
        <f>SUMIF([1]Players2!$A$1:$A$15, "free*ed", [1]Players2!$G$1:$G$15)</f>
        <v>0</v>
      </c>
    </row>
    <row r="8" spans="1:7" ht="15" x14ac:dyDescent="0.2">
      <c r="A8" s="1" t="str">
        <f>[1]Players2!$H$1</f>
        <v xml:space="preserve"> 6</v>
      </c>
      <c r="B8" s="1">
        <f>SUMIF([1]Players2!$A$1:$A$15, "goal*", [1]Players2!$H$1:$H$15)</f>
        <v>0</v>
      </c>
      <c r="C8" s="1">
        <f>SUMIF([1]Players2!$A$1:$A$15, "point*", [1]Players2!$H$1:$H$15)</f>
        <v>1</v>
      </c>
      <c r="D8" s="1">
        <f>SUMIF([1]Players2!$A$1:$A$15,"*from free", [1]Players2!$H$1:$H$15)</f>
        <v>3</v>
      </c>
      <c r="E8" s="1">
        <f>SUMIF([1]Players2!$A$1:$A$15, "saved*", [1]Players2!$H$1:$H$15)+SUMIF([1]Players2!$A$1:$A$15, "wide*", [1]Players2!$H$1:$H$15)+SUMIF([1]Players2!$A$1:$A$15, "short*", [1]Players2!$H$1:$H$15)+SUMIF([1]Players2!$A$1:$A$15, "out*", [1]Players2!$H$1:$H$15)+B8+C8</f>
        <v>3</v>
      </c>
      <c r="F8" s="5">
        <f t="shared" si="0"/>
        <v>0.33333333333333331</v>
      </c>
      <c r="G8" s="1">
        <f>SUMIF([1]Players2!$A$1:$A$15,"free*ed", [1]Players2!$H$1:$H$15)</f>
        <v>0</v>
      </c>
    </row>
    <row r="9" spans="1:7" ht="15" x14ac:dyDescent="0.2">
      <c r="A9" s="1" t="str">
        <f>[1]Players2!$I$1</f>
        <v xml:space="preserve"> 8</v>
      </c>
      <c r="B9" s="1">
        <f>SUMIF([1]Players2!$A$1:$A$15, "goal*", [1]Players2!$I$1:$I$15)</f>
        <v>0</v>
      </c>
      <c r="C9" s="1">
        <f>SUMIF([1]Players2!$A$1:$A$15, "point*", [1]Players2!$I$1:$I$15)</f>
        <v>1</v>
      </c>
      <c r="D9" s="1">
        <f>SUMIF([1]Players2!$A$1:$A$15, "*from free", [1]Players2!$I$1:$I$15)</f>
        <v>0</v>
      </c>
      <c r="E9" s="1">
        <f>SUMIF([1]Players2!$A$1:$A$15, "saved*", [1]Players2!$I$1:$I$15)+SUMIF([1]Players2!$A$1:$A$15, "wide*", [1]Players2!$I$1:$I$15)+SUMIF([1]Players2!$A$1:$A$15, "short*", [1]Players2!$I$1:$I$15)+SUMIF([1]Players2!$A$1:$A$15, "out*", [1]Players2!$I$1:$I$15)+B9+C9</f>
        <v>3</v>
      </c>
      <c r="F9" s="5">
        <f t="shared" si="0"/>
        <v>0.33333333333333331</v>
      </c>
      <c r="G9" s="1">
        <f>SUMIF([1]Players2!$A$1:$A$15, "free*ed", [1]Players2!$I$1:$I$15)</f>
        <v>0</v>
      </c>
    </row>
    <row r="10" spans="1:7" ht="15" x14ac:dyDescent="0.2">
      <c r="A10" s="1" t="str">
        <f>[1]Players2!$J$1</f>
        <v xml:space="preserve"> 9</v>
      </c>
      <c r="B10" s="1">
        <f>SUMIF([1]Players2!$A$1:$A$15, "goal*", [1]Players2!$J$1:$J$15)</f>
        <v>0</v>
      </c>
      <c r="C10" s="1">
        <f>SUMIF([1]Players2!$A$1:$A$15, "point*", [1]Players2!$J$1:$J$15)</f>
        <v>1</v>
      </c>
      <c r="D10" s="1">
        <f>SUMIF([1]Players2!$A$1:$A$15, "*from free", [1]Players2!$J$1:$J$15)</f>
        <v>0</v>
      </c>
      <c r="E10" s="1">
        <f>SUMIF([1]Players2!$A$1:$A$15, "saved*", [1]Players2!$J$1:$J$15)+SUMIF([1]Players2!$A$1:$A$15, "wide*", [1]Players2!$J$1:$J$15)+SUMIF([1]Players2!$A$1:$A$15, "short*", [1]Players2!$J$1:$J$15)+SUMIF([1]Players2!$A$1:$A$15, "out*", [1]Players2!$J$1:$J$15)+B10+C10</f>
        <v>1</v>
      </c>
      <c r="F10" s="5">
        <f t="shared" si="0"/>
        <v>1</v>
      </c>
      <c r="G10" s="1">
        <f>SUMIF([1]Players2!$A$1:$A$15, "free*ed", [1]Players2!$J$1:$J$15)</f>
        <v>0</v>
      </c>
    </row>
    <row r="11" spans="1:7" ht="15" x14ac:dyDescent="0.2">
      <c r="A11" s="1" t="str">
        <f>[1]Players2!$K$1</f>
        <v>All</v>
      </c>
      <c r="B11" s="1">
        <f>SUMIF([1]Players2!$A$1:$A$15, "goal*", [1]Players2!$K$1:$K$15)</f>
        <v>1</v>
      </c>
      <c r="C11" s="1">
        <f>SUMIF([1]Players2!$A$1:$A$15, "point*", [1]Players2!$K$1:$K$15)</f>
        <v>22</v>
      </c>
      <c r="D11" s="1">
        <f>SUMIF([1]Players2!$A$1:$A$15, "*from free", [1]Players2!$K$1:$K$15)</f>
        <v>8</v>
      </c>
      <c r="E11" s="1">
        <f>SUMIF([1]Players2!$A$1:$A$15, "saved*", [1]Players2!$K$1:$K$15)+SUMIF([1]Players2!$A$1:$A$15, "wide*", [1]Players2!$K$1:$K$15)+SUMIF([1]Players2!$A$1:$A$15, "short*", [1]Players2!$K$1:$K$15)+SUMIF([1]Players2!$A$1:$A$15, "out*", [1]Players2!$K$1:$K$15)+B11+C11</f>
        <v>36</v>
      </c>
      <c r="F11" s="5">
        <f t="shared" si="0"/>
        <v>0.63888888888888884</v>
      </c>
      <c r="G11" s="1">
        <f>SUMIF([1]Players2!$A$1:$A$15, "free*ed", [1]Players2!$K$1:$K$15)</f>
        <v>12</v>
      </c>
    </row>
    <row r="12" spans="1:7" ht="15" x14ac:dyDescent="0.2">
      <c r="A12" s="1">
        <f>[1]Players2!$L$1</f>
        <v>0</v>
      </c>
      <c r="B12" s="1">
        <f>SUMIF([1]Players2!$A$1:$A$15, "goal*", [1]Players2!$L$1:$L$15)</f>
        <v>0</v>
      </c>
      <c r="C12" s="1">
        <f>SUMIF([1]Players2!$A$1:$A$15, "point*", [1]Players2!$L$1:$L$15)</f>
        <v>0</v>
      </c>
      <c r="D12" s="1">
        <f>SUMIF([1]Players2!$A$1:$A$15, "*from free", [1]Players2!$L$1:$L$15)</f>
        <v>0</v>
      </c>
      <c r="E12" s="1">
        <f>SUMIF([1]Players2!$A$1:$A$15, "saved*", [1]Players2!$L$1:$L$15)+SUMIF([1]Players2!$A$1:$A$15, "wide*", [1]Players2!$L$1:$L$15)+SUMIF([1]Players2!$A$1:$A$15, "short*", [1]Players2!$L$1:$L$15)+SUMIF([1]Players2!$A$1:$A$15, "out*", [1]Players2!$L$1:$L$15)+B12+C12</f>
        <v>0</v>
      </c>
      <c r="F12" s="5">
        <f t="shared" si="0"/>
        <v>0</v>
      </c>
      <c r="G12" s="1">
        <f>SUMIF([1]Players2!$A$1:$A$15, "free*ed", [1]Players2!$L$1:$L$15)</f>
        <v>0</v>
      </c>
    </row>
    <row r="13" spans="1:7" ht="15" x14ac:dyDescent="0.2">
      <c r="A13" s="1">
        <f>[1]Players2!$M$1</f>
        <v>0</v>
      </c>
      <c r="B13" s="1">
        <f>SUMIF([1]Players2!$A$1:$A$15, "goal*", [1]Players2!$M$1:$M$15)</f>
        <v>0</v>
      </c>
      <c r="C13" s="1">
        <f>SUMIF([1]Players2!$A$1:$A$15, "point*", [1]Players2!$M$1:$M$15)</f>
        <v>0</v>
      </c>
      <c r="D13" s="1">
        <f>SUMIF([1]Players2!$A$1:$A$15, "*from free", [1]Players2!$M$1:$M$15)</f>
        <v>0</v>
      </c>
      <c r="E13" s="1">
        <f>SUMIF([1]Players2!$A$1:$A$15, "saved*", [1]Players2!$M$1:$M$15)+SUMIF([1]Players2!$A$1:$A$15, "wide*", [1]Players2!$M$1:$M$15)+SUMIF([1]Players2!$A$1:$A$15, "short*", [1]Players2!$M$1:$M$15)+SUMIF([1]Players2!$A$1:$A$15, "out*", [1]Players2!$M$1:$M$15)+B13+C13</f>
        <v>0</v>
      </c>
      <c r="F13" s="5">
        <f t="shared" si="0"/>
        <v>0</v>
      </c>
      <c r="G13" s="1">
        <f>SUMIF([1]Players2!$A$1:$A$15, "free*ed", [1]Players2!$M$1:$M$15)</f>
        <v>0</v>
      </c>
    </row>
    <row r="14" spans="1:7" ht="15" x14ac:dyDescent="0.2">
      <c r="A14" s="1">
        <f>[1]Players2!$N$1</f>
        <v>0</v>
      </c>
      <c r="B14" s="1">
        <f>SUMIF([1]Players2!$A$1:$A$15, "goal*", [1]Players2!$N$1:$N$15)</f>
        <v>0</v>
      </c>
      <c r="C14" s="1">
        <f>SUMIF([1]Players2!$A$1:$A$15, "point*", [1]Players2!$N$1:$N$15)</f>
        <v>0</v>
      </c>
      <c r="D14" s="1">
        <f>SUMIF([1]Players2!$A$1:$A$15, "*from free", [1]Players2!$N$1:$N$15)</f>
        <v>0</v>
      </c>
      <c r="E14" s="1">
        <f>SUMIF([1]Players2!$A$1:$A$15, "saved*", [1]Players2!$N$1:$N$15)+SUMIF([1]Players2!$A$1:$A$15, "wide*", [1]Players2!$N$1:$N$15)+SUMIF([1]Players2!$A$1:$A$15, "short*", [1]Players2!$N$1:$N$15)+SUMIF([1]Players2!$A$1:$A$15, "out*", [1]Players2!$N$1:$N$15)+B14+C14</f>
        <v>0</v>
      </c>
      <c r="F14" s="5">
        <f t="shared" si="0"/>
        <v>0</v>
      </c>
      <c r="G14" s="1">
        <f>SUMIF([1]Players2!$A$1:$A$15, "free*ed", [1]Players2!$N$1:$N$15)</f>
        <v>0</v>
      </c>
    </row>
    <row r="15" spans="1:7" ht="15" x14ac:dyDescent="0.2">
      <c r="A15" s="1">
        <f>[1]Players2!$O$1</f>
        <v>0</v>
      </c>
      <c r="B15" s="1">
        <f>SUMIF([1]Players2!$A$1:$A$15, "goal*", [1]Players2!$O$1:$O$15)</f>
        <v>0</v>
      </c>
      <c r="C15" s="1">
        <f>SUMIF([1]Players2!$A$1:$A$15, "point*", [1]Players2!$O$1:$O$15)</f>
        <v>0</v>
      </c>
      <c r="D15" s="1">
        <f>SUMIF([1]Players2!$A$1:$A$15, "*from free", [1]Players2!$O$1:$O$15)</f>
        <v>0</v>
      </c>
      <c r="E15" s="1">
        <f>SUMIF([1]Players2!$A$1:$A$15, "saved*", [1]Players2!$O$1:$O$15)+SUMIF([1]Players2!$A$1:$A$15, "wide*", [1]Players2!$O$1:$O$15)+SUMIF([1]Players2!$A$1:$A$15, "short*", [1]Players2!$O$1:$O$15)+SUMIF([1]Players2!$A$1:$A$15, "out*", [1]Players2!$O$1:$O$15)+B15+C15</f>
        <v>0</v>
      </c>
      <c r="F15" s="5">
        <f t="shared" si="0"/>
        <v>0</v>
      </c>
      <c r="G15" s="1">
        <f>SUMIF([1]Players2!$A$1:$A$15, "free*ed", [1]Players2!$O$1:$O$15)</f>
        <v>0</v>
      </c>
    </row>
    <row r="16" spans="1:7" ht="15" x14ac:dyDescent="0.2">
      <c r="A16" s="1">
        <f>[1]Players2!$P$1</f>
        <v>0</v>
      </c>
      <c r="B16" s="1">
        <f>SUMIF([1]Players2!$A$1:$A$15, "goal*", [1]Players2!$P$1:$P$15)</f>
        <v>0</v>
      </c>
      <c r="C16" s="1">
        <f>SUMIF([1]Players2!$A$1:$A$15, "point*", [1]Players2!$P$1:$P$15)</f>
        <v>0</v>
      </c>
      <c r="D16" s="1">
        <f>SUMIF([1]Players2!$A$1:$A$15, "*from free", [1]Players2!$P$1:$P$15)</f>
        <v>0</v>
      </c>
      <c r="E16" s="1">
        <f>SUMIF([1]Players2!$A$1:$A$15, "saved*", [1]Players2!$P$1:$P$15)+SUMIF([1]Players2!$A$1:$A$15, "wide*", [1]Players2!$P$1:$P$15)+SUMIF([1]Players2!$A$1:$A$15, "short*", [1]Players2!$P$1:$P$15)+SUMIF([1]Players2!$A$1:$A$15, "out*", [1]Players2!$P$1:$P$15)+B16+C16</f>
        <v>0</v>
      </c>
      <c r="F16" s="5">
        <f t="shared" si="0"/>
        <v>0</v>
      </c>
      <c r="G16" s="1">
        <f>SUMIF([1]Players2!$A$1:$A$15, "free*ed", [1]Players2!$P$1:$P$15)</f>
        <v>0</v>
      </c>
    </row>
    <row r="17" spans="1:7" ht="15" x14ac:dyDescent="0.2">
      <c r="A17" s="1">
        <f>[1]Players2!$Q$1</f>
        <v>0</v>
      </c>
      <c r="B17" s="1">
        <f>SUMIF([1]Players2!$A$1:$A$15, "goal*", [1]Players2!$Q$1:$Q$15)</f>
        <v>0</v>
      </c>
      <c r="C17" s="1">
        <f>SUMIF([1]Players2!$A$1:$A$15, "point*", [1]Players2!$Q$1:$Q$15)</f>
        <v>0</v>
      </c>
      <c r="D17" s="1">
        <f>SUMIF([1]Players2!$A$1:$A$15, "*from free", [1]Players2!$Q$1:$Q$15)</f>
        <v>0</v>
      </c>
      <c r="E17" s="1">
        <f>SUMIF([1]Players2!$A$1:$A$15, "saved*", [1]Players2!$Q$1:$Q$15)+SUMIF([1]Players2!$A$1:$A$15, "wide*", [1]Players2!$Q$1:$Q$15)+SUMIF([1]Players2!$A$1:$A$15, "short*", [1]Players2!$Q$1:$Q$15)+SUMIF([1]Players2!$A$1:$A$15, "out*", [1]Players2!$Q$1:$Q$15)+B17+C17</f>
        <v>0</v>
      </c>
      <c r="F17" s="5">
        <f t="shared" si="0"/>
        <v>0</v>
      </c>
      <c r="G17" s="1">
        <f>SUMIF([1]Players2!$A$1:$A$15, "free*ed", [1]Players2!$Q$1:$Q$15)</f>
        <v>0</v>
      </c>
    </row>
    <row r="18" spans="1:7" ht="15" x14ac:dyDescent="0.2">
      <c r="A18" s="1">
        <f>[1]Players2!$R$1</f>
        <v>0</v>
      </c>
      <c r="B18" s="1">
        <f>SUMIF([1]Players2!$A$1:$A$15, "goal*", [1]Players2!$R$1:$R$15)</f>
        <v>0</v>
      </c>
      <c r="C18" s="1">
        <f>SUMIF([1]Players2!$A$1:$A$15, "point*", [1]Players2!$R$1:$R$15)</f>
        <v>0</v>
      </c>
      <c r="D18" s="1">
        <f>SUMIF([1]Players2!$A$1:$A$15, "*from free", [1]Players2!$R$1:$R$15)</f>
        <v>0</v>
      </c>
      <c r="E18" s="1">
        <f>SUMIF([1]Players2!$A$1:$A$15, "saved*", [1]Players2!$R$1:$R$15)+SUMIF([1]Players2!$A$1:$A$15, "wide*", [1]Players2!$R$1:$R$15)+SUMIF([1]Players2!$A$1:$A$15, "short*", [1]Players2!$R$1:$R$15)+SUMIF([1]Players2!$A$1:$A$15, "out*", [1]Players2!$R$1:$R$15)+B18+C18</f>
        <v>0</v>
      </c>
      <c r="F18" s="5">
        <f t="shared" si="0"/>
        <v>0</v>
      </c>
      <c r="G18" s="1">
        <f>SUMIF([1]Players2!$A$1:$A$15, "free*ed", [1]Players2!$R$1:$R$15)</f>
        <v>0</v>
      </c>
    </row>
    <row r="19" spans="1:7" ht="15" x14ac:dyDescent="0.2">
      <c r="A19" s="1">
        <f>[1]Players2!$S$1</f>
        <v>0</v>
      </c>
      <c r="B19" s="1">
        <f>SUMIF([1]Players2!$A$1:$A$15, "goal*", [1]Players2!$S$1:$S$15)</f>
        <v>0</v>
      </c>
      <c r="C19" s="1">
        <f>SUMIF([1]Players2!$A$1:$A$15, "point*", [1]Players2!$S$1:$S$15)</f>
        <v>0</v>
      </c>
      <c r="D19" s="1">
        <f>SUMIF([1]Players2!$A$1:$A$15, "*from free", [1]Players2!$S$1:$S$15)</f>
        <v>0</v>
      </c>
      <c r="E19" s="1">
        <f>SUMIF([1]Players2!$A$1:$A$15, "saved*", [1]Players2!$S$1:$S$15)+SUMIF([1]Players2!$A$1:$A$15, "wide*", [1]Players2!$S$1:$S$15)+SUMIF([1]Players2!$A$1:$A$15, "short*", [1]Players2!$S$1:$S$15)+SUMIF([1]Players2!$A$1:$A$15, "out*", [1]Players2!$S$1:$S$15)+B19+C19</f>
        <v>0</v>
      </c>
      <c r="F19" s="5">
        <f t="shared" si="0"/>
        <v>0</v>
      </c>
      <c r="G19" s="1">
        <f>SUMIF([1]Players2!$A$1:$A$15, "free*ed", [1]Players2!$S$1:$S$15)</f>
        <v>0</v>
      </c>
    </row>
    <row r="20" spans="1:7" ht="15" x14ac:dyDescent="0.2">
      <c r="A20" s="1">
        <f>[1]Players2!$T$1</f>
        <v>0</v>
      </c>
      <c r="B20" s="1">
        <f>SUMIF([1]Players2!$A$1:$A$15, "goal*", [1]Players2!$T$1:$T$15)</f>
        <v>0</v>
      </c>
      <c r="C20" s="1">
        <f>SUMIF([1]Players2!$A$1:$A$15, "point*", [1]Players2!$T$1:$T$15)</f>
        <v>0</v>
      </c>
      <c r="D20" s="1">
        <f>SUMIF([1]Players2!$A$1:$A$15, "*from free", [1]Players2!$T$1:$T$15)</f>
        <v>0</v>
      </c>
      <c r="E20" s="1">
        <f>SUMIF([1]Players2!$A$1:$A$15, "saved*", [1]Players2!$T$1:$T$15)+SUMIF([1]Players2!$A$1:$A$15, "wide*", [1]Players2!$T$1:$T$15)+SUMIF([1]Players2!$A$1:$A$15, "short*", [1]Players2!$T$1:$T$15)+SUMIF([1]Players2!$A$1:$A$15, "out*", [1]Players2!$T$1:$T$15)+B20+C20</f>
        <v>0</v>
      </c>
      <c r="F20" s="5">
        <f t="shared" si="0"/>
        <v>0</v>
      </c>
      <c r="G20" s="1">
        <f>SUMIF([1]Players2!$A$1:$A$15, "free*ed", [1]Players2!$T$1:$T$15)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A60-428B-9142-A700-DCD85EF90755}">
  <dimension ref="B2:M45"/>
  <sheetViews>
    <sheetView topLeftCell="A2" workbookViewId="0">
      <selection activeCell="F16" sqref="F16:G22"/>
    </sheetView>
  </sheetViews>
  <sheetFormatPr baseColWidth="10" defaultColWidth="11" defaultRowHeight="13" x14ac:dyDescent="0.15"/>
  <sheetData>
    <row r="2" spans="2:10" ht="15" x14ac:dyDescent="0.2">
      <c r="B2" s="2" t="s">
        <v>1</v>
      </c>
      <c r="C2" s="1"/>
      <c r="D2" s="1"/>
      <c r="E2" s="1"/>
      <c r="F2" s="1"/>
      <c r="G2" s="1"/>
      <c r="H2" s="1"/>
      <c r="I2" s="1"/>
      <c r="J2" s="1"/>
    </row>
    <row r="3" spans="2:10" ht="15" x14ac:dyDescent="0.2">
      <c r="B3" s="1"/>
      <c r="C3" s="1" t="str">
        <f>[1]Sectors!$B$1</f>
        <v>Galway</v>
      </c>
      <c r="D3" s="1"/>
      <c r="E3" s="1"/>
      <c r="F3" s="1"/>
      <c r="G3" s="1" t="str">
        <f>[1]Sectors!$H$1</f>
        <v>Tipperary</v>
      </c>
      <c r="H3" s="1"/>
      <c r="I3" s="1"/>
      <c r="J3" s="1"/>
    </row>
    <row r="4" spans="2:10" ht="15" x14ac:dyDescent="0.2">
      <c r="C4" s="1" t="s">
        <v>37</v>
      </c>
      <c r="D4" s="1" t="s">
        <v>38</v>
      </c>
      <c r="E4" s="1" t="s">
        <v>39</v>
      </c>
      <c r="F4" s="1" t="s">
        <v>0</v>
      </c>
      <c r="G4" s="6" t="s">
        <v>0</v>
      </c>
      <c r="H4" s="1" t="s">
        <v>37</v>
      </c>
      <c r="I4" s="1" t="s">
        <v>38</v>
      </c>
      <c r="J4" s="1" t="s">
        <v>39</v>
      </c>
    </row>
    <row r="5" spans="2:10" ht="15" x14ac:dyDescent="0.2">
      <c r="B5" s="1" t="s">
        <v>31</v>
      </c>
      <c r="C5" s="1">
        <f>SUMIF([1]Sectors!$A:$A, "goal*", [1]Sectors!B:B)</f>
        <v>0</v>
      </c>
      <c r="D5" s="1">
        <f>SUMIF([1]Sectors!$A:$A, "point*", [1]Sectors!B:B)</f>
        <v>3</v>
      </c>
      <c r="E5" s="1">
        <f t="shared" ref="E5:E10" si="0">SUM(C5:D5)</f>
        <v>3</v>
      </c>
      <c r="F5" s="1">
        <f t="shared" ref="F5:F10" si="1">D5+(C5*3)</f>
        <v>3</v>
      </c>
      <c r="G5" s="1">
        <f t="shared" ref="G5:G10" si="2">I5+(H5*3)</f>
        <v>3</v>
      </c>
      <c r="H5" s="1">
        <f>SUMIF([1]Sectors!$A:$A, "goal*", [1]Sectors!H:H)</f>
        <v>0</v>
      </c>
      <c r="I5" s="1">
        <f>SUMIF([1]Sectors!$A:$A, "point*", [1]Sectors!H:H)</f>
        <v>3</v>
      </c>
      <c r="J5" s="1">
        <f t="shared" ref="J5:J10" si="3">SUM(H5:I5)</f>
        <v>3</v>
      </c>
    </row>
    <row r="6" spans="2:10" ht="15" x14ac:dyDescent="0.2">
      <c r="B6" s="1" t="s">
        <v>32</v>
      </c>
      <c r="C6" s="1">
        <f>SUMIF([1]Sectors!$A:$A, "goal*", [1]Sectors!C:C)</f>
        <v>1</v>
      </c>
      <c r="D6" s="1">
        <f>SUMIF([1]Sectors!$A:$A, "point*", [1]Sectors!C:C)</f>
        <v>2</v>
      </c>
      <c r="E6" s="1">
        <f t="shared" si="0"/>
        <v>3</v>
      </c>
      <c r="F6" s="1">
        <f t="shared" si="1"/>
        <v>5</v>
      </c>
      <c r="G6" s="1">
        <f t="shared" si="2"/>
        <v>8</v>
      </c>
      <c r="H6" s="1">
        <f>SUMIF([1]Sectors!$A:$A, "goal*", [1]Sectors!I:I)</f>
        <v>1</v>
      </c>
      <c r="I6" s="1">
        <f>SUMIF([1]Sectors!A:A, "point*", [1]Sectors!I:I)</f>
        <v>5</v>
      </c>
      <c r="J6" s="1">
        <f t="shared" si="3"/>
        <v>6</v>
      </c>
    </row>
    <row r="7" spans="2:10" ht="15" x14ac:dyDescent="0.2">
      <c r="B7" s="1" t="s">
        <v>33</v>
      </c>
      <c r="C7" s="1">
        <f>SUMIF([1]Sectors!$A:$A, "goal*", [1]Sectors!D:D)</f>
        <v>0</v>
      </c>
      <c r="D7" s="1">
        <f>SUMIF([1]Sectors!$A:$A, "point*", [1]Sectors!D:D)</f>
        <v>2</v>
      </c>
      <c r="E7" s="1">
        <f t="shared" si="0"/>
        <v>2</v>
      </c>
      <c r="F7" s="1">
        <f t="shared" si="1"/>
        <v>2</v>
      </c>
      <c r="G7" s="1">
        <f t="shared" si="2"/>
        <v>3</v>
      </c>
      <c r="H7" s="1">
        <f>SUMIF([1]Sectors!$A:$A, "goal*", [1]Sectors!J:J)</f>
        <v>0</v>
      </c>
      <c r="I7" s="1">
        <f>SUMIF([1]Sectors!A:A, "point*", [1]Sectors!J:J)</f>
        <v>3</v>
      </c>
      <c r="J7" s="1">
        <f t="shared" si="3"/>
        <v>3</v>
      </c>
    </row>
    <row r="8" spans="2:10" ht="15" x14ac:dyDescent="0.2">
      <c r="B8" s="1" t="s">
        <v>34</v>
      </c>
      <c r="C8" s="1">
        <f>SUMIF([1]Sectors!$A:$A, "goal*", [1]Sectors!E:E)</f>
        <v>0</v>
      </c>
      <c r="D8" s="1">
        <f>SUMIF([1]Sectors!$A:$A, "point*", [1]Sectors!E:E)</f>
        <v>5</v>
      </c>
      <c r="E8" s="1">
        <f t="shared" si="0"/>
        <v>5</v>
      </c>
      <c r="F8" s="1">
        <f t="shared" si="1"/>
        <v>5</v>
      </c>
      <c r="G8" s="1">
        <f t="shared" si="2"/>
        <v>3</v>
      </c>
      <c r="H8" s="1">
        <f>SUMIF([1]Sectors!$A:$A, "goal*", [1]Sectors!K:K)</f>
        <v>0</v>
      </c>
      <c r="I8" s="1">
        <f>SUMIF([1]Sectors!A:A, "point*", [1]Sectors!K:K)</f>
        <v>3</v>
      </c>
      <c r="J8" s="1">
        <f t="shared" si="3"/>
        <v>3</v>
      </c>
    </row>
    <row r="9" spans="2:10" ht="15" x14ac:dyDescent="0.2">
      <c r="B9" s="1" t="s">
        <v>35</v>
      </c>
      <c r="C9" s="1">
        <f>SUMIF([1]Sectors!$A:$A, "goal*", [1]Sectors!F:F)</f>
        <v>0</v>
      </c>
      <c r="D9" s="1">
        <f>SUMIF([1]Sectors!$A:$A, "point*", [1]Sectors!F:F)</f>
        <v>1</v>
      </c>
      <c r="E9" s="1">
        <f t="shared" si="0"/>
        <v>1</v>
      </c>
      <c r="F9" s="1">
        <f t="shared" si="1"/>
        <v>1</v>
      </c>
      <c r="G9" s="1">
        <f t="shared" si="2"/>
        <v>4</v>
      </c>
      <c r="H9" s="1">
        <f>SUMIF([1]Sectors!$A:$A, "goal*", [1]Sectors!L:L)</f>
        <v>0</v>
      </c>
      <c r="I9" s="1">
        <f>SUMIF([1]Sectors!A:A, "point*", [1]Sectors!L:L)</f>
        <v>4</v>
      </c>
      <c r="J9" s="1">
        <f t="shared" si="3"/>
        <v>4</v>
      </c>
    </row>
    <row r="10" spans="2:10" ht="15" x14ac:dyDescent="0.2">
      <c r="B10" s="1" t="s">
        <v>36</v>
      </c>
      <c r="C10" s="1">
        <f>SUMIF([1]Sectors!$A:$A, "goal*", [1]Sectors!G:G)</f>
        <v>1</v>
      </c>
      <c r="D10" s="1">
        <f>SUMIF([1]Sectors!$A:$A, "point*", [1]Sectors!G:G)</f>
        <v>4</v>
      </c>
      <c r="E10" s="1">
        <f t="shared" si="0"/>
        <v>5</v>
      </c>
      <c r="F10" s="1">
        <f t="shared" si="1"/>
        <v>7</v>
      </c>
      <c r="G10" s="1">
        <f t="shared" si="2"/>
        <v>4</v>
      </c>
      <c r="H10" s="1">
        <f>SUMIF([1]Sectors!$A:$A, "goal*", [1]Sectors!M:M)</f>
        <v>0</v>
      </c>
      <c r="I10" s="1">
        <f>SUMIF([1]Sectors!A:A, "point*", [1]Sectors!M:M)</f>
        <v>4</v>
      </c>
      <c r="J10" s="1">
        <f t="shared" si="3"/>
        <v>4</v>
      </c>
    </row>
    <row r="11" spans="2:10" ht="15" x14ac:dyDescent="0.2">
      <c r="B11" s="1" t="s">
        <v>0</v>
      </c>
      <c r="C11" s="1"/>
      <c r="D11" s="1"/>
      <c r="E11" s="1">
        <f>SUM(E5:E10)</f>
        <v>19</v>
      </c>
      <c r="F11" s="1">
        <f>SUM(F5:F10)</f>
        <v>23</v>
      </c>
      <c r="G11" s="1">
        <f>SUM(G5:G10)</f>
        <v>25</v>
      </c>
      <c r="H11" s="1"/>
      <c r="I11" s="1"/>
      <c r="J11" s="1">
        <f>SUM(J5:J10)</f>
        <v>23</v>
      </c>
    </row>
    <row r="12" spans="2:10" ht="15" x14ac:dyDescent="0.2">
      <c r="B12" s="1"/>
    </row>
    <row r="13" spans="2:10" ht="15" x14ac:dyDescent="0.2">
      <c r="B13" s="2" t="s">
        <v>21</v>
      </c>
      <c r="C13" s="1"/>
      <c r="F13" t="s">
        <v>29</v>
      </c>
    </row>
    <row r="14" spans="2:10" ht="15" x14ac:dyDescent="0.2">
      <c r="B14" s="1"/>
      <c r="C14" s="1" t="str">
        <f>[1]Sectors!$B$1</f>
        <v>Galway</v>
      </c>
    </row>
    <row r="15" spans="2:10" ht="15" x14ac:dyDescent="0.2">
      <c r="B15" s="6" t="s">
        <v>74</v>
      </c>
      <c r="C15" s="1" t="s">
        <v>21</v>
      </c>
    </row>
    <row r="16" spans="2:10" ht="15" x14ac:dyDescent="0.2">
      <c r="B16" s="1">
        <v>0</v>
      </c>
      <c r="C16">
        <f>SUMIF([1]Sectors1!$A$1:$A$30, "goal*", [1]Sectors1!$B$1:$B$30)
+SUMIF([1]Sectors1!$A$1:$A$30, "point*", [1]Sectors1!$B$1:$B$30)
+SUMIF([1]Sectors1!$A$1:$A$30, "saved*", [1]Sectors1!$B$1:$B$30)
+SUMIF([1]Sectors1!$A$1:$A$30, "wide*", [1]Sectors1!$B$1:$B$30)
+SUMIF([1]Sectors1!$A$1:$A$30, "short*", [1]Sectors1!$B$1:$B$30)
+SUMIF([1]Sectors1!$A$1:$A$30, "out*", [1]Sectors1!$B$1:$B$30)</f>
        <v>3</v>
      </c>
      <c r="D16">
        <f>SUMIF([1]Sectors2!$A$1:$A$30, "goal*", [1]Sectors2!$B$1:$B$30)
+SUMIF([1]Sectors2!$A$1:$A$30, "point*", [1]Sectors2!$B$1:$B$30)
+SUMIF([1]Sectors2!$A$1:$A$30, "saved*", [1]Sectors2!$B$1:$B$30)
+SUMIF([1]Sectors2!$A$1:$A$30, "wide*", [1]Sectors2!$B$1:$B$30)
+SUMIF([1]Sectors2!$A$1:$A$30, "short*", [1]Sectors2!$B$1:$B$30)
+SUMIF([1]Sectors2!$A$1:$A$30, "out*", [1]Sectors2!$B$1:$B$30)</f>
        <v>9</v>
      </c>
      <c r="F16" s="7">
        <f>E5/C16</f>
        <v>1</v>
      </c>
      <c r="G16" s="7">
        <f>G5/D16</f>
        <v>0.33333333333333331</v>
      </c>
    </row>
    <row r="17" spans="2:13" ht="15" x14ac:dyDescent="0.2">
      <c r="B17" s="1">
        <v>1</v>
      </c>
      <c r="C17">
        <f>SUMIF([1]Sectors1!$A$1:$A$30, "goal*", [1]Sectors1!$C$1:$C$30)
+SUMIF([1]Sectors1!$A$1:$A$30, "point*", [1]Sectors1!$C$1:$C$30)
+SUMIF([1]Sectors1!$A$1:$A$30, "saved*", [1]Sectors1!$C$1:$C$30)
+SUMIF([1]Sectors1!$A$1:$A$30, "wide*", [1]Sectors1!$C$1:$C$30)
+SUMIF([1]Sectors1!$A$1:$A$30, "short*", [1]Sectors1!$C$1:$C$30)
+SUMIF([1]Sectors1!$A$1:$A$30, "out*", [1]Sectors1!$C$1:$C$30)</f>
        <v>3</v>
      </c>
      <c r="D17">
        <f>SUMIF([1]Sectors2!$A$1:$A$30, "goal*", [1]Sectors2!$C$1:$C$30)
+SUMIF([1]Sectors2!$A$1:$A$30, "point*", [1]Sectors2!$C$1:$C$30)
+SUMIF([1]Sectors2!$A$1:$A$30, "saved*", [1]Sectors2!$C$1:$C$30)
+SUMIF([1]Sectors2!$A$1:$A$30, "wide*", [1]Sectors2!$C$1:$C$30)
+SUMIF([1]Sectors2!$A$1:$A$30, "short*", [1]Sectors2!$C$1:$C$30)
+SUMIF([1]Sectors2!$A$1:$A$30, "out*", [1]Sectors2!$C$1:$C$30)</f>
        <v>8</v>
      </c>
      <c r="F17" s="7">
        <f t="shared" ref="F17:F22" si="4">E6/C17</f>
        <v>1</v>
      </c>
      <c r="G17" s="7">
        <f t="shared" ref="G17:G22" si="5">G6/D17</f>
        <v>1</v>
      </c>
    </row>
    <row r="18" spans="2:13" ht="15" x14ac:dyDescent="0.2">
      <c r="B18" s="1">
        <v>2</v>
      </c>
      <c r="C18">
        <f>SUMIF([1]Sectors1!$A$1:$A$30, "goal*", [1]Sectors1!$D$1:$D$30)
+SUMIF([1]Sectors1!$A$1:$A$30, "point*", [1]Sectors1!$D$1:$D$30)
+SUMIF([1]Sectors1!$A$1:$A$30, "saved*", [1]Sectors1!$D$1:$D$30)
+SUMIF([1]Sectors1!$A$1:$A$30, "wide*", [1]Sectors1!$D$1:$D$30)
+SUMIF([1]Sectors1!$A$1:$A$30, "short*", [1]Sectors1!$D$1:$D$30)
+SUMIF([1]Sectors1!$A$1:$A$30, "out*", [1]Sectors1!$D$1:$D$30)</f>
        <v>4</v>
      </c>
      <c r="D18">
        <f>SUMIF([1]Sectors2!$A$1:$A$30, "goal*", [1]Sectors2!$D$1:$D$30)
+SUMIF([1]Sectors2!$A$1:$A$30, "point*", [1]Sectors2!$D$1:$D$30)
+SUMIF([1]Sectors2!$A$1:$A$30, "saved*", [1]Sectors2!$D$1:$D$30)
+SUMIF([1]Sectors2!$A$1:$A$30, "wide*", [1]Sectors2!$D$1:$D$30)
+SUMIF([1]Sectors2!$A$1:$A$30, "short*", [1]Sectors2!$D$1:$D$30)
+SUMIF([1]Sectors2!$A$1:$A$30, "out*", [1]Sectors2!$D$1:$D$30)</f>
        <v>4</v>
      </c>
      <c r="F18" s="7">
        <f t="shared" si="4"/>
        <v>0.5</v>
      </c>
      <c r="G18" s="7">
        <f t="shared" si="5"/>
        <v>0.75</v>
      </c>
    </row>
    <row r="19" spans="2:13" ht="15" x14ac:dyDescent="0.2">
      <c r="B19" s="1">
        <v>3</v>
      </c>
      <c r="C19">
        <f>SUMIF([1]Sectors1!$A$1:$A$30, "goal*", [1]Sectors1!$E$1:$E$30)
+SUMIF([1]Sectors1!$A$1:$A$30, "point*", [1]Sectors1!$E$1:$E$30)
+SUMIF([1]Sectors1!$A$1:$A$30, "saved*", [1]Sectors1!$E$1:$E$30)
+SUMIF([1]Sectors1!$A$1:$A$30, "wide*", [1]Sectors1!$E$1:$E$30)
+SUMIF([1]Sectors1!$A$1:$A$30, "short*", [1]Sectors1!$E$1:$E$30)
+SUMIF([1]Sectors1!$A$1:$A$30, "out*", [1]Sectors1!$E$1:$E$30)</f>
        <v>6</v>
      </c>
      <c r="D19">
        <f>SUMIF([1]Sectors2!$A$1:$A$30, "goal*", [1]Sectors2!$E$1:$E$30)
+SUMIF([1]Sectors2!$A$1:$A$30, "point*", [1]Sectors2!$E$1:$E$30)
+SUMIF([1]Sectors2!$A$1:$A$30, "saved*", [1]Sectors2!$E$1:$E$30)
+SUMIF([1]Sectors2!$A$1:$A$30, "wide*", [1]Sectors2!$E$1:$E$30)
+SUMIF([1]Sectors2!$A$1:$A$30, "short*", [1]Sectors2!$E$1:$E$30)
+SUMIF([1]Sectors2!$A$1:$A$30, "out*", [1]Sectors2!$E$1:$E$30)</f>
        <v>4</v>
      </c>
      <c r="F19" s="7">
        <f t="shared" si="4"/>
        <v>0.83333333333333337</v>
      </c>
      <c r="G19" s="7">
        <f t="shared" si="5"/>
        <v>0.75</v>
      </c>
    </row>
    <row r="20" spans="2:13" ht="15" x14ac:dyDescent="0.2">
      <c r="B20" s="1">
        <v>4</v>
      </c>
      <c r="C20">
        <f>SUMIF([1]Sectors1!$A$1:$A$30, "goal*", [1]Sectors1!$F$1:$F$30)
+SUMIF([1]Sectors1!$A$1:$A$30, "point*", [1]Sectors1!$F$1:$F$30)
+SUMIF([1]Sectors1!$A$1:$A$30, "saved*", [1]Sectors1!$F$1:$F$30)
+SUMIF([1]Sectors1!$A$1:$A$30, "wide*", [1]Sectors1!$F$1:$F$30)
+SUMIF([1]Sectors1!$A$1:$A$30, "short*", [1]Sectors1!$F$1:$F$30)
+SUMIF([1]Sectors1!$A$1:$A$30, "out*", [1]Sectors1!$F$1:$F$30)</f>
        <v>2</v>
      </c>
      <c r="D20">
        <f>SUMIF([1]Sectors2!$A$1:$A$30, "goal*", [1]Sectors2!$F$1:$F$30)
+SUMIF([1]Sectors2!$A$1:$A$30, "point*", [1]Sectors2!$F$1:$F$30)
+SUMIF([1]Sectors2!$A$1:$A$30, "saved*", [1]Sectors2!$F$1:$F$30)
+SUMIF([1]Sectors2!$A$1:$A$30, "wide*", [1]Sectors2!$F$1:$F$30)
+SUMIF([1]Sectors2!$A$1:$A$30, "short*", [1]Sectors2!$F$1:$F$30)
+SUMIF([1]Sectors2!$A$1:$A$30, "out*", [1]Sectors2!$F$1:$F$30)</f>
        <v>5</v>
      </c>
      <c r="F20" s="7">
        <f t="shared" si="4"/>
        <v>0.5</v>
      </c>
      <c r="G20" s="7">
        <f t="shared" si="5"/>
        <v>0.8</v>
      </c>
    </row>
    <row r="21" spans="2:13" ht="15" x14ac:dyDescent="0.2">
      <c r="B21" s="1">
        <v>5</v>
      </c>
      <c r="C21">
        <f>SUMIF([1]Sectors1!$A$1:$A$30, "goal*", [1]Sectors1!$G$1:$G$30)
+SUMIF([1]Sectors1!$A$1:$A$30, "point*", [1]Sectors1!$G$1:$G$30)
+SUMIF([1]Sectors1!$A$1:$A$30, "saved*", [1]Sectors1!$G$1:$G$30)
+SUMIF([1]Sectors1!$A$1:$A$30, "wide*", [1]Sectors1!$G$1:$G$30)
+SUMIF([1]Sectors1!$A$1:$A$30, "short*", [1]Sectors1!$G$1:$G$30)
+SUMIF([1]Sectors1!$A$1:$A$30, "out*", [1]Sectors1!$G$1:$G$30)</f>
        <v>7</v>
      </c>
      <c r="D21">
        <f>SUMIF([1]Sectors2!$A$1:$A$30, "goal*", [1]Sectors2!$G$1:$G$30)
+SUMIF([1]Sectors2!$A$1:$A$30, "point*", [1]Sectors2!$G$1:$G$30)
+SUMIF([1]Sectors2!$A$1:$A$30, "saved*", [1]Sectors2!$G$1:$G$30)
+SUMIF([1]Sectors2!$A$1:$A$30, "wide*", [1]Sectors2!$G$1:$G$30)
+SUMIF([1]Sectors2!$A$1:$A$30, "short*", [1]Sectors2!$G$1:$G$30)
+SUMIF([1]Sectors2!$A$1:$A$30, "out*", [1]Sectors2!$G$1:$G$30)</f>
        <v>6</v>
      </c>
      <c r="F21" s="7">
        <f t="shared" si="4"/>
        <v>0.7142857142857143</v>
      </c>
      <c r="G21" s="7">
        <f t="shared" si="5"/>
        <v>0.66666666666666663</v>
      </c>
    </row>
    <row r="22" spans="2:13" ht="15" x14ac:dyDescent="0.2">
      <c r="B22" s="1" t="s">
        <v>0</v>
      </c>
      <c r="C22">
        <f>SUM(C16:C21)</f>
        <v>25</v>
      </c>
      <c r="D22">
        <f>SUM(D16:D21)</f>
        <v>36</v>
      </c>
      <c r="F22" s="7">
        <f t="shared" si="4"/>
        <v>0.76</v>
      </c>
      <c r="G22" s="7">
        <f t="shared" si="5"/>
        <v>0.69444444444444442</v>
      </c>
    </row>
    <row r="23" spans="2:13" ht="15" x14ac:dyDescent="0.2">
      <c r="B23" s="1"/>
    </row>
    <row r="24" spans="2:13" ht="15" x14ac:dyDescent="0.2">
      <c r="B24" s="1"/>
    </row>
    <row r="25" spans="2:13" ht="15" x14ac:dyDescent="0.2">
      <c r="B25" s="1" t="s">
        <v>15</v>
      </c>
    </row>
    <row r="26" spans="2:13" ht="15" x14ac:dyDescent="0.2">
      <c r="B26" s="8"/>
      <c r="C26" s="1" t="str">
        <f>[1]Sectors!$B$1</f>
        <v>Galway</v>
      </c>
      <c r="D26" s="8"/>
      <c r="E26" s="8"/>
      <c r="H26" s="8"/>
      <c r="I26" s="1" t="str">
        <f>[1]Sectors!$H$1</f>
        <v>Tipperary</v>
      </c>
    </row>
    <row r="27" spans="2:13" ht="15" x14ac:dyDescent="0.2">
      <c r="B27" s="4"/>
      <c r="C27" s="8" t="s">
        <v>49</v>
      </c>
      <c r="D27" s="8" t="s">
        <v>77</v>
      </c>
      <c r="F27" s="8" t="s">
        <v>75</v>
      </c>
      <c r="G27" s="8" t="s">
        <v>76</v>
      </c>
      <c r="I27" s="8" t="s">
        <v>49</v>
      </c>
      <c r="J27" s="8" t="s">
        <v>77</v>
      </c>
      <c r="L27" s="8" t="s">
        <v>75</v>
      </c>
      <c r="M27" s="8" t="s">
        <v>76</v>
      </c>
    </row>
    <row r="28" spans="2:13" ht="15" x14ac:dyDescent="0.2">
      <c r="B28" s="8" t="s">
        <v>31</v>
      </c>
      <c r="C28" s="8">
        <f>SUMIF([1]Sectors1!A:A, "own*won", [1]Sectors1!B:B)</f>
        <v>3</v>
      </c>
      <c r="D28" s="8">
        <f>SUMIF([1]Sectors1!A:A, "own*lost", [1]Sectors1!B:B)</f>
        <v>4</v>
      </c>
      <c r="F28" s="8">
        <f t="shared" ref="F28:F33" si="6">C28+J28</f>
        <v>4</v>
      </c>
      <c r="G28">
        <f t="shared" ref="G28:G33" si="7">D28+I28</f>
        <v>6</v>
      </c>
      <c r="I28" s="8">
        <f>SUMIF([1]Sectors2!A:A, "own*won", [1]Sectors2!B:B)</f>
        <v>2</v>
      </c>
      <c r="J28" s="8">
        <f>SUMIF([1]Sectors2!A:A, "own*lost", [1]Sectors2!B:B)</f>
        <v>1</v>
      </c>
      <c r="L28" s="8">
        <f>I28+D28</f>
        <v>6</v>
      </c>
      <c r="M28">
        <f>J28+C28</f>
        <v>4</v>
      </c>
    </row>
    <row r="29" spans="2:13" ht="15" x14ac:dyDescent="0.2">
      <c r="B29" s="8" t="s">
        <v>32</v>
      </c>
      <c r="C29" s="8">
        <f>SUMIF([1]Sectors1!A:A, "own*won", [1]Sectors1!C:C)</f>
        <v>3</v>
      </c>
      <c r="D29" s="8">
        <f>SUMIF([1]Sectors1!A:A, "own*lost", [1]Sectors1!C:C)</f>
        <v>4</v>
      </c>
      <c r="F29" s="8">
        <f t="shared" si="6"/>
        <v>3</v>
      </c>
      <c r="G29">
        <f t="shared" si="7"/>
        <v>7</v>
      </c>
      <c r="I29" s="8">
        <f>SUMIF([1]Sectors2!A:A, "own*won", [1]Sectors2!C:C)</f>
        <v>3</v>
      </c>
      <c r="J29" s="8">
        <f>SUMIF([1]Sectors2!A:A, "own*lost", [1]Sectors2!C:C)</f>
        <v>0</v>
      </c>
      <c r="L29" s="8">
        <f t="shared" ref="L29:L33" si="8">I29+D29</f>
        <v>7</v>
      </c>
      <c r="M29">
        <f t="shared" ref="M29:M33" si="9">J29+C29</f>
        <v>3</v>
      </c>
    </row>
    <row r="30" spans="2:13" ht="15" x14ac:dyDescent="0.2">
      <c r="B30" s="8" t="s">
        <v>33</v>
      </c>
      <c r="C30" s="8">
        <f>SUMIF([1]Sectors1!A:A, "own*won", [1]Sectors1!D:D)</f>
        <v>2</v>
      </c>
      <c r="D30" s="8">
        <f>SUMIF([1]Sectors1!A:A, "own*lost", [1]Sectors1!D:D)</f>
        <v>1</v>
      </c>
      <c r="F30" s="8">
        <f t="shared" si="6"/>
        <v>3</v>
      </c>
      <c r="G30">
        <f t="shared" si="7"/>
        <v>3</v>
      </c>
      <c r="I30" s="8">
        <f>SUMIF([1]Sectors2!A:A, "own*won", [1]Sectors2!D:D)</f>
        <v>2</v>
      </c>
      <c r="J30" s="8">
        <f>SUMIF([1]Sectors2!A:A, "own*lost", [1]Sectors2!D:D)</f>
        <v>1</v>
      </c>
      <c r="L30" s="8">
        <f t="shared" si="8"/>
        <v>3</v>
      </c>
      <c r="M30">
        <f t="shared" si="9"/>
        <v>3</v>
      </c>
    </row>
    <row r="31" spans="2:13" ht="15" x14ac:dyDescent="0.2">
      <c r="B31" s="8" t="s">
        <v>34</v>
      </c>
      <c r="C31" s="8">
        <f>SUMIF([1]Sectors1!A:A, "own*won", [1]Sectors1!E:E)</f>
        <v>3</v>
      </c>
      <c r="D31" s="8">
        <f>SUMIF([1]Sectors1!A:A, "own*lost", [1]Sectors1!E:E)</f>
        <v>1</v>
      </c>
      <c r="F31" s="8">
        <f t="shared" si="6"/>
        <v>4</v>
      </c>
      <c r="G31">
        <f t="shared" si="7"/>
        <v>4</v>
      </c>
      <c r="I31" s="8">
        <f>SUMIF([1]Sectors2!A:A, "own*won", [1]Sectors2!E:E)</f>
        <v>3</v>
      </c>
      <c r="J31" s="8">
        <f>SUMIF([1]Sectors2!A:A, "own*lost", [1]Sectors2!E:E)</f>
        <v>1</v>
      </c>
      <c r="L31" s="8">
        <f t="shared" si="8"/>
        <v>4</v>
      </c>
      <c r="M31">
        <f t="shared" si="9"/>
        <v>4</v>
      </c>
    </row>
    <row r="32" spans="2:13" ht="15" x14ac:dyDescent="0.2">
      <c r="B32" s="8" t="s">
        <v>35</v>
      </c>
      <c r="C32" s="8">
        <f>SUMIF([1]Sectors1!A:A, "own*won", [1]Sectors1!F:F)</f>
        <v>3</v>
      </c>
      <c r="D32" s="8">
        <f>SUMIF([1]Sectors1!A:A, "own*lost", [1]Sectors1!F:F)</f>
        <v>2</v>
      </c>
      <c r="F32" s="8">
        <f t="shared" si="6"/>
        <v>4</v>
      </c>
      <c r="G32">
        <f t="shared" si="7"/>
        <v>3</v>
      </c>
      <c r="I32" s="8">
        <f>SUMIF([1]Sectors2!A:A, "own*won", [1]Sectors2!F:F)</f>
        <v>1</v>
      </c>
      <c r="J32" s="8">
        <f>SUMIF([1]Sectors2!A:A, "own*lost", [1]Sectors2!F:F)</f>
        <v>1</v>
      </c>
      <c r="L32" s="8">
        <f t="shared" si="8"/>
        <v>3</v>
      </c>
      <c r="M32">
        <f t="shared" si="9"/>
        <v>4</v>
      </c>
    </row>
    <row r="33" spans="2:13" ht="15" x14ac:dyDescent="0.2">
      <c r="B33" s="8" t="s">
        <v>36</v>
      </c>
      <c r="C33" s="8">
        <f>SUMIF([1]Sectors1!A:A, "own*won", [1]Sectors1!G:G)</f>
        <v>2</v>
      </c>
      <c r="D33" s="8">
        <f>SUMIF([1]Sectors1!A:A, "own*lost", [1]Sectors1!G:G)</f>
        <v>2</v>
      </c>
      <c r="F33" s="8">
        <f t="shared" si="6"/>
        <v>7</v>
      </c>
      <c r="G33">
        <f t="shared" si="7"/>
        <v>4</v>
      </c>
      <c r="I33" s="8">
        <f>SUMIF([1]Sectors2!A:A, "own*won", [1]Sectors2!G:G)</f>
        <v>2</v>
      </c>
      <c r="J33" s="8">
        <f>SUMIF([1]Sectors2!A:A, "own*lost", [1]Sectors2!G:G)</f>
        <v>5</v>
      </c>
      <c r="L33" s="8">
        <f t="shared" si="8"/>
        <v>4</v>
      </c>
      <c r="M33">
        <f t="shared" si="9"/>
        <v>7</v>
      </c>
    </row>
    <row r="34" spans="2:13" ht="15" x14ac:dyDescent="0.2">
      <c r="B34" s="8" t="s">
        <v>0</v>
      </c>
      <c r="C34">
        <f>SUM(C28:C33)</f>
        <v>16</v>
      </c>
      <c r="D34">
        <f t="shared" ref="D34" si="10">SUM(D28:D33)</f>
        <v>14</v>
      </c>
      <c r="F34">
        <f>SUM(F28:F33)</f>
        <v>25</v>
      </c>
      <c r="G34">
        <f>SUM(G28:G33)</f>
        <v>27</v>
      </c>
      <c r="I34">
        <f t="shared" ref="I34:J34" si="11">SUM(I28:I33)</f>
        <v>13</v>
      </c>
      <c r="J34">
        <f t="shared" si="11"/>
        <v>9</v>
      </c>
      <c r="L34">
        <f>SUM(L28:L33)</f>
        <v>27</v>
      </c>
      <c r="M34">
        <f>SUM(M28:M33)</f>
        <v>25</v>
      </c>
    </row>
    <row r="36" spans="2:13" ht="15" x14ac:dyDescent="0.2">
      <c r="B36" s="8" t="s">
        <v>4</v>
      </c>
    </row>
    <row r="37" spans="2:13" ht="15" x14ac:dyDescent="0.2">
      <c r="B37" s="8"/>
      <c r="C37" s="1" t="str">
        <f>[1]Sectors!$B$1</f>
        <v>Galway</v>
      </c>
      <c r="D37" s="1" t="str">
        <f>[1]Sectors!$H$1</f>
        <v>Tipperary</v>
      </c>
      <c r="E37" s="8"/>
      <c r="G37" s="8"/>
      <c r="H37" s="8"/>
    </row>
    <row r="38" spans="2:13" ht="15" x14ac:dyDescent="0.2">
      <c r="B38" s="4"/>
      <c r="C38" s="8" t="s">
        <v>73</v>
      </c>
      <c r="D38" s="8" t="s">
        <v>73</v>
      </c>
      <c r="E38" s="8"/>
    </row>
    <row r="39" spans="2:13" ht="15" x14ac:dyDescent="0.2">
      <c r="B39" s="8" t="s">
        <v>31</v>
      </c>
      <c r="C39" s="8">
        <f>SUMIF([1]Sectors1!$A$1:$A$30, "free*", [1]Sectors1!$B$1:$B$30)</f>
        <v>2</v>
      </c>
      <c r="D39" s="8">
        <f>SUMIF([1]Sectors2!$A$1:$A$30, "free*", [1]Sectors2!$B$1:$B$30)</f>
        <v>1</v>
      </c>
      <c r="E39" s="8"/>
    </row>
    <row r="40" spans="2:13" ht="15" x14ac:dyDescent="0.2">
      <c r="B40" s="8" t="s">
        <v>32</v>
      </c>
      <c r="C40" s="8">
        <f>SUMIF([1]Sectors1!$A$1:$A$30, "free*", [1]Sectors1!$C$1:$C$30)</f>
        <v>2</v>
      </c>
      <c r="D40" s="8">
        <f>SUMIF([1]Sectors2!$A$1:$A$30, "free*", [1]Sectors2!$C$1:$C$30)</f>
        <v>1</v>
      </c>
      <c r="E40" s="8"/>
    </row>
    <row r="41" spans="2:13" ht="15" x14ac:dyDescent="0.2">
      <c r="B41" s="8" t="s">
        <v>33</v>
      </c>
      <c r="C41" s="8">
        <f>SUMIF([1]Sectors1!$A$1:$A$30, "free*", [1]Sectors1!$D$1:$D$30)</f>
        <v>2</v>
      </c>
      <c r="D41" s="8">
        <f>SUMIF([1]Sectors2!$A$1:$A$30, "free*", [1]Sectors2!$D$1:$D$30)</f>
        <v>1</v>
      </c>
      <c r="E41" s="8"/>
    </row>
    <row r="42" spans="2:13" ht="15" x14ac:dyDescent="0.2">
      <c r="B42" s="8" t="s">
        <v>34</v>
      </c>
      <c r="C42" s="8">
        <f>SUMIF([1]Sectors1!$A$1:$A$30, "free*", [1]Sectors1!$E$1:$E$30)</f>
        <v>1</v>
      </c>
      <c r="D42" s="8">
        <f>SUMIF([1]Sectors2!$A$1:$A$30, "free*", [1]Sectors2!$E$1:$E$30)</f>
        <v>1</v>
      </c>
      <c r="E42" s="8"/>
    </row>
    <row r="43" spans="2:13" ht="15" x14ac:dyDescent="0.2">
      <c r="B43" s="8" t="s">
        <v>35</v>
      </c>
      <c r="C43" s="8">
        <f>SUMIF([1]Sectors1!$A$1:$A$30, "free*", [1]Sectors1!$F$1:$F$30)</f>
        <v>1</v>
      </c>
      <c r="D43" s="8">
        <f>SUMIF([1]Sectors2!$A$1:$A$30, "free*", [1]Sectors2!$F$1:$F$30)</f>
        <v>4</v>
      </c>
      <c r="E43" s="8"/>
    </row>
    <row r="44" spans="2:13" ht="15" x14ac:dyDescent="0.2">
      <c r="B44" s="8" t="s">
        <v>36</v>
      </c>
      <c r="C44" s="8">
        <f>SUMIF([1]Sectors1!$A$1:$A$30, "free*", [1]Sectors1!$G$1:$G$30)</f>
        <v>2</v>
      </c>
      <c r="D44" s="8">
        <f>SUMIF([1]Sectors2!$A$1:$A$30, "free*", [1]Sectors2!$G$1:$G$30)</f>
        <v>4</v>
      </c>
      <c r="E44" s="8"/>
    </row>
    <row r="45" spans="2:13" ht="15" x14ac:dyDescent="0.2">
      <c r="B45" s="8" t="s">
        <v>0</v>
      </c>
      <c r="C45">
        <f>SUM(C39:C44)</f>
        <v>10</v>
      </c>
      <c r="D45">
        <f t="shared" ref="D45" si="12">SUM(D39:D44)</f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3D21-7266-5E49-BB69-E5F30A4C013D}">
  <dimension ref="B2:P36"/>
  <sheetViews>
    <sheetView workbookViewId="0">
      <selection activeCell="K35" sqref="K35"/>
    </sheetView>
  </sheetViews>
  <sheetFormatPr baseColWidth="10" defaultColWidth="11" defaultRowHeight="13" x14ac:dyDescent="0.15"/>
  <sheetData>
    <row r="2" spans="2:15" ht="15" x14ac:dyDescent="0.2">
      <c r="B2" s="1" t="s">
        <v>15</v>
      </c>
      <c r="C2" s="1" t="str">
        <f>[1]Location1!$B$1</f>
        <v>Galway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5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</row>
    <row r="4" spans="2:15" ht="15" x14ac:dyDescent="0.2">
      <c r="B4" s="1"/>
      <c r="C4" s="1" t="s">
        <v>5</v>
      </c>
      <c r="D4" s="1">
        <f>IFERROR(VLOOKUP("own*won",[1]Location1!A1:Q18,MATCH(C4,[1]Location1!2:2,0),0), 0)</f>
        <v>0</v>
      </c>
      <c r="E4" s="1">
        <f>IFERROR(VLOOKUP("own*lost",[1]Location1!A1:Q18,MATCH(C4,[1]Location1!2:2,0),0), 0)</f>
        <v>0</v>
      </c>
      <c r="F4" s="1">
        <f t="shared" ref="F4:F21" si="0">SUM(D4:E4)</f>
        <v>0</v>
      </c>
      <c r="G4" s="1"/>
      <c r="H4" s="1"/>
      <c r="I4" s="1" t="s">
        <v>5</v>
      </c>
      <c r="J4" s="1">
        <f>IFERROR(SUMIF([1]Location1!A:A,"point*",INDEX([1]Location1!$A:$Z,0,MATCH($I$4,[1]Location1!$2:$2,0))),0)+
IFERROR(SUMIF([1]Location1!A:A,"goal*",INDEX([1]Location1!$A:$Z,0,MATCH($I$4,[1]Location1!$2:$2,0))),0)</f>
        <v>0</v>
      </c>
      <c r="K4" s="1">
        <f>IFERROR(SUMIF([1]Location1!A:A,"point*",INDEX([1]Location1!$A:$Z,0,MATCH($I$4,[1]Location1!$2:$2,0))),0)+
IFERROR(SUMIF([1]Location1!A:A,"wide*",INDEX([1]Location1!$A:$Z,0,MATCH($I$4,[1]Location1!$2:$2,0))),0)+
IFERROR(SUMIF([1]Location1!A:A,"short*",INDEX([1]Location1!$A:$Z,0,MATCH($I$4,[1]Location1!$2:$2,0))),0)+
IFERROR(SUMIF([1]Location1!A:A,"saved*",INDEX([1]Location1!$A:$Z,0,MATCH($I$4,[1]Location1!$2:$2,0))),0)+
IFERROR(SUMIF([1]Location1!A:A,"out*",INDEX([1]Location1!$A:$Z,0,MATCH($I$4,[1]Location1!$2:$2,0))),0)+
IFERROR(SUMIF([1]Location1!A:A,"goal*",INDEX([1]Location1!$A:$Z,0,MATCH($I$4,[1]Location1!$2:$2,0))),0)+
IFERROR(SUMIF([1]Location1!A:A,"off*",INDEX([1]Location1!$A:$Z,0,MATCH($I$4,[1]Location1!$2:$2,0))),0)</f>
        <v>0</v>
      </c>
      <c r="L4" s="1"/>
      <c r="N4" s="1" t="s">
        <v>5</v>
      </c>
      <c r="O4">
        <f>IFERROR(SUMIF([1]Location1!A:A,"free*ed",INDEX([1]Location1!$A:$Z,0,MATCH($N$4,[1]Location1!$2:$2,0))),0)</f>
        <v>0</v>
      </c>
    </row>
    <row r="5" spans="2:15" ht="15" x14ac:dyDescent="0.2">
      <c r="B5" s="1"/>
      <c r="C5" s="1" t="s">
        <v>6</v>
      </c>
      <c r="D5" s="1">
        <f>IFERROR(VLOOKUP("own*won",[1]Location1!A1:Q18,MATCH(C5,[1]Location1!2:2,0),0), 0)</f>
        <v>0</v>
      </c>
      <c r="E5" s="1">
        <f>IFERROR(VLOOKUP("own*lost",[1]Location1!A1:Q18,MATCH(C5,[1]Location1!2:2,0),0), 0)</f>
        <v>0</v>
      </c>
      <c r="F5" s="1">
        <f t="shared" si="0"/>
        <v>0</v>
      </c>
      <c r="G5" s="1"/>
      <c r="H5" s="1"/>
      <c r="I5" s="1" t="s">
        <v>6</v>
      </c>
      <c r="J5" s="1">
        <f>IFERROR(SUMIF([1]Location1!A:A,"point*",INDEX([1]Location1!$A:$Z,0,MATCH($I$5,[1]Location1!$2:$2,0))),0)+
IFERROR(SUMIF([1]Location1!A:A,"goal*",INDEX([1]Location1!$A:$Z,0,MATCH($I$5,[1]Location1!$2:$2,0))),0)</f>
        <v>1</v>
      </c>
      <c r="K5" s="1">
        <f>IFERROR(SUMIF([1]Location1!A:A,"point*",INDEX([1]Location1!$A:$Z,0,MATCH($I$5,[1]Location1!$2:$2,0))),0)+
IFERROR(SUMIF([1]Location1!A:A,"wide*",INDEX([1]Location1!$A:$Z,0,MATCH($I$5,[1]Location1!$2:$2,0))),0)+
IFERROR(SUMIF([1]Location1!A:A,"short*",INDEX([1]Location1!$A:$Z,0,MATCH($I$5,[1]Location1!$2:$2,0))),0)+
IFERROR(SUMIF([1]Location1!A:A,"saved*",INDEX([1]Location1!$A:$Z,0,MATCH($I$5,[1]Location1!$2:$2,0))),0)+
IFERROR(SUMIF([1]Location1!A:A,"out*",INDEX([1]Location1!$A:$Z,0,MATCH($I$5,[1]Location1!$2:$2,0))),0)+
IFERROR(SUMIF([1]Location1!A:A,"goal*",INDEX([1]Location1!$A:$Z,0,MATCH($I$5,[1]Location1!$2:$2,0))),0)+
IFERROR(SUMIF([1]Location1!A:A,"off*",INDEX([1]Location1!$A:$Z,0,MATCH($I$5,[1]Location1!$2:$2,0))),0)</f>
        <v>1</v>
      </c>
      <c r="N5" s="1" t="s">
        <v>6</v>
      </c>
      <c r="O5">
        <f>IFERROR(SUMIF([1]Location1!A:A,"free*ed",INDEX([1]Location1!$A:$Z,0,MATCH($N$5,[1]Location1!$2:$2,0))),0)</f>
        <v>0</v>
      </c>
    </row>
    <row r="6" spans="2:15" ht="15" x14ac:dyDescent="0.2">
      <c r="B6" s="1"/>
      <c r="C6" s="1" t="s">
        <v>7</v>
      </c>
      <c r="D6" s="1">
        <f>IFERROR(VLOOKUP("own*won",[1]Location1!A1:Q18,MATCH(C6,[1]Location1!2:2,0),0), 0)</f>
        <v>0</v>
      </c>
      <c r="E6" s="1">
        <f>IFERROR(VLOOKUP("own*lost",[1]Location1!A1:Q18,MATCH(C6,[1]Location1!2:2,0),0), 0)</f>
        <v>0</v>
      </c>
      <c r="F6" s="1">
        <f t="shared" si="0"/>
        <v>0</v>
      </c>
      <c r="G6" s="1"/>
      <c r="H6" s="1"/>
      <c r="I6" s="1" t="s">
        <v>7</v>
      </c>
      <c r="J6" s="1">
        <f>IFERROR(SUMIF([1]Location1!A:A,"point*",INDEX([1]Location1!$A:$Z,0,MATCH($I$6,[1]Location1!$2:$2,0))),0)+
IFERROR(SUMIF([1]Location1!A:A,"goal*",INDEX([1]Location1!$A:$Z,0,MATCH($I$6,[1]Location1!$2:$2,0))),0)</f>
        <v>1</v>
      </c>
      <c r="K6" s="1">
        <f>IFERROR(SUMIF([1]Location1!A:A,"point*",INDEX([1]Location1!$A:$Z,0,MATCH($I$6,[1]Location1!$2:$2,0))),0)+
IFERROR(SUMIF([1]Location1!A:A,"wide*",INDEX([1]Location1!$A:$Z,0,MATCH($I$6,[1]Location1!$2:$2,0))),0)+
IFERROR(SUMIF([1]Location1!A:A,"short*",INDEX([1]Location1!$A:$Z,0,MATCH($I$6,[1]Location1!$2:$2,0))),0)+
IFERROR(SUMIF([1]Location1!A:A,"saved*",INDEX([1]Location1!$A:$Z,0,MATCH($I$6,[1]Location1!$2:$2,0))),0)+
IFERROR(SUMIF([1]Location1!A:A,"out*",INDEX([1]Location1!$A:$Z,0,MATCH($I$6,[1]Location1!$2:$2,0))),0)+
IFERROR(SUMIF([1]Location1!A:A,"goal*",INDEX([1]Location1!$A:$Z,0,MATCH($I$6,[1]Location1!$2:$2,0))),0)+
IFERROR(SUMIF([1]Location1!A:A,"off*",INDEX([1]Location1!$A:$Z,0,MATCH($I$6,[1]Location1!$2:$2,0))),0)</f>
        <v>1</v>
      </c>
      <c r="N6" s="1" t="s">
        <v>7</v>
      </c>
      <c r="O6">
        <f>IFERROR(SUMIF([1]Location1!A:A,"free*ed",INDEX([1]Location1!$A:$Z,0,MATCH($N$6,[1]Location1!$2:$2,0))),0)</f>
        <v>0</v>
      </c>
    </row>
    <row r="7" spans="2:15" ht="15" x14ac:dyDescent="0.2">
      <c r="B7" s="1"/>
      <c r="C7" s="1" t="s">
        <v>8</v>
      </c>
      <c r="D7" s="1">
        <f>IFERROR(VLOOKUP("own*won",[1]Location1!A1:Q18,MATCH(C7,[1]Location1!2:2,0),0), 0)</f>
        <v>0</v>
      </c>
      <c r="E7" s="1">
        <f>IFERROR(VLOOKUP("own*lost",[1]Location1!A1:Q18,MATCH(C7,[1]Location1!2:2,0),0), 0)</f>
        <v>1</v>
      </c>
      <c r="F7" s="1">
        <f t="shared" si="0"/>
        <v>1</v>
      </c>
      <c r="G7" s="1"/>
      <c r="H7" s="1"/>
      <c r="I7" s="1" t="s">
        <v>8</v>
      </c>
      <c r="J7" s="1">
        <f>IFERROR(SUMIF([1]Location1!A:A,"point*",INDEX([1]Location1!$A:$Z,0,MATCH($I$7,[1]Location1!$2:$2,0))),0)+
IFERROR(SUMIF([1]Location1!A:A,"goal*",INDEX([1]Location1!$A:$Z,0,MATCH($I$7,[1]Location1!$2:$2,0))),0)</f>
        <v>0</v>
      </c>
      <c r="K7" s="1">
        <f>IFERROR(SUMIF([1]Location1!A:A,"point*",INDEX([1]Location1!$A:$Z,0,MATCH($I$7,[1]Location1!$2:$2,0))),0)+
IFERROR(SUMIF([1]Location1!A:A,"wide*",INDEX([1]Location1!$A:$Z,0,MATCH($I$7,[1]Location1!$2:$2,0))),0)+
IFERROR(SUMIF([1]Location1!A:A,"short*",INDEX([1]Location1!$A:$Z,0,MATCH($I$7,[1]Location1!$2:$2,0))),0)+
IFERROR(SUMIF([1]Location1!A:A,"saved*",INDEX([1]Location1!$A:$Z,0,MATCH($I$7,[1]Location1!$2:$2,0))),0)+
IFERROR(SUMIF([1]Location1!A:A,"out*",INDEX([1]Location1!$A:$Z,0,MATCH($I$7,[1]Location1!$2:$2,0))),0)+
IFERROR(SUMIF([1]Location1!A:A,"goal*",INDEX([1]Location1!$A:$Z,0,MATCH($I$7,[1]Location1!$2:$2,0))),0)+
IFERROR(SUMIF([1]Location1!A:A,"off*",INDEX([1]Location1!$A:$Z,0,MATCH($I$7,[1]Location1!$2:$2,0))),0)</f>
        <v>0</v>
      </c>
      <c r="N7" s="1" t="s">
        <v>8</v>
      </c>
      <c r="O7">
        <f>IFERROR(SUMIF([1]Location1!A:A,"free*ed",INDEX([1]Location1!$A:$Z,0,MATCH($N$7,[1]Location1!$2:$2,0))),0)</f>
        <v>1</v>
      </c>
    </row>
    <row r="8" spans="2:15" ht="15" x14ac:dyDescent="0.2">
      <c r="B8" s="1"/>
      <c r="C8" s="1" t="s">
        <v>9</v>
      </c>
      <c r="D8" s="1">
        <f>IFERROR(VLOOKUP("own*won",[1]Location1!A1:Q18,MATCH(C8,[1]Location1!2:2,0),0), 0)</f>
        <v>0</v>
      </c>
      <c r="E8" s="1">
        <f>IFERROR(VLOOKUP("own*lost",[1]Location1!A1:Q18,MATCH(C8,[1]Location1!2:2,0),0), 0)</f>
        <v>0</v>
      </c>
      <c r="F8" s="1">
        <f t="shared" si="0"/>
        <v>0</v>
      </c>
      <c r="G8" s="1"/>
      <c r="H8" s="1"/>
      <c r="I8" s="1" t="s">
        <v>9</v>
      </c>
      <c r="J8" s="1">
        <f>IFERROR(SUMIF([1]Location1!A:A,"point*",INDEX([1]Location1!$A:$Z,0,MATCH($I$8,[1]Location1!$2:$2,0))),0)+
IFERROR(SUMIF([1]Location1!A:A,"goal*",INDEX([1]Location1!$A:$Z,0,MATCH($I$8,[1]Location1!$2:$2,0))),0)</f>
        <v>10</v>
      </c>
      <c r="K8" s="1">
        <f>IFERROR(SUMIF([1]Location1!A:A,"point*",INDEX([1]Location1!$A:$Z,0,MATCH($I$8,[1]Location1!$2:$2,0))),0)+
IFERROR(SUMIF([1]Location1!A:A,"wide*",INDEX([1]Location1!$A:$Z,0,MATCH($I$8,[1]Location1!$2:$2,0))),0)+
IFERROR(SUMIF([1]Location1!A:A,"short*",INDEX([1]Location1!$A:$Z,0,MATCH($I$8,[1]Location1!$2:$2,0))),0)+
IFERROR(SUMIF([1]Location1!A:A,"saved*",INDEX([1]Location1!$A:$Z,0,MATCH($I$8,[1]Location1!$2:$2,0))),0)+
IFERROR(SUMIF([1]Location1!A:A,"out*",INDEX([1]Location1!$A:$Z,0,MATCH($I$8,[1]Location1!$2:$2,0))),0)+
IFERROR(SUMIF([1]Location1!A:A,"goal*",INDEX([1]Location1!$A:$Z,0,MATCH($I$8,[1]Location1!$2:$2,0))),0)+
IFERROR(SUMIF([1]Location1!A:A,"off*",INDEX([1]Location1!$A:$Z,0,MATCH($I$8,[1]Location1!$2:$2,0))),0)</f>
        <v>10</v>
      </c>
      <c r="N8" s="1" t="s">
        <v>9</v>
      </c>
      <c r="O8">
        <f>IFERROR(SUMIF([1]Location1!A:A,"free*ed",INDEX([1]Location1!$A:$Z,0,MATCH($N$8,[1]Location1!$2:$2,0))),0)</f>
        <v>1</v>
      </c>
    </row>
    <row r="9" spans="2:15" ht="15" x14ac:dyDescent="0.2">
      <c r="B9" s="1"/>
      <c r="C9" s="1" t="s">
        <v>10</v>
      </c>
      <c r="D9" s="1">
        <f>IFERROR(VLOOKUP("own*won",[1]Location1!A1:Q18,MATCH(C9,[1]Location1!2:2,0),0), 0)</f>
        <v>1</v>
      </c>
      <c r="E9" s="1">
        <f>IFERROR(VLOOKUP("own*lost",[1]Location1!A1:Q18,MATCH(C9,[1]Location1!2:2,0),0), 0)</f>
        <v>0</v>
      </c>
      <c r="F9" s="1">
        <f t="shared" si="0"/>
        <v>1</v>
      </c>
      <c r="G9" s="1"/>
      <c r="H9" s="1"/>
      <c r="I9" s="1" t="s">
        <v>10</v>
      </c>
      <c r="J9" s="1">
        <f>IFERROR(SUMIF([1]Location1!A:A,"point*",INDEX([1]Location1!$A:$Z,0,MATCH($I$9,[1]Location1!$2:$2,0))),0)+
IFERROR(SUMIF([1]Location1!A:A,"goal*",INDEX([1]Location1!$A:$Z,0,MATCH($I$9,[1]Location1!$2:$2,0))),0)</f>
        <v>1</v>
      </c>
      <c r="K9" s="1">
        <f>IFERROR(SUMIF([1]Location1!A:A,"point*",INDEX([1]Location1!$A:$Z,0,MATCH($I$9,[1]Location1!$2:$2,0))),0)+
IFERROR(SUMIF([1]Location1!A:A,"wide*",INDEX([1]Location1!$A:$Z,0,MATCH($I$9,[1]Location1!$2:$2,0))),0)+
IFERROR(SUMIF([1]Location1!A:A,"short*",INDEX([1]Location1!$A:$Z,0,MATCH($I$9,[1]Location1!$2:$2,0))),0)+
IFERROR(SUMIF([1]Location1!A:A,"saved*",INDEX([1]Location1!$A:$Z,0,MATCH($I$9,[1]Location1!$2:$2,0))),0)+
IFERROR(SUMIF([1]Location1!A:A,"out*",INDEX([1]Location1!$A:$Z,0,MATCH($I$9,[1]Location1!$2:$2,0))),0)+
IFERROR(SUMIF([1]Location1!A:A,"goal*",INDEX([1]Location1!$A:$Z,0,MATCH($I$9,[1]Location1!$2:$2,0))),0)+
IFERROR(SUMIF([1]Location1!A:A,"off*",INDEX([1]Location1!$A:$Z,0,MATCH($I$9,[1]Location1!$2:$2,0))),0)</f>
        <v>1</v>
      </c>
      <c r="N9" s="1" t="s">
        <v>10</v>
      </c>
      <c r="O9">
        <f>IFERROR(SUMIF([1]Location1!A:A,"free*ed",INDEX([1]Location1!$A:$Z,0,MATCH($N$9,[1]Location1!$2:$2,0))),0)</f>
        <v>0</v>
      </c>
    </row>
    <row r="10" spans="2:15" ht="15" x14ac:dyDescent="0.2">
      <c r="B10" s="1"/>
      <c r="C10" s="1" t="s">
        <v>13</v>
      </c>
      <c r="D10" s="1">
        <f>IFERROR(VLOOKUP("own*won",[1]Location1!A1:Q18,MATCH(C10,[1]Location1!2:2,0),0), 0)</f>
        <v>2</v>
      </c>
      <c r="E10" s="1">
        <f>IFERROR(VLOOKUP("own*lost",[1]Location1!A1:Q18,MATCH(C10,[1]Location1!2:2,0),0), 0)</f>
        <v>2</v>
      </c>
      <c r="F10" s="1">
        <f t="shared" si="0"/>
        <v>4</v>
      </c>
      <c r="G10" s="1"/>
      <c r="H10" s="1"/>
      <c r="I10" s="1" t="s">
        <v>13</v>
      </c>
      <c r="J10" s="1">
        <f>IFERROR(SUMIF([1]Location1!A:A,"point*",INDEX([1]Location1!$A:$Z,0,MATCH($I$10,[1]Location1!$2:$2,0))),0)+
IFERROR(SUMIF([1]Location1!A:A,"goal*",INDEX([1]Location1!$A:$Z,0,MATCH($I$10,[1]Location1!$2:$2,0))),0)</f>
        <v>1</v>
      </c>
      <c r="K10" s="1">
        <f>IFERROR(SUMIF([1]Location1!A:A,"point*",INDEX([1]Location1!$A:$Z,0,MATCH($I$10,[1]Location1!$2:$2,0))),0)+
IFERROR(SUMIF([1]Location1!A:A,"wide*",INDEX([1]Location1!$A:$Z,0,MATCH($I$10,[1]Location1!$2:$2,0))),0)+
IFERROR(SUMIF([1]Location1!A:A,"short*",INDEX([1]Location1!$A:$Z,0,MATCH($I$10,[1]Location1!$2:$2,0))),0)+
IFERROR(SUMIF([1]Location1!A:A,"saved*",INDEX([1]Location1!$A:$Z,0,MATCH($I$10,[1]Location1!$2:$2,0))),0)+
IFERROR(SUMIF([1]Location1!A:A,"out*",INDEX([1]Location1!$A:$Z,0,MATCH($I$10,[1]Location1!$2:$2,0))),0)+
IFERROR(SUMIF([1]Location1!A:A,"goal*",INDEX([1]Location1!$A:$Z,0,MATCH($I$10,[1]Location1!$2:$2,0))),0)+
IFERROR(SUMIF([1]Location1!A:A,"off*",INDEX([1]Location1!$A:$Z,0,MATCH($I$10,[1]Location1!$2:$2,0))),0)</f>
        <v>2</v>
      </c>
      <c r="N10" s="1" t="s">
        <v>13</v>
      </c>
      <c r="O10">
        <f>IFERROR(SUMIF([1]Location1!A:A,"free*ed",INDEX([1]Location1!$A:$Z,0,MATCH($N$10,[1]Location1!$2:$2,0))),0)</f>
        <v>1</v>
      </c>
    </row>
    <row r="11" spans="2:15" ht="15" x14ac:dyDescent="0.2">
      <c r="B11" s="1"/>
      <c r="C11" s="1" t="s">
        <v>11</v>
      </c>
      <c r="D11" s="1">
        <f>IFERROR(VLOOKUP("own*won",[1]Location1!A1:Q18,MATCH(C11,[1]Location1!2:2,0),0), 0)</f>
        <v>1</v>
      </c>
      <c r="E11" s="1">
        <f>IFERROR(VLOOKUP("own*lost",[1]Location1!A1:Q18,MATCH(C11,[1]Location1!2:2,0),0), 0)</f>
        <v>7</v>
      </c>
      <c r="F11" s="1">
        <f t="shared" si="0"/>
        <v>8</v>
      </c>
      <c r="G11" s="1"/>
      <c r="H11" s="1"/>
      <c r="I11" s="1" t="s">
        <v>11</v>
      </c>
      <c r="J11" s="1">
        <f>IFERROR(SUMIF([1]Location1!A:A,"point*",INDEX([1]Location1!$A:$Z,0,MATCH($I$11,[1]Location1!$2:$2,0))),0)+
IFERROR(SUMIF([1]Location1!A:A,"goal*",INDEX([1]Location1!$A:$Z,0,MATCH($I$11,[1]Location1!$2:$2,0))),0)</f>
        <v>4</v>
      </c>
      <c r="K11" s="1">
        <f>IFERROR(SUMIF([1]Location1!A:A,"point*",INDEX([1]Location1!$A:$Z,0,MATCH($I$11,[1]Location1!$2:$2,0))),0)+
IFERROR(SUMIF([1]Location1!A:A,"wide*",INDEX([1]Location1!$A:$Z,0,MATCH($I$11,[1]Location1!$2:$2,0))),0)+
IFERROR(SUMIF([1]Location1!A:A,"short*",INDEX([1]Location1!$A:$Z,0,MATCH($I$11,[1]Location1!$2:$2,0))),0)+
IFERROR(SUMIF([1]Location1!A:A,"saved*",INDEX([1]Location1!$A:$Z,0,MATCH($I$11,[1]Location1!$2:$2,0))),0)+
IFERROR(SUMIF([1]Location1!A:A,"out*",INDEX([1]Location1!$A:$Z,0,MATCH($I$11,[1]Location1!$2:$2,0))),0)+
IFERROR(SUMIF([1]Location1!A:A,"goal*",INDEX([1]Location1!$A:$Z,0,MATCH($I$11,[1]Location1!$2:$2,0))),0)+
IFERROR(SUMIF([1]Location1!A:A,"off*",INDEX([1]Location1!$A:$Z,0,MATCH($I$11,[1]Location1!$2:$2,0))),0)</f>
        <v>7</v>
      </c>
      <c r="N11" s="1" t="s">
        <v>11</v>
      </c>
      <c r="O11">
        <f>IFERROR(SUMIF([1]Location1!A:A,"free*ed",INDEX([1]Location1!$A:$Z,0,MATCH($N$11,[1]Location1!$2:$2,0))),0)</f>
        <v>1</v>
      </c>
    </row>
    <row r="12" spans="2:15" ht="15" x14ac:dyDescent="0.2">
      <c r="B12" s="1"/>
      <c r="C12" s="1" t="s">
        <v>12</v>
      </c>
      <c r="D12" s="1">
        <f>IFERROR(VLOOKUP("own*won",[1]Location1!A1:Q18,MATCH(C12,[1]Location1!2:2,0),0), 0)</f>
        <v>0</v>
      </c>
      <c r="E12" s="1">
        <f>IFERROR(VLOOKUP("own*lost",[1]Location1!A1:Q18,MATCH(C12,[1]Location1!2:2,0),0), 0)</f>
        <v>2</v>
      </c>
      <c r="F12" s="1">
        <f t="shared" si="0"/>
        <v>2</v>
      </c>
      <c r="G12" s="1"/>
      <c r="H12" s="1"/>
      <c r="I12" s="1" t="s">
        <v>12</v>
      </c>
      <c r="J12" s="1">
        <f>IFERROR(SUMIF([1]Location1!A:A,"point*",INDEX([1]Location1!$A:$Z,0,MATCH($I$12,[1]Location1!$2:$2,0))),0)+
IFERROR(SUMIF([1]Location1!A:A,"goal*",INDEX([1]Location1!$A:$Z,0,MATCH($I$12,[1]Location1!$2:$2,0))),0)</f>
        <v>0</v>
      </c>
      <c r="K12" s="1">
        <f>IFERROR(SUMIF([1]Location1!A:A,"point*",INDEX([1]Location1!$A:$Z,0,MATCH($I$12,[1]Location1!$2:$2,0))),0)+
IFERROR(SUMIF([1]Location1!A:A,"wide*",INDEX([1]Location1!$A:$Z,0,MATCH($I$12,[1]Location1!$2:$2,0))),0)+
IFERROR(SUMIF([1]Location1!A:A,"short*",INDEX([1]Location1!$A:$Z,0,MATCH($I$12,[1]Location1!$2:$2,0))),0)+
IFERROR(SUMIF([1]Location1!A:A,"saved*",INDEX([1]Location1!$A:$Z,0,MATCH($I$12,[1]Location1!$2:$2,0))),0)+
IFERROR(SUMIF([1]Location1!A:A,"out*",INDEX([1]Location1!$A:$Z,0,MATCH($I$12,[1]Location1!$2:$2,0))),0)+
IFERROR(SUMIF([1]Location1!A:A,"goal*",INDEX([1]Location1!$A:$Z,0,MATCH($I$12,[1]Location1!$2:$2,0))),0)+
IFERROR(SUMIF([1]Location1!A:A,"off*",INDEX([1]Location1!$A:$Z,0,MATCH($I$12,[1]Location1!$2:$2,0))),0)</f>
        <v>1</v>
      </c>
      <c r="N12" s="1" t="s">
        <v>12</v>
      </c>
      <c r="O12">
        <f>IFERROR(SUMIF([1]Location1!A:A,"free*ed",INDEX([1]Location1!$A:$Z,0,MATCH($N$12,[1]Location1!$2:$2,0))),0)</f>
        <v>1</v>
      </c>
    </row>
    <row r="13" spans="2:15" ht="15" x14ac:dyDescent="0.2">
      <c r="B13" s="1"/>
      <c r="C13" s="1" t="s">
        <v>80</v>
      </c>
      <c r="D13" s="1">
        <f>IFERROR(VLOOKUP("own*won",[1]Location1!A1:Q18,MATCH(C13,[1]Location1!2:2,0),0), 0)</f>
        <v>1</v>
      </c>
      <c r="E13" s="1">
        <f>IFERROR(VLOOKUP("own*lost",[1]Location1!A1:Q18,MATCH(C13,[1]Location1!2:2,0),0), 0)</f>
        <v>1</v>
      </c>
      <c r="F13" s="1">
        <f t="shared" si="0"/>
        <v>2</v>
      </c>
      <c r="G13" s="1"/>
      <c r="H13" s="1"/>
      <c r="I13" s="1" t="s">
        <v>80</v>
      </c>
      <c r="J13" s="1">
        <f>IFERROR(SUMIF([1]Location1!A:A,"point*",INDEX([1]Location1!$A:$Z,0,MATCH($I$13,[1]Location1!$2:$2,0))),0)+
IFERROR(SUMIF([1]Location1!A:A,"goal*",INDEX([1]Location1!$A:$Z,0,MATCH($I$13,[1]Location1!$2:$2,0))),0)</f>
        <v>0</v>
      </c>
      <c r="K13" s="1">
        <f>IFERROR(SUMIF([1]Location1!A:A,"point*",INDEX([1]Location1!$A:$Z,0,MATCH($I$13,[1]Location1!$2:$2,0))),0)+
IFERROR(SUMIF([1]Location1!A:A,"wide*",INDEX([1]Location1!$A:$Z,0,MATCH($I$13,[1]Location1!$2:$2,0))),0)+
IFERROR(SUMIF([1]Location1!A:A,"short*",INDEX([1]Location1!$A:$Z,0,MATCH($I$13,[1]Location1!$2:$2,0))),0)+
IFERROR(SUMIF([1]Location1!A:A,"saved*",INDEX([1]Location1!$A:$Z,0,MATCH($I$13,[1]Location1!$2:$2,0))),0)+
IFERROR(SUMIF([1]Location1!A:A,"out*",INDEX([1]Location1!$A:$Z,0,MATCH($I$13,[1]Location1!$2:$2,0))),0)+
IFERROR(SUMIF([1]Location1!A:A,"goal*",INDEX([1]Location1!$A:$Z,0,MATCH($I$13,[1]Location1!$2:$2,0))),0)+
IFERROR(SUMIF([1]Location1!A:A,"off*",INDEX([1]Location1!$A:$Z,0,MATCH($I$13,[1]Location1!$2:$2,0))),0)</f>
        <v>0</v>
      </c>
      <c r="N13" s="1" t="s">
        <v>80</v>
      </c>
      <c r="O13">
        <f>IFERROR(SUMIF([1]Location1!A:A,"free*ed",INDEX([1]Location1!$A:$Z,0,MATCH($N$13,[1]Location1!$2:$2,0))),0)</f>
        <v>0</v>
      </c>
    </row>
    <row r="14" spans="2:15" ht="15" x14ac:dyDescent="0.2">
      <c r="B14" s="1"/>
      <c r="C14" s="1" t="s">
        <v>81</v>
      </c>
      <c r="D14" s="1">
        <f>IFERROR(VLOOKUP("own*won",[1]Location1!A1:Q18,MATCH(C14,[1]Location1!2:2,0),0), 0)</f>
        <v>3</v>
      </c>
      <c r="E14" s="1">
        <f>IFERROR(VLOOKUP("own*lost",[1]Location1!A1:Q18,MATCH(C14,[1]Location1!2:2,0),0), 0)</f>
        <v>1</v>
      </c>
      <c r="F14" s="1">
        <f t="shared" si="0"/>
        <v>4</v>
      </c>
      <c r="G14" s="1"/>
      <c r="H14" s="1"/>
      <c r="I14" s="1" t="s">
        <v>81</v>
      </c>
      <c r="J14" s="1">
        <f>IFERROR(SUMIF([1]Location1!A:A,"point*",INDEX([1]Location1!$A:$Z,0,MATCH($I$14,[1]Location1!$2:$2,0))),0)+
IFERROR(SUMIF([1]Location1!A:A,"goal*",INDEX([1]Location1!$A:$Z,0,MATCH($I$14,[1]Location1!$2:$2,0))),0)</f>
        <v>1</v>
      </c>
      <c r="K14" s="1">
        <f>IFERROR(SUMIF([1]Location1!A:A,"point*",INDEX([1]Location1!$A:$Z,0,MATCH($I$14,[1]Location1!$2:$2,0))),0)+
IFERROR(SUMIF([1]Location1!A:A,"wide*",INDEX([1]Location1!$A:$Z,0,MATCH($I$14,[1]Location1!$2:$2,0))),0)+
IFERROR(SUMIF([1]Location1!A:A,"short*",INDEX([1]Location1!$A:$Z,0,MATCH($I$14,[1]Location1!$2:$2,0))),0)+
IFERROR(SUMIF([1]Location1!A:A,"saved*",INDEX([1]Location1!$A:$Z,0,MATCH($I$14,[1]Location1!$2:$2,0))),0)+
IFERROR(SUMIF([1]Location1!A:A,"out*",INDEX([1]Location1!$A:$Z,0,MATCH($I$14,[1]Location1!$2:$2,0))),0)+
IFERROR(SUMIF([1]Location1!A:A,"goal*",INDEX([1]Location1!$A:$Z,0,MATCH($I$14,[1]Location1!$2:$2,0))),0)+
IFERROR(SUMIF([1]Location1!A:A,"off*",INDEX([1]Location1!$A:$Z,0,MATCH($I$14,[1]Location1!$2:$2,0))),0)</f>
        <v>2</v>
      </c>
      <c r="N14" s="1" t="s">
        <v>81</v>
      </c>
      <c r="O14">
        <f>IFERROR(SUMIF([1]Location1!A:A,"free*ed",INDEX([1]Location1!$A:$Z,0,MATCH($N$14,[1]Location1!$2:$2,0))),0)</f>
        <v>2</v>
      </c>
    </row>
    <row r="15" spans="2:15" ht="15" x14ac:dyDescent="0.2">
      <c r="B15" s="1"/>
      <c r="C15" s="1" t="s">
        <v>82</v>
      </c>
      <c r="D15" s="1">
        <f>IFERROR(VLOOKUP("own*won",[1]Location1!A1:Q18,MATCH(C15,[1]Location1!2:2,0),0), 0)</f>
        <v>3</v>
      </c>
      <c r="E15" s="1">
        <f>IFERROR(VLOOKUP("own*lost",[1]Location1!A1:Q18,MATCH(C15,[1]Location1!2:2,0),0), 0)</f>
        <v>0</v>
      </c>
      <c r="F15" s="1">
        <f t="shared" si="0"/>
        <v>3</v>
      </c>
      <c r="G15" s="1"/>
      <c r="H15" s="1"/>
      <c r="I15" s="1" t="s">
        <v>82</v>
      </c>
      <c r="J15" s="1">
        <f>IFERROR(SUMIF([1]Location1!A:A,"point*",INDEX([1]Location1!$A:$Z,0,MATCH($I$15,[1]Location1!$2:$2,0))),0)+
IFERROR(SUMIF([1]Location1!A:A,"goal*",INDEX([1]Location1!$A:$Z,0,MATCH($I$15,[1]Location1!$2:$2,0))),0)</f>
        <v>0</v>
      </c>
      <c r="K15" s="1">
        <f>IFERROR(SUMIF([1]Location1!A:A,"point*",INDEX([1]Location1!$A:$Z,0,MATCH($I$15,[1]Location1!$2:$2,0))),0)+
IFERROR(SUMIF([1]Location1!A:A,"wide*",INDEX([1]Location1!$A:$Z,0,MATCH($I$15,[1]Location1!$2:$2,0))),0)+
IFERROR(SUMIF([1]Location1!A:A,"short*",INDEX([1]Location1!$A:$Z,0,MATCH($I$15,[1]Location1!$2:$2,0))),0)+
IFERROR(SUMIF([1]Location1!A:A,"saved*",INDEX([1]Location1!$A:$Z,0,MATCH($I$15,[1]Location1!$2:$2,0))),0)+
IFERROR(SUMIF([1]Location1!A:A,"out*",INDEX([1]Location1!$A:$Z,0,MATCH($I$15,[1]Location1!$2:$2,0))),0)+
IFERROR(SUMIF([1]Location1!A:A,"goal*",INDEX([1]Location1!$A:$Z,0,MATCH($I$15,[1]Location1!$2:$2,0))),0)+
IFERROR(SUMIF([1]Location1!A:A,"off*",INDEX([1]Location1!$A:$Z,0,MATCH($I$15,[1]Location1!$2:$2,0))),0)</f>
        <v>1</v>
      </c>
      <c r="N15" s="1" t="s">
        <v>82</v>
      </c>
      <c r="O15">
        <f>IFERROR(SUMIF([1]Location1!A:A,"free*ed",INDEX([1]Location1!$A:$Z,0,MATCH($N$15,[1]Location1!$2:$2,0))),0)</f>
        <v>1</v>
      </c>
    </row>
    <row r="16" spans="2:15" ht="15" x14ac:dyDescent="0.2">
      <c r="B16" s="1"/>
      <c r="C16" s="1" t="s">
        <v>83</v>
      </c>
      <c r="D16" s="1">
        <f>IFERROR(VLOOKUP("own*won",[1]Location1!A1:Q18,MATCH(C16,[1]Location1!2:2,0),0), 0)</f>
        <v>3</v>
      </c>
      <c r="E16" s="1">
        <f>IFERROR(VLOOKUP("own*lost",[1]Location1!A1:Q18,MATCH(C16,[1]Location1!2:2,0),0), 0)</f>
        <v>0</v>
      </c>
      <c r="F16" s="1">
        <f t="shared" si="0"/>
        <v>3</v>
      </c>
      <c r="G16" s="1"/>
      <c r="H16" s="1"/>
      <c r="I16" s="1" t="s">
        <v>83</v>
      </c>
      <c r="J16" s="1">
        <f>IFERROR(SUMIF([1]Location1!A:A,"point*",INDEX([1]Location1!$A:$Z,0,MATCH($I$16,[1]Location1!$2:$2,0))),0)+
IFERROR(SUMIF([1]Location1!A:A,"goal*",INDEX([1]Location1!$A:$Z,0,MATCH($I$16,[1]Location1!$2:$2,0))),0)</f>
        <v>0</v>
      </c>
      <c r="K16" s="1">
        <f>IFERROR(SUMIF([1]Location1!A:A,"point*",INDEX([1]Location1!$A:$Z,0,MATCH($I$16,[1]Location1!$2:$2,0))),0)+
IFERROR(SUMIF([1]Location1!A:A,"wide*",INDEX([1]Location1!$A:$Z,0,MATCH($I$16,[1]Location1!$2:$2,0))),0)+
IFERROR(SUMIF([1]Location1!A:A,"short*",INDEX([1]Location1!$A:$Z,0,MATCH($I$16,[1]Location1!$2:$2,0))),0)+
IFERROR(SUMIF([1]Location1!A:A,"saved*",INDEX([1]Location1!$A:$Z,0,MATCH($I$16,[1]Location1!$2:$2,0))),0)+
IFERROR(SUMIF([1]Location1!A:A,"out*",INDEX([1]Location1!$A:$Z,0,MATCH($I$16,[1]Location1!$2:$2,0))),0)+
IFERROR(SUMIF([1]Location1!A:A,"goal*",INDEX([1]Location1!$A:$Z,0,MATCH($I$16,[1]Location1!$2:$2,0))),0)+
IFERROR(SUMIF([1]Location1!A:A,"off*",INDEX([1]Location1!$A:$Z,0,MATCH($I$16,[1]Location1!$2:$2,0))),0)</f>
        <v>0</v>
      </c>
      <c r="N16" s="1" t="s">
        <v>83</v>
      </c>
      <c r="O16">
        <f>IFERROR(SUMIF([1]Location1!A:A,"free*ed",INDEX([1]Location1!$A:$Z,0,MATCH($N$16,[1]Location1!$2:$2,0))),0)</f>
        <v>0</v>
      </c>
    </row>
    <row r="17" spans="2:16" ht="15" x14ac:dyDescent="0.2">
      <c r="B17" s="1"/>
      <c r="C17" s="1" t="s">
        <v>84</v>
      </c>
      <c r="D17" s="1">
        <f>IFERROR(VLOOKUP("own*won",[1]Location1!A1:Q18,MATCH(C17,[1]Location1!2:2,0),0), 0)</f>
        <v>1</v>
      </c>
      <c r="E17" s="1">
        <f>IFERROR(VLOOKUP("own*lost",[1]Location1!A1:Q18,MATCH(C17,[1]Location1!2:2,0),0), 0)</f>
        <v>0</v>
      </c>
      <c r="F17" s="1">
        <f t="shared" si="0"/>
        <v>1</v>
      </c>
      <c r="G17" s="1"/>
      <c r="H17" s="1"/>
      <c r="I17" s="1" t="s">
        <v>84</v>
      </c>
      <c r="J17" s="1">
        <f>IFERROR(SUMIF([1]Location1!A:A,"point*",INDEX([1]Location1!$A:$Z,0,MATCH($I$17,[1]Location1!$2:$2,0))),0)+
IFERROR(SUMIF([1]Location1!A:A,"goal*",INDEX([1]Location1!$A:$Z,0,MATCH($I$17,[1]Location1!$2:$2,0))),0)</f>
        <v>0</v>
      </c>
      <c r="K17" s="1">
        <f>IFERROR(SUMIF([1]Location1!A:A,"point*",INDEX([1]Location1!$A:$Z,0,MATCH($I$17,[1]Location1!$2:$2,0))),0)+
IFERROR(SUMIF([1]Location1!A:A,"wide*",INDEX([1]Location1!$A:$Z,0,MATCH($I$17,[1]Location1!$2:$2,0))),0)+
IFERROR(SUMIF([1]Location1!A:A,"short*",INDEX([1]Location1!$A:$Z,0,MATCH($I$17,[1]Location1!$2:$2,0))),0)+
IFERROR(SUMIF([1]Location1!A:A,"saved*",INDEX([1]Location1!$A:$Z,0,MATCH($I$17,[1]Location1!$2:$2,0))),0)+
IFERROR(SUMIF([1]Location1!A:A,"out*",INDEX([1]Location1!$A:$Z,0,MATCH($I$17,[1]Location1!$2:$2,0))),0)+
IFERROR(SUMIF([1]Location1!A:A,"goal*",INDEX([1]Location1!$A:$Z,0,MATCH($I$17,[1]Location1!$2:$2,0))),0)+
IFERROR(SUMIF([1]Location1!A:A,"off*",INDEX([1]Location1!$A:$Z,0,MATCH($I$17,[1]Location1!$2:$2,0))),0)</f>
        <v>0</v>
      </c>
      <c r="N17" s="1" t="s">
        <v>84</v>
      </c>
      <c r="O17">
        <f>IFERROR(SUMIF([1]Location1!A:A,"free*ed",INDEX([1]Location1!$A:$Z,0,MATCH($N$17,[1]Location1!$2:$2,0))),0)</f>
        <v>1</v>
      </c>
    </row>
    <row r="18" spans="2:16" ht="15" x14ac:dyDescent="0.2">
      <c r="B18" s="1"/>
      <c r="C18" s="1" t="s">
        <v>85</v>
      </c>
      <c r="D18" s="1">
        <f>IFERROR(VLOOKUP("own*won",[1]Location1!A1:Q18,MATCH(C18,[1]Location1!2:2,0),0), 0)</f>
        <v>1</v>
      </c>
      <c r="E18" s="1">
        <f>IFERROR(VLOOKUP("own*lost",[1]Location1!A1:Q18,MATCH(C18,[1]Location1!2:2,0),0), 0)</f>
        <v>0</v>
      </c>
      <c r="F18" s="1">
        <f t="shared" si="0"/>
        <v>1</v>
      </c>
      <c r="G18" s="1"/>
      <c r="H18" s="1"/>
      <c r="I18" s="1" t="s">
        <v>85</v>
      </c>
      <c r="J18" s="1">
        <f>IFERROR(SUMIF([1]Location1!A:A,"point*",INDEX([1]Location1!$A:$Z,0,MATCH($I$18,[1]Location1!$2:$2,0))),0)+
IFERROR(SUMIF([1]Location1!A:A,"goal*",INDEX([1]Location1!$A:$Z,0,MATCH($I$18,[1]Location1!$2:$2,0))),0)</f>
        <v>0</v>
      </c>
      <c r="K18" s="1">
        <f>IFERROR(SUMIF([1]Location1!A:A,"point*",INDEX([1]Location1!$A:$Z,0,MATCH($I$18,[1]Location1!$2:$2,0))),0)+
IFERROR(SUMIF([1]Location1!A:A,"wide*",INDEX([1]Location1!$A:$Z,0,MATCH($I$18,[1]Location1!$2:$2,0))),0)+
IFERROR(SUMIF([1]Location1!A:A,"short*",INDEX([1]Location1!$A:$Z,0,MATCH($I$18,[1]Location1!$2:$2,0))),0)+
IFERROR(SUMIF([1]Location1!A:A,"saved*",INDEX([1]Location1!$A:$Z,0,MATCH($I$18,[1]Location1!$2:$2,0))),0)+
IFERROR(SUMIF([1]Location1!A:A,"out*",INDEX([1]Location1!$A:$Z,0,MATCH($I$18,[1]Location1!$2:$2,0))),0)+
IFERROR(SUMIF([1]Location1!A:A,"goal*",INDEX([1]Location1!$A:$Z,0,MATCH($I$18,[1]Location1!$2:$2,0))),0)+
IFERROR(SUMIF([1]Location1!A:A,"off*",INDEX([1]Location1!$A:$Z,0,MATCH($I$18,[1]Location1!$2:$2,0))),0)</f>
        <v>0</v>
      </c>
      <c r="N18" s="1" t="s">
        <v>85</v>
      </c>
      <c r="O18">
        <f>IFERROR(SUMIF([1]Location1!A:A,"free*ed",INDEX([1]Location1!$A:$Z,0,MATCH($N$18,[1]Location1!$2:$2,0))),0)</f>
        <v>1</v>
      </c>
    </row>
    <row r="19" spans="2:16" ht="15" x14ac:dyDescent="0.2">
      <c r="B19" s="1"/>
      <c r="C19" s="1" t="s">
        <v>86</v>
      </c>
      <c r="D19" s="1">
        <f>IFERROR(VLOOKUP("own*won",[1]Location1!A1:Q18,MATCH(C19,[1]Location1!2:2,0),0), 0)</f>
        <v>0</v>
      </c>
      <c r="E19" s="1">
        <f>IFERROR(VLOOKUP("own*won",[1]Location1!A1:Q18,MATCH(C19,[1]Location1!2:2,0),0), 0)</f>
        <v>0</v>
      </c>
      <c r="F19" s="1">
        <f t="shared" si="0"/>
        <v>0</v>
      </c>
      <c r="G19" s="1"/>
      <c r="H19" s="1"/>
      <c r="I19" s="1" t="s">
        <v>86</v>
      </c>
      <c r="J19" s="1">
        <f>IFERROR(SUMIF([1]Location1!A:A,"point*",INDEX([1]Location1!$A:$Z,0,MATCH($I$18,[1]Location1!$2:$2,0))),0)+
IFERROR(SUMIF([1]Location1!A:A,"goal*",INDEX([1]Location1!$A:$Z,0,MATCH($I$18,[1]Location1!$2:$2,0))),0)</f>
        <v>0</v>
      </c>
      <c r="K19" s="1">
        <f>IFERROR(SUMIF([1]Location1!A:A,"point*",INDEX([1]Location1!$A:$Z,0,MATCH($I$19,[1]Location1!$2:$2,0))),0)+
IFERROR(SUMIF([1]Location1!A:A,"wide*",INDEX([1]Location1!$A:$Z,0,MATCH($I$19,[1]Location1!$2:$2,0))),0)+
IFERROR(SUMIF([1]Location1!A:A,"short*",INDEX([1]Location1!$A:$Z,0,MATCH($I$19,[1]Location1!$2:$2,0))),0)+
IFERROR(SUMIF([1]Location1!A:A,"saved*",INDEX([1]Location1!$A:$Z,0,MATCH($I$19,[1]Location1!$2:$2,0))),0)+
IFERROR(SUMIF([1]Location1!A:A,"out*",INDEX([1]Location1!$A:$Z,0,MATCH($I$19,[1]Location1!$2:$2,0))),0)+
IFERROR(SUMIF([1]Location1!A:A,"goal*",INDEX([1]Location1!$A:$Z,0,MATCH($I$19,[1]Location1!$2:$2,0))),0)+
IFERROR(SUMIF([1]Location1!A:A,"off*",INDEX([1]Location1!$A:$Z,0,MATCH($I$19,[1]Location1!$2:$2,0))),0)</f>
        <v>0</v>
      </c>
      <c r="N19" s="1" t="s">
        <v>86</v>
      </c>
      <c r="O19">
        <f>IFERROR(SUMIF([1]Location1!A:A,"free*ed",INDEX([1]Location1!$A:$Z,0,MATCH($N$18,[1]Location1!$2:$2,0))),0)</f>
        <v>1</v>
      </c>
    </row>
    <row r="20" spans="2:16" ht="15" x14ac:dyDescent="0.2">
      <c r="B20" s="1"/>
      <c r="C20" s="1" t="s">
        <v>87</v>
      </c>
      <c r="D20" s="1">
        <f>IFERROR(VLOOKUP("own*won",[1]Location1!A1:Q18,MATCH(C20,[1]Location1!2:2,0),0), 0)</f>
        <v>0</v>
      </c>
      <c r="E20" s="1">
        <f>IFERROR(VLOOKUP("own*won",[1]Location1!A1:Q18,MATCH(C20,[1]Location1!2:2,0),0), 0)</f>
        <v>0</v>
      </c>
      <c r="F20" s="1">
        <f t="shared" si="0"/>
        <v>0</v>
      </c>
      <c r="G20" s="1"/>
      <c r="H20" s="1"/>
      <c r="I20" s="1" t="s">
        <v>87</v>
      </c>
      <c r="J20" s="1">
        <f>IFERROR(SUMIF([1]Location1!A:A,"point*",INDEX([1]Location1!$A:$Z,0,MATCH($I$18,[1]Location1!$2:$2,0))),0)+
IFERROR(SUMIF([1]Location1!A:A,"goal*",INDEX([1]Location1!$A:$Z,0,MATCH($I$18,[1]Location1!$2:$2,0))),0)</f>
        <v>0</v>
      </c>
      <c r="K20" s="1">
        <f>IFERROR(SUMIF([1]Location1!A:A,"point*",INDEX([1]Location1!$A:$Z,0,MATCH($I$20,[1]Location1!$2:$2,0))),0)+
IFERROR(SUMIF([1]Location1!A:A,"wide*",INDEX([1]Location1!$A:$Z,0,MATCH($I$20,[1]Location1!$2:$2,0))),0)+
IFERROR(SUMIF([1]Location1!A:A,"short*",INDEX([1]Location1!$A:$Z,0,MATCH($I$20,[1]Location1!$2:$2,0))),0)+
IFERROR(SUMIF([1]Location1!A:A,"saved*",INDEX([1]Location1!$A:$Z,0,MATCH($I$20,[1]Location1!$2:$2,0))),0)+
IFERROR(SUMIF([1]Location1!A:A,"out*",INDEX([1]Location1!$A:$Z,0,MATCH($I$20,[1]Location1!$2:$2,0))),0)+
IFERROR(SUMIF([1]Location1!A:A,"goal*",INDEX([1]Location1!$A:$Z,0,MATCH($I$20,[1]Location1!$2:$2,0))),0)+
IFERROR(SUMIF([1]Location1!A:A,"off*",INDEX([1]Location1!$A:$Z,0,MATCH($I$20,[1]Location1!$2:$2,0))),0)</f>
        <v>0</v>
      </c>
      <c r="N20" s="1" t="s">
        <v>87</v>
      </c>
      <c r="O20">
        <f>IFERROR(SUMIF([1]Location1!A:A,"free*ed",INDEX([1]Location1!$A:$Z,0,MATCH($N$18,[1]Location1!$2:$2,0))),0)</f>
        <v>1</v>
      </c>
    </row>
    <row r="21" spans="2:16" ht="15" x14ac:dyDescent="0.2">
      <c r="B21" s="1"/>
      <c r="C21" s="1" t="s">
        <v>88</v>
      </c>
      <c r="D21" s="1">
        <f>IFERROR(VLOOKUP("own*won",[1]Location1!A1:Q18,MATCH(C21,[1]Location1!2:2,0),0), 0)</f>
        <v>0</v>
      </c>
      <c r="E21" s="1">
        <f>IFERROR(VLOOKUP("own*won",[1]Location1!A1:Q18,MATCH(C21,[1]Location1!2:2,0),0), 0)</f>
        <v>0</v>
      </c>
      <c r="F21" s="1">
        <f t="shared" si="0"/>
        <v>0</v>
      </c>
      <c r="G21" s="1"/>
      <c r="H21" s="1"/>
      <c r="I21" s="1" t="s">
        <v>88</v>
      </c>
      <c r="J21" s="1">
        <f>IFERROR(SUMIF([1]Location1!A:A,"point*",INDEX([1]Location1!$A:$Z,0,MATCH($I$18,[1]Location1!$2:$2,0))),0)+
IFERROR(SUMIF([1]Location1!A:A,"goal*",INDEX([1]Location1!$A:$Z,0,MATCH($I$18,[1]Location1!$2:$2,0))),0)</f>
        <v>0</v>
      </c>
      <c r="K21" s="1">
        <f>IFERROR(SUMIF([1]Location1!A:A,"point*",INDEX([1]Location1!$A:$Z,0,MATCH($I$21,[1]Location1!$2:$2,0))),0)+
IFERROR(SUMIF([1]Location1!A:A,"wide*",INDEX([1]Location1!$A:$Z,0,MATCH($I$21,[1]Location1!$2:$2,0))),0)+
IFERROR(SUMIF([1]Location1!A:A,"short*",INDEX([1]Location1!$A:$Z,0,MATCH($I$21,[1]Location1!$2:$2,0))),0)+
IFERROR(SUMIF([1]Location1!A:A,"saved*",INDEX([1]Location1!$A:$Z,0,MATCH($I$21,[1]Location1!$2:$2,0))),0)+
IFERROR(SUMIF([1]Location1!A:A,"out*",INDEX([1]Location1!$A:$Z,0,MATCH($I$21,[1]Location1!$2:$2,0))),0)+
IFERROR(SUMIF([1]Location1!A:A,"goal*",INDEX([1]Location1!$A:$Z,0,MATCH($I$21,[1]Location1!$2:$2,0))),0)+
IFERROR(SUMIF([1]Location1!A:A,"off*",INDEX([1]Location1!$A:$Z,0,MATCH($I$21,[1]Location1!$2:$2,0))),0)</f>
        <v>0</v>
      </c>
      <c r="N21" s="1" t="s">
        <v>88</v>
      </c>
      <c r="O21">
        <f>IFERROR(SUMIF([1]Location1!A:A,"free*ed",INDEX([1]Location1!$A:$Z,0,MATCH($N$18,[1]Location1!$2:$2,0))),0)</f>
        <v>1</v>
      </c>
    </row>
    <row r="22" spans="2:16" ht="15" x14ac:dyDescent="0.2">
      <c r="B22" s="1"/>
      <c r="C22" s="1" t="s">
        <v>0</v>
      </c>
      <c r="D22" s="1">
        <f>SUM(D4:D18)</f>
        <v>16</v>
      </c>
      <c r="E22" s="1">
        <f>SUM(E4:E18)</f>
        <v>14</v>
      </c>
      <c r="F22" s="1">
        <f>SUM(F4:F18)</f>
        <v>30</v>
      </c>
      <c r="G22" s="1"/>
      <c r="H22" s="1"/>
      <c r="I22" s="1" t="s">
        <v>0</v>
      </c>
      <c r="J22" s="1">
        <f>SUM(J4:J18)</f>
        <v>19</v>
      </c>
      <c r="K22" s="1">
        <f>SUM(K5:K18)</f>
        <v>26</v>
      </c>
      <c r="L22" s="1"/>
      <c r="N22" s="1" t="s">
        <v>0</v>
      </c>
      <c r="O22">
        <f>SUM(O4:O18)</f>
        <v>10</v>
      </c>
    </row>
    <row r="23" spans="2:16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N23" s="1"/>
    </row>
    <row r="24" spans="2:16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16" ht="15" x14ac:dyDescent="0.2">
      <c r="B25" s="1"/>
      <c r="C25" s="1" t="s">
        <v>91</v>
      </c>
      <c r="D25" s="1">
        <f>SUMIF(C4:C21, "*C*", D4:D21)</f>
        <v>5</v>
      </c>
      <c r="E25" s="1">
        <f>SUMIF(C4:C21, "*C*", F4:F21)</f>
        <v>7</v>
      </c>
      <c r="F25" s="7">
        <f>IF(E25,D25/E25,0)</f>
        <v>0.7142857142857143</v>
      </c>
      <c r="G25" s="1"/>
      <c r="H25" s="1"/>
      <c r="I25" s="1" t="s">
        <v>91</v>
      </c>
      <c r="J25" s="1">
        <f>SUMIF(I4:I21, "*C*", J4:J21)</f>
        <v>2</v>
      </c>
      <c r="K25" s="1">
        <f>SUMIF(I4:I21, "*C*", K4:K21)</f>
        <v>4</v>
      </c>
      <c r="L25" s="7">
        <f>IF(K25,J25/K25,0)</f>
        <v>0.5</v>
      </c>
      <c r="N25" s="1" t="s">
        <v>91</v>
      </c>
      <c r="O25" s="1">
        <f>SUMIF(N4:N21, "*C*", O4:O21)</f>
        <v>4</v>
      </c>
      <c r="P25" s="7">
        <f>IF(O25,O25/O28,0)</f>
        <v>0.30769230769230771</v>
      </c>
    </row>
    <row r="26" spans="2:16" ht="15" x14ac:dyDescent="0.2">
      <c r="B26" s="1"/>
      <c r="C26" s="1" t="s">
        <v>90</v>
      </c>
      <c r="D26" s="1">
        <f>SUMIF(C4:C21, "*B*", D4:D21)</f>
        <v>5</v>
      </c>
      <c r="E26" s="1">
        <f>SUMIF(C4:C21, "*B*", F4:F21)</f>
        <v>13</v>
      </c>
      <c r="F26" s="7">
        <f t="shared" ref="F26:F28" si="1">IF(E26,D26/E26,0)</f>
        <v>0.38461538461538464</v>
      </c>
      <c r="G26" s="1"/>
      <c r="H26" s="1"/>
      <c r="I26" s="1" t="s">
        <v>90</v>
      </c>
      <c r="J26" s="1">
        <f>SUMIF(I4:I21, "*B*", J4:J21)</f>
        <v>16</v>
      </c>
      <c r="K26" s="1">
        <f>SUMIF(I4:I21, "*B*", K4:K21)</f>
        <v>20</v>
      </c>
      <c r="L26" s="7">
        <f>IF(K26,J26/K26,0)</f>
        <v>0.8</v>
      </c>
      <c r="N26" s="1" t="s">
        <v>90</v>
      </c>
      <c r="O26" s="1">
        <f>SUMIF(N4:N21, "*B*", O4:O21)</f>
        <v>6</v>
      </c>
      <c r="P26" s="7">
        <f>IF(O26,O26/O28,0)</f>
        <v>0.46153846153846156</v>
      </c>
    </row>
    <row r="27" spans="2:16" ht="15" x14ac:dyDescent="0.2">
      <c r="B27" s="1"/>
      <c r="C27" s="1" t="s">
        <v>89</v>
      </c>
      <c r="D27" s="1">
        <f>SUMIF(C4:C21, "*A*", D4:D21)</f>
        <v>6</v>
      </c>
      <c r="E27" s="1">
        <f>SUMIF(C4:C21, "*A*", F4:F21)</f>
        <v>10</v>
      </c>
      <c r="F27" s="7">
        <f t="shared" si="1"/>
        <v>0.6</v>
      </c>
      <c r="G27" s="1"/>
      <c r="H27" s="1"/>
      <c r="I27" s="1" t="s">
        <v>89</v>
      </c>
      <c r="J27" s="1">
        <f>SUMIF(I4:I21, "*A*", J4:J21)</f>
        <v>1</v>
      </c>
      <c r="K27" s="1">
        <f>SUMIF(I4:I21, "*A*", K4:K21)</f>
        <v>2</v>
      </c>
      <c r="L27" s="7">
        <f t="shared" ref="L27:L28" si="2">IF(K27,J27/K27,0)</f>
        <v>0.5</v>
      </c>
      <c r="N27" s="1" t="s">
        <v>89</v>
      </c>
      <c r="O27" s="1">
        <f>SUMIF(N4:N21, "*A", O4:O21)</f>
        <v>3</v>
      </c>
      <c r="P27" s="7">
        <f>IF(O27,O27/O28,0)</f>
        <v>0.23076923076923078</v>
      </c>
    </row>
    <row r="28" spans="2:16" ht="15" x14ac:dyDescent="0.2">
      <c r="B28" s="1"/>
      <c r="C28" s="1" t="s">
        <v>0</v>
      </c>
      <c r="D28" s="1">
        <f>SUM(D25:D27)</f>
        <v>16</v>
      </c>
      <c r="E28" s="1">
        <f>SUM(E25:E27)</f>
        <v>30</v>
      </c>
      <c r="F28" s="7">
        <f t="shared" si="1"/>
        <v>0.53333333333333333</v>
      </c>
      <c r="G28" s="1"/>
      <c r="H28" s="1"/>
      <c r="I28" s="1" t="s">
        <v>0</v>
      </c>
      <c r="J28" s="1">
        <f>SUM(J25:J27)</f>
        <v>19</v>
      </c>
      <c r="K28">
        <f>SUM(K25:K27)</f>
        <v>26</v>
      </c>
      <c r="L28" s="7">
        <f t="shared" si="2"/>
        <v>0.73076923076923073</v>
      </c>
      <c r="N28" s="1" t="s">
        <v>0</v>
      </c>
      <c r="O28">
        <f>SUM(O25:O27)</f>
        <v>13</v>
      </c>
      <c r="P28" s="7">
        <f>IF(O28,O28/O28,0)</f>
        <v>1</v>
      </c>
    </row>
    <row r="29" spans="2:16" ht="15" x14ac:dyDescent="0.2">
      <c r="B29" s="1"/>
      <c r="C29" s="1"/>
      <c r="D29" s="1"/>
      <c r="E29" s="1"/>
      <c r="F29" s="7"/>
      <c r="G29" s="1"/>
      <c r="H29" s="1"/>
      <c r="I29" s="1"/>
      <c r="J29" s="1"/>
      <c r="N29" s="1"/>
    </row>
    <row r="30" spans="2:16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7">
        <f>IF(E30,D30/E30,0)</f>
        <v>0</v>
      </c>
      <c r="I30" s="1">
        <v>1</v>
      </c>
      <c r="J30" s="1">
        <f>SUMIF(I4:I21, "*1*", J4:J21)</f>
        <v>2</v>
      </c>
      <c r="K30" s="1">
        <f>SUMIF(I4:I21, "*1*", K4:K21)</f>
        <v>2</v>
      </c>
      <c r="L30" s="7">
        <f>IF(K30,J30/K30,0)</f>
        <v>1</v>
      </c>
      <c r="N30" s="1">
        <v>1</v>
      </c>
      <c r="O30" s="1">
        <f>SUMIF(N4:N21, "*1*", O4:O21)</f>
        <v>0</v>
      </c>
      <c r="P30" s="7">
        <f>IF(O30,O30/O36,0)</f>
        <v>0</v>
      </c>
    </row>
    <row r="31" spans="2:16" ht="15" x14ac:dyDescent="0.2">
      <c r="C31" s="1">
        <v>2</v>
      </c>
      <c r="D31" s="1">
        <f>SUMIF(C4:C21, "*2*", D4:D21)</f>
        <v>1</v>
      </c>
      <c r="E31" s="1">
        <f>SUMIF(C4:C21, "*2*", F4:F21)</f>
        <v>2</v>
      </c>
      <c r="F31" s="7">
        <f t="shared" ref="F31:F36" si="3">IF(E31,D31/E31,0)</f>
        <v>0.5</v>
      </c>
      <c r="I31" s="1">
        <v>2</v>
      </c>
      <c r="J31" s="1">
        <f>SUMIF(I4:I21, "*2*", J4:J21)</f>
        <v>11</v>
      </c>
      <c r="K31" s="1">
        <f>SUMIF(I4:I21, "*2*", K4:K21)</f>
        <v>11</v>
      </c>
      <c r="L31" s="7">
        <f t="shared" ref="L31:L35" si="4">IF(K31,J31/K31,0)</f>
        <v>1</v>
      </c>
      <c r="N31" s="1">
        <v>2</v>
      </c>
      <c r="O31" s="1">
        <f>SUMIF(N4:N21, "*2*", O4:O21)</f>
        <v>2</v>
      </c>
      <c r="P31" s="7">
        <f>IF(O31,O31/O36,0)</f>
        <v>0.2</v>
      </c>
    </row>
    <row r="32" spans="2:16" ht="15" x14ac:dyDescent="0.2">
      <c r="C32" s="1">
        <v>3</v>
      </c>
      <c r="D32" s="1">
        <f>SUMIF(C4:C21, "*3*", D4:D21)</f>
        <v>3</v>
      </c>
      <c r="E32" s="1">
        <f>SUMIF(C4:C21, "*3*", F4:F21)</f>
        <v>14</v>
      </c>
      <c r="F32" s="7">
        <f t="shared" si="3"/>
        <v>0.21428571428571427</v>
      </c>
      <c r="I32" s="1">
        <v>3</v>
      </c>
      <c r="J32" s="1">
        <f>SUMIF(I4:I21, "*3*", J4:J21)</f>
        <v>5</v>
      </c>
      <c r="K32" s="1">
        <f>SUMIF(I4:I21, "*3*", K4:K21)</f>
        <v>10</v>
      </c>
      <c r="L32" s="7">
        <f t="shared" si="4"/>
        <v>0.5</v>
      </c>
      <c r="N32" s="1">
        <v>3</v>
      </c>
      <c r="O32" s="1">
        <f>SUMIF(N4:N21, "*3*", O4:O21)</f>
        <v>3</v>
      </c>
      <c r="P32" s="7">
        <f t="shared" ref="P32" si="5">IF(O32,O32/O36,0)</f>
        <v>0.3</v>
      </c>
    </row>
    <row r="33" spans="3:16" ht="15" x14ac:dyDescent="0.2">
      <c r="C33" s="1">
        <v>4</v>
      </c>
      <c r="D33" s="1">
        <f>SUMIF(C4:C21, "*4*", D4:D21)</f>
        <v>7</v>
      </c>
      <c r="E33" s="1">
        <f>SUMIF(C4:C21, "*4*", F4:F21)</f>
        <v>9</v>
      </c>
      <c r="F33" s="7">
        <f t="shared" si="3"/>
        <v>0.77777777777777779</v>
      </c>
      <c r="I33" s="1">
        <v>4</v>
      </c>
      <c r="J33" s="1">
        <f>SUMIF(I4:I21, "*4*", J4:J21)</f>
        <v>1</v>
      </c>
      <c r="K33" s="1">
        <f>SUMIF(I4:I21, "*4*", K4:K21)</f>
        <v>3</v>
      </c>
      <c r="L33" s="7">
        <f t="shared" si="4"/>
        <v>0.33333333333333331</v>
      </c>
      <c r="N33" s="1">
        <v>4</v>
      </c>
      <c r="O33" s="1">
        <f>SUMIF(N4:N21, "*4*", O4:O21)</f>
        <v>3</v>
      </c>
      <c r="P33" s="7">
        <f>IF(O33,O33/O36,0)</f>
        <v>0.3</v>
      </c>
    </row>
    <row r="34" spans="3:16" ht="15" x14ac:dyDescent="0.2">
      <c r="C34" s="1">
        <v>5</v>
      </c>
      <c r="D34" s="1">
        <f>SUMIF(C4:C21, "*5*", D4:D21)</f>
        <v>5</v>
      </c>
      <c r="E34" s="1">
        <f>SUMIF(C4:C21, "*5*", F4:F21)</f>
        <v>5</v>
      </c>
      <c r="F34" s="7">
        <f t="shared" si="3"/>
        <v>1</v>
      </c>
      <c r="I34" s="1">
        <v>5</v>
      </c>
      <c r="J34" s="1">
        <f>SUMIF(I4:I21, "*5*", J4:J21)</f>
        <v>0</v>
      </c>
      <c r="K34" s="1">
        <f>SUMIF(I4:I21, "*5*", K4:K21)</f>
        <v>0</v>
      </c>
      <c r="L34" s="7">
        <f t="shared" si="4"/>
        <v>0</v>
      </c>
      <c r="N34" s="1">
        <v>5</v>
      </c>
      <c r="O34" s="1">
        <f>SUMIF(N4:N21, "*5*", O4:O21)</f>
        <v>2</v>
      </c>
      <c r="P34" s="7">
        <f>IF(O34,O34/O36,0)</f>
        <v>0.2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7">
        <f t="shared" si="3"/>
        <v>0</v>
      </c>
      <c r="I35" s="1">
        <v>6</v>
      </c>
      <c r="J35" s="1">
        <f>SUMIF(I4:I21, "*6*", J4:J21)</f>
        <v>0</v>
      </c>
      <c r="K35" s="1">
        <f>SUMIF(I4:I21, "*6*", K4:K21)</f>
        <v>0</v>
      </c>
      <c r="L35" s="7">
        <f t="shared" si="4"/>
        <v>0</v>
      </c>
      <c r="N35" s="1">
        <v>6</v>
      </c>
      <c r="O35" s="1">
        <f>SUMIF(N4:N21, "*5*", O4:O21)</f>
        <v>2</v>
      </c>
      <c r="P35" s="7">
        <f>IF(O35,O35/O36,0)</f>
        <v>0.2</v>
      </c>
    </row>
    <row r="36" spans="3:16" ht="15" x14ac:dyDescent="0.2">
      <c r="C36" s="6" t="s">
        <v>0</v>
      </c>
      <c r="D36">
        <f>SUM(D30:D34)</f>
        <v>16</v>
      </c>
      <c r="E36">
        <f>SUM(E30:E34)</f>
        <v>30</v>
      </c>
      <c r="F36" s="7">
        <f t="shared" si="3"/>
        <v>0.53333333333333333</v>
      </c>
      <c r="I36" s="6" t="s">
        <v>0</v>
      </c>
      <c r="J36">
        <f>SUM(J30:J35)</f>
        <v>19</v>
      </c>
      <c r="K36" s="6">
        <f>SUM(K30:K35)</f>
        <v>26</v>
      </c>
      <c r="L36" s="7">
        <f>IF(K36,J36/K36,0)</f>
        <v>0.73076923076923073</v>
      </c>
      <c r="N36" s="6" t="s">
        <v>0</v>
      </c>
      <c r="O36" s="6">
        <f>SUM(O30:O34)</f>
        <v>10</v>
      </c>
      <c r="P36" s="7">
        <f>IF(O36,O36/O36,0)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DAA-7F18-1240-864F-2445E7956409}">
  <dimension ref="B2:P36"/>
  <sheetViews>
    <sheetView workbookViewId="0">
      <selection activeCell="J30" sqref="J30:K35"/>
    </sheetView>
  </sheetViews>
  <sheetFormatPr baseColWidth="10" defaultColWidth="11" defaultRowHeight="13" x14ac:dyDescent="0.15"/>
  <sheetData>
    <row r="2" spans="2:15" ht="15" x14ac:dyDescent="0.2">
      <c r="B2" s="1" t="s">
        <v>15</v>
      </c>
      <c r="C2" s="1" t="str">
        <f>[1]Location2!$B$1</f>
        <v>Tipperary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5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</row>
    <row r="4" spans="2:15" ht="15" x14ac:dyDescent="0.2">
      <c r="B4" s="1"/>
      <c r="C4" s="1" t="s">
        <v>5</v>
      </c>
      <c r="D4" s="1">
        <f>IFERROR(VLOOKUP("own*won",[1]Location2!A1:Q18,MATCH(C4,[1]Location2!2:2,0),0), 0)</f>
        <v>0</v>
      </c>
      <c r="E4" s="1">
        <f>IFERROR(VLOOKUP("own*lost",[1]Location2!A1:Q18,MATCH(C4,[1]Location2!2:2,0),0), 0)</f>
        <v>0</v>
      </c>
      <c r="F4" s="1">
        <f t="shared" ref="F4:F21" si="0">SUM(D4:E4)</f>
        <v>0</v>
      </c>
      <c r="H4" s="1"/>
      <c r="I4" s="1" t="s">
        <v>5</v>
      </c>
      <c r="J4" s="1">
        <f>IFERROR(SUMIF([1]Location2!A:A,"point*",INDEX([1]Location2!$A:$Z,0,MATCH($I$4,[1]Location2!$2:$2,0))),0)+
IFERROR(SUMIF([1]Location2!A:A,"goal*",INDEX([1]Location2!$A:$Z,0,MATCH($I$4,[1]Location2!$2:$2,0))),0)</f>
        <v>0</v>
      </c>
      <c r="K4" s="1">
        <f>IFERROR(SUMIF([1]Location2!A:A,"point*",INDEX([1]Location2!$A:$Z,0,MATCH($I$4,[1]Location2!$2:$2,0))),0)+
IFERROR(SUMIF([1]Location2!A:A,"wide*",INDEX([1]Location2!$A:$Z,0,MATCH($I$4,[1]Location2!$2:$2,0))),0)+
IFERROR(SUMIF([1]Location2!A:A,"short*",INDEX([1]Location2!$A:$Z,0,MATCH($I$4,[1]Location2!$2:$2,0))),0)+
IFERROR(SUMIF([1]Location2!A:A,"saved*",INDEX([1]Location2!$A:$Z,0,MATCH($I$4,[1]Location2!$2:$2,0))),0)+
IFERROR(SUMIF([1]Location2!A:A,"out*",INDEX([1]Location2!$A:$Z,0,MATCH($I$4,[1]Location2!$2:$2,0))),0)+
IFERROR(SUMIF([1]Location2!A:A,"goal*",INDEX([1]Location2!$A:$Z,0,MATCH($I$4,[1]Location2!$2:$2,0))),0)+
IFERROR(SUMIF([1]Location2!A:A,"off*",INDEX([1]Location2!$A:$Z,0,MATCH($I$4,[1]Location2!$2:$2,0))),0)</f>
        <v>0</v>
      </c>
      <c r="N4" s="1" t="s">
        <v>5</v>
      </c>
      <c r="O4">
        <f>IFERROR(SUMIF([1]Location2!A:A,"free*ed",INDEX([1]Location2!$A:$Z,0,MATCH($N$4,[1]Location2!$2:$2,0))),0)</f>
        <v>0</v>
      </c>
    </row>
    <row r="5" spans="2:15" ht="15" x14ac:dyDescent="0.2">
      <c r="B5" s="1"/>
      <c r="C5" s="1" t="s">
        <v>6</v>
      </c>
      <c r="D5" s="1">
        <f>IFERROR(VLOOKUP("own*won",[1]Location2!A1:Q18,MATCH(C5,[1]Location2!2:2,0),0), 0)</f>
        <v>0</v>
      </c>
      <c r="E5" s="1">
        <f>IFERROR(VLOOKUP("own*lost",[1]Location2!A1:Q18,MATCH(C5,[1]Location2!2:2,0),0), 0)</f>
        <v>0</v>
      </c>
      <c r="F5" s="1">
        <f t="shared" si="0"/>
        <v>0</v>
      </c>
      <c r="H5" s="1"/>
      <c r="I5" s="1" t="s">
        <v>6</v>
      </c>
      <c r="J5" s="1">
        <f>IFERROR(SUMIF([1]Location2!A:A,"point*",INDEX([1]Location2!$A:$Z,0,MATCH($I$5,[1]Location2!$2:$2,0))),0)+
IFERROR(SUMIF([1]Location2!A:A,"goal*",INDEX([1]Location2!$A:$Z,0,MATCH($I$5,[1]Location2!$2:$2,0))),0)</f>
        <v>0</v>
      </c>
      <c r="K5">
        <f>IFERROR(SUMIF([1]Location2!A:A,"point*",INDEX([1]Location2!$A:$Z,0,MATCH($I$5,[1]Location2!$2:$2,0))),0)+
IFERROR(SUMIF([1]Location2!A:A,"wide*",INDEX([1]Location2!$A:$Z,0,MATCH($I$5,[1]Location2!$2:$2,0))),0)+
IFERROR(SUMIF([1]Location2!A:A,"short*",INDEX([1]Location2!$A:$Z,0,MATCH($I$5,[1]Location2!$2:$2,0))),0)+
IFERROR(SUMIF([1]Location2!A:A,"saved*",INDEX([1]Location2!$A:$Z,0,MATCH($I$5,[1]Location2!$2:$2,0))),0)+
IFERROR(SUMIF([1]Location2!A:A,"out*",INDEX([1]Location2!$A:$Z,0,MATCH($I$5,[1]Location2!$2:$2,0))),0)+
IFERROR(SUMIF([1]Location2!A:A,"goal*",INDEX([1]Location2!$A:$Z,0,MATCH($I$5,[1]Location2!$2:$2,0))),0)+
IFERROR(SUMIF([1]Location2!A:A,"off*",INDEX([1]Location2!$A:$Z,0,MATCH($I$5,[1]Location2!$2:$2,0))),0)</f>
        <v>0</v>
      </c>
      <c r="N5" s="1" t="s">
        <v>6</v>
      </c>
      <c r="O5">
        <f>IFERROR(SUMIF([1]Location2!A:A,"free*ed",INDEX([1]Location2!$A:$Z,0,MATCH($N$5,[1]Location2!$2:$2,0))),0)</f>
        <v>1</v>
      </c>
    </row>
    <row r="6" spans="2:15" ht="15" x14ac:dyDescent="0.2">
      <c r="B6" s="1"/>
      <c r="C6" s="1" t="s">
        <v>7</v>
      </c>
      <c r="D6" s="1">
        <f>IFERROR(VLOOKUP("own*won",[1]Location2!A1:Q18,MATCH(C6,[1]Location2!2:2,0),0), 0)</f>
        <v>0</v>
      </c>
      <c r="E6" s="1">
        <f>IFERROR(VLOOKUP("own*lost",[1]Location2!A1:Q18,MATCH(C6,[1]Location2!2:2,0),0), 0)</f>
        <v>0</v>
      </c>
      <c r="F6" s="1">
        <f t="shared" si="0"/>
        <v>0</v>
      </c>
      <c r="H6" s="1"/>
      <c r="I6" s="1" t="s">
        <v>7</v>
      </c>
      <c r="J6" s="1">
        <f>IFERROR(SUMIF([1]Location2!A:A,"point*",INDEX([1]Location2!$A:$Z,0,MATCH($I$6,[1]Location2!$2:$2,0))),0)+
IFERROR(SUMIF([1]Location2!A:A,"goal*",INDEX([1]Location2!$A:$Z,0,MATCH($I$6,[1]Location2!$2:$2,0))),0)</f>
        <v>0</v>
      </c>
      <c r="K6">
        <f>IFERROR(SUMIF([1]Location2!A:A,"point*",INDEX([1]Location2!$A:$Z,0,MATCH($I$6,[1]Location2!$2:$2,0))),0)+
IFERROR(SUMIF([1]Location2!A:A,"wide*",INDEX([1]Location2!$A:$Z,0,MATCH($I$6,[1]Location2!$2:$2,0))),0)+
IFERROR(SUMIF([1]Location2!A:A,"short*",INDEX([1]Location2!$A:$Z,0,MATCH($I$6,[1]Location2!$2:$2,0))),0)+
IFERROR(SUMIF([1]Location2!A:A,"saved*",INDEX([1]Location2!$A:$Z,0,MATCH($I$6,[1]Location2!$2:$2,0))),0)+
IFERROR(SUMIF([1]Location2!A:A,"out*",INDEX([1]Location2!$A:$Z,0,MATCH($I$6,[1]Location2!$2:$2,0))),0)+
IFERROR(SUMIF([1]Location2!A:A,"goal*",INDEX([1]Location2!$A:$Z,0,MATCH($I$6,[1]Location2!$2:$2,0))),0)+
IFERROR(SUMIF([1]Location2!A:A,"off*",INDEX([1]Location2!$A:$Z,0,MATCH($I$6,[1]Location2!$2:$2,0))),0)</f>
        <v>0</v>
      </c>
      <c r="N6" s="1" t="s">
        <v>7</v>
      </c>
      <c r="O6">
        <f>IFERROR(SUMIF([1]Location2!A:A,"free*ed",INDEX([1]Location2!$A:$Z,0,MATCH($N$6,[1]Location2!$2:$2,0))),0)</f>
        <v>0</v>
      </c>
    </row>
    <row r="7" spans="2:15" ht="15" x14ac:dyDescent="0.2">
      <c r="B7" s="1"/>
      <c r="C7" s="1" t="s">
        <v>8</v>
      </c>
      <c r="D7" s="1">
        <f>IFERROR(VLOOKUP("own*won",[1]Location2!A1:Q18,MATCH(C7,[1]Location2!2:2,0),0), 0)</f>
        <v>4</v>
      </c>
      <c r="E7" s="1">
        <f>IFERROR(VLOOKUP("own*lost",[1]Location2!A1:Q18,MATCH(C7,[1]Location2!2:2,0),0), 0)</f>
        <v>0</v>
      </c>
      <c r="F7" s="1">
        <f t="shared" si="0"/>
        <v>4</v>
      </c>
      <c r="H7" s="1"/>
      <c r="I7" s="1" t="s">
        <v>8</v>
      </c>
      <c r="J7" s="1">
        <f>IFERROR(SUMIF([1]Location2!A:A,"point*",INDEX([1]Location2!$A:$Z,0,MATCH($I$7,[1]Location2!$2:$2,0))),0)+
IFERROR(SUMIF([1]Location2!A:A,"goal*",INDEX([1]Location2!$A:$Z,0,MATCH($I$7,[1]Location2!$2:$2,0))),0)</f>
        <v>0</v>
      </c>
      <c r="K7">
        <f>IFERROR(SUMIF([1]Location2!A:A,"point*",INDEX([1]Location2!$A:$Z,0,MATCH($I$7,[1]Location2!$2:$2,0))),0)+
IFERROR(SUMIF([1]Location2!A:A,"wide*",INDEX([1]Location2!$A:$Z,0,MATCH($I$7,[1]Location2!$2:$2,0))),0)+
IFERROR(SUMIF([1]Location2!A:A,"short*",INDEX([1]Location2!$A:$Z,0,MATCH($I$7,[1]Location2!$2:$2,0))),0)+
IFERROR(SUMIF([1]Location2!A:A,"saved*",INDEX([1]Location2!$A:$Z,0,MATCH($I$7,[1]Location2!$2:$2,0))),0)+
IFERROR(SUMIF([1]Location2!A:A,"out*",INDEX([1]Location2!$A:$Z,0,MATCH($I$7,[1]Location2!$2:$2,0))),0)+
IFERROR(SUMIF([1]Location2!A:A,"goal*",INDEX([1]Location2!$A:$Z,0,MATCH($I$7,[1]Location2!$2:$2,0))),0)+
IFERROR(SUMIF([1]Location2!A:A,"off*",INDEX([1]Location2!$A:$Z,0,MATCH($I$7,[1]Location2!$2:$2,0))),0)</f>
        <v>0</v>
      </c>
      <c r="N7" s="1" t="s">
        <v>8</v>
      </c>
      <c r="O7">
        <f>IFERROR(SUMIF([1]Location2!A:A,"free*ed",INDEX([1]Location2!$A:$Z,0,MATCH($N$7,[1]Location2!$2:$2,0))),0)</f>
        <v>0</v>
      </c>
    </row>
    <row r="8" spans="2:15" ht="15" x14ac:dyDescent="0.2">
      <c r="B8" s="1"/>
      <c r="C8" s="1" t="s">
        <v>9</v>
      </c>
      <c r="D8" s="1">
        <f>IFERROR(VLOOKUP("own*won",[1]Location2!A1:Q18,MATCH(C8,[1]Location2!2:2,0),0), 0)</f>
        <v>0</v>
      </c>
      <c r="E8" s="1">
        <f>IFERROR(VLOOKUP("own*lost",[1]Location2!A1:Q18,MATCH(C8,[1]Location2!2:2,0),0), 0)</f>
        <v>0</v>
      </c>
      <c r="F8" s="1">
        <f t="shared" si="0"/>
        <v>0</v>
      </c>
      <c r="H8" s="1"/>
      <c r="I8" s="1" t="s">
        <v>9</v>
      </c>
      <c r="J8" s="1">
        <f>IFERROR(SUMIF([1]Location2!A:A,"point*",INDEX([1]Location2!$A:$Z,0,MATCH($I$8,[1]Location2!$2:$2,0))),0)+
IFERROR(SUMIF([1]Location2!A:A,"goal*",INDEX([1]Location2!$A:$Z,0,MATCH($I$8,[1]Location2!$2:$2,0))),0)</f>
        <v>0</v>
      </c>
      <c r="K8">
        <f>IFERROR(SUMIF([1]Location2!A:A,"point*",INDEX([1]Location2!$A:$Z,0,MATCH($I$8,[1]Location2!$2:$2,0))),0)+
IFERROR(SUMIF([1]Location2!A:A,"wide*",INDEX([1]Location2!$A:$Z,0,MATCH($I$8,[1]Location2!$2:$2,0))),0)+
IFERROR(SUMIF([1]Location2!A:A,"short*",INDEX([1]Location2!$A:$Z,0,MATCH($I$8,[1]Location2!$2:$2,0))),0)+
IFERROR(SUMIF([1]Location2!A:A,"saved*",INDEX([1]Location2!$A:$Z,0,MATCH($I$8,[1]Location2!$2:$2,0))),0)+
IFERROR(SUMIF([1]Location2!A:A,"out*",INDEX([1]Location2!$A:$Z,0,MATCH($I$8,[1]Location2!$2:$2,0))),0)+
IFERROR(SUMIF([1]Location2!A:A,"goal*",INDEX([1]Location2!$A:$Z,0,MATCH($I$8,[1]Location2!$2:$2,0))),0)+
IFERROR(SUMIF([1]Location2!A:A,"off*",INDEX([1]Location2!$A:$Z,0,MATCH($I$8,[1]Location2!$2:$2,0))),0)</f>
        <v>0</v>
      </c>
      <c r="N8" s="1" t="s">
        <v>9</v>
      </c>
      <c r="O8">
        <f>IFERROR(SUMIF([1]Location2!A:A,"free*ed",INDEX([1]Location2!$A:$Z,0,MATCH($N$8,[1]Location2!$2:$2,0))),0)</f>
        <v>1</v>
      </c>
    </row>
    <row r="9" spans="2:15" ht="15" x14ac:dyDescent="0.2">
      <c r="B9" s="1"/>
      <c r="C9" s="1" t="s">
        <v>10</v>
      </c>
      <c r="D9" s="1">
        <f>IFERROR(VLOOKUP("own*won",[1]Location2!A1:Q18,MATCH(C9,[1]Location2!2:2,0),0), 0)</f>
        <v>1</v>
      </c>
      <c r="E9" s="1">
        <f>IFERROR(VLOOKUP("own*lost",[1]Location2!A1:Q18,MATCH(C9,[1]Location2!2:2,0),0), 0)</f>
        <v>0</v>
      </c>
      <c r="F9" s="1">
        <f t="shared" si="0"/>
        <v>1</v>
      </c>
      <c r="H9" s="1"/>
      <c r="I9" s="1" t="s">
        <v>10</v>
      </c>
      <c r="J9" s="1">
        <f>IFERROR(SUMIF([1]Location2!A:A,"point*",INDEX([1]Location2!$A:$Z,0,MATCH($I$9,[1]Location2!$2:$2,0))),0)+
IFERROR(SUMIF([1]Location2!A:A,"goal*",INDEX([1]Location2!$A:$Z,0,MATCH($I$9,[1]Location2!$2:$2,0))),0)</f>
        <v>0</v>
      </c>
      <c r="K9">
        <f>IFERROR(SUMIF([1]Location2!A:A,"point*",INDEX([1]Location2!$A:$Z,0,MATCH($I$9,[1]Location2!$2:$2,0))),0)+
IFERROR(SUMIF([1]Location2!A:A,"wide*",INDEX([1]Location2!$A:$Z,0,MATCH($I$9,[1]Location2!$2:$2,0))),0)+
IFERROR(SUMIF([1]Location2!A:A,"short*",INDEX([1]Location2!$A:$Z,0,MATCH($I$9,[1]Location2!$2:$2,0))),0)+
IFERROR(SUMIF([1]Location2!A:A,"saved*",INDEX([1]Location2!$A:$Z,0,MATCH($I$9,[1]Location2!$2:$2,0))),0)+
IFERROR(SUMIF([1]Location2!A:A,"out*",INDEX([1]Location2!$A:$Z,0,MATCH($I$9,[1]Location2!$2:$2,0))),0)+
IFERROR(SUMIF([1]Location2!A:A,"goal*",INDEX([1]Location2!$A:$Z,0,MATCH($I$9,[1]Location2!$2:$2,0))),0)+
IFERROR(SUMIF([1]Location2!A:A,"off*",INDEX([1]Location2!$A:$Z,0,MATCH($I$9,[1]Location2!$2:$2,0))),0)</f>
        <v>0</v>
      </c>
      <c r="N9" s="1" t="s">
        <v>10</v>
      </c>
      <c r="O9">
        <f>IFERROR(SUMIF([1]Location2!A:A,"free*ed",INDEX([1]Location2!$A:$Z,0,MATCH($N$9,[1]Location2!$2:$2,0))),0)</f>
        <v>1</v>
      </c>
    </row>
    <row r="10" spans="2:15" ht="15" x14ac:dyDescent="0.2">
      <c r="B10" s="1"/>
      <c r="C10" s="1" t="s">
        <v>13</v>
      </c>
      <c r="D10" s="1">
        <f>IFERROR(VLOOKUP("own*won",[1]Location2!A1:Q18,MATCH(C10,[1]Location2!2:2,0),0), 0)</f>
        <v>0</v>
      </c>
      <c r="E10" s="1">
        <f>IFERROR(VLOOKUP("own*lost",[1]Location2!A1:Q18,MATCH(C10,[1]Location2!2:2,0),0), 0)</f>
        <v>1</v>
      </c>
      <c r="F10" s="1">
        <f t="shared" si="0"/>
        <v>1</v>
      </c>
      <c r="H10" s="1"/>
      <c r="I10" s="1" t="s">
        <v>13</v>
      </c>
      <c r="J10" s="1">
        <f>IFERROR(SUMIF([1]Location2!A:A,"point*",INDEX([1]Location2!$A:$Z,0,MATCH($I$10,[1]Location2!$2:$2,0))),0)+
IFERROR(SUMIF([1]Location2!A:A,"goal*",INDEX([1]Location2!$A:$Z,0,MATCH($I$10,[1]Location2!$2:$2,0))),0)</f>
        <v>1</v>
      </c>
      <c r="K10">
        <f>IFERROR(SUMIF([1]Location2!A:A,"point*",INDEX([1]Location2!$A:$Z,0,MATCH($I$10,[1]Location2!$2:$2,0))),0)+
IFERROR(SUMIF([1]Location2!A:A,"wide*",INDEX([1]Location2!$A:$Z,0,MATCH($I$10,[1]Location2!$2:$2,0))),0)+
IFERROR(SUMIF([1]Location2!A:A,"short*",INDEX([1]Location2!$A:$Z,0,MATCH($I$10,[1]Location2!$2:$2,0))),0)+
IFERROR(SUMIF([1]Location2!A:A,"saved*",INDEX([1]Location2!$A:$Z,0,MATCH($I$10,[1]Location2!$2:$2,0))),0)+
IFERROR(SUMIF([1]Location2!A:A,"out*",INDEX([1]Location2!$A:$Z,0,MATCH($I$10,[1]Location2!$2:$2,0))),0)+
IFERROR(SUMIF([1]Location2!A:A,"goal*",INDEX([1]Location2!$A:$Z,0,MATCH($I$10,[1]Location2!$2:$2,0))),0)+
IFERROR(SUMIF([1]Location2!A:A,"off*",INDEX([1]Location2!$A:$Z,0,MATCH($I$10,[1]Location2!$2:$2,0))),0)</f>
        <v>1</v>
      </c>
      <c r="N10" s="1" t="s">
        <v>13</v>
      </c>
      <c r="O10">
        <f>IFERROR(SUMIF([1]Location2!A:A,"free*ed",INDEX([1]Location2!$A:$Z,0,MATCH($N$10,[1]Location2!$2:$2,0))),0)</f>
        <v>1</v>
      </c>
    </row>
    <row r="11" spans="2:15" ht="15" x14ac:dyDescent="0.2">
      <c r="B11" s="1"/>
      <c r="C11" s="1" t="s">
        <v>11</v>
      </c>
      <c r="D11" s="1">
        <f>IFERROR(VLOOKUP("own*won",[1]Location2!A1:Q18,MATCH(C11,[1]Location2!2:2,0),0), 0)</f>
        <v>3</v>
      </c>
      <c r="E11" s="1">
        <f>IFERROR(VLOOKUP("own*lost",[1]Location2!A1:Q18,MATCH(C11,[1]Location2!2:2,0),0), 0)</f>
        <v>0</v>
      </c>
      <c r="F11" s="1">
        <f t="shared" si="0"/>
        <v>3</v>
      </c>
      <c r="H11" s="1"/>
      <c r="I11" s="1" t="s">
        <v>11</v>
      </c>
      <c r="J11" s="1">
        <f>IFERROR(SUMIF([1]Location2!A:A,"point*",INDEX([1]Location2!$A:$Z,0,MATCH($I$11,[1]Location2!$2:$2,0))),0)+
IFERROR(SUMIF([1]Location2!A:A,"goal*",INDEX([1]Location2!$A:$Z,0,MATCH($I$11,[1]Location2!$2:$2,0))),0)</f>
        <v>1</v>
      </c>
      <c r="K11">
        <f>IFERROR(SUMIF([1]Location2!A:A,"point*",INDEX([1]Location2!$A:$Z,0,MATCH($I$11,[1]Location2!$2:$2,0))),0)+
IFERROR(SUMIF([1]Location2!A:A,"wide*",INDEX([1]Location2!$A:$Z,0,MATCH($I$11,[1]Location2!$2:$2,0))),0)+
IFERROR(SUMIF([1]Location2!A:A,"short*",INDEX([1]Location2!$A:$Z,0,MATCH($I$11,[1]Location2!$2:$2,0))),0)+
IFERROR(SUMIF([1]Location2!A:A,"saved*",INDEX([1]Location2!$A:$Z,0,MATCH($I$11,[1]Location2!$2:$2,0))),0)+
IFERROR(SUMIF([1]Location2!A:A,"out*",INDEX([1]Location2!$A:$Z,0,MATCH($I$11,[1]Location2!$2:$2,0))),0)+
IFERROR(SUMIF([1]Location2!A:A,"goal*",INDEX([1]Location2!$A:$Z,0,MATCH($I$11,[1]Location2!$2:$2,0))),0)+
IFERROR(SUMIF([1]Location2!A:A,"off*",INDEX([1]Location2!$A:$Z,0,MATCH($I$11,[1]Location2!$2:$2,0))),0)</f>
        <v>5</v>
      </c>
      <c r="N11" s="1" t="s">
        <v>11</v>
      </c>
      <c r="O11">
        <f>IFERROR(SUMIF([1]Location2!A:A,"free*ed",INDEX([1]Location2!$A:$Z,0,MATCH($N$11,[1]Location2!$2:$2,0))),0)</f>
        <v>2</v>
      </c>
    </row>
    <row r="12" spans="2:15" ht="15" x14ac:dyDescent="0.2">
      <c r="B12" s="1"/>
      <c r="C12" s="1" t="s">
        <v>12</v>
      </c>
      <c r="D12" s="1">
        <f>IFERROR(VLOOKUP("own*won",[1]Location2!A1:Q18,MATCH(C12,[1]Location2!2:2,0),0), 0)</f>
        <v>1</v>
      </c>
      <c r="E12" s="1">
        <f>IFERROR(VLOOKUP("own*lost",[1]Location2!A1:Q18,MATCH(C12,[1]Location2!2:2,0),0), 0)</f>
        <v>0</v>
      </c>
      <c r="F12" s="1">
        <f t="shared" si="0"/>
        <v>1</v>
      </c>
      <c r="H12" s="1"/>
      <c r="I12" s="1" t="s">
        <v>12</v>
      </c>
      <c r="J12" s="1">
        <f>IFERROR(SUMIF([1]Location2!A:A,"point*",INDEX([1]Location2!$A:$Z,0,MATCH($I$12,[1]Location2!$2:$2,0))),0)+
IFERROR(SUMIF([1]Location2!A:A,"goal*",INDEX([1]Location2!$A:$Z,0,MATCH($I$12,[1]Location2!$2:$2,0))),0)</f>
        <v>0</v>
      </c>
      <c r="K12">
        <f>IFERROR(SUMIF([1]Location2!A:A,"point*",INDEX([1]Location2!$A:$Z,0,MATCH($I$12,[1]Location2!$2:$2,0))),0)+
IFERROR(SUMIF([1]Location2!A:A,"wide*",INDEX([1]Location2!$A:$Z,0,MATCH($I$12,[1]Location2!$2:$2,0))),0)+
IFERROR(SUMIF([1]Location2!A:A,"short*",INDEX([1]Location2!$A:$Z,0,MATCH($I$12,[1]Location2!$2:$2,0))),0)+
IFERROR(SUMIF([1]Location2!A:A,"saved*",INDEX([1]Location2!$A:$Z,0,MATCH($I$12,[1]Location2!$2:$2,0))),0)+
IFERROR(SUMIF([1]Location2!A:A,"out*",INDEX([1]Location2!$A:$Z,0,MATCH($I$12,[1]Location2!$2:$2,0))),0)+
IFERROR(SUMIF([1]Location2!A:A,"goal*",INDEX([1]Location2!$A:$Z,0,MATCH($I$12,[1]Location2!$2:$2,0))),0)+
IFERROR(SUMIF([1]Location2!A:A,"off*",INDEX([1]Location2!$A:$Z,0,MATCH($I$12,[1]Location2!$2:$2,0))),0)</f>
        <v>1</v>
      </c>
      <c r="N12" s="1" t="s">
        <v>12</v>
      </c>
      <c r="O12">
        <f>IFERROR(SUMIF([1]Location2!A:A,"free*ed",INDEX([1]Location2!$A:$Z,0,MATCH($N$12,[1]Location2!$2:$2,0))),0)</f>
        <v>0</v>
      </c>
    </row>
    <row r="13" spans="2:15" ht="15" x14ac:dyDescent="0.2">
      <c r="B13" s="1"/>
      <c r="C13" s="1" t="s">
        <v>80</v>
      </c>
      <c r="D13" s="1">
        <f>IFERROR(VLOOKUP("own*won",[1]Location2!A1:Q18,MATCH(C13,[1]Location2!2:2,0),0), 0)</f>
        <v>1</v>
      </c>
      <c r="E13" s="1">
        <f>IFERROR(VLOOKUP("own*lost",[1]Location2!A1:Q18,MATCH(C13,[1]Location2!2:2,0),0), 0)</f>
        <v>3</v>
      </c>
      <c r="F13" s="1">
        <f t="shared" si="0"/>
        <v>4</v>
      </c>
      <c r="H13" s="1"/>
      <c r="I13" s="1" t="s">
        <v>80</v>
      </c>
      <c r="J13" s="1">
        <f>IFERROR(SUMIF([1]Location2!A:A,"point*",INDEX([1]Location2!$A:$Z,0,MATCH($I$13,[1]Location2!$2:$2,0))),0)+
IFERROR(SUMIF([1]Location2!A:A,"goal*",INDEX([1]Location2!$A:$Z,0,MATCH($I$13,[1]Location2!$2:$2,0))),0)</f>
        <v>2</v>
      </c>
      <c r="K13">
        <f>IFERROR(SUMIF([1]Location2!A:A,"point*",INDEX([1]Location2!$A:$Z,0,MATCH($I$13,[1]Location2!$2:$2,0))),0)+
IFERROR(SUMIF([1]Location2!A:A,"wide*",INDEX([1]Location2!$A:$Z,0,MATCH($I$13,[1]Location2!$2:$2,0))),0)+
IFERROR(SUMIF([1]Location2!A:A,"short*",INDEX([1]Location2!$A:$Z,0,MATCH($I$13,[1]Location2!$2:$2,0))),0)+
IFERROR(SUMIF([1]Location2!A:A,"saved*",INDEX([1]Location2!$A:$Z,0,MATCH($I$13,[1]Location2!$2:$2,0))),0)+
IFERROR(SUMIF([1]Location2!A:A,"out*",INDEX([1]Location2!$A:$Z,0,MATCH($I$13,[1]Location2!$2:$2,0))),0)+
IFERROR(SUMIF([1]Location2!A:A,"goal*",INDEX([1]Location2!$A:$Z,0,MATCH($I$13,[1]Location2!$2:$2,0))),0)+
IFERROR(SUMIF([1]Location2!A:A,"off*",INDEX([1]Location2!$A:$Z,0,MATCH($I$13,[1]Location2!$2:$2,0))),0)</f>
        <v>2</v>
      </c>
      <c r="N13" s="1" t="s">
        <v>80</v>
      </c>
      <c r="O13">
        <f>IFERROR(SUMIF([1]Location2!A:A,"free*ed",INDEX([1]Location2!$A:$Z,0,MATCH($N$13,[1]Location2!$2:$2,0))),0)</f>
        <v>1</v>
      </c>
    </row>
    <row r="14" spans="2:15" ht="15" x14ac:dyDescent="0.2">
      <c r="B14" s="1"/>
      <c r="C14" s="1" t="s">
        <v>81</v>
      </c>
      <c r="D14" s="1">
        <f>IFERROR(VLOOKUP("own*won",[1]Location2!A1:Q18,MATCH(C14,[1]Location2!2:2,0),0), 0)</f>
        <v>0</v>
      </c>
      <c r="E14" s="1">
        <f>IFERROR(VLOOKUP("own*lost",[1]Location2!A1:Q18,MATCH(C14,[1]Location2!2:2,0),0), 0)</f>
        <v>1</v>
      </c>
      <c r="F14" s="1">
        <f t="shared" si="0"/>
        <v>1</v>
      </c>
      <c r="H14" s="1"/>
      <c r="I14" s="1" t="s">
        <v>81</v>
      </c>
      <c r="J14" s="1">
        <f>IFERROR(SUMIF([1]Location2!A:A,"point*",INDEX([1]Location2!$A:$Z,0,MATCH($I$14,[1]Location2!$2:$2,0))),0)+
IFERROR(SUMIF([1]Location2!A:A,"goal*",INDEX([1]Location2!$A:$Z,0,MATCH($I$14,[1]Location2!$2:$2,0))),0)</f>
        <v>6</v>
      </c>
      <c r="K14">
        <f>IFERROR(SUMIF([1]Location2!A:A,"point*",INDEX([1]Location2!$A:$Z,0,MATCH($I$14,[1]Location2!$2:$2,0))),0)+
IFERROR(SUMIF([1]Location2!A:A,"wide*",INDEX([1]Location2!$A:$Z,0,MATCH($I$14,[1]Location2!$2:$2,0))),0)+
IFERROR(SUMIF([1]Location2!A:A,"short*",INDEX([1]Location2!$A:$Z,0,MATCH($I$14,[1]Location2!$2:$2,0))),0)+
IFERROR(SUMIF([1]Location2!A:A,"saved*",INDEX([1]Location2!$A:$Z,0,MATCH($I$14,[1]Location2!$2:$2,0))),0)+
IFERROR(SUMIF([1]Location2!A:A,"out*",INDEX([1]Location2!$A:$Z,0,MATCH($I$14,[1]Location2!$2:$2,0))),0)+
IFERROR(SUMIF([1]Location2!A:A,"goal*",INDEX([1]Location2!$A:$Z,0,MATCH($I$14,[1]Location2!$2:$2,0))),0)+
IFERROR(SUMIF([1]Location2!A:A,"off*",INDEX([1]Location2!$A:$Z,0,MATCH($I$14,[1]Location2!$2:$2,0))),0)</f>
        <v>9</v>
      </c>
      <c r="N14" s="1" t="s">
        <v>81</v>
      </c>
      <c r="O14">
        <f>IFERROR(SUMIF([1]Location2!A:A,"free*ed",INDEX([1]Location2!$A:$Z,0,MATCH($N$14,[1]Location2!$2:$2,0))),0)</f>
        <v>1</v>
      </c>
    </row>
    <row r="15" spans="2:15" ht="15" x14ac:dyDescent="0.2">
      <c r="B15" s="1"/>
      <c r="C15" s="1" t="s">
        <v>82</v>
      </c>
      <c r="D15" s="1">
        <f>IFERROR(VLOOKUP("own*won",[1]Location2!A1:Q18,MATCH(C15,[1]Location2!2:2,0),0), 0)</f>
        <v>2</v>
      </c>
      <c r="E15" s="1">
        <f>IFERROR(VLOOKUP("own*lost",[1]Location2!A1:Q18,MATCH(C15,[1]Location2!2:2,0),0), 0)</f>
        <v>3</v>
      </c>
      <c r="F15" s="1">
        <f t="shared" si="0"/>
        <v>5</v>
      </c>
      <c r="H15" s="1"/>
      <c r="I15" s="1" t="s">
        <v>82</v>
      </c>
      <c r="J15" s="1">
        <f>IFERROR(SUMIF([1]Location2!A:A,"point*",INDEX([1]Location2!$A:$Z,0,MATCH($I$15,[1]Location2!$2:$2,0))),0)+
IFERROR(SUMIF([1]Location2!A:A,"goal*",INDEX([1]Location2!$A:$Z,0,MATCH($I$15,[1]Location2!$2:$2,0))),0)</f>
        <v>1</v>
      </c>
      <c r="K15">
        <f>IFERROR(SUMIF([1]Location2!A:A,"point*",INDEX([1]Location2!$A:$Z,0,MATCH($I$15,[1]Location2!$2:$2,0))),0)+
IFERROR(SUMIF([1]Location2!A:A,"wide*",INDEX([1]Location2!$A:$Z,0,MATCH($I$15,[1]Location2!$2:$2,0))),0)+
IFERROR(SUMIF([1]Location2!A:A,"short*",INDEX([1]Location2!$A:$Z,0,MATCH($I$15,[1]Location2!$2:$2,0))),0)+
IFERROR(SUMIF([1]Location2!A:A,"saved*",INDEX([1]Location2!$A:$Z,0,MATCH($I$15,[1]Location2!$2:$2,0))),0)+
IFERROR(SUMIF([1]Location2!A:A,"out*",INDEX([1]Location2!$A:$Z,0,MATCH($I$15,[1]Location2!$2:$2,0))),0)+
IFERROR(SUMIF([1]Location2!A:A,"goal*",INDEX([1]Location2!$A:$Z,0,MATCH($I$15,[1]Location2!$2:$2,0))),0)+
IFERROR(SUMIF([1]Location2!A:A,"off*",INDEX([1]Location2!$A:$Z,0,MATCH($I$15,[1]Location2!$2:$2,0))),0)</f>
        <v>1</v>
      </c>
      <c r="N15" s="1" t="s">
        <v>82</v>
      </c>
      <c r="O15">
        <f>IFERROR(SUMIF([1]Location2!A:A,"free*ed",INDEX([1]Location2!$A:$Z,0,MATCH($N$15,[1]Location2!$2:$2,0))),0)</f>
        <v>1</v>
      </c>
    </row>
    <row r="16" spans="2:15" ht="15" x14ac:dyDescent="0.2">
      <c r="B16" s="1"/>
      <c r="C16" s="1" t="s">
        <v>83</v>
      </c>
      <c r="D16" s="1">
        <f>IFERROR(VLOOKUP("own*won",[1]Location2!A1:Q18,MATCH(C16,[1]Location2!2:2,0),0), 0)</f>
        <v>1</v>
      </c>
      <c r="E16" s="1">
        <f>IFERROR(VLOOKUP("own*lost",[1]Location2!A1:Q18,MATCH(C16,[1]Location2!2:2,0),0), 0)</f>
        <v>0</v>
      </c>
      <c r="F16" s="1">
        <f t="shared" si="0"/>
        <v>1</v>
      </c>
      <c r="H16" s="1"/>
      <c r="I16" s="1" t="s">
        <v>83</v>
      </c>
      <c r="J16" s="1">
        <f>IFERROR(SUMIF([1]Location2!A:A,"point*",INDEX([1]Location2!$A:$Z,0,MATCH($I$16,[1]Location2!$2:$2,0))),0)+
IFERROR(SUMIF([1]Location2!A:A,"goal*",INDEX([1]Location2!$A:$Z,0,MATCH($I$16,[1]Location2!$2:$2,0))),0)</f>
        <v>4</v>
      </c>
      <c r="K16">
        <f>IFERROR(SUMIF([1]Location2!A:A,"point*",INDEX([1]Location2!$A:$Z,0,MATCH($I$16,[1]Location2!$2:$2,0))),0)+
IFERROR(SUMIF([1]Location2!A:A,"wide*",INDEX([1]Location2!$A:$Z,0,MATCH($I$16,[1]Location2!$2:$2,0))),0)+
IFERROR(SUMIF([1]Location2!A:A,"short*",INDEX([1]Location2!$A:$Z,0,MATCH($I$16,[1]Location2!$2:$2,0))),0)+
IFERROR(SUMIF([1]Location2!A:A,"saved*",INDEX([1]Location2!$A:$Z,0,MATCH($I$16,[1]Location2!$2:$2,0))),0)+
IFERROR(SUMIF([1]Location2!A:A,"out*",INDEX([1]Location2!$A:$Z,0,MATCH($I$16,[1]Location2!$2:$2,0))),0)+
IFERROR(SUMIF([1]Location2!A:A,"goal*",INDEX([1]Location2!$A:$Z,0,MATCH($I$16,[1]Location2!$2:$2,0))),0)+
IFERROR(SUMIF([1]Location2!A:A,"off*",INDEX([1]Location2!$A:$Z,0,MATCH($I$16,[1]Location2!$2:$2,0))),0)</f>
        <v>6</v>
      </c>
      <c r="N16" s="1" t="s">
        <v>83</v>
      </c>
      <c r="O16">
        <f>IFERROR(SUMIF([1]Location2!A:A,"free*ed",INDEX([1]Location2!$A:$Z,0,MATCH($N$16,[1]Location2!$2:$2,0))),0)</f>
        <v>0</v>
      </c>
    </row>
    <row r="17" spans="2:16" ht="15" x14ac:dyDescent="0.2">
      <c r="B17" s="1"/>
      <c r="C17" s="1" t="s">
        <v>84</v>
      </c>
      <c r="D17" s="1">
        <f>IFERROR(VLOOKUP("own*won",[1]Location2!A1:Q18,MATCH(C17,[1]Location2!2:2,0),0), 0)</f>
        <v>0</v>
      </c>
      <c r="E17" s="1">
        <f>IFERROR(VLOOKUP("own*lost",[1]Location2!A1:Q18,MATCH(C17,[1]Location2!2:2,0),0), 0)</f>
        <v>0</v>
      </c>
      <c r="F17" s="1">
        <f t="shared" si="0"/>
        <v>0</v>
      </c>
      <c r="H17" s="1"/>
      <c r="I17" s="1" t="s">
        <v>84</v>
      </c>
      <c r="J17" s="1">
        <f>IFERROR(SUMIF([1]Location2!A:A,"point*",INDEX([1]Location2!$A:$Z,0,MATCH($I$17,[1]Location2!$2:$2,0))),0)+
IFERROR(SUMIF([1]Location2!A:A,"goal*",INDEX([1]Location2!$A:$Z,0,MATCH($I$17,[1]Location2!$2:$2,0))),0)</f>
        <v>5</v>
      </c>
      <c r="K17">
        <f>IFERROR(SUMIF([1]Location2!A:A,"point*",INDEX([1]Location2!$A:$Z,0,MATCH($I$17,[1]Location2!$2:$2,0))),0)+
IFERROR(SUMIF([1]Location2!A:A,"wide*",INDEX([1]Location2!$A:$Z,0,MATCH($I$17,[1]Location2!$2:$2,0))),0)+
IFERROR(SUMIF([1]Location2!A:A,"short*",INDEX([1]Location2!$A:$Z,0,MATCH($I$17,[1]Location2!$2:$2,0))),0)+
IFERROR(SUMIF([1]Location2!A:A,"saved*",INDEX([1]Location2!$A:$Z,0,MATCH($I$17,[1]Location2!$2:$2,0))),0)+
IFERROR(SUMIF([1]Location2!A:A,"out*",INDEX([1]Location2!$A:$Z,0,MATCH($I$17,[1]Location2!$2:$2,0))),0)+
IFERROR(SUMIF([1]Location2!A:A,"goal*",INDEX([1]Location2!$A:$Z,0,MATCH($I$17,[1]Location2!$2:$2,0))),0)+
IFERROR(SUMIF([1]Location2!A:A,"off*",INDEX([1]Location2!$A:$Z,0,MATCH($I$17,[1]Location2!$2:$2,0))),0)</f>
        <v>6</v>
      </c>
      <c r="N17" s="1" t="s">
        <v>84</v>
      </c>
      <c r="O17">
        <f>IFERROR(SUMIF([1]Location2!A:A,"free*ed",INDEX([1]Location2!$A:$Z,0,MATCH($N$17,[1]Location2!$2:$2,0))),0)</f>
        <v>3</v>
      </c>
    </row>
    <row r="18" spans="2:16" ht="15" x14ac:dyDescent="0.2">
      <c r="B18" s="1"/>
      <c r="C18" s="1" t="s">
        <v>85</v>
      </c>
      <c r="D18" s="1">
        <f>IFERROR(VLOOKUP("own*won",[1]Location2!A1:Q18,MATCH(C18,[1]Location2!2:2,0),0), 0)</f>
        <v>0</v>
      </c>
      <c r="E18" s="1">
        <f>IFERROR(VLOOKUP("own*lost",[1]Location2!A1:Q18,MATCH(C18,[1]Location2!2:2,0),0), 0)</f>
        <v>1</v>
      </c>
      <c r="F18" s="1">
        <f t="shared" si="0"/>
        <v>1</v>
      </c>
      <c r="H18" s="1"/>
      <c r="I18" s="1" t="s">
        <v>85</v>
      </c>
      <c r="J18" s="1">
        <f>IFERROR(SUMIF([1]Location2!A:A,"point*",INDEX([1]Location2!$A:$Z,0,MATCH($I$18,[1]Location2!$2:$2,0))),0)+
IFERROR(SUMIF([1]Location2!A:A,"goal*",INDEX([1]Location2!$A:$Z,0,MATCH($I$18,[1]Location2!$2:$2,0))),0)</f>
        <v>2</v>
      </c>
      <c r="K18">
        <f>IFERROR(SUMIF([1]Location2!A:A,"point*",INDEX([1]Location2!$A:$Z,0,MATCH($I$18,[1]Location2!$2:$2,0))),0)+
IFERROR(SUMIF([1]Location2!A:A,"wide*",INDEX([1]Location2!$A:$Z,0,MATCH($I$18,[1]Location2!$2:$2,0))),0)+
IFERROR(SUMIF([1]Location2!A:A,"short*",INDEX([1]Location2!$A:$Z,0,MATCH($I$18,[1]Location2!$2:$2,0))),0)+
IFERROR(SUMIF([1]Location2!A:A,"saved*",INDEX([1]Location2!$A:$Z,0,MATCH($I$18,[1]Location2!$2:$2,0))),0)+
IFERROR(SUMIF([1]Location2!A:A,"out*",INDEX([1]Location2!$A:$Z,0,MATCH($I$18,[1]Location2!$2:$2,0))),0)+
IFERROR(SUMIF([1]Location2!A:A,"goal*",INDEX([1]Location2!$A:$Z,0,MATCH($I$18,[1]Location2!$2:$2,0))),0)+
IFERROR(SUMIF([1]Location2!A:A,"off*",INDEX([1]Location2!$A:$Z,0,MATCH($I$18,[1]Location2!$2:$2,0))),0)</f>
        <v>2</v>
      </c>
      <c r="N18" s="1" t="s">
        <v>85</v>
      </c>
      <c r="O18">
        <f>IFERROR(SUMIF([1]Location2!A:A,"free*ed",INDEX([1]Location2!$A:$Z,0,MATCH($N$18,[1]Location2!$2:$2,0))),0)</f>
        <v>0</v>
      </c>
    </row>
    <row r="19" spans="2:16" ht="15" x14ac:dyDescent="0.2">
      <c r="B19" s="1"/>
      <c r="C19" s="1" t="s">
        <v>86</v>
      </c>
      <c r="D19" s="1">
        <f>IFERROR(VLOOKUP("own*won",[1]Location2!A1:Q18,MATCH(C19,[1]Location2!2:2,0),0), 0)</f>
        <v>0</v>
      </c>
      <c r="E19" s="1">
        <f>IFERROR(VLOOKUP("own*won",[1]Location2!A1:Q18,MATCH(C19,[1]Location2!2:2,0),0), 0)</f>
        <v>0</v>
      </c>
      <c r="F19" s="1">
        <f t="shared" si="0"/>
        <v>0</v>
      </c>
      <c r="H19" s="1"/>
      <c r="I19" s="1" t="s">
        <v>86</v>
      </c>
      <c r="J19" s="1">
        <f>IFERROR(SUMIF([1]Location2!A:A,"point*",INDEX([1]Location2!$A:$Z,0,MATCH($I$19,[1]Location2!$2:$2,0))),0)+
IFERROR(SUMIF([1]Location2!A:A,"goal*",INDEX([1]Location2!$A:$Z,0,MATCH($I$19,[1]Location2!$2:$2,0))),0)</f>
        <v>0</v>
      </c>
      <c r="K19">
        <f>IFERROR(SUMIF([1]Location2!A:A,"point*",INDEX([1]Location2!$A:$Z,0,MATCH($I$19,[1]Location2!$2:$2,0))),0)+
IFERROR(SUMIF([1]Location2!A:A,"wide*",INDEX([1]Location2!$A:$Z,0,MATCH($I$19,[1]Location2!$2:$2,0))),0)+
IFERROR(SUMIF([1]Location2!A:A,"short*",INDEX([1]Location2!$A:$Z,0,MATCH($I$19,[1]Location2!$2:$2,0))),0)+
IFERROR(SUMIF([1]Location2!A:A,"saved*",INDEX([1]Location2!$A:$Z,0,MATCH($I$19,[1]Location2!$2:$2,0))),0)+
IFERROR(SUMIF([1]Location2!A:A,"out*",INDEX([1]Location2!$A:$Z,0,MATCH($I$19,[1]Location2!$2:$2,0))),0)+
IFERROR(SUMIF([1]Location2!A:A,"goal*",INDEX([1]Location2!$A:$Z,0,MATCH($I$19,[1]Location2!$2:$2,0))),0)+
IFERROR(SUMIF([1]Location2!A:A,"off*",INDEX([1]Location2!$A:$Z,0,MATCH($I$19,[1]Location2!$2:$2,0))),0)</f>
        <v>0</v>
      </c>
      <c r="N19" s="1" t="s">
        <v>86</v>
      </c>
      <c r="O19">
        <f>IFERROR(SUMIF([1]Location2!A:A,"free*ed",INDEX([1]Location2!$A:$Z,0,MATCH($N$18,[1]Location2!$2:$2,0))),0)</f>
        <v>0</v>
      </c>
    </row>
    <row r="20" spans="2:16" ht="15" x14ac:dyDescent="0.2">
      <c r="B20" s="1"/>
      <c r="C20" s="1" t="s">
        <v>87</v>
      </c>
      <c r="D20" s="1">
        <f>IFERROR(VLOOKUP("own*won",[1]Location2!A1:Q18,MATCH(C20,[1]Location2!2:2,0),0), 0)</f>
        <v>0</v>
      </c>
      <c r="E20" s="1">
        <f>IFERROR(VLOOKUP("own*won",[1]Location2!A1:Q18,MATCH(C20,[1]Location2!2:2,0),0), 0)</f>
        <v>0</v>
      </c>
      <c r="F20" s="1">
        <f t="shared" si="0"/>
        <v>0</v>
      </c>
      <c r="H20" s="1"/>
      <c r="I20" s="1" t="s">
        <v>87</v>
      </c>
      <c r="J20" s="1">
        <f>IFERROR(SUMIF([1]Location2!A:A,"point*",INDEX([1]Location2!$A:$Z,0,MATCH($I$20,[1]Location2!$2:$2,0))),0)+
IFERROR(SUMIF([1]Location2!A:A,"goal*",INDEX([1]Location2!$A:$Z,0,MATCH($I$20,[1]Location2!$2:$2,0))),0)</f>
        <v>1</v>
      </c>
      <c r="K20">
        <f>IFERROR(SUMIF([1]Location2!A:A,"point*",INDEX([1]Location2!$A:$Z,0,MATCH($I$20,[1]Location2!$2:$2,0))),0)+
IFERROR(SUMIF([1]Location2!A:A,"wide*",INDEX([1]Location2!$A:$Z,0,MATCH($I$20,[1]Location2!$2:$2,0))),0)+
IFERROR(SUMIF([1]Location2!A:A,"short*",INDEX([1]Location2!$A:$Z,0,MATCH($I$20,[1]Location2!$2:$2,0))),0)+
IFERROR(SUMIF([1]Location2!A:A,"saved*",INDEX([1]Location2!$A:$Z,0,MATCH($I$20,[1]Location2!$2:$2,0))),0)+
IFERROR(SUMIF([1]Location2!A:A,"out*",INDEX([1]Location2!$A:$Z,0,MATCH($I$20,[1]Location2!$2:$2,0))),0)+
IFERROR(SUMIF([1]Location2!A:A,"goal*",INDEX([1]Location2!$A:$Z,0,MATCH($I$20,[1]Location2!$2:$2,0))),0)+
IFERROR(SUMIF([1]Location2!A:A,"off*",INDEX([1]Location2!$A:$Z,0,MATCH($I$20,[1]Location2!$2:$2,0))),0)</f>
        <v>3</v>
      </c>
      <c r="N20" s="1" t="s">
        <v>87</v>
      </c>
      <c r="O20">
        <f>IFERROR(SUMIF([1]Location2!A:A,"free*ed",INDEX([1]Location2!$A:$Z,0,MATCH($N$18,[1]Location2!$2:$2,0))),0)</f>
        <v>0</v>
      </c>
    </row>
    <row r="21" spans="2:16" ht="15" x14ac:dyDescent="0.2">
      <c r="B21" s="1"/>
      <c r="C21" s="1" t="s">
        <v>88</v>
      </c>
      <c r="D21" s="1">
        <f>IFERROR(VLOOKUP("own*won",[1]Location2!A1:Q18,MATCH(C21,[1]Location2!2:2,0),0), 0)</f>
        <v>0</v>
      </c>
      <c r="E21" s="1">
        <f>IFERROR(VLOOKUP("own*won",[1]Location2!A1:Q18,MATCH(C21,[1]Location2!2:2,0),0), 0)</f>
        <v>0</v>
      </c>
      <c r="F21" s="1">
        <f t="shared" si="0"/>
        <v>0</v>
      </c>
      <c r="H21" s="1"/>
      <c r="I21" s="1" t="s">
        <v>88</v>
      </c>
      <c r="J21" s="1">
        <f>IFERROR(SUMIF([1]Location2!A:A,"point*",INDEX([1]Location2!$A:$Z,0,MATCH($I$21,[1]Location2!$2:$2,0))),0)+
IFERROR(SUMIF([1]Location2!A:A,"goal*",INDEX([1]Location2!$A:$Z,0,MATCH($I$21,[1]Location2!$2:$2,0))),0)</f>
        <v>0</v>
      </c>
      <c r="K21">
        <f>IFERROR(SUMIF([1]Location2!A:A,"point*",INDEX([1]Location2!$A:$Z,0,MATCH($I$21,[1]Location2!$2:$2,0))),0)+
IFERROR(SUMIF([1]Location2!A:A,"wide*",INDEX([1]Location2!$A:$Z,0,MATCH($I$21,[1]Location2!$2:$2,0))),0)+
IFERROR(SUMIF([1]Location2!A:A,"short*",INDEX([1]Location2!$A:$Z,0,MATCH($I$21,[1]Location2!$2:$2,0))),0)+
IFERROR(SUMIF([1]Location2!A:A,"saved*",INDEX([1]Location2!$A:$Z,0,MATCH($I$21,[1]Location2!$2:$2,0))),0)+
IFERROR(SUMIF([1]Location2!A:A,"out*",INDEX([1]Location2!$A:$Z,0,MATCH($I$21,[1]Location2!$2:$2,0))),0)+
IFERROR(SUMIF([1]Location2!A:A,"goal*",INDEX([1]Location2!$A:$Z,0,MATCH($I$21,[1]Location2!$2:$2,0))),0)+
IFERROR(SUMIF([1]Location2!A:A,"off*",INDEX([1]Location2!$A:$Z,0,MATCH($I$21,[1]Location2!$2:$2,0))),0)</f>
        <v>0</v>
      </c>
      <c r="N21" s="1" t="s">
        <v>88</v>
      </c>
      <c r="O21">
        <f>IFERROR(SUMIF([1]Location2!A:A,"free*ed",INDEX([1]Location2!$A:$Z,0,MATCH($N$18,[1]Location2!$2:$2,0))),0)</f>
        <v>0</v>
      </c>
    </row>
    <row r="22" spans="2:16" ht="15" x14ac:dyDescent="0.2">
      <c r="B22" s="1"/>
      <c r="C22" s="1" t="s">
        <v>0</v>
      </c>
      <c r="D22" s="1">
        <f>SUM(D4:D18)</f>
        <v>13</v>
      </c>
      <c r="E22" s="1">
        <f>SUM(E4:E18)</f>
        <v>9</v>
      </c>
      <c r="F22" s="1">
        <f>SUM(F4:F18)</f>
        <v>22</v>
      </c>
      <c r="G22" s="1"/>
      <c r="H22" s="1"/>
      <c r="I22" s="1" t="s">
        <v>0</v>
      </c>
      <c r="J22" s="1">
        <f>SUM(J4:J21)</f>
        <v>23</v>
      </c>
      <c r="K22" s="1">
        <f>SUM(K4:K21)</f>
        <v>36</v>
      </c>
      <c r="L22" s="1"/>
      <c r="N22" s="1" t="s">
        <v>0</v>
      </c>
      <c r="O22">
        <f>SUM(O4:O21)</f>
        <v>12</v>
      </c>
    </row>
    <row r="23" spans="2:16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O23" s="1"/>
    </row>
    <row r="24" spans="2:16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16" ht="15" x14ac:dyDescent="0.2">
      <c r="B25" s="1"/>
      <c r="C25" s="1" t="s">
        <v>91</v>
      </c>
      <c r="D25" s="1">
        <f>SUMIF(C4:C21, "*C*", D4:D21)</f>
        <v>4</v>
      </c>
      <c r="E25" s="1">
        <f>SUMIF(C4:C21, "*C*", F4:F21)</f>
        <v>8</v>
      </c>
      <c r="F25" s="7">
        <f>IF(E25,D25/E25,0)</f>
        <v>0.5</v>
      </c>
      <c r="G25" s="1"/>
      <c r="H25" s="1"/>
      <c r="I25" s="1" t="s">
        <v>91</v>
      </c>
      <c r="J25" s="1">
        <f>SUMIF(I4:I21, "*C*", J4:J21)</f>
        <v>3</v>
      </c>
      <c r="K25" s="1">
        <f>SUMIF(I4:I21, "*C*", K4:K21)</f>
        <v>4</v>
      </c>
      <c r="L25" s="7">
        <f>IF(K25,J25/K25,0)</f>
        <v>0.75</v>
      </c>
      <c r="N25" s="1" t="s">
        <v>91</v>
      </c>
      <c r="O25" s="1">
        <f>SUMIF(N4:N21, "*C*", O4:O21)</f>
        <v>2</v>
      </c>
      <c r="P25" s="7">
        <f>IF(O25,O25/O28,0)</f>
        <v>0.16666666666666666</v>
      </c>
    </row>
    <row r="26" spans="2:16" ht="15" x14ac:dyDescent="0.2">
      <c r="B26" s="1"/>
      <c r="C26" s="1" t="s">
        <v>90</v>
      </c>
      <c r="D26" s="1">
        <f>SUMIF(C4:C21, "*B*", D4:D21)</f>
        <v>3</v>
      </c>
      <c r="E26" s="1">
        <f>SUMIF(C4:C21, "*B*", F4:F21)</f>
        <v>4</v>
      </c>
      <c r="F26" s="7">
        <f>IF(E26,D26/E26,0)</f>
        <v>0.75</v>
      </c>
      <c r="G26" s="1"/>
      <c r="H26" s="1"/>
      <c r="I26" s="1" t="s">
        <v>90</v>
      </c>
      <c r="J26" s="1">
        <f>SUMIF(I4:I21, "*B*", J4:J21)</f>
        <v>13</v>
      </c>
      <c r="K26" s="1">
        <f>SUMIF(I4:I21, "*B*", K4:K21)</f>
        <v>23</v>
      </c>
      <c r="L26" s="7">
        <f t="shared" ref="L26:L28" si="1">IF(K26,J26/K26,0)</f>
        <v>0.56521739130434778</v>
      </c>
      <c r="N26" s="1" t="s">
        <v>90</v>
      </c>
      <c r="O26" s="1">
        <f>SUMIF(N4:N21, "*B*", O4:O21)</f>
        <v>8</v>
      </c>
      <c r="P26" s="7">
        <f>IF(O26,O26/O28,0)</f>
        <v>0.66666666666666663</v>
      </c>
    </row>
    <row r="27" spans="2:16" ht="15" x14ac:dyDescent="0.2">
      <c r="B27" s="1"/>
      <c r="C27" s="1" t="s">
        <v>89</v>
      </c>
      <c r="D27" s="1">
        <f>SUMIF(C4:C21, "*A*", D4:D21)</f>
        <v>6</v>
      </c>
      <c r="E27" s="1">
        <f>SUMIF(C4:C21, "*A*", F4:F21)</f>
        <v>10</v>
      </c>
      <c r="F27" s="7">
        <f>IF(E27,D27/E27,0)</f>
        <v>0.6</v>
      </c>
      <c r="G27" s="1"/>
      <c r="H27" s="1"/>
      <c r="I27" s="1" t="s">
        <v>89</v>
      </c>
      <c r="J27" s="1">
        <f>SUMIF(I4:I21, "*A*", J4:J21)</f>
        <v>7</v>
      </c>
      <c r="K27" s="1">
        <f>SUMIF(I4:I21, "*A*", K4:K21)</f>
        <v>9</v>
      </c>
      <c r="L27" s="7">
        <f t="shared" si="1"/>
        <v>0.77777777777777779</v>
      </c>
      <c r="N27" s="1" t="s">
        <v>89</v>
      </c>
      <c r="O27" s="1">
        <f>SUMIF(N4:N21, "*A*", O4:O21)</f>
        <v>2</v>
      </c>
      <c r="P27" s="7">
        <f>IF(O27,O27/O28,0)</f>
        <v>0.16666666666666666</v>
      </c>
    </row>
    <row r="28" spans="2:16" ht="15" x14ac:dyDescent="0.2">
      <c r="B28" s="1"/>
      <c r="C28" s="1" t="s">
        <v>0</v>
      </c>
      <c r="D28" s="1">
        <f>SUM(D25:D27)</f>
        <v>13</v>
      </c>
      <c r="E28" s="1">
        <f>SUM(E25:E27)</f>
        <v>22</v>
      </c>
      <c r="F28" s="7">
        <f t="shared" ref="F28" si="2">IF(E28,D28/E28,0)</f>
        <v>0.59090909090909094</v>
      </c>
      <c r="G28" s="1"/>
      <c r="H28" s="1"/>
      <c r="I28" s="1" t="s">
        <v>0</v>
      </c>
      <c r="J28" s="1">
        <f>SUM(J25:J27)</f>
        <v>23</v>
      </c>
      <c r="K28">
        <f>SUM(K25:K27)</f>
        <v>36</v>
      </c>
      <c r="L28" s="7">
        <f t="shared" si="1"/>
        <v>0.63888888888888884</v>
      </c>
      <c r="N28" s="1" t="s">
        <v>0</v>
      </c>
      <c r="O28">
        <f>SUM(O25:O27)</f>
        <v>12</v>
      </c>
      <c r="P28" s="7">
        <f>IF(O28,O28/O28,0)</f>
        <v>1</v>
      </c>
    </row>
    <row r="29" spans="2:16" ht="15" x14ac:dyDescent="0.2">
      <c r="B29" s="1"/>
      <c r="C29" s="1"/>
      <c r="D29" s="1"/>
      <c r="E29" s="1"/>
      <c r="F29" s="7"/>
      <c r="G29" s="1"/>
      <c r="H29" s="1"/>
      <c r="I29" s="1"/>
      <c r="J29" s="1"/>
      <c r="N29" s="1"/>
    </row>
    <row r="30" spans="2:16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7">
        <f>IF(E30,D30/E30,0)</f>
        <v>0</v>
      </c>
      <c r="I30" s="1">
        <v>1</v>
      </c>
      <c r="J30" s="1">
        <f>SUMIF(I4:I21, "*1*", J4:J21)</f>
        <v>0</v>
      </c>
      <c r="K30" s="1">
        <f>SUMIF(I4:I21, "*1*", K4:K21)</f>
        <v>0</v>
      </c>
      <c r="L30" s="7">
        <f>IF(K30,J30/K30,0)</f>
        <v>0</v>
      </c>
      <c r="N30" s="1">
        <v>1</v>
      </c>
      <c r="O30" s="1">
        <f>SUMIF(N4:N21, "*1*", O4:O21)</f>
        <v>1</v>
      </c>
      <c r="P30" s="7">
        <f>IF(O30,O30/O36,0)</f>
        <v>8.3333333333333329E-2</v>
      </c>
    </row>
    <row r="31" spans="2:16" ht="15" x14ac:dyDescent="0.2">
      <c r="C31" s="1">
        <v>2</v>
      </c>
      <c r="D31" s="1">
        <f>SUMIF(C4:C21, "*2*", D4:D21)</f>
        <v>5</v>
      </c>
      <c r="E31" s="1">
        <f>SUMIF(C4:C21, "*2*", F4:F21)</f>
        <v>5</v>
      </c>
      <c r="F31" s="7">
        <f t="shared" ref="F31:F36" si="3">IF(E31,D31/E31,0)</f>
        <v>1</v>
      </c>
      <c r="I31" s="1">
        <v>2</v>
      </c>
      <c r="J31" s="1">
        <f>SUMIF(I4:I21, "*2*", J4:J21)</f>
        <v>0</v>
      </c>
      <c r="K31" s="1">
        <f>SUMIF(I4:I21, "*2*", K4:K21)</f>
        <v>0</v>
      </c>
      <c r="L31" s="7">
        <f t="shared" ref="L31:L35" si="4">IF(K31,J31/K31,0)</f>
        <v>0</v>
      </c>
      <c r="N31" s="1">
        <v>2</v>
      </c>
      <c r="O31" s="1">
        <f>SUMIF(N4:N21, "*2*", O4:O21)</f>
        <v>2</v>
      </c>
      <c r="P31" s="7">
        <f>IF(O31,O31/O36,0)</f>
        <v>0.16666666666666666</v>
      </c>
    </row>
    <row r="32" spans="2:16" ht="15" x14ac:dyDescent="0.2">
      <c r="C32" s="1">
        <v>3</v>
      </c>
      <c r="D32" s="1">
        <f>SUMIF(C4:C21, "*3*", D4:D21)</f>
        <v>4</v>
      </c>
      <c r="E32" s="1">
        <f>SUMIF(C4:C21, "*3*", F4:F21)</f>
        <v>5</v>
      </c>
      <c r="F32" s="7">
        <f t="shared" si="3"/>
        <v>0.8</v>
      </c>
      <c r="I32" s="1">
        <v>3</v>
      </c>
      <c r="J32" s="1">
        <f>SUMIF(I4:I21, "*3*", J4:J21)</f>
        <v>2</v>
      </c>
      <c r="K32" s="1">
        <f>SUMIF(I4:I21, "*3*", K4:K21)</f>
        <v>7</v>
      </c>
      <c r="L32" s="7">
        <f t="shared" si="4"/>
        <v>0.2857142857142857</v>
      </c>
      <c r="N32" s="1">
        <v>3</v>
      </c>
      <c r="O32" s="1">
        <f>SUMIF(N4:N21, "*3*", O4:O21)</f>
        <v>3</v>
      </c>
      <c r="P32" s="7">
        <f t="shared" ref="P32" si="5">IF(O32,O32/O36,0)</f>
        <v>0.25</v>
      </c>
    </row>
    <row r="33" spans="3:16" ht="15" x14ac:dyDescent="0.2">
      <c r="C33" s="1">
        <v>4</v>
      </c>
      <c r="D33" s="1">
        <f>SUMIF(C4:C21, "*4*", D4:D21)</f>
        <v>3</v>
      </c>
      <c r="E33" s="1">
        <f>SUMIF(C4:C21, "*4*", F4:F21)</f>
        <v>10</v>
      </c>
      <c r="F33" s="7">
        <f t="shared" si="3"/>
        <v>0.3</v>
      </c>
      <c r="I33" s="1">
        <v>4</v>
      </c>
      <c r="J33" s="1">
        <f>SUMIF(I4:I21, "*4*", J4:J21)</f>
        <v>9</v>
      </c>
      <c r="K33" s="1">
        <f>SUMIF(I4:I21, "*4*", K4:K21)</f>
        <v>12</v>
      </c>
      <c r="L33" s="7">
        <f t="shared" si="4"/>
        <v>0.75</v>
      </c>
      <c r="N33" s="1">
        <v>4</v>
      </c>
      <c r="O33" s="1">
        <f>SUMIF(N4:N21, "*4*", O4:O21)</f>
        <v>3</v>
      </c>
      <c r="P33" s="7">
        <f>IF(O33,O33/O36,0)</f>
        <v>0.25</v>
      </c>
    </row>
    <row r="34" spans="3:16" ht="15" x14ac:dyDescent="0.2">
      <c r="C34" s="1">
        <v>5</v>
      </c>
      <c r="D34" s="1">
        <f>SUMIF(C4:C21, "*5*", D4:D21)</f>
        <v>1</v>
      </c>
      <c r="E34" s="1">
        <f>SUMIF(C4:C21, "*5*", F4:F21)</f>
        <v>2</v>
      </c>
      <c r="F34" s="7">
        <f t="shared" si="3"/>
        <v>0.5</v>
      </c>
      <c r="I34" s="1">
        <v>5</v>
      </c>
      <c r="J34" s="1">
        <f>SUMIF(I4:I21, "*5*", J4:J21)</f>
        <v>11</v>
      </c>
      <c r="K34" s="1">
        <f>SUMIF(I4:I21, "*5*", K4:K21)</f>
        <v>14</v>
      </c>
      <c r="L34" s="7">
        <f t="shared" si="4"/>
        <v>0.7857142857142857</v>
      </c>
      <c r="N34" s="1">
        <v>5</v>
      </c>
      <c r="O34" s="1">
        <f>SUMIF(N4:N21, "*5*", O4:O21)</f>
        <v>3</v>
      </c>
      <c r="P34" s="7">
        <f>IF(O34,O34/O36,0)</f>
        <v>0.25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7">
        <f t="shared" si="3"/>
        <v>0</v>
      </c>
      <c r="I35" s="1">
        <v>6</v>
      </c>
      <c r="J35" s="1">
        <f>SUMIF(I4:I21, "*6*", J4:J21)</f>
        <v>1</v>
      </c>
      <c r="K35" s="1">
        <f>SUMIF(I4:I21, "*6*", K4:K21)</f>
        <v>3</v>
      </c>
      <c r="L35" s="7">
        <f t="shared" si="4"/>
        <v>0.33333333333333331</v>
      </c>
      <c r="N35" s="1">
        <v>6</v>
      </c>
      <c r="O35" s="1">
        <f>SUMIF(N4:N21, "*6*", O4:O21)</f>
        <v>0</v>
      </c>
      <c r="P35" s="7">
        <f>IF(O35,O35/O36,0)</f>
        <v>0</v>
      </c>
    </row>
    <row r="36" spans="3:16" ht="15" x14ac:dyDescent="0.2">
      <c r="C36" s="6" t="s">
        <v>0</v>
      </c>
      <c r="D36">
        <f>SUM(D30:D35)</f>
        <v>13</v>
      </c>
      <c r="E36">
        <f>SUM(E30:E35)</f>
        <v>22</v>
      </c>
      <c r="F36" s="7">
        <f t="shared" si="3"/>
        <v>0.59090909090909094</v>
      </c>
      <c r="I36" s="6" t="s">
        <v>0</v>
      </c>
      <c r="J36">
        <f>SUM(J30:J35)</f>
        <v>23</v>
      </c>
      <c r="K36" s="6">
        <f>SUM(K30:K35)</f>
        <v>36</v>
      </c>
      <c r="L36" s="7">
        <f>IF(K36,J36/K36,0)</f>
        <v>0.63888888888888884</v>
      </c>
      <c r="N36" s="6" t="s">
        <v>0</v>
      </c>
      <c r="O36" s="6">
        <f>SUM(O30:O35)</f>
        <v>12</v>
      </c>
      <c r="P36" s="7">
        <f>IF(O36,O36/O36,0)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FE60-381B-1A4C-A65A-841C854D4945}">
  <dimension ref="A1:H25"/>
  <sheetViews>
    <sheetView workbookViewId="0">
      <selection activeCell="I36" sqref="I36"/>
    </sheetView>
  </sheetViews>
  <sheetFormatPr baseColWidth="10" defaultColWidth="11" defaultRowHeight="13" x14ac:dyDescent="0.15"/>
  <sheetData>
    <row r="1" spans="1:8" x14ac:dyDescent="0.1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0</v>
      </c>
    </row>
    <row r="2" spans="1:8" x14ac:dyDescent="0.15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15">
      <c r="A3" t="s">
        <v>70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f>SUM(A3:G3)</f>
        <v>1</v>
      </c>
    </row>
    <row r="4" spans="1:8" x14ac:dyDescent="0.15">
      <c r="A4" t="s">
        <v>60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f t="shared" ref="H4:H22" si="0">SUM(A4:G4)</f>
        <v>2</v>
      </c>
    </row>
    <row r="5" spans="1:8" x14ac:dyDescent="0.15">
      <c r="A5" t="s">
        <v>61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f t="shared" si="0"/>
        <v>3</v>
      </c>
    </row>
    <row r="6" spans="1:8" x14ac:dyDescent="0.15">
      <c r="A6" t="s">
        <v>62</v>
      </c>
      <c r="B6">
        <v>0</v>
      </c>
      <c r="C6">
        <v>0</v>
      </c>
      <c r="D6">
        <v>0</v>
      </c>
      <c r="E6">
        <v>0</v>
      </c>
      <c r="F6">
        <v>5</v>
      </c>
      <c r="G6">
        <v>4</v>
      </c>
      <c r="H6">
        <f t="shared" si="0"/>
        <v>9</v>
      </c>
    </row>
    <row r="7" spans="1:8" x14ac:dyDescent="0.15">
      <c r="A7" t="s">
        <v>63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f t="shared" si="0"/>
        <v>2</v>
      </c>
    </row>
    <row r="8" spans="1:8" x14ac:dyDescent="0.15">
      <c r="A8" t="s">
        <v>64</v>
      </c>
      <c r="B8">
        <v>0</v>
      </c>
      <c r="C8">
        <v>0</v>
      </c>
      <c r="D8">
        <v>0</v>
      </c>
      <c r="E8">
        <v>0</v>
      </c>
      <c r="F8">
        <v>2</v>
      </c>
      <c r="G8">
        <v>3</v>
      </c>
      <c r="H8">
        <f t="shared" si="0"/>
        <v>5</v>
      </c>
    </row>
    <row r="9" spans="1:8" x14ac:dyDescent="0.15">
      <c r="A9" t="s">
        <v>71</v>
      </c>
      <c r="B9">
        <v>0</v>
      </c>
      <c r="C9">
        <v>0</v>
      </c>
      <c r="D9">
        <v>0</v>
      </c>
      <c r="E9">
        <v>0</v>
      </c>
      <c r="F9">
        <v>3</v>
      </c>
      <c r="G9">
        <v>3</v>
      </c>
      <c r="H9">
        <f t="shared" si="0"/>
        <v>6</v>
      </c>
    </row>
    <row r="10" spans="1:8" x14ac:dyDescent="0.15">
      <c r="A10" t="s">
        <v>66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f t="shared" si="0"/>
        <v>2</v>
      </c>
    </row>
    <row r="11" spans="1:8" x14ac:dyDescent="0.15">
      <c r="A11" t="s">
        <v>67</v>
      </c>
      <c r="B11">
        <v>0</v>
      </c>
      <c r="C11">
        <v>0</v>
      </c>
      <c r="D11">
        <v>0</v>
      </c>
      <c r="E11">
        <v>0</v>
      </c>
      <c r="F11">
        <v>3</v>
      </c>
      <c r="G11">
        <v>4</v>
      </c>
      <c r="H11">
        <f t="shared" si="0"/>
        <v>7</v>
      </c>
    </row>
    <row r="12" spans="1:8" x14ac:dyDescent="0.15">
      <c r="A12" t="s">
        <v>66</v>
      </c>
      <c r="B12">
        <v>0</v>
      </c>
      <c r="C12">
        <v>0</v>
      </c>
      <c r="D12">
        <v>0</v>
      </c>
      <c r="E12">
        <v>0</v>
      </c>
      <c r="F12">
        <v>5</v>
      </c>
      <c r="G12">
        <v>5</v>
      </c>
      <c r="H12">
        <f t="shared" si="0"/>
        <v>10</v>
      </c>
    </row>
    <row r="13" spans="1:8" x14ac:dyDescent="0.15">
      <c r="A13" t="s">
        <v>65</v>
      </c>
      <c r="B13">
        <v>0</v>
      </c>
      <c r="C13">
        <v>0</v>
      </c>
      <c r="D13">
        <v>0</v>
      </c>
      <c r="E13">
        <v>0</v>
      </c>
      <c r="F13">
        <v>2</v>
      </c>
      <c r="G13">
        <v>4</v>
      </c>
      <c r="H13">
        <f t="shared" si="0"/>
        <v>6</v>
      </c>
    </row>
    <row r="14" spans="1:8" x14ac:dyDescent="0.15">
      <c r="A14" t="s">
        <v>63</v>
      </c>
      <c r="B14">
        <v>0</v>
      </c>
      <c r="C14">
        <v>0</v>
      </c>
      <c r="D14">
        <v>0</v>
      </c>
      <c r="E14">
        <v>0</v>
      </c>
      <c r="F14">
        <v>2</v>
      </c>
      <c r="G14">
        <v>3</v>
      </c>
      <c r="H14">
        <f t="shared" si="0"/>
        <v>5</v>
      </c>
    </row>
    <row r="15" spans="1:8" x14ac:dyDescent="0.15">
      <c r="A15" t="s">
        <v>68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f t="shared" si="0"/>
        <v>2</v>
      </c>
    </row>
    <row r="16" spans="1:8" x14ac:dyDescent="0.15">
      <c r="A16" t="s">
        <v>69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f t="shared" si="0"/>
        <v>2</v>
      </c>
    </row>
    <row r="17" spans="1:8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5" spans="1:8" x14ac:dyDescent="0.15">
      <c r="A25" t="s">
        <v>0</v>
      </c>
      <c r="B25">
        <f>SUM(B2:B23)</f>
        <v>0</v>
      </c>
      <c r="C25">
        <f t="shared" ref="C25:H25" si="1">SUM(C2:C23)</f>
        <v>0</v>
      </c>
      <c r="D25">
        <f t="shared" si="1"/>
        <v>0</v>
      </c>
      <c r="E25">
        <f t="shared" si="1"/>
        <v>0</v>
      </c>
      <c r="F25">
        <f t="shared" si="1"/>
        <v>30</v>
      </c>
      <c r="G25">
        <f t="shared" si="1"/>
        <v>32</v>
      </c>
      <c r="H25">
        <f t="shared" si="1"/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912D-32AF-2F47-99FA-A8CFDA8BAE91}">
  <dimension ref="B3:J13"/>
  <sheetViews>
    <sheetView workbookViewId="0">
      <selection activeCell="P9" sqref="P9"/>
    </sheetView>
  </sheetViews>
  <sheetFormatPr baseColWidth="10" defaultColWidth="11" defaultRowHeight="13" x14ac:dyDescent="0.15"/>
  <sheetData>
    <row r="3" spans="2:10" x14ac:dyDescent="0.15">
      <c r="B3" s="10" t="s">
        <v>92</v>
      </c>
      <c r="C3" s="11"/>
      <c r="D3" s="11"/>
      <c r="E3" s="11"/>
      <c r="F3" s="11"/>
      <c r="H3" s="10" t="s">
        <v>93</v>
      </c>
      <c r="I3" s="11"/>
      <c r="J3" s="11"/>
    </row>
    <row r="4" spans="2:10" ht="15" x14ac:dyDescent="0.2">
      <c r="B4" s="1"/>
      <c r="C4" s="1"/>
      <c r="D4" s="1"/>
      <c r="E4" s="1"/>
      <c r="F4" s="1"/>
      <c r="G4" s="1"/>
      <c r="H4" s="1"/>
      <c r="I4" s="1"/>
      <c r="J4" s="1"/>
    </row>
    <row r="5" spans="2:10" ht="15" x14ac:dyDescent="0.2">
      <c r="B5" s="1"/>
      <c r="C5" s="1"/>
      <c r="D5" s="3"/>
      <c r="E5" s="9"/>
      <c r="F5" s="9"/>
      <c r="G5" s="9"/>
      <c r="H5" s="3"/>
      <c r="I5" s="1"/>
      <c r="J5" s="1"/>
    </row>
    <row r="6" spans="2:10" ht="15" x14ac:dyDescent="0.2">
      <c r="B6" s="1"/>
      <c r="C6" s="1"/>
      <c r="D6" s="3"/>
      <c r="E6" s="3"/>
      <c r="F6" s="3"/>
      <c r="G6" s="3"/>
      <c r="H6" s="3"/>
      <c r="I6" s="1"/>
      <c r="J6" s="1"/>
    </row>
    <row r="7" spans="2:10" ht="15" x14ac:dyDescent="0.2">
      <c r="B7" s="1"/>
      <c r="C7" s="1"/>
      <c r="D7" s="3"/>
      <c r="E7" s="3"/>
      <c r="F7" s="3"/>
      <c r="G7" s="3"/>
      <c r="H7" s="3"/>
      <c r="I7" s="1"/>
      <c r="J7" s="1"/>
    </row>
    <row r="8" spans="2:10" ht="15" x14ac:dyDescent="0.2">
      <c r="B8" s="1"/>
      <c r="C8" s="1"/>
      <c r="D8" s="3"/>
      <c r="E8" s="3"/>
      <c r="F8" s="3"/>
      <c r="G8" s="3"/>
      <c r="H8" s="3"/>
      <c r="I8" s="1"/>
      <c r="J8" s="1"/>
    </row>
    <row r="9" spans="2:10" ht="15" x14ac:dyDescent="0.2">
      <c r="B9" s="1"/>
      <c r="C9" s="1"/>
      <c r="D9" s="3"/>
      <c r="E9" s="3"/>
      <c r="F9" s="3"/>
      <c r="G9" s="3"/>
      <c r="H9" s="3"/>
      <c r="I9" s="1"/>
      <c r="J9" s="1"/>
    </row>
    <row r="10" spans="2:10" ht="15" x14ac:dyDescent="0.2">
      <c r="B10" s="1"/>
      <c r="C10" s="1"/>
      <c r="D10" s="3"/>
      <c r="E10" s="3"/>
      <c r="F10" s="3"/>
      <c r="G10" s="3"/>
      <c r="H10" s="3"/>
      <c r="I10" s="1"/>
      <c r="J10" s="1"/>
    </row>
    <row r="11" spans="2:10" ht="15" x14ac:dyDescent="0.2">
      <c r="B11" s="1"/>
      <c r="C11" s="1"/>
      <c r="D11" s="3"/>
      <c r="E11" s="3"/>
      <c r="F11" s="3"/>
      <c r="G11" s="3"/>
      <c r="H11" s="3"/>
      <c r="I11" s="1"/>
      <c r="J11" s="1"/>
    </row>
    <row r="12" spans="2:10" ht="15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2:10" ht="15" x14ac:dyDescent="0.2">
      <c r="B13" s="1"/>
      <c r="C13" s="1"/>
      <c r="D13" s="1"/>
      <c r="H13" s="1"/>
      <c r="I13" s="1"/>
      <c r="J13" s="1"/>
    </row>
  </sheetData>
  <mergeCells count="2">
    <mergeCell ref="B3:F3"/>
    <mergeCell ref="H3:J3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9977-2458-404A-A909-73312B768DF5}">
  <dimension ref="A1:H25"/>
  <sheetViews>
    <sheetView workbookViewId="0">
      <selection activeCell="K9" sqref="K9"/>
    </sheetView>
  </sheetViews>
  <sheetFormatPr baseColWidth="10" defaultColWidth="11" defaultRowHeight="13" x14ac:dyDescent="0.15"/>
  <sheetData>
    <row r="1" spans="1:8" x14ac:dyDescent="0.1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0</v>
      </c>
    </row>
    <row r="2" spans="1:8" x14ac:dyDescent="0.15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15">
      <c r="A3" t="s">
        <v>70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f>SUM(A3:G3)</f>
        <v>1</v>
      </c>
    </row>
    <row r="4" spans="1:8" x14ac:dyDescent="0.15">
      <c r="A4" t="s">
        <v>60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ref="H4:H22" si="0">SUM(A4:G4)</f>
        <v>1</v>
      </c>
    </row>
    <row r="5" spans="1:8" x14ac:dyDescent="0.15">
      <c r="A5" t="s">
        <v>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15">
      <c r="A6" t="s">
        <v>62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f t="shared" si="0"/>
        <v>2</v>
      </c>
    </row>
    <row r="7" spans="1:8" x14ac:dyDescent="0.15">
      <c r="A7" t="s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f t="shared" si="0"/>
        <v>2</v>
      </c>
    </row>
    <row r="8" spans="1:8" x14ac:dyDescent="0.15">
      <c r="A8" t="s">
        <v>64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f t="shared" si="0"/>
        <v>3</v>
      </c>
    </row>
    <row r="9" spans="1:8" x14ac:dyDescent="0.15">
      <c r="A9" t="s">
        <v>71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f t="shared" si="0"/>
        <v>2</v>
      </c>
    </row>
    <row r="10" spans="1:8" x14ac:dyDescent="0.15">
      <c r="A10" t="s">
        <v>66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f t="shared" si="0"/>
        <v>2</v>
      </c>
    </row>
    <row r="11" spans="1:8" x14ac:dyDescent="0.15">
      <c r="A11" t="s">
        <v>67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f t="shared" si="0"/>
        <v>2</v>
      </c>
    </row>
    <row r="12" spans="1:8" x14ac:dyDescent="0.15">
      <c r="A12" t="s">
        <v>66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f t="shared" si="0"/>
        <v>1</v>
      </c>
    </row>
    <row r="13" spans="1:8" x14ac:dyDescent="0.15">
      <c r="A13" t="s">
        <v>65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f t="shared" si="0"/>
        <v>2</v>
      </c>
    </row>
    <row r="14" spans="1:8" x14ac:dyDescent="0.15">
      <c r="A14" t="s">
        <v>63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f t="shared" si="0"/>
        <v>2</v>
      </c>
    </row>
    <row r="15" spans="1:8" x14ac:dyDescent="0.15">
      <c r="A15" t="s">
        <v>68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f t="shared" si="0"/>
        <v>2</v>
      </c>
    </row>
    <row r="16" spans="1:8" x14ac:dyDescent="0.15">
      <c r="A16" t="s">
        <v>69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f t="shared" si="0"/>
        <v>2</v>
      </c>
    </row>
    <row r="17" spans="1:8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5" spans="1:8" x14ac:dyDescent="0.15">
      <c r="A25" t="s">
        <v>0</v>
      </c>
      <c r="B25">
        <f>SUM(B2:B23)</f>
        <v>0</v>
      </c>
      <c r="C25">
        <f t="shared" ref="C25:H25" si="1">SUM(C2:C23)</f>
        <v>0</v>
      </c>
      <c r="D25">
        <f t="shared" si="1"/>
        <v>0</v>
      </c>
      <c r="E25">
        <f t="shared" si="1"/>
        <v>0</v>
      </c>
      <c r="F25">
        <f t="shared" si="1"/>
        <v>14</v>
      </c>
      <c r="G25">
        <f t="shared" si="1"/>
        <v>10</v>
      </c>
      <c r="H25">
        <f t="shared" si="1"/>
        <v>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MatchANALYSIS</vt:lpstr>
      <vt:lpstr>Players1ANALYSIS</vt:lpstr>
      <vt:lpstr>Players2ANALYSIS</vt:lpstr>
      <vt:lpstr>TimeSectorANALYSIS</vt:lpstr>
      <vt:lpstr>Location1ANALYSIS</vt:lpstr>
      <vt:lpstr>Location2ANALYSIS</vt:lpstr>
      <vt:lpstr>Possessions</vt:lpstr>
      <vt:lpstr>Pitch Layout</vt:lpstr>
      <vt:lpstr>Tackles</vt:lpstr>
      <vt:lpstr>Scorecard</vt:lpstr>
    </vt:vector>
  </TitlesOfParts>
  <Manager/>
  <Company>Sports Institute Northern Ireland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Bradley</dc:creator>
  <cp:keywords/>
  <dc:description/>
  <cp:lastModifiedBy>Microsoft Office User</cp:lastModifiedBy>
  <cp:revision/>
  <cp:lastPrinted>2019-05-21T14:17:58Z</cp:lastPrinted>
  <dcterms:created xsi:type="dcterms:W3CDTF">2011-04-04T13:53:55Z</dcterms:created>
  <dcterms:modified xsi:type="dcterms:W3CDTF">2019-06-13T15:34:17Z</dcterms:modified>
  <cp:category/>
  <cp:contentStatus/>
</cp:coreProperties>
</file>