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indaShare\Answer\"/>
    </mc:Choice>
  </mc:AlternateContent>
  <bookViews>
    <workbookView xWindow="-15" yWindow="-15" windowWidth="11385" windowHeight="4515" tabRatio="728" activeTab="3"/>
  </bookViews>
  <sheets>
    <sheet name="主畫面" sheetId="39" r:id="rId1"/>
    <sheet name="客戶資料" sheetId="30" r:id="rId2"/>
    <sheet name="業務員" sheetId="34" r:id="rId3"/>
    <sheet name="產品資料" sheetId="29" r:id="rId4"/>
    <sheet name="訂單" sheetId="35" r:id="rId5"/>
    <sheet name="訂單詳細" sheetId="36" r:id="rId6"/>
    <sheet name="資料參照" sheetId="31" r:id="rId7"/>
    <sheet name="資料統計" sheetId="42" r:id="rId8"/>
    <sheet name="腦筋急轉彎" sheetId="41" r:id="rId9"/>
  </sheets>
  <definedNames>
    <definedName name="_Fill" localSheetId="0" hidden="1">#REF!</definedName>
    <definedName name="_Fill" localSheetId="3" hidden="1">#REF!</definedName>
    <definedName name="_Fill" localSheetId="6" hidden="1">#REF!</definedName>
    <definedName name="_Fill" hidden="1">#REF!</definedName>
    <definedName name="_xlnm._FilterDatabase" localSheetId="0" hidden="1">主畫面!$A$3:$H$3</definedName>
    <definedName name="AA" localSheetId="3" hidden="1">#REF!</definedName>
    <definedName name="AA" localSheetId="6" hidden="1">#REF!</definedName>
    <definedName name="AA" hidden="1">#REF!</definedName>
    <definedName name="Slicer_類別">#N/A</definedName>
    <definedName name="今年">YEAR(TODAY())</definedName>
    <definedName name="市鎮">市鎮表格[]</definedName>
    <definedName name="客戶資料">客戶資料表格[]</definedName>
    <definedName name="訂單詳細資料">訂單詳細資料表格[]</definedName>
    <definedName name="訂單資料">訂單資料表格[]</definedName>
    <definedName name="產品資料">產品資料表格[]</definedName>
    <definedName name="產品類別">產品類別表格[]</definedName>
    <definedName name="業務員資料">業務員資料表格[]</definedName>
    <definedName name="總平均庫存">SUM(產品資料表格[平均庫存])</definedName>
    <definedName name="職稱">職稱表格[]</definedName>
  </definedNames>
  <calcPr calcId="152511"/>
  <pivotCaches>
    <pivotCache cacheId="0" r:id="rId10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1"/>
      </x15:slicerCaches>
    </ext>
  </extLst>
</workbook>
</file>

<file path=xl/calcChain.xml><?xml version="1.0" encoding="utf-8"?>
<calcChain xmlns="http://schemas.openxmlformats.org/spreadsheetml/2006/main">
  <c r="I3" i="39" l="1"/>
  <c r="H9" i="39"/>
  <c r="H11" i="39"/>
  <c r="H8" i="39" a="1"/>
  <c r="H8" i="39" s="1"/>
  <c r="H10" i="39"/>
  <c r="H5" i="39"/>
  <c r="H4" i="39"/>
  <c r="H3" i="39"/>
  <c r="H2" i="39"/>
  <c r="O12" i="42" a="1"/>
  <c r="O12" i="42" s="1"/>
  <c r="O11" i="42"/>
  <c r="O11" i="42" a="1"/>
  <c r="O10" i="42" a="1"/>
  <c r="O10" i="42" s="1"/>
  <c r="O9" i="42"/>
  <c r="O9" i="42" a="1"/>
  <c r="O8" i="42" a="1"/>
  <c r="O8" i="42" s="1"/>
  <c r="O7" i="42" a="1"/>
  <c r="O7" i="42" s="1"/>
  <c r="O6" i="42" a="1"/>
  <c r="O6" i="42" s="1"/>
  <c r="O5" i="42" a="1"/>
  <c r="O5" i="42" s="1"/>
  <c r="O4" i="42" a="1"/>
  <c r="O4" i="42" s="1"/>
  <c r="N12" i="42" a="1"/>
  <c r="N12" i="42" s="1"/>
  <c r="N11" i="42"/>
  <c r="N11" i="42" a="1"/>
  <c r="N10" i="42" a="1"/>
  <c r="N10" i="42" s="1"/>
  <c r="N9" i="42" a="1"/>
  <c r="N9" i="42" s="1"/>
  <c r="N8" i="42" a="1"/>
  <c r="N8" i="42" s="1"/>
  <c r="N7" i="42" a="1"/>
  <c r="N7" i="42" s="1"/>
  <c r="N6" i="42" a="1"/>
  <c r="N6" i="42" s="1"/>
  <c r="N5" i="42" a="1"/>
  <c r="N5" i="42" s="1"/>
  <c r="N4" i="42" a="1"/>
  <c r="N4" i="42" s="1"/>
  <c r="E49" i="29"/>
  <c r="H7" i="39" s="1"/>
  <c r="I4" i="39" l="1"/>
  <c r="J4" i="42"/>
  <c r="J5" i="42"/>
  <c r="J6" i="42"/>
  <c r="J7" i="42"/>
  <c r="J8" i="42"/>
  <c r="J9" i="42"/>
  <c r="J10" i="42"/>
  <c r="J11" i="42"/>
  <c r="J12" i="42"/>
  <c r="C15" i="42"/>
  <c r="D15" i="42"/>
  <c r="E15" i="42"/>
  <c r="G15" i="42" s="1"/>
  <c r="F15" i="42"/>
  <c r="G3" i="42"/>
  <c r="G4" i="42"/>
  <c r="G5" i="42"/>
  <c r="G6" i="42"/>
  <c r="G7" i="42"/>
  <c r="G8" i="42"/>
  <c r="G9" i="42"/>
  <c r="G10" i="42"/>
  <c r="G11" i="42"/>
  <c r="G12" i="42"/>
  <c r="G13" i="42"/>
  <c r="G14" i="42"/>
  <c r="C3" i="42"/>
  <c r="D3" i="42"/>
  <c r="E3" i="42"/>
  <c r="F3" i="42"/>
  <c r="C4" i="42"/>
  <c r="D4" i="42"/>
  <c r="E4" i="42"/>
  <c r="F4" i="42"/>
  <c r="C5" i="42"/>
  <c r="D5" i="42"/>
  <c r="E5" i="42"/>
  <c r="F5" i="42"/>
  <c r="C6" i="42"/>
  <c r="D6" i="42"/>
  <c r="E6" i="42"/>
  <c r="F6" i="42"/>
  <c r="C7" i="42"/>
  <c r="D7" i="42"/>
  <c r="E7" i="42"/>
  <c r="F7" i="42"/>
  <c r="C8" i="42"/>
  <c r="D8" i="42"/>
  <c r="E8" i="42"/>
  <c r="F8" i="42"/>
  <c r="C9" i="42"/>
  <c r="D9" i="42"/>
  <c r="E9" i="42"/>
  <c r="F9" i="42"/>
  <c r="C10" i="42"/>
  <c r="D10" i="42"/>
  <c r="E10" i="42"/>
  <c r="F10" i="42"/>
  <c r="C11" i="42"/>
  <c r="D11" i="42"/>
  <c r="E11" i="42"/>
  <c r="F11" i="42"/>
  <c r="C12" i="42"/>
  <c r="D12" i="42"/>
  <c r="E12" i="42"/>
  <c r="F12" i="42"/>
  <c r="C13" i="42"/>
  <c r="D13" i="42"/>
  <c r="E13" i="42"/>
  <c r="F13" i="42"/>
  <c r="C14" i="42"/>
  <c r="D14" i="42"/>
  <c r="E14" i="42"/>
  <c r="F14" i="42"/>
  <c r="G4" i="35"/>
  <c r="G5" i="35"/>
  <c r="G6" i="35"/>
  <c r="G7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4" i="35"/>
  <c r="G65" i="35"/>
  <c r="G66" i="35"/>
  <c r="G67" i="35"/>
  <c r="G68" i="35"/>
  <c r="G69" i="35"/>
  <c r="G70" i="35"/>
  <c r="G71" i="35"/>
  <c r="G72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G86" i="35"/>
  <c r="G87" i="35"/>
  <c r="G88" i="35"/>
  <c r="G89" i="35"/>
  <c r="G90" i="35"/>
  <c r="G91" i="35"/>
  <c r="G92" i="35"/>
  <c r="G93" i="35"/>
  <c r="G94" i="35"/>
  <c r="G95" i="35"/>
  <c r="G96" i="35"/>
  <c r="G97" i="35"/>
  <c r="G98" i="35"/>
  <c r="G99" i="35"/>
  <c r="G100" i="35"/>
  <c r="G101" i="35"/>
  <c r="G102" i="35"/>
  <c r="G103" i="35"/>
  <c r="G104" i="35"/>
  <c r="G105" i="35"/>
  <c r="G106" i="35"/>
  <c r="G107" i="35"/>
  <c r="G108" i="35"/>
  <c r="G109" i="35"/>
  <c r="G110" i="35"/>
  <c r="G111" i="35"/>
  <c r="G112" i="35"/>
  <c r="G113" i="35"/>
  <c r="G114" i="35"/>
  <c r="G115" i="35"/>
  <c r="G116" i="35"/>
  <c r="G117" i="35"/>
  <c r="G118" i="35"/>
  <c r="G119" i="35"/>
  <c r="G120" i="35"/>
  <c r="G121" i="35"/>
  <c r="G122" i="35"/>
  <c r="G123" i="35"/>
  <c r="G124" i="35"/>
  <c r="G125" i="35"/>
  <c r="G126" i="35"/>
  <c r="G127" i="35"/>
  <c r="G128" i="35"/>
  <c r="G129" i="35"/>
  <c r="G130" i="35"/>
  <c r="G131" i="35"/>
  <c r="G132" i="35"/>
  <c r="G133" i="35"/>
  <c r="G134" i="35"/>
  <c r="G135" i="35"/>
  <c r="G136" i="35"/>
  <c r="G137" i="35"/>
  <c r="G138" i="35"/>
  <c r="G139" i="35"/>
  <c r="G140" i="35"/>
  <c r="G141" i="35"/>
  <c r="G142" i="35"/>
  <c r="G143" i="35"/>
  <c r="G144" i="35"/>
  <c r="G145" i="35"/>
  <c r="G146" i="35"/>
  <c r="G147" i="35"/>
  <c r="G148" i="35"/>
  <c r="G149" i="35"/>
  <c r="G150" i="35"/>
  <c r="G151" i="35"/>
  <c r="G152" i="35"/>
  <c r="G153" i="35"/>
  <c r="G154" i="35"/>
  <c r="G155" i="35"/>
  <c r="G156" i="35"/>
  <c r="G157" i="35"/>
  <c r="G158" i="35"/>
  <c r="G159" i="35"/>
  <c r="G160" i="35"/>
  <c r="G161" i="35"/>
  <c r="G162" i="35"/>
  <c r="G163" i="35"/>
  <c r="G164" i="35"/>
  <c r="G165" i="35"/>
  <c r="G166" i="35"/>
  <c r="G167" i="35"/>
  <c r="G168" i="35"/>
  <c r="G169" i="35"/>
  <c r="G170" i="35"/>
  <c r="G171" i="35"/>
  <c r="G172" i="35"/>
  <c r="G173" i="35"/>
  <c r="G174" i="35"/>
  <c r="G175" i="35"/>
  <c r="G176" i="35"/>
  <c r="G177" i="35"/>
  <c r="G178" i="35"/>
  <c r="G179" i="35"/>
  <c r="G180" i="35"/>
  <c r="G181" i="35"/>
  <c r="G182" i="35"/>
  <c r="G183" i="35"/>
  <c r="G184" i="35"/>
  <c r="G185" i="35"/>
  <c r="G186" i="35"/>
  <c r="G187" i="35"/>
  <c r="G188" i="35"/>
  <c r="G189" i="35"/>
  <c r="G190" i="35"/>
  <c r="G191" i="35"/>
  <c r="G192" i="35"/>
  <c r="G193" i="35"/>
  <c r="G194" i="35"/>
  <c r="G195" i="35"/>
  <c r="G196" i="35"/>
  <c r="G197" i="35"/>
  <c r="G198" i="35"/>
  <c r="G199" i="35"/>
  <c r="G200" i="35"/>
  <c r="G201" i="35"/>
  <c r="G202" i="35"/>
  <c r="G203" i="35"/>
  <c r="G204" i="35"/>
  <c r="G205" i="35"/>
  <c r="G206" i="35"/>
  <c r="G207" i="35"/>
  <c r="G208" i="35"/>
  <c r="G209" i="35"/>
  <c r="G210" i="35"/>
  <c r="G211" i="35"/>
  <c r="G212" i="35"/>
  <c r="G213" i="35"/>
  <c r="G214" i="35"/>
  <c r="G215" i="35"/>
  <c r="G216" i="35"/>
  <c r="G217" i="35"/>
  <c r="G218" i="35"/>
  <c r="G219" i="35"/>
  <c r="G220" i="35"/>
  <c r="G221" i="35"/>
  <c r="G222" i="35"/>
  <c r="G223" i="35"/>
  <c r="G224" i="35"/>
  <c r="G225" i="35"/>
  <c r="G226" i="35"/>
  <c r="G227" i="35"/>
  <c r="G228" i="35"/>
  <c r="G229" i="35"/>
  <c r="G230" i="35"/>
  <c r="G231" i="35"/>
  <c r="G232" i="35"/>
  <c r="G233" i="35"/>
  <c r="G234" i="35"/>
  <c r="G235" i="35"/>
  <c r="G236" i="35"/>
  <c r="G237" i="35"/>
  <c r="G238" i="35"/>
  <c r="G239" i="35"/>
  <c r="G240" i="35"/>
  <c r="G241" i="35"/>
  <c r="G242" i="35"/>
  <c r="G243" i="35"/>
  <c r="G244" i="35"/>
  <c r="G245" i="35"/>
  <c r="G246" i="35"/>
  <c r="G247" i="35"/>
  <c r="G248" i="35"/>
  <c r="G249" i="35"/>
  <c r="G250" i="35"/>
  <c r="G251" i="35"/>
  <c r="G252" i="35"/>
  <c r="G253" i="35"/>
  <c r="G254" i="35"/>
  <c r="G255" i="35"/>
  <c r="G256" i="35"/>
  <c r="G257" i="35"/>
  <c r="G258" i="35"/>
  <c r="G259" i="35"/>
  <c r="G260" i="35"/>
  <c r="G261" i="35"/>
  <c r="G262" i="35"/>
  <c r="G263" i="35"/>
  <c r="G264" i="35"/>
  <c r="G265" i="35"/>
  <c r="G266" i="35"/>
  <c r="G267" i="35"/>
  <c r="G268" i="35"/>
  <c r="G269" i="35"/>
  <c r="G270" i="35"/>
  <c r="G271" i="35"/>
  <c r="G272" i="35"/>
  <c r="G273" i="35"/>
  <c r="G274" i="35"/>
  <c r="G275" i="35"/>
  <c r="G276" i="35"/>
  <c r="G277" i="35"/>
  <c r="G278" i="35"/>
  <c r="G279" i="35"/>
  <c r="G280" i="35"/>
  <c r="G281" i="35"/>
  <c r="G282" i="35"/>
  <c r="G283" i="35"/>
  <c r="G284" i="35"/>
  <c r="G285" i="35"/>
  <c r="G286" i="35"/>
  <c r="G287" i="35"/>
  <c r="G288" i="35"/>
  <c r="G289" i="35"/>
  <c r="G290" i="35"/>
  <c r="G291" i="35"/>
  <c r="G292" i="35"/>
  <c r="G293" i="35"/>
  <c r="G294" i="35"/>
  <c r="G295" i="35"/>
  <c r="G296" i="35"/>
  <c r="G297" i="35"/>
  <c r="G298" i="35"/>
  <c r="G299" i="35"/>
  <c r="G300" i="35"/>
  <c r="G301" i="35"/>
  <c r="G302" i="35"/>
  <c r="G303" i="35"/>
  <c r="G304" i="35"/>
  <c r="G305" i="35"/>
  <c r="G306" i="35"/>
  <c r="G307" i="35"/>
  <c r="G308" i="35"/>
  <c r="G309" i="35"/>
  <c r="G310" i="35"/>
  <c r="G311" i="35"/>
  <c r="G312" i="35"/>
  <c r="G313" i="35"/>
  <c r="G314" i="35"/>
  <c r="G315" i="35"/>
  <c r="G316" i="35"/>
  <c r="G317" i="35"/>
  <c r="G318" i="35"/>
  <c r="G319" i="35"/>
  <c r="G320" i="35"/>
  <c r="G321" i="35"/>
  <c r="G322" i="35"/>
  <c r="G323" i="35"/>
  <c r="G324" i="35"/>
  <c r="G325" i="35"/>
  <c r="G326" i="35"/>
  <c r="G327" i="35"/>
  <c r="G328" i="35"/>
  <c r="G329" i="35"/>
  <c r="G330" i="35"/>
  <c r="G331" i="35"/>
  <c r="G332" i="35"/>
  <c r="G333" i="35"/>
  <c r="G334" i="35"/>
  <c r="G335" i="35"/>
  <c r="G336" i="35"/>
  <c r="G337" i="35"/>
  <c r="G338" i="35"/>
  <c r="G339" i="35"/>
  <c r="G340" i="35"/>
  <c r="G341" i="35"/>
  <c r="G342" i="35"/>
  <c r="G343" i="35"/>
  <c r="G344" i="35"/>
  <c r="G345" i="35"/>
  <c r="G346" i="35"/>
  <c r="G347" i="35"/>
  <c r="G348" i="35"/>
  <c r="G349" i="35"/>
  <c r="G350" i="35"/>
  <c r="G351" i="35"/>
  <c r="G352" i="35"/>
  <c r="G353" i="35"/>
  <c r="G354" i="35"/>
  <c r="G355" i="35"/>
  <c r="G356" i="35"/>
  <c r="G357" i="35"/>
  <c r="G358" i="35"/>
  <c r="G359" i="35"/>
  <c r="G360" i="35"/>
  <c r="G361" i="35"/>
  <c r="G362" i="35"/>
  <c r="G363" i="35"/>
  <c r="G364" i="35"/>
  <c r="G365" i="35"/>
  <c r="G366" i="35"/>
  <c r="G367" i="35"/>
  <c r="G368" i="35"/>
  <c r="G369" i="35"/>
  <c r="G370" i="35"/>
  <c r="G371" i="35"/>
  <c r="G372" i="35"/>
  <c r="G373" i="35"/>
  <c r="G374" i="35"/>
  <c r="G375" i="35"/>
  <c r="G376" i="35"/>
  <c r="G377" i="35"/>
  <c r="G378" i="35"/>
  <c r="G379" i="35"/>
  <c r="G380" i="35"/>
  <c r="G381" i="35"/>
  <c r="G382" i="35"/>
  <c r="G383" i="35"/>
  <c r="G384" i="35"/>
  <c r="G385" i="35"/>
  <c r="G386" i="35"/>
  <c r="G387" i="35"/>
  <c r="G388" i="35"/>
  <c r="G389" i="35"/>
  <c r="G390" i="35"/>
  <c r="G391" i="35"/>
  <c r="G392" i="35"/>
  <c r="G393" i="35"/>
  <c r="G394" i="35"/>
  <c r="G395" i="35"/>
  <c r="G396" i="35"/>
  <c r="G397" i="35"/>
  <c r="G398" i="35"/>
  <c r="G399" i="35"/>
  <c r="G400" i="35"/>
  <c r="G401" i="35"/>
  <c r="G402" i="35"/>
  <c r="G403" i="35"/>
  <c r="G404" i="35"/>
  <c r="G405" i="35"/>
  <c r="G406" i="35"/>
  <c r="G407" i="35"/>
  <c r="G408" i="35"/>
  <c r="G409" i="35"/>
  <c r="G410" i="35"/>
  <c r="G411" i="35"/>
  <c r="G412" i="35"/>
  <c r="G413" i="35"/>
  <c r="G414" i="35"/>
  <c r="G415" i="35"/>
  <c r="G416" i="35"/>
  <c r="G417" i="35"/>
  <c r="G418" i="35"/>
  <c r="G419" i="35"/>
  <c r="G420" i="35"/>
  <c r="G421" i="35"/>
  <c r="G422" i="35"/>
  <c r="G423" i="35"/>
  <c r="G424" i="35"/>
  <c r="G425" i="35"/>
  <c r="G426" i="35"/>
  <c r="G427" i="35"/>
  <c r="G428" i="35"/>
  <c r="G429" i="35"/>
  <c r="G430" i="35"/>
  <c r="G431" i="35"/>
  <c r="G432" i="35"/>
  <c r="G433" i="35"/>
  <c r="G434" i="35"/>
  <c r="G435" i="35"/>
  <c r="G436" i="35"/>
  <c r="G437" i="35"/>
  <c r="G438" i="35"/>
  <c r="G440" i="35"/>
  <c r="G441" i="35"/>
  <c r="G442" i="35"/>
  <c r="G443" i="35"/>
  <c r="G444" i="35"/>
  <c r="G445" i="35"/>
  <c r="G446" i="35"/>
  <c r="G447" i="35"/>
  <c r="G448" i="35"/>
  <c r="G449" i="35"/>
  <c r="G450" i="35"/>
  <c r="G451" i="35"/>
  <c r="G452" i="35"/>
  <c r="G453" i="35"/>
  <c r="G454" i="35"/>
  <c r="G455" i="35"/>
  <c r="G456" i="35"/>
  <c r="G457" i="35"/>
  <c r="G458" i="35"/>
  <c r="G459" i="35"/>
  <c r="G460" i="35"/>
  <c r="G461" i="35"/>
  <c r="G462" i="35"/>
  <c r="G463" i="35"/>
  <c r="G464" i="35"/>
  <c r="G465" i="35"/>
  <c r="G466" i="35"/>
  <c r="G467" i="35"/>
  <c r="G468" i="35"/>
  <c r="G469" i="35"/>
  <c r="G470" i="35"/>
  <c r="G471" i="35"/>
  <c r="G472" i="35"/>
  <c r="G473" i="35"/>
  <c r="G474" i="35"/>
  <c r="G475" i="35"/>
  <c r="G476" i="35"/>
  <c r="G477" i="35"/>
  <c r="G478" i="35"/>
  <c r="G479" i="35"/>
  <c r="G480" i="35"/>
  <c r="G481" i="35"/>
  <c r="G482" i="35"/>
  <c r="G483" i="35"/>
  <c r="G484" i="35"/>
  <c r="G485" i="35"/>
  <c r="G486" i="35"/>
  <c r="G487" i="35"/>
  <c r="G488" i="35"/>
  <c r="G489" i="35"/>
  <c r="G490" i="35"/>
  <c r="G491" i="35"/>
  <c r="G492" i="35"/>
  <c r="G493" i="35"/>
  <c r="G494" i="35"/>
  <c r="G495" i="35"/>
  <c r="G496" i="35"/>
  <c r="G497" i="35"/>
  <c r="G498" i="35"/>
  <c r="G499" i="35"/>
  <c r="G500" i="35"/>
  <c r="G501" i="35"/>
  <c r="G502" i="35"/>
  <c r="G503" i="35"/>
  <c r="G504" i="35"/>
  <c r="G505" i="35"/>
  <c r="G506" i="35"/>
  <c r="G507" i="35"/>
  <c r="G508" i="35"/>
  <c r="G509" i="35"/>
  <c r="G510" i="35"/>
  <c r="G511" i="35"/>
  <c r="G512" i="35"/>
  <c r="G513" i="35"/>
  <c r="G514" i="35"/>
  <c r="G515" i="35"/>
  <c r="G516" i="35"/>
  <c r="G517" i="35"/>
  <c r="G518" i="35"/>
  <c r="G519" i="35"/>
  <c r="G520" i="35"/>
  <c r="G521" i="35"/>
  <c r="G522" i="35"/>
  <c r="G523" i="35"/>
  <c r="G524" i="35"/>
  <c r="G525" i="35"/>
  <c r="G526" i="35"/>
  <c r="G527" i="35"/>
  <c r="G528" i="35"/>
  <c r="G529" i="35"/>
  <c r="G530" i="35"/>
  <c r="G531" i="35"/>
  <c r="G532" i="35"/>
  <c r="G533" i="35"/>
  <c r="G534" i="35"/>
  <c r="G535" i="35"/>
  <c r="G536" i="35"/>
  <c r="G537" i="35"/>
  <c r="G538" i="35"/>
  <c r="G539" i="35"/>
  <c r="G540" i="35"/>
  <c r="G541" i="35"/>
  <c r="G542" i="35"/>
  <c r="G543" i="35"/>
  <c r="G544" i="35"/>
  <c r="G545" i="35"/>
  <c r="G546" i="35"/>
  <c r="G547" i="35"/>
  <c r="G548" i="35"/>
  <c r="G549" i="35"/>
  <c r="G550" i="35"/>
  <c r="G551" i="35"/>
  <c r="G552" i="35"/>
  <c r="G553" i="35"/>
  <c r="G554" i="35"/>
  <c r="G555" i="35"/>
  <c r="G556" i="35"/>
  <c r="G557" i="35"/>
  <c r="G558" i="35"/>
  <c r="G559" i="35"/>
  <c r="G560" i="35"/>
  <c r="G561" i="35"/>
  <c r="G562" i="35"/>
  <c r="G563" i="35"/>
  <c r="G564" i="35"/>
  <c r="G565" i="35"/>
  <c r="G566" i="35"/>
  <c r="G567" i="35"/>
  <c r="G568" i="35"/>
  <c r="G569" i="35"/>
  <c r="G570" i="35"/>
  <c r="G571" i="35"/>
  <c r="G572" i="35"/>
  <c r="G573" i="35"/>
  <c r="G574" i="35"/>
  <c r="G575" i="35"/>
  <c r="G576" i="35"/>
  <c r="G577" i="35"/>
  <c r="G578" i="35"/>
  <c r="G579" i="35"/>
  <c r="G580" i="35"/>
  <c r="G581" i="35"/>
  <c r="G582" i="35"/>
  <c r="G583" i="35"/>
  <c r="G584" i="35"/>
  <c r="G585" i="35"/>
  <c r="G586" i="35"/>
  <c r="G587" i="35"/>
  <c r="G588" i="35"/>
  <c r="G589" i="35"/>
  <c r="G590" i="35"/>
  <c r="G591" i="35"/>
  <c r="G592" i="35"/>
  <c r="G593" i="35"/>
  <c r="G594" i="35"/>
  <c r="G595" i="35"/>
  <c r="G596" i="35"/>
  <c r="G597" i="35"/>
  <c r="G598" i="35"/>
  <c r="G599" i="35"/>
  <c r="G600" i="35"/>
  <c r="G601" i="35"/>
  <c r="G602" i="35"/>
  <c r="G603" i="35"/>
  <c r="G604" i="35"/>
  <c r="G605" i="35"/>
  <c r="G606" i="35"/>
  <c r="G607" i="35"/>
  <c r="G608" i="35"/>
  <c r="G609" i="35"/>
  <c r="G610" i="35"/>
  <c r="G611" i="35"/>
  <c r="G612" i="35"/>
  <c r="G613" i="35"/>
  <c r="G614" i="35"/>
  <c r="G615" i="35"/>
  <c r="G616" i="35"/>
  <c r="G617" i="35"/>
  <c r="G618" i="35"/>
  <c r="G619" i="35"/>
  <c r="G620" i="35"/>
  <c r="G621" i="35"/>
  <c r="G622" i="35"/>
  <c r="G623" i="35"/>
  <c r="G624" i="35"/>
  <c r="G625" i="35"/>
  <c r="G626" i="35"/>
  <c r="G627" i="35"/>
  <c r="G628" i="35"/>
  <c r="G629" i="35"/>
  <c r="G630" i="35"/>
  <c r="G631" i="35"/>
  <c r="G632" i="35"/>
  <c r="G633" i="35"/>
  <c r="G634" i="35"/>
  <c r="G635" i="35"/>
  <c r="G636" i="35"/>
  <c r="G637" i="35"/>
  <c r="G638" i="35"/>
  <c r="G639" i="35"/>
  <c r="G640" i="35"/>
  <c r="G641" i="35"/>
  <c r="G642" i="35"/>
  <c r="G643" i="35"/>
  <c r="G644" i="35"/>
  <c r="G645" i="35"/>
  <c r="G646" i="35"/>
  <c r="G647" i="35"/>
  <c r="G648" i="35"/>
  <c r="G649" i="35"/>
  <c r="G650" i="35"/>
  <c r="G651" i="35"/>
  <c r="G652" i="35"/>
  <c r="G653" i="35"/>
  <c r="G654" i="35"/>
  <c r="G655" i="35"/>
  <c r="G656" i="35"/>
  <c r="G657" i="35"/>
  <c r="G658" i="35"/>
  <c r="G659" i="35"/>
  <c r="G660" i="35"/>
  <c r="G661" i="35"/>
  <c r="G662" i="35"/>
  <c r="G663" i="35"/>
  <c r="G664" i="35"/>
  <c r="G665" i="35"/>
  <c r="G666" i="35"/>
  <c r="G667" i="35"/>
  <c r="G668" i="35"/>
  <c r="G669" i="35"/>
  <c r="G670" i="35"/>
  <c r="G671" i="35"/>
  <c r="G672" i="35"/>
  <c r="G673" i="35"/>
  <c r="G674" i="35"/>
  <c r="G675" i="35"/>
  <c r="G676" i="35"/>
  <c r="G677" i="35"/>
  <c r="G678" i="35"/>
  <c r="G679" i="35"/>
  <c r="G680" i="35"/>
  <c r="G681" i="35"/>
  <c r="G682" i="35"/>
  <c r="G683" i="35"/>
  <c r="G684" i="35"/>
  <c r="G685" i="35"/>
  <c r="G686" i="35"/>
  <c r="G687" i="35"/>
  <c r="G688" i="35"/>
  <c r="G689" i="35"/>
  <c r="G690" i="35"/>
  <c r="G691" i="35"/>
  <c r="G692" i="35"/>
  <c r="G693" i="35"/>
  <c r="G694" i="35"/>
  <c r="G695" i="35"/>
  <c r="G696" i="35"/>
  <c r="G697" i="35"/>
  <c r="G698" i="35"/>
  <c r="G699" i="35"/>
  <c r="G700" i="35"/>
  <c r="G701" i="35"/>
  <c r="G702" i="35"/>
  <c r="G703" i="35"/>
  <c r="G704" i="35"/>
  <c r="G705" i="35"/>
  <c r="G706" i="35"/>
  <c r="G707" i="35"/>
  <c r="G708" i="35"/>
  <c r="G709" i="35"/>
  <c r="G710" i="35"/>
  <c r="G711" i="35"/>
  <c r="G712" i="35"/>
  <c r="G713" i="35"/>
  <c r="G714" i="35"/>
  <c r="G715" i="35"/>
  <c r="G716" i="35"/>
  <c r="G717" i="35"/>
  <c r="G718" i="35"/>
  <c r="G719" i="35"/>
  <c r="G720" i="35"/>
  <c r="G721" i="35"/>
  <c r="G722" i="35"/>
  <c r="G723" i="35"/>
  <c r="G724" i="35"/>
  <c r="G725" i="35"/>
  <c r="G726" i="35"/>
  <c r="G727" i="35"/>
  <c r="G728" i="35"/>
  <c r="G729" i="35"/>
  <c r="G730" i="35"/>
  <c r="G731" i="35"/>
  <c r="G732" i="35"/>
  <c r="G733" i="35"/>
  <c r="G734" i="35"/>
  <c r="G735" i="35"/>
  <c r="G736" i="35"/>
  <c r="G737" i="35"/>
  <c r="G738" i="35"/>
  <c r="G739" i="35"/>
  <c r="G740" i="35"/>
  <c r="G741" i="35"/>
  <c r="G742" i="35"/>
  <c r="G743" i="35"/>
  <c r="G744" i="35"/>
  <c r="G745" i="35"/>
  <c r="G746" i="35"/>
  <c r="G747" i="35"/>
  <c r="G748" i="35"/>
  <c r="G749" i="35"/>
  <c r="G750" i="35"/>
  <c r="G751" i="35"/>
  <c r="G752" i="35"/>
  <c r="G753" i="35"/>
  <c r="G754" i="35"/>
  <c r="G755" i="35"/>
  <c r="G756" i="35"/>
  <c r="G757" i="35"/>
  <c r="G758" i="35"/>
  <c r="G759" i="35"/>
  <c r="G760" i="35"/>
  <c r="G761" i="35"/>
  <c r="G762" i="35"/>
  <c r="G763" i="35"/>
  <c r="G764" i="35"/>
  <c r="G765" i="35"/>
  <c r="G766" i="35"/>
  <c r="G767" i="35"/>
  <c r="G768" i="35"/>
  <c r="G769" i="35"/>
  <c r="G770" i="35"/>
  <c r="G771" i="35"/>
  <c r="G772" i="35"/>
  <c r="G773" i="35"/>
  <c r="G774" i="35"/>
  <c r="G775" i="35"/>
  <c r="G776" i="35"/>
  <c r="G777" i="35"/>
  <c r="G778" i="35"/>
  <c r="G779" i="35"/>
  <c r="G780" i="35"/>
  <c r="G781" i="35"/>
  <c r="G782" i="35"/>
  <c r="G783" i="35"/>
  <c r="G784" i="35"/>
  <c r="G785" i="35"/>
  <c r="G786" i="35"/>
  <c r="G787" i="35"/>
  <c r="G788" i="35"/>
  <c r="G789" i="35"/>
  <c r="G790" i="35"/>
  <c r="G791" i="35"/>
  <c r="G792" i="35"/>
  <c r="G793" i="35"/>
  <c r="G794" i="35"/>
  <c r="G795" i="35"/>
  <c r="G796" i="35"/>
  <c r="G797" i="35"/>
  <c r="G798" i="35"/>
  <c r="G799" i="35"/>
  <c r="G800" i="35"/>
  <c r="G801" i="35"/>
  <c r="G802" i="35"/>
  <c r="G803" i="35"/>
  <c r="G804" i="35"/>
  <c r="G805" i="35"/>
  <c r="G806" i="35"/>
  <c r="G807" i="35"/>
  <c r="G808" i="35"/>
  <c r="G809" i="35"/>
  <c r="G810" i="35"/>
  <c r="G811" i="35"/>
  <c r="G812" i="35"/>
  <c r="G813" i="35"/>
  <c r="G814" i="35"/>
  <c r="G815" i="35"/>
  <c r="G816" i="35"/>
  <c r="G817" i="35"/>
  <c r="G818" i="35"/>
  <c r="G819" i="35"/>
  <c r="G820" i="35"/>
  <c r="G821" i="35"/>
  <c r="G822" i="35"/>
  <c r="G823" i="35"/>
  <c r="G824" i="35"/>
  <c r="G825" i="35"/>
  <c r="G826" i="35"/>
  <c r="G827" i="35"/>
  <c r="G828" i="35"/>
  <c r="G829" i="35"/>
  <c r="G830" i="35"/>
  <c r="G831" i="35"/>
  <c r="G832" i="35"/>
  <c r="G833" i="35"/>
  <c r="G834" i="35"/>
  <c r="G835" i="35"/>
  <c r="G836" i="35"/>
  <c r="G837" i="35"/>
  <c r="G838" i="35"/>
  <c r="G839" i="35"/>
  <c r="G840" i="35"/>
  <c r="G841" i="35"/>
  <c r="G842" i="35"/>
  <c r="G843" i="35"/>
  <c r="G844" i="35"/>
  <c r="G845" i="35"/>
  <c r="G846" i="35"/>
  <c r="G847" i="35"/>
  <c r="G848" i="35"/>
  <c r="G849" i="35"/>
  <c r="G850" i="35"/>
  <c r="G851" i="35"/>
  <c r="G852" i="35"/>
  <c r="G853" i="35"/>
  <c r="G854" i="35"/>
  <c r="G855" i="35"/>
  <c r="G856" i="35"/>
  <c r="G857" i="35"/>
  <c r="G858" i="35"/>
  <c r="G859" i="35"/>
  <c r="G860" i="35"/>
  <c r="G861" i="35"/>
  <c r="G862" i="35"/>
  <c r="G863" i="35"/>
  <c r="G864" i="35"/>
  <c r="G865" i="35"/>
  <c r="G866" i="35"/>
  <c r="G867" i="35"/>
  <c r="G868" i="35"/>
  <c r="G869" i="35"/>
  <c r="G870" i="35"/>
  <c r="G871" i="35"/>
  <c r="G872" i="35"/>
  <c r="G873" i="35"/>
  <c r="G874" i="35"/>
  <c r="G875" i="35"/>
  <c r="G876" i="35"/>
  <c r="G877" i="35"/>
  <c r="G878" i="35"/>
  <c r="G879" i="35"/>
  <c r="G880" i="35"/>
  <c r="G881" i="35"/>
  <c r="G882" i="35"/>
  <c r="G883" i="35"/>
  <c r="G884" i="35"/>
  <c r="G885" i="35"/>
  <c r="G886" i="35"/>
  <c r="G887" i="35"/>
  <c r="G888" i="35"/>
  <c r="G889" i="35"/>
  <c r="G890" i="35"/>
  <c r="G891" i="35"/>
  <c r="G892" i="35"/>
  <c r="G893" i="35"/>
  <c r="G894" i="35"/>
  <c r="G895" i="35"/>
  <c r="G896" i="35"/>
  <c r="G897" i="35"/>
  <c r="G898" i="35"/>
  <c r="G899" i="35"/>
  <c r="G900" i="35"/>
  <c r="G901" i="35"/>
  <c r="G902" i="35"/>
  <c r="G903" i="35"/>
  <c r="G904" i="35"/>
  <c r="G905" i="35"/>
  <c r="G906" i="35"/>
  <c r="G907" i="35"/>
  <c r="G908" i="35"/>
  <c r="G909" i="35"/>
  <c r="G910" i="35"/>
  <c r="G911" i="35"/>
  <c r="G912" i="35"/>
  <c r="G913" i="35"/>
  <c r="G914" i="35"/>
  <c r="G915" i="35"/>
  <c r="G916" i="35"/>
  <c r="G917" i="35"/>
  <c r="G918" i="35"/>
  <c r="G919" i="35"/>
  <c r="G920" i="35"/>
  <c r="G921" i="35"/>
  <c r="G922" i="35"/>
  <c r="G923" i="35"/>
  <c r="G924" i="35"/>
  <c r="G925" i="35"/>
  <c r="G926" i="35"/>
  <c r="G927" i="35"/>
  <c r="G928" i="35"/>
  <c r="G929" i="35"/>
  <c r="G930" i="35"/>
  <c r="G931" i="35"/>
  <c r="G932" i="35"/>
  <c r="G933" i="35"/>
  <c r="G934" i="35"/>
  <c r="G935" i="35"/>
  <c r="G936" i="35"/>
  <c r="G937" i="35"/>
  <c r="G938" i="35"/>
  <c r="G939" i="35"/>
  <c r="G940" i="35"/>
  <c r="G941" i="35"/>
  <c r="G942" i="35"/>
  <c r="G943" i="35"/>
  <c r="G944" i="35"/>
  <c r="G945" i="35"/>
  <c r="G946" i="35"/>
  <c r="G947" i="35"/>
  <c r="G948" i="35"/>
  <c r="G949" i="35"/>
  <c r="G950" i="35"/>
  <c r="G951" i="35"/>
  <c r="G952" i="35"/>
  <c r="G953" i="35"/>
  <c r="G954" i="35"/>
  <c r="G955" i="35"/>
  <c r="G956" i="35"/>
  <c r="G957" i="35"/>
  <c r="G958" i="35"/>
  <c r="G959" i="35"/>
  <c r="G960" i="35"/>
  <c r="G961" i="35"/>
  <c r="G962" i="35"/>
  <c r="G963" i="35"/>
  <c r="G964" i="35"/>
  <c r="G965" i="35"/>
  <c r="G966" i="35"/>
  <c r="G967" i="35"/>
  <c r="G968" i="35"/>
  <c r="G969" i="35"/>
  <c r="G970" i="35"/>
  <c r="G971" i="35"/>
  <c r="G972" i="35"/>
  <c r="G973" i="35"/>
  <c r="G974" i="35"/>
  <c r="G975" i="35"/>
  <c r="G976" i="35"/>
  <c r="G977" i="35"/>
  <c r="G978" i="35"/>
  <c r="G979" i="35"/>
  <c r="G980" i="35"/>
  <c r="G981" i="35"/>
  <c r="G982" i="35"/>
  <c r="G983" i="35"/>
  <c r="G984" i="35"/>
  <c r="G985" i="35"/>
  <c r="G986" i="35"/>
  <c r="G987" i="35"/>
  <c r="G988" i="35"/>
  <c r="G989" i="35"/>
  <c r="G990" i="35"/>
  <c r="G991" i="35"/>
  <c r="G992" i="35"/>
  <c r="G993" i="35"/>
  <c r="G994" i="35"/>
  <c r="G995" i="35"/>
  <c r="G996" i="35"/>
  <c r="G997" i="35"/>
  <c r="G998" i="35"/>
  <c r="G999" i="35"/>
  <c r="G1000" i="35"/>
  <c r="G1001" i="35"/>
  <c r="G1002" i="35"/>
  <c r="G1003" i="35"/>
  <c r="G1004" i="35"/>
  <c r="G1005" i="35"/>
  <c r="G1006" i="35"/>
  <c r="G1007" i="35"/>
  <c r="G1008" i="35"/>
  <c r="G1009" i="35"/>
  <c r="G1010" i="35"/>
  <c r="G1011" i="35"/>
  <c r="G1012" i="35"/>
  <c r="G1013" i="35"/>
  <c r="G1014" i="35"/>
  <c r="G1015" i="35"/>
  <c r="G1016" i="35"/>
  <c r="G1017" i="35"/>
  <c r="G1018" i="35"/>
  <c r="G1019" i="35"/>
  <c r="G1020" i="35"/>
  <c r="G1021" i="35"/>
  <c r="G1022" i="35"/>
  <c r="G1023" i="35"/>
  <c r="G1024" i="35"/>
  <c r="G1025" i="35"/>
  <c r="G1026" i="35"/>
  <c r="G1027" i="35"/>
  <c r="G1028" i="35"/>
  <c r="G1029" i="35"/>
  <c r="G1030" i="35"/>
  <c r="G1031" i="35"/>
  <c r="G1032" i="35"/>
  <c r="G1033" i="35"/>
  <c r="G1034" i="35"/>
  <c r="G1035" i="35"/>
  <c r="G1036" i="35"/>
  <c r="G1037" i="35"/>
  <c r="G1038" i="35"/>
  <c r="G1039" i="35"/>
  <c r="G1040" i="35"/>
  <c r="G1041" i="35"/>
  <c r="G1042" i="35"/>
  <c r="G1043" i="35"/>
  <c r="G1044" i="35"/>
  <c r="G1045" i="35"/>
  <c r="G1046" i="35"/>
  <c r="G1047" i="35"/>
  <c r="G1048" i="35"/>
  <c r="G1049" i="35"/>
  <c r="G1050" i="35"/>
  <c r="G1051" i="35"/>
  <c r="G1052" i="35"/>
  <c r="G1053" i="35"/>
  <c r="G1054" i="35"/>
  <c r="G1055" i="35"/>
  <c r="G1056" i="35"/>
  <c r="G1057" i="35"/>
  <c r="G1058" i="35"/>
  <c r="G1059" i="35"/>
  <c r="G1060" i="35"/>
  <c r="G1061" i="35"/>
  <c r="G1062" i="35"/>
  <c r="G1063" i="35"/>
  <c r="G1064" i="35"/>
  <c r="G1065" i="35"/>
  <c r="G4" i="36"/>
  <c r="H439" i="35" s="1"/>
  <c r="G5" i="36"/>
  <c r="G6" i="36"/>
  <c r="G7" i="36"/>
  <c r="G8" i="36"/>
  <c r="H671" i="35" s="1"/>
  <c r="G9" i="36"/>
  <c r="H56" i="35" s="1"/>
  <c r="G10" i="36"/>
  <c r="G11" i="36"/>
  <c r="G12" i="36"/>
  <c r="G13" i="36"/>
  <c r="G14" i="36"/>
  <c r="G15" i="36"/>
  <c r="G16" i="36"/>
  <c r="H772" i="35" s="1"/>
  <c r="G17" i="36"/>
  <c r="H597" i="35" s="1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H440" i="35" s="1"/>
  <c r="G35" i="36"/>
  <c r="G36" i="36"/>
  <c r="G37" i="36"/>
  <c r="G38" i="36"/>
  <c r="G39" i="36"/>
  <c r="G40" i="36"/>
  <c r="G41" i="36"/>
  <c r="G42" i="36"/>
  <c r="H631" i="35" s="1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H58" i="35" s="1"/>
  <c r="G58" i="36"/>
  <c r="G59" i="36"/>
  <c r="G60" i="36"/>
  <c r="G61" i="36"/>
  <c r="G62" i="36"/>
  <c r="H974" i="35" s="1"/>
  <c r="G63" i="36"/>
  <c r="G64" i="36"/>
  <c r="G65" i="36"/>
  <c r="G66" i="36"/>
  <c r="G67" i="36"/>
  <c r="H155" i="35" s="1"/>
  <c r="G68" i="36"/>
  <c r="G69" i="36"/>
  <c r="G70" i="36"/>
  <c r="G71" i="36"/>
  <c r="G72" i="36"/>
  <c r="G73" i="36"/>
  <c r="G74" i="36"/>
  <c r="G75" i="36"/>
  <c r="G76" i="36"/>
  <c r="G77" i="36"/>
  <c r="G78" i="36"/>
  <c r="G79" i="36"/>
  <c r="G80" i="36"/>
  <c r="G81" i="36"/>
  <c r="G82" i="36"/>
  <c r="G83" i="36"/>
  <c r="G84" i="36"/>
  <c r="H740" i="35" s="1"/>
  <c r="G85" i="36"/>
  <c r="G86" i="36"/>
  <c r="G87" i="36"/>
  <c r="G88" i="36"/>
  <c r="G89" i="36"/>
  <c r="G90" i="36"/>
  <c r="G91" i="36"/>
  <c r="G92" i="36"/>
  <c r="G93" i="36"/>
  <c r="G94" i="36"/>
  <c r="G95" i="36"/>
  <c r="H86" i="35" s="1"/>
  <c r="G96" i="36"/>
  <c r="H156" i="35" s="1"/>
  <c r="G97" i="36"/>
  <c r="G98" i="36"/>
  <c r="G99" i="36"/>
  <c r="H852" i="35" s="1"/>
  <c r="G100" i="36"/>
  <c r="H599" i="35" s="1"/>
  <c r="G101" i="36"/>
  <c r="G102" i="36"/>
  <c r="G103" i="36"/>
  <c r="G104" i="36"/>
  <c r="G105" i="36"/>
  <c r="G106" i="36"/>
  <c r="G107" i="36"/>
  <c r="G108" i="36"/>
  <c r="G109" i="36"/>
  <c r="G110" i="36"/>
  <c r="G111" i="36"/>
  <c r="G112" i="36"/>
  <c r="G113" i="36"/>
  <c r="G114" i="36"/>
  <c r="G115" i="36"/>
  <c r="G116" i="36"/>
  <c r="G117" i="36"/>
  <c r="G118" i="36"/>
  <c r="G119" i="36"/>
  <c r="G120" i="36"/>
  <c r="G121" i="36"/>
  <c r="G122" i="36"/>
  <c r="G123" i="36"/>
  <c r="G124" i="36"/>
  <c r="G125" i="36"/>
  <c r="H441" i="35" s="1"/>
  <c r="G126" i="36"/>
  <c r="G127" i="36"/>
  <c r="G128" i="36"/>
  <c r="G129" i="36"/>
  <c r="G130" i="36"/>
  <c r="G131" i="36"/>
  <c r="G132" i="36"/>
  <c r="H279" i="35" s="1"/>
  <c r="G133" i="36"/>
  <c r="G134" i="36"/>
  <c r="G135" i="36"/>
  <c r="G136" i="36"/>
  <c r="G137" i="36"/>
  <c r="G138" i="36"/>
  <c r="G139" i="36"/>
  <c r="G140" i="36"/>
  <c r="H1024" i="35" s="1"/>
  <c r="G141" i="36"/>
  <c r="G142" i="36"/>
  <c r="H197" i="35" s="1"/>
  <c r="G143" i="36"/>
  <c r="H1025" i="35" s="1"/>
  <c r="G144" i="36"/>
  <c r="H242" i="35" s="1"/>
  <c r="G145" i="36"/>
  <c r="G146" i="36"/>
  <c r="G147" i="36"/>
  <c r="G148" i="36"/>
  <c r="G149" i="36"/>
  <c r="G150" i="36"/>
  <c r="G151" i="36"/>
  <c r="G152" i="36"/>
  <c r="G153" i="36"/>
  <c r="G154" i="36"/>
  <c r="G155" i="36"/>
  <c r="G156" i="36"/>
  <c r="G157" i="36"/>
  <c r="G158" i="36"/>
  <c r="G159" i="36"/>
  <c r="G160" i="36"/>
  <c r="G161" i="36"/>
  <c r="G162" i="36"/>
  <c r="G163" i="36"/>
  <c r="G164" i="36"/>
  <c r="H198" i="35" s="1"/>
  <c r="G165" i="36"/>
  <c r="G166" i="36"/>
  <c r="G167" i="36"/>
  <c r="H157" i="35" s="1"/>
  <c r="G168" i="36"/>
  <c r="G169" i="36"/>
  <c r="G170" i="36"/>
  <c r="G171" i="36"/>
  <c r="G172" i="36"/>
  <c r="G173" i="36"/>
  <c r="G174" i="36"/>
  <c r="G175" i="36"/>
  <c r="G176" i="36"/>
  <c r="G177" i="36"/>
  <c r="G178" i="36"/>
  <c r="G179" i="36"/>
  <c r="G180" i="36"/>
  <c r="G181" i="36"/>
  <c r="G182" i="36"/>
  <c r="G183" i="36"/>
  <c r="G184" i="36"/>
  <c r="G185" i="36"/>
  <c r="G186" i="36"/>
  <c r="G187" i="36"/>
  <c r="G188" i="36"/>
  <c r="G189" i="36"/>
  <c r="G190" i="36"/>
  <c r="G191" i="36"/>
  <c r="G192" i="36"/>
  <c r="H442" i="35" s="1"/>
  <c r="G193" i="36"/>
  <c r="G194" i="36"/>
  <c r="G195" i="36"/>
  <c r="G196" i="36"/>
  <c r="H158" i="35" s="1"/>
  <c r="G197" i="36"/>
  <c r="G198" i="36"/>
  <c r="H557" i="35" s="1"/>
  <c r="G199" i="36"/>
  <c r="G200" i="36"/>
  <c r="G201" i="36"/>
  <c r="G202" i="36"/>
  <c r="G203" i="36"/>
  <c r="G204" i="36"/>
  <c r="G205" i="36"/>
  <c r="G206" i="36"/>
  <c r="G207" i="36"/>
  <c r="G208" i="36"/>
  <c r="G209" i="36"/>
  <c r="H774" i="35" s="1"/>
  <c r="G210" i="36"/>
  <c r="G211" i="36"/>
  <c r="G212" i="36"/>
  <c r="G213" i="36"/>
  <c r="G214" i="36"/>
  <c r="G215" i="36"/>
  <c r="G216" i="36"/>
  <c r="G217" i="36"/>
  <c r="G218" i="36"/>
  <c r="G219" i="36"/>
  <c r="G220" i="36"/>
  <c r="G221" i="36"/>
  <c r="G222" i="36"/>
  <c r="G223" i="36"/>
  <c r="G224" i="36"/>
  <c r="G225" i="36"/>
  <c r="G226" i="36"/>
  <c r="H706" i="35" s="1"/>
  <c r="G227" i="36"/>
  <c r="G228" i="36"/>
  <c r="G229" i="36"/>
  <c r="G230" i="36"/>
  <c r="G231" i="36"/>
  <c r="G232" i="36"/>
  <c r="G233" i="36"/>
  <c r="G234" i="36"/>
  <c r="G235" i="36"/>
  <c r="G236" i="36"/>
  <c r="G237" i="36"/>
  <c r="G238" i="36"/>
  <c r="H977" i="35" s="1"/>
  <c r="G239" i="36"/>
  <c r="G240" i="36"/>
  <c r="G241" i="36"/>
  <c r="H675" i="35" s="1"/>
  <c r="G242" i="36"/>
  <c r="G243" i="36"/>
  <c r="G244" i="36"/>
  <c r="G245" i="36"/>
  <c r="G246" i="36"/>
  <c r="G247" i="36"/>
  <c r="G248" i="36"/>
  <c r="G249" i="36"/>
  <c r="G250" i="36"/>
  <c r="G251" i="36"/>
  <c r="G252" i="36"/>
  <c r="G253" i="36"/>
  <c r="G254" i="36"/>
  <c r="G255" i="36"/>
  <c r="G256" i="36"/>
  <c r="G257" i="36"/>
  <c r="G258" i="36"/>
  <c r="G259" i="36"/>
  <c r="G260" i="36"/>
  <c r="G261" i="36"/>
  <c r="G262" i="36"/>
  <c r="G263" i="36"/>
  <c r="G264" i="36"/>
  <c r="G265" i="36"/>
  <c r="G266" i="36"/>
  <c r="G267" i="36"/>
  <c r="G268" i="36"/>
  <c r="G269" i="36"/>
  <c r="G270" i="36"/>
  <c r="G271" i="36"/>
  <c r="H676" i="35" s="1"/>
  <c r="G272" i="36"/>
  <c r="G273" i="36"/>
  <c r="G274" i="36"/>
  <c r="G275" i="36"/>
  <c r="G276" i="36"/>
  <c r="G277" i="36"/>
  <c r="G278" i="36"/>
  <c r="G279" i="36"/>
  <c r="G280" i="36"/>
  <c r="G281" i="36"/>
  <c r="G282" i="36"/>
  <c r="G283" i="36"/>
  <c r="G284" i="36"/>
  <c r="G285" i="36"/>
  <c r="H481" i="35" s="1"/>
  <c r="G286" i="36"/>
  <c r="G287" i="36"/>
  <c r="G288" i="36"/>
  <c r="G289" i="36"/>
  <c r="G290" i="36"/>
  <c r="G291" i="36"/>
  <c r="G292" i="36"/>
  <c r="G293" i="36"/>
  <c r="G294" i="36"/>
  <c r="G295" i="36"/>
  <c r="G296" i="36"/>
  <c r="G297" i="36"/>
  <c r="G298" i="36"/>
  <c r="G299" i="36"/>
  <c r="G300" i="36"/>
  <c r="G301" i="36"/>
  <c r="G302" i="36"/>
  <c r="G303" i="36"/>
  <c r="G304" i="36"/>
  <c r="G305" i="36"/>
  <c r="G306" i="36"/>
  <c r="G307" i="36"/>
  <c r="G308" i="36"/>
  <c r="G309" i="36"/>
  <c r="G310" i="36"/>
  <c r="H282" i="35" s="1"/>
  <c r="G311" i="36"/>
  <c r="G312" i="36"/>
  <c r="G313" i="36"/>
  <c r="G314" i="36"/>
  <c r="G315" i="36"/>
  <c r="G316" i="36"/>
  <c r="G317" i="36"/>
  <c r="H317" i="35" s="1"/>
  <c r="G318" i="36"/>
  <c r="G319" i="36"/>
  <c r="G320" i="36"/>
  <c r="G321" i="36"/>
  <c r="G322" i="36"/>
  <c r="G323" i="36"/>
  <c r="G324" i="36"/>
  <c r="G325" i="36"/>
  <c r="G326" i="36"/>
  <c r="G327" i="36"/>
  <c r="G328" i="36"/>
  <c r="G329" i="36"/>
  <c r="G330" i="36"/>
  <c r="G331" i="36"/>
  <c r="H708" i="35" s="1"/>
  <c r="G332" i="36"/>
  <c r="G333" i="36"/>
  <c r="G334" i="36"/>
  <c r="G335" i="36"/>
  <c r="G336" i="36"/>
  <c r="G337" i="36"/>
  <c r="G338" i="36"/>
  <c r="G339" i="36"/>
  <c r="H201" i="35" s="1"/>
  <c r="G340" i="36"/>
  <c r="H940" i="35" s="1"/>
  <c r="G341" i="36"/>
  <c r="H776" i="35" s="1"/>
  <c r="G342" i="36"/>
  <c r="H160" i="35" s="1"/>
  <c r="G343" i="36"/>
  <c r="G344" i="36"/>
  <c r="G345" i="36"/>
  <c r="G346" i="36"/>
  <c r="G347" i="36"/>
  <c r="G348" i="36"/>
  <c r="G349" i="36"/>
  <c r="G350" i="36"/>
  <c r="G351" i="36"/>
  <c r="G352" i="36"/>
  <c r="G353" i="36"/>
  <c r="H1029" i="35" s="1"/>
  <c r="G354" i="36"/>
  <c r="G355" i="36"/>
  <c r="G356" i="36"/>
  <c r="G357" i="36"/>
  <c r="G358" i="36"/>
  <c r="G359" i="36"/>
  <c r="G360" i="36"/>
  <c r="H243" i="35" s="1"/>
  <c r="G361" i="36"/>
  <c r="G362" i="36"/>
  <c r="G363" i="36"/>
  <c r="G364" i="36"/>
  <c r="G365" i="36"/>
  <c r="G366" i="36"/>
  <c r="G367" i="36"/>
  <c r="G368" i="36"/>
  <c r="G369" i="36"/>
  <c r="G370" i="36"/>
  <c r="G371" i="36"/>
  <c r="G372" i="36"/>
  <c r="G373" i="36"/>
  <c r="G374" i="36"/>
  <c r="G375" i="36"/>
  <c r="H244" i="35" s="1"/>
  <c r="G376" i="36"/>
  <c r="H601" i="35" s="1"/>
  <c r="G377" i="36"/>
  <c r="G378" i="36"/>
  <c r="G379" i="36"/>
  <c r="G380" i="36"/>
  <c r="H633" i="35" s="1"/>
  <c r="G381" i="36"/>
  <c r="G382" i="36"/>
  <c r="G383" i="36"/>
  <c r="H161" i="35" s="1"/>
  <c r="G384" i="36"/>
  <c r="H1030" i="35" s="1"/>
  <c r="G385" i="36"/>
  <c r="G386" i="36"/>
  <c r="G387" i="36"/>
  <c r="G388" i="36"/>
  <c r="G389" i="36"/>
  <c r="G390" i="36"/>
  <c r="G391" i="36"/>
  <c r="G392" i="36"/>
  <c r="G393" i="36"/>
  <c r="G394" i="36"/>
  <c r="G395" i="36"/>
  <c r="G396" i="36"/>
  <c r="G397" i="36"/>
  <c r="G398" i="36"/>
  <c r="G399" i="36"/>
  <c r="H359" i="35" s="1"/>
  <c r="G400" i="36"/>
  <c r="H8" i="35" s="1"/>
  <c r="G401" i="36"/>
  <c r="G402" i="36"/>
  <c r="G403" i="36"/>
  <c r="G404" i="36"/>
  <c r="H482" i="35" s="1"/>
  <c r="G405" i="36"/>
  <c r="G406" i="36"/>
  <c r="G407" i="36"/>
  <c r="G408" i="36"/>
  <c r="G409" i="36"/>
  <c r="G410" i="36"/>
  <c r="G411" i="36"/>
  <c r="G412" i="36"/>
  <c r="G413" i="36"/>
  <c r="G414" i="36"/>
  <c r="G415" i="36"/>
  <c r="H904" i="35" s="1"/>
  <c r="G416" i="36"/>
  <c r="H857" i="35" s="1"/>
  <c r="G417" i="36"/>
  <c r="G418" i="36"/>
  <c r="G419" i="36"/>
  <c r="G420" i="36"/>
  <c r="G421" i="36"/>
  <c r="G422" i="36"/>
  <c r="G423" i="36"/>
  <c r="G424" i="36"/>
  <c r="G425" i="36"/>
  <c r="G426" i="36"/>
  <c r="H318" i="35" s="1"/>
  <c r="G427" i="36"/>
  <c r="G428" i="36"/>
  <c r="G429" i="36"/>
  <c r="H122" i="35" s="1"/>
  <c r="G430" i="36"/>
  <c r="G431" i="36"/>
  <c r="G432" i="36"/>
  <c r="G433" i="36"/>
  <c r="G434" i="36"/>
  <c r="G435" i="36"/>
  <c r="G436" i="36"/>
  <c r="G437" i="36"/>
  <c r="G438" i="36"/>
  <c r="G439" i="36"/>
  <c r="G440" i="36"/>
  <c r="G441" i="36"/>
  <c r="G442" i="36"/>
  <c r="H634" i="35" s="1"/>
  <c r="G443" i="36"/>
  <c r="G444" i="36"/>
  <c r="G445" i="36"/>
  <c r="G446" i="36"/>
  <c r="G447" i="36"/>
  <c r="G448" i="36"/>
  <c r="G449" i="36"/>
  <c r="G450" i="36"/>
  <c r="G451" i="36"/>
  <c r="G452" i="36"/>
  <c r="G453" i="36"/>
  <c r="G454" i="36"/>
  <c r="G455" i="36"/>
  <c r="G456" i="36"/>
  <c r="G457" i="36"/>
  <c r="G458" i="36"/>
  <c r="G459" i="36"/>
  <c r="G460" i="36"/>
  <c r="G461" i="36"/>
  <c r="G462" i="36"/>
  <c r="H858" i="35" s="1"/>
  <c r="G463" i="36"/>
  <c r="H319" i="35" s="1"/>
  <c r="G464" i="36"/>
  <c r="H444" i="35" s="1"/>
  <c r="G465" i="36"/>
  <c r="G466" i="36"/>
  <c r="G467" i="36"/>
  <c r="H283" i="35" s="1"/>
  <c r="G468" i="36"/>
  <c r="H9" i="35" s="1"/>
  <c r="G469" i="36"/>
  <c r="G470" i="36"/>
  <c r="G471" i="36"/>
  <c r="G472" i="36"/>
  <c r="G473" i="36"/>
  <c r="G474" i="36"/>
  <c r="G475" i="36"/>
  <c r="H905" i="35" s="1"/>
  <c r="G476" i="36"/>
  <c r="H521" i="35" s="1"/>
  <c r="G477" i="36"/>
  <c r="G478" i="36"/>
  <c r="G479" i="36"/>
  <c r="H10" i="35" s="1"/>
  <c r="G480" i="36"/>
  <c r="H520" i="35" s="1"/>
  <c r="G481" i="36"/>
  <c r="G482" i="36"/>
  <c r="G483" i="36"/>
  <c r="G484" i="36"/>
  <c r="H982" i="35" s="1"/>
  <c r="G485" i="36"/>
  <c r="G486" i="36"/>
  <c r="G487" i="36"/>
  <c r="G488" i="36"/>
  <c r="G489" i="36"/>
  <c r="G490" i="36"/>
  <c r="G491" i="36"/>
  <c r="G492" i="36"/>
  <c r="G493" i="36"/>
  <c r="G494" i="36"/>
  <c r="H677" i="35" s="1"/>
  <c r="G495" i="36"/>
  <c r="H983" i="35" s="1"/>
  <c r="G496" i="36"/>
  <c r="H859" i="35" s="1"/>
  <c r="G497" i="36"/>
  <c r="G498" i="36"/>
  <c r="G499" i="36"/>
  <c r="G500" i="36"/>
  <c r="H818" i="35" s="1"/>
  <c r="G501" i="36"/>
  <c r="G502" i="36"/>
  <c r="G503" i="36"/>
  <c r="G504" i="36"/>
  <c r="G505" i="36"/>
  <c r="G506" i="36"/>
  <c r="G507" i="36"/>
  <c r="G508" i="36"/>
  <c r="G509" i="36"/>
  <c r="G510" i="36"/>
  <c r="G511" i="36"/>
  <c r="G512" i="36"/>
  <c r="G513" i="36"/>
  <c r="G514" i="36"/>
  <c r="G515" i="36"/>
  <c r="G516" i="36"/>
  <c r="G517" i="36"/>
  <c r="G518" i="36"/>
  <c r="G519" i="36"/>
  <c r="G520" i="36"/>
  <c r="G521" i="36"/>
  <c r="G522" i="36"/>
  <c r="G523" i="36"/>
  <c r="G524" i="36"/>
  <c r="G525" i="36"/>
  <c r="H396" i="35" s="1"/>
  <c r="G526" i="36"/>
  <c r="H604" i="35" s="1"/>
  <c r="G527" i="36"/>
  <c r="G528" i="36"/>
  <c r="G529" i="36"/>
  <c r="G530" i="36"/>
  <c r="G531" i="36"/>
  <c r="G532" i="36"/>
  <c r="G533" i="36"/>
  <c r="G534" i="36"/>
  <c r="G535" i="36"/>
  <c r="G536" i="36"/>
  <c r="G537" i="36"/>
  <c r="G538" i="36"/>
  <c r="G539" i="36"/>
  <c r="G540" i="36"/>
  <c r="H984" i="35" s="1"/>
  <c r="G541" i="36"/>
  <c r="G542" i="36"/>
  <c r="G543" i="36"/>
  <c r="G544" i="36"/>
  <c r="H985" i="35" s="1"/>
  <c r="G545" i="36"/>
  <c r="G546" i="36"/>
  <c r="G547" i="36"/>
  <c r="G548" i="36"/>
  <c r="H203" i="35" s="1"/>
  <c r="G549" i="36"/>
  <c r="G550" i="36"/>
  <c r="G551" i="36"/>
  <c r="G552" i="36"/>
  <c r="H398" i="35" s="1"/>
  <c r="G553" i="36"/>
  <c r="G554" i="36"/>
  <c r="G555" i="36"/>
  <c r="G556" i="36"/>
  <c r="G557" i="36"/>
  <c r="G558" i="36"/>
  <c r="G559" i="36"/>
  <c r="G560" i="36"/>
  <c r="G561" i="36"/>
  <c r="G562" i="36"/>
  <c r="H445" i="35" s="1"/>
  <c r="G563" i="36"/>
  <c r="G564" i="36"/>
  <c r="G565" i="36"/>
  <c r="G566" i="36"/>
  <c r="G567" i="36"/>
  <c r="G568" i="36"/>
  <c r="G569" i="36"/>
  <c r="G570" i="36"/>
  <c r="G571" i="36"/>
  <c r="G572" i="36"/>
  <c r="H709" i="35" s="1"/>
  <c r="G573" i="36"/>
  <c r="G574" i="36"/>
  <c r="G575" i="36"/>
  <c r="H943" i="35" s="1"/>
  <c r="G576" i="36"/>
  <c r="H164" i="35" s="1"/>
  <c r="G577" i="36"/>
  <c r="G578" i="36"/>
  <c r="G579" i="36"/>
  <c r="G580" i="36"/>
  <c r="G581" i="36"/>
  <c r="G582" i="36"/>
  <c r="H61" i="35" s="1"/>
  <c r="G583" i="36"/>
  <c r="G584" i="36"/>
  <c r="G585" i="36"/>
  <c r="G586" i="36"/>
  <c r="H678" i="35" s="1"/>
  <c r="G587" i="36"/>
  <c r="H944" i="35" s="1"/>
  <c r="G588" i="36"/>
  <c r="H285" i="35" s="1"/>
  <c r="G589" i="36"/>
  <c r="H62" i="35" s="1"/>
  <c r="G590" i="36"/>
  <c r="H90" i="35" s="1"/>
  <c r="G591" i="36"/>
  <c r="H712" i="35" s="1"/>
  <c r="G592" i="36"/>
  <c r="H446" i="35" s="1"/>
  <c r="G593" i="36"/>
  <c r="G594" i="36"/>
  <c r="G595" i="36"/>
  <c r="G596" i="36"/>
  <c r="G597" i="36"/>
  <c r="G598" i="36"/>
  <c r="G599" i="36"/>
  <c r="G600" i="36"/>
  <c r="G601" i="36"/>
  <c r="G602" i="36"/>
  <c r="G603" i="36"/>
  <c r="G604" i="36"/>
  <c r="G605" i="36"/>
  <c r="H165" i="35" s="1"/>
  <c r="G606" i="36"/>
  <c r="G607" i="36"/>
  <c r="G608" i="36"/>
  <c r="G609" i="36"/>
  <c r="G610" i="36"/>
  <c r="G611" i="36"/>
  <c r="G612" i="36"/>
  <c r="G613" i="36"/>
  <c r="G614" i="36"/>
  <c r="G615" i="36"/>
  <c r="G616" i="36"/>
  <c r="H205" i="35" s="1"/>
  <c r="G617" i="36"/>
  <c r="G618" i="36"/>
  <c r="G619" i="36"/>
  <c r="G620" i="36"/>
  <c r="H637" i="35" s="1"/>
  <c r="G621" i="36"/>
  <c r="H714" i="35" s="1"/>
  <c r="G622" i="36"/>
  <c r="G623" i="36"/>
  <c r="G624" i="36"/>
  <c r="G625" i="36"/>
  <c r="G626" i="36"/>
  <c r="G627" i="36"/>
  <c r="H63" i="35" s="1"/>
  <c r="G628" i="36"/>
  <c r="G629" i="36"/>
  <c r="G630" i="36"/>
  <c r="G631" i="36"/>
  <c r="G632" i="36"/>
  <c r="G633" i="36"/>
  <c r="G634" i="36"/>
  <c r="G635" i="36"/>
  <c r="G636" i="36"/>
  <c r="G637" i="36"/>
  <c r="G638" i="36"/>
  <c r="G639" i="36"/>
  <c r="G640" i="36"/>
  <c r="H638" i="35" s="1"/>
  <c r="G641" i="36"/>
  <c r="G642" i="36"/>
  <c r="G643" i="36"/>
  <c r="G644" i="36"/>
  <c r="G645" i="36"/>
  <c r="G646" i="36"/>
  <c r="G647" i="36"/>
  <c r="G648" i="36"/>
  <c r="G649" i="36"/>
  <c r="G650" i="36"/>
  <c r="G651" i="36"/>
  <c r="G652" i="36"/>
  <c r="H321" i="35" s="1"/>
  <c r="G653" i="36"/>
  <c r="G654" i="36"/>
  <c r="G655" i="36"/>
  <c r="H322" i="35" s="1"/>
  <c r="G656" i="36"/>
  <c r="H680" i="35" s="1"/>
  <c r="G657" i="36"/>
  <c r="G658" i="36"/>
  <c r="H639" i="35" s="1"/>
  <c r="G659" i="36"/>
  <c r="H860" i="35" s="1"/>
  <c r="G660" i="36"/>
  <c r="H129" i="35" s="1"/>
  <c r="G661" i="36"/>
  <c r="G662" i="36"/>
  <c r="G663" i="36"/>
  <c r="G664" i="36"/>
  <c r="H361" i="35" s="1"/>
  <c r="G665" i="36"/>
  <c r="G666" i="36"/>
  <c r="G667" i="36"/>
  <c r="H640" i="35" s="1"/>
  <c r="G668" i="36"/>
  <c r="H524" i="35" s="1"/>
  <c r="G669" i="36"/>
  <c r="H323" i="35" s="1"/>
  <c r="G670" i="36"/>
  <c r="H324" i="35" s="1"/>
  <c r="G671" i="36"/>
  <c r="H906" i="35" s="1"/>
  <c r="G672" i="36"/>
  <c r="H945" i="35" s="1"/>
  <c r="G673" i="36"/>
  <c r="G674" i="36"/>
  <c r="H206" i="35" s="1"/>
  <c r="G675" i="36"/>
  <c r="G676" i="36"/>
  <c r="G677" i="36"/>
  <c r="G678" i="36"/>
  <c r="G679" i="36"/>
  <c r="G680" i="36"/>
  <c r="G681" i="36"/>
  <c r="G682" i="36"/>
  <c r="G683" i="36"/>
  <c r="G684" i="36"/>
  <c r="G685" i="36"/>
  <c r="H486" i="35" s="1"/>
  <c r="G686" i="36"/>
  <c r="G687" i="36"/>
  <c r="G688" i="36"/>
  <c r="H246" i="35" s="1"/>
  <c r="G689" i="36"/>
  <c r="G690" i="36"/>
  <c r="H64" i="35" s="1"/>
  <c r="G691" i="36"/>
  <c r="G692" i="36"/>
  <c r="G693" i="36"/>
  <c r="G694" i="36"/>
  <c r="G695" i="36"/>
  <c r="G696" i="36"/>
  <c r="G697" i="36"/>
  <c r="G698" i="36"/>
  <c r="G699" i="36"/>
  <c r="G700" i="36"/>
  <c r="H400" i="35" s="1"/>
  <c r="G701" i="36"/>
  <c r="G702" i="36"/>
  <c r="G703" i="36"/>
  <c r="H822" i="35" s="1"/>
  <c r="G704" i="36"/>
  <c r="H13" i="35" s="1"/>
  <c r="G705" i="36"/>
  <c r="G706" i="36"/>
  <c r="G707" i="36"/>
  <c r="G708" i="36"/>
  <c r="G709" i="36"/>
  <c r="G710" i="36"/>
  <c r="G711" i="36"/>
  <c r="G712" i="36"/>
  <c r="H861" i="35" s="1"/>
  <c r="G713" i="36"/>
  <c r="H14" i="35" s="1"/>
  <c r="G714" i="36"/>
  <c r="H130" i="35" s="1"/>
  <c r="G715" i="36"/>
  <c r="H326" i="35" s="1"/>
  <c r="G716" i="36"/>
  <c r="H907" i="35" s="1"/>
  <c r="G717" i="36"/>
  <c r="H362" i="35" s="1"/>
  <c r="G718" i="36"/>
  <c r="H325" i="35" s="1"/>
  <c r="G719" i="36"/>
  <c r="G720" i="36"/>
  <c r="G721" i="36"/>
  <c r="H447" i="35" s="1"/>
  <c r="G722" i="36"/>
  <c r="H91" i="35" s="1"/>
  <c r="G723" i="36"/>
  <c r="H448" i="35" s="1"/>
  <c r="G724" i="36"/>
  <c r="H401" i="35" s="1"/>
  <c r="G725" i="36"/>
  <c r="G726" i="36"/>
  <c r="G727" i="36"/>
  <c r="G728" i="36"/>
  <c r="G729" i="36"/>
  <c r="G730" i="36"/>
  <c r="G731" i="36"/>
  <c r="G732" i="36"/>
  <c r="G733" i="36"/>
  <c r="G734" i="36"/>
  <c r="G735" i="36"/>
  <c r="G736" i="36"/>
  <c r="G737" i="36"/>
  <c r="G738" i="36"/>
  <c r="G739" i="36"/>
  <c r="G740" i="36"/>
  <c r="G741" i="36"/>
  <c r="H782" i="35" s="1"/>
  <c r="G742" i="36"/>
  <c r="G743" i="36"/>
  <c r="G744" i="36"/>
  <c r="G745" i="36"/>
  <c r="G746" i="36"/>
  <c r="G747" i="36"/>
  <c r="G748" i="36"/>
  <c r="G749" i="36"/>
  <c r="G750" i="36"/>
  <c r="G751" i="36"/>
  <c r="G752" i="36"/>
  <c r="G753" i="36"/>
  <c r="G754" i="36"/>
  <c r="G755" i="36"/>
  <c r="G756" i="36"/>
  <c r="G757" i="36"/>
  <c r="G758" i="36"/>
  <c r="G759" i="36"/>
  <c r="G760" i="36"/>
  <c r="G761" i="36"/>
  <c r="H606" i="35" s="1"/>
  <c r="G762" i="36"/>
  <c r="G763" i="36"/>
  <c r="G764" i="36"/>
  <c r="G765" i="36"/>
  <c r="H525" i="35" s="1"/>
  <c r="G766" i="36"/>
  <c r="G767" i="36"/>
  <c r="G768" i="36"/>
  <c r="H168" i="35" s="1"/>
  <c r="G769" i="36"/>
  <c r="G770" i="36"/>
  <c r="H247" i="35" s="1"/>
  <c r="G771" i="36"/>
  <c r="G772" i="36"/>
  <c r="G773" i="36"/>
  <c r="G774" i="36"/>
  <c r="G775" i="36"/>
  <c r="G776" i="36"/>
  <c r="G777" i="36"/>
  <c r="G778" i="36"/>
  <c r="H15" i="35" s="1"/>
  <c r="G779" i="36"/>
  <c r="G780" i="36"/>
  <c r="G781" i="36"/>
  <c r="G782" i="36"/>
  <c r="G783" i="36"/>
  <c r="H609" i="35" s="1"/>
  <c r="G784" i="36"/>
  <c r="H131" i="35" s="1"/>
  <c r="G785" i="36"/>
  <c r="G786" i="36"/>
  <c r="G787" i="36"/>
  <c r="G788" i="36"/>
  <c r="G789" i="36"/>
  <c r="G790" i="36"/>
  <c r="G791" i="36"/>
  <c r="G792" i="36"/>
  <c r="G793" i="36"/>
  <c r="G794" i="36"/>
  <c r="H682" i="35" s="1"/>
  <c r="G795" i="36"/>
  <c r="G796" i="36"/>
  <c r="G797" i="36"/>
  <c r="G798" i="36"/>
  <c r="H92" i="35" s="1"/>
  <c r="G799" i="36"/>
  <c r="G800" i="36"/>
  <c r="G801" i="36"/>
  <c r="G802" i="36"/>
  <c r="G803" i="36"/>
  <c r="G804" i="36"/>
  <c r="G805" i="36"/>
  <c r="H909" i="35" s="1"/>
  <c r="G806" i="36"/>
  <c r="H17" i="35" s="1"/>
  <c r="G807" i="36"/>
  <c r="H746" i="35" s="1"/>
  <c r="G808" i="36"/>
  <c r="G809" i="36"/>
  <c r="G810" i="36"/>
  <c r="G811" i="36"/>
  <c r="G812" i="36"/>
  <c r="G813" i="36"/>
  <c r="G814" i="36"/>
  <c r="G815" i="36"/>
  <c r="G816" i="36"/>
  <c r="G817" i="36"/>
  <c r="G818" i="36"/>
  <c r="G819" i="36"/>
  <c r="H449" i="35" s="1"/>
  <c r="G820" i="36"/>
  <c r="H489" i="35" s="1"/>
  <c r="G821" i="36"/>
  <c r="G822" i="36"/>
  <c r="G823" i="36"/>
  <c r="G824" i="36"/>
  <c r="G825" i="36"/>
  <c r="G826" i="36"/>
  <c r="G827" i="36"/>
  <c r="G828" i="36"/>
  <c r="H66" i="35" s="1"/>
  <c r="G829" i="36"/>
  <c r="H562" i="35" s="1"/>
  <c r="G830" i="36"/>
  <c r="G831" i="36"/>
  <c r="G832" i="36"/>
  <c r="G833" i="36"/>
  <c r="G834" i="36"/>
  <c r="G835" i="36"/>
  <c r="G836" i="36"/>
  <c r="H862" i="35" s="1"/>
  <c r="G837" i="36"/>
  <c r="H863" i="35" s="1"/>
  <c r="G838" i="36"/>
  <c r="H19" i="35" s="1"/>
  <c r="G839" i="36"/>
  <c r="H715" i="35" s="1"/>
  <c r="G840" i="36"/>
  <c r="H643" i="35" s="1"/>
  <c r="G841" i="36"/>
  <c r="G842" i="36"/>
  <c r="G843" i="36"/>
  <c r="G844" i="36"/>
  <c r="G845" i="36"/>
  <c r="G846" i="36"/>
  <c r="G847" i="36"/>
  <c r="G848" i="36"/>
  <c r="G849" i="36"/>
  <c r="G850" i="36"/>
  <c r="G851" i="36"/>
  <c r="G852" i="36"/>
  <c r="G853" i="36"/>
  <c r="G854" i="36"/>
  <c r="G855" i="36"/>
  <c r="G856" i="36"/>
  <c r="G857" i="36"/>
  <c r="G858" i="36"/>
  <c r="G859" i="36"/>
  <c r="H450" i="35" s="1"/>
  <c r="G860" i="36"/>
  <c r="H404" i="35" s="1"/>
  <c r="G861" i="36"/>
  <c r="G862" i="36"/>
  <c r="G863" i="36"/>
  <c r="H644" i="35" s="1"/>
  <c r="G864" i="36"/>
  <c r="H20" i="35" s="1"/>
  <c r="G865" i="36"/>
  <c r="G866" i="36"/>
  <c r="G867" i="36"/>
  <c r="H988" i="35" s="1"/>
  <c r="G868" i="36"/>
  <c r="H209" i="35" s="1"/>
  <c r="G869" i="36"/>
  <c r="G870" i="36"/>
  <c r="G871" i="36"/>
  <c r="G872" i="36"/>
  <c r="H612" i="35" s="1"/>
  <c r="G873" i="36"/>
  <c r="G874" i="36"/>
  <c r="G875" i="36"/>
  <c r="G876" i="36"/>
  <c r="G877" i="36"/>
  <c r="G878" i="36"/>
  <c r="G879" i="36"/>
  <c r="G880" i="36"/>
  <c r="G881" i="36"/>
  <c r="H210" i="35" s="1"/>
  <c r="G882" i="36"/>
  <c r="H451" i="35" s="1"/>
  <c r="G883" i="36"/>
  <c r="H825" i="35" s="1"/>
  <c r="G884" i="36"/>
  <c r="H910" i="35" s="1"/>
  <c r="G885" i="36"/>
  <c r="G886" i="36"/>
  <c r="G887" i="36"/>
  <c r="G888" i="36"/>
  <c r="H21" i="35" s="1"/>
  <c r="G889" i="36"/>
  <c r="H490" i="35" s="1"/>
  <c r="G890" i="36"/>
  <c r="H526" i="35" s="1"/>
  <c r="G891" i="36"/>
  <c r="G892" i="36"/>
  <c r="G893" i="36"/>
  <c r="G894" i="36"/>
  <c r="G895" i="36"/>
  <c r="G896" i="36"/>
  <c r="G897" i="36"/>
  <c r="G898" i="36"/>
  <c r="G899" i="36"/>
  <c r="G900" i="36"/>
  <c r="G901" i="36"/>
  <c r="H826" i="35" s="1"/>
  <c r="G902" i="36"/>
  <c r="G903" i="36"/>
  <c r="G904" i="36"/>
  <c r="G905" i="36"/>
  <c r="G906" i="36"/>
  <c r="G907" i="36"/>
  <c r="G908" i="36"/>
  <c r="H211" i="35" s="1"/>
  <c r="G909" i="36"/>
  <c r="G910" i="36"/>
  <c r="G911" i="36"/>
  <c r="G912" i="36"/>
  <c r="G913" i="36"/>
  <c r="G914" i="36"/>
  <c r="G915" i="36"/>
  <c r="G916" i="36"/>
  <c r="G917" i="36"/>
  <c r="G918" i="36"/>
  <c r="G919" i="36"/>
  <c r="G920" i="36"/>
  <c r="G921" i="36"/>
  <c r="G922" i="36"/>
  <c r="G923" i="36"/>
  <c r="G924" i="36"/>
  <c r="G925" i="36"/>
  <c r="G926" i="36"/>
  <c r="G927" i="36"/>
  <c r="G928" i="36"/>
  <c r="G929" i="36"/>
  <c r="H827" i="35" s="1"/>
  <c r="G930" i="36"/>
  <c r="H363" i="35" s="1"/>
  <c r="G931" i="36"/>
  <c r="G932" i="36"/>
  <c r="G933" i="36"/>
  <c r="G934" i="36"/>
  <c r="G935" i="36"/>
  <c r="H212" i="35" s="1"/>
  <c r="G936" i="36"/>
  <c r="H287" i="35" s="1"/>
  <c r="G937" i="36"/>
  <c r="G938" i="36"/>
  <c r="G939" i="36"/>
  <c r="G940" i="36"/>
  <c r="G941" i="36"/>
  <c r="H213" i="35" s="1"/>
  <c r="G942" i="36"/>
  <c r="H564" i="35" s="1"/>
  <c r="G943" i="36"/>
  <c r="G944" i="36"/>
  <c r="G945" i="36"/>
  <c r="G946" i="36"/>
  <c r="H613" i="35" s="1"/>
  <c r="G947" i="36"/>
  <c r="G948" i="36"/>
  <c r="G949" i="36"/>
  <c r="G950" i="36"/>
  <c r="H911" i="35" s="1"/>
  <c r="G951" i="36"/>
  <c r="G952" i="36"/>
  <c r="G953" i="36"/>
  <c r="G954" i="36"/>
  <c r="H214" i="35" s="1"/>
  <c r="G955" i="36"/>
  <c r="H949" i="35" s="1"/>
  <c r="G956" i="36"/>
  <c r="H989" i="35" s="1"/>
  <c r="G957" i="36"/>
  <c r="G958" i="36"/>
  <c r="G959" i="36"/>
  <c r="G960" i="36"/>
  <c r="G961" i="36"/>
  <c r="G962" i="36"/>
  <c r="G963" i="36"/>
  <c r="G964" i="36"/>
  <c r="H912" i="35" s="1"/>
  <c r="G965" i="36"/>
  <c r="G966" i="36"/>
  <c r="G967" i="36"/>
  <c r="G968" i="36"/>
  <c r="G969" i="36"/>
  <c r="G970" i="36"/>
  <c r="G971" i="36"/>
  <c r="G972" i="36"/>
  <c r="G973" i="36"/>
  <c r="G974" i="36"/>
  <c r="G975" i="36"/>
  <c r="G976" i="36"/>
  <c r="G977" i="36"/>
  <c r="G978" i="36"/>
  <c r="G979" i="36"/>
  <c r="G980" i="36"/>
  <c r="G981" i="36"/>
  <c r="G982" i="36"/>
  <c r="H950" i="35" s="1"/>
  <c r="G983" i="36"/>
  <c r="G984" i="36"/>
  <c r="G985" i="36"/>
  <c r="H565" i="35" s="1"/>
  <c r="G986" i="36"/>
  <c r="G987" i="36"/>
  <c r="G988" i="36"/>
  <c r="G989" i="36"/>
  <c r="G990" i="36"/>
  <c r="G991" i="36"/>
  <c r="G992" i="36"/>
  <c r="H452" i="35" s="1"/>
  <c r="G993" i="36"/>
  <c r="G994" i="36"/>
  <c r="G995" i="36"/>
  <c r="H22" i="35" s="1"/>
  <c r="G996" i="36"/>
  <c r="H93" i="35" s="1"/>
  <c r="G997" i="36"/>
  <c r="G998" i="36"/>
  <c r="G999" i="36"/>
  <c r="H288" i="35" s="1"/>
  <c r="G1000" i="36"/>
  <c r="H748" i="35" s="1"/>
  <c r="G1001" i="36"/>
  <c r="G1002" i="36"/>
  <c r="G1003" i="36"/>
  <c r="G1004" i="36"/>
  <c r="H829" i="35" s="1"/>
  <c r="G1005" i="36"/>
  <c r="G1006" i="36"/>
  <c r="G1007" i="36"/>
  <c r="G1008" i="36"/>
  <c r="G1009" i="36"/>
  <c r="G1010" i="36"/>
  <c r="H787" i="35" s="1"/>
  <c r="G1011" i="36"/>
  <c r="H566" i="35" s="1"/>
  <c r="G1012" i="36"/>
  <c r="H407" i="35" s="1"/>
  <c r="G1013" i="36"/>
  <c r="G1014" i="36"/>
  <c r="G1015" i="36"/>
  <c r="H406" i="35" s="1"/>
  <c r="G1016" i="36"/>
  <c r="G1017" i="36"/>
  <c r="G1018" i="36"/>
  <c r="G1019" i="36"/>
  <c r="G1020" i="36"/>
  <c r="G1021" i="36"/>
  <c r="G1022" i="36"/>
  <c r="G1023" i="36"/>
  <c r="H493" i="35" s="1"/>
  <c r="G1024" i="36"/>
  <c r="H913" i="35" s="1"/>
  <c r="G1025" i="36"/>
  <c r="G1026" i="36"/>
  <c r="G1027" i="36"/>
  <c r="G1028" i="36"/>
  <c r="G1029" i="36"/>
  <c r="G1030" i="36"/>
  <c r="G1031" i="36"/>
  <c r="G1032" i="36"/>
  <c r="G1033" i="36"/>
  <c r="G1034" i="36"/>
  <c r="G1035" i="36"/>
  <c r="G1036" i="36"/>
  <c r="H864" i="35" s="1"/>
  <c r="G1037" i="36"/>
  <c r="G1038" i="36"/>
  <c r="G1039" i="36"/>
  <c r="G1040" i="36"/>
  <c r="G1041" i="36"/>
  <c r="G1042" i="36"/>
  <c r="G1043" i="36"/>
  <c r="G1044" i="36"/>
  <c r="G1045" i="36"/>
  <c r="G1046" i="36"/>
  <c r="G1047" i="36"/>
  <c r="G1048" i="36"/>
  <c r="G1049" i="36"/>
  <c r="G1050" i="36"/>
  <c r="G1051" i="36"/>
  <c r="G1052" i="36"/>
  <c r="G1053" i="36"/>
  <c r="G1054" i="36"/>
  <c r="G1055" i="36"/>
  <c r="G1056" i="36"/>
  <c r="G1057" i="36"/>
  <c r="G1058" i="36"/>
  <c r="G1059" i="36"/>
  <c r="G1060" i="36"/>
  <c r="G1061" i="36"/>
  <c r="G1062" i="36"/>
  <c r="G1063" i="36"/>
  <c r="G1064" i="36"/>
  <c r="H172" i="35" s="1"/>
  <c r="G1065" i="36"/>
  <c r="H531" i="35" s="1"/>
  <c r="G1066" i="36"/>
  <c r="G1067" i="36"/>
  <c r="G1068" i="36"/>
  <c r="G1069" i="36"/>
  <c r="G1070" i="36"/>
  <c r="G1071" i="36"/>
  <c r="G1072" i="36"/>
  <c r="H647" i="35" s="1"/>
  <c r="G1073" i="36"/>
  <c r="G1074" i="36"/>
  <c r="G1075" i="36"/>
  <c r="G1076" i="36"/>
  <c r="G1077" i="36"/>
  <c r="G1078" i="36"/>
  <c r="G1079" i="36"/>
  <c r="G1080" i="36"/>
  <c r="G1081" i="36"/>
  <c r="G1082" i="36"/>
  <c r="G1083" i="36"/>
  <c r="G1084" i="36"/>
  <c r="G1085" i="36"/>
  <c r="G1086" i="36"/>
  <c r="H216" i="35" s="1"/>
  <c r="G1087" i="36"/>
  <c r="G1088" i="36"/>
  <c r="G1089" i="36"/>
  <c r="H749" i="35" s="1"/>
  <c r="G1090" i="36"/>
  <c r="G1091" i="36"/>
  <c r="G1092" i="36"/>
  <c r="H289" i="35" s="1"/>
  <c r="G1093" i="36"/>
  <c r="G1094" i="36"/>
  <c r="G1095" i="36"/>
  <c r="G1096" i="36"/>
  <c r="G1097" i="36"/>
  <c r="G1098" i="36"/>
  <c r="G1099" i="36"/>
  <c r="G1100" i="36"/>
  <c r="H866" i="35" s="1"/>
  <c r="G1101" i="36"/>
  <c r="G1102" i="36"/>
  <c r="H495" i="35" s="1"/>
  <c r="G1103" i="36"/>
  <c r="G1104" i="36"/>
  <c r="G1105" i="36"/>
  <c r="G1106" i="36"/>
  <c r="G1107" i="36"/>
  <c r="G1108" i="36"/>
  <c r="G1109" i="36"/>
  <c r="G1110" i="36"/>
  <c r="H686" i="35" s="1"/>
  <c r="G1111" i="36"/>
  <c r="H718" i="35" s="1"/>
  <c r="G1112" i="36"/>
  <c r="H1041" i="35" s="1"/>
  <c r="G1113" i="36"/>
  <c r="G1114" i="36"/>
  <c r="G1115" i="36"/>
  <c r="G1116" i="36"/>
  <c r="G1117" i="36"/>
  <c r="H648" i="35" s="1"/>
  <c r="G1118" i="36"/>
  <c r="H25" i="35" s="1"/>
  <c r="G1119" i="36"/>
  <c r="H1042" i="35" s="1"/>
  <c r="G1120" i="36"/>
  <c r="H719" i="35" s="1"/>
  <c r="G1121" i="36"/>
  <c r="G1122" i="36"/>
  <c r="G1123" i="36"/>
  <c r="G1124" i="36"/>
  <c r="G1125" i="36"/>
  <c r="G1126" i="36"/>
  <c r="G1127" i="36"/>
  <c r="G1128" i="36"/>
  <c r="G1129" i="36"/>
  <c r="G1130" i="36"/>
  <c r="G1131" i="36"/>
  <c r="G1132" i="36"/>
  <c r="G1133" i="36"/>
  <c r="G1134" i="36"/>
  <c r="H1043" i="35" s="1"/>
  <c r="G1135" i="36"/>
  <c r="G1136" i="36"/>
  <c r="G1137" i="36"/>
  <c r="H720" i="35" s="1"/>
  <c r="G1138" i="36"/>
  <c r="H365" i="35" s="1"/>
  <c r="G1139" i="36"/>
  <c r="H496" i="35" s="1"/>
  <c r="G1140" i="36"/>
  <c r="H750" i="35" s="1"/>
  <c r="G1141" i="36"/>
  <c r="H366" i="35" s="1"/>
  <c r="G1142" i="36"/>
  <c r="G1143" i="36"/>
  <c r="G1144" i="36"/>
  <c r="G1145" i="36"/>
  <c r="G1146" i="36"/>
  <c r="G1147" i="36"/>
  <c r="G1148" i="36"/>
  <c r="G1149" i="36"/>
  <c r="H615" i="35" s="1"/>
  <c r="G1150" i="36"/>
  <c r="G1151" i="36"/>
  <c r="G1152" i="36"/>
  <c r="G1153" i="36"/>
  <c r="G1154" i="36"/>
  <c r="G1155" i="36"/>
  <c r="G1156" i="36"/>
  <c r="G1157" i="36"/>
  <c r="G1158" i="36"/>
  <c r="G1159" i="36"/>
  <c r="G1160" i="36"/>
  <c r="G1161" i="36"/>
  <c r="G1162" i="36"/>
  <c r="G1163" i="36"/>
  <c r="G1164" i="36"/>
  <c r="H411" i="35" s="1"/>
  <c r="G1165" i="36"/>
  <c r="G1166" i="36"/>
  <c r="G1167" i="36"/>
  <c r="G1168" i="36"/>
  <c r="G1169" i="36"/>
  <c r="H27" i="35" s="1"/>
  <c r="G1170" i="36"/>
  <c r="G1171" i="36"/>
  <c r="G1172" i="36"/>
  <c r="H831" i="35" s="1"/>
  <c r="G1173" i="36"/>
  <c r="G1174" i="36"/>
  <c r="G1175" i="36"/>
  <c r="G1176" i="36"/>
  <c r="G1177" i="36"/>
  <c r="G1178" i="36"/>
  <c r="H367" i="35" s="1"/>
  <c r="G1179" i="36"/>
  <c r="G1180" i="36"/>
  <c r="G1181" i="36"/>
  <c r="G1182" i="36"/>
  <c r="G1183" i="36"/>
  <c r="G1184" i="36"/>
  <c r="G1185" i="36"/>
  <c r="G1186" i="36"/>
  <c r="H992" i="35" s="1"/>
  <c r="G1187" i="36"/>
  <c r="G1188" i="36"/>
  <c r="G1189" i="36"/>
  <c r="H95" i="35" s="1"/>
  <c r="G1190" i="36"/>
  <c r="H752" i="35" s="1"/>
  <c r="G1191" i="36"/>
  <c r="G1192" i="36"/>
  <c r="G1193" i="36"/>
  <c r="G1194" i="36"/>
  <c r="G1195" i="36"/>
  <c r="G1196" i="36"/>
  <c r="G1197" i="36"/>
  <c r="G1198" i="36"/>
  <c r="G1199" i="36"/>
  <c r="G1200" i="36"/>
  <c r="H1044" i="35" s="1"/>
  <c r="G1201" i="36"/>
  <c r="G1202" i="36"/>
  <c r="G1203" i="36"/>
  <c r="G1204" i="36"/>
  <c r="G1205" i="36"/>
  <c r="G1206" i="36"/>
  <c r="G1207" i="36"/>
  <c r="G1208" i="36"/>
  <c r="G1209" i="36"/>
  <c r="H456" i="35" s="1"/>
  <c r="G1210" i="36"/>
  <c r="H498" i="35" s="1"/>
  <c r="G1211" i="36"/>
  <c r="G1212" i="36"/>
  <c r="H250" i="35" s="1"/>
  <c r="G1213" i="36"/>
  <c r="G1214" i="36"/>
  <c r="G1215" i="36"/>
  <c r="H753" i="35" s="1"/>
  <c r="G1216" i="36"/>
  <c r="H833" i="35" s="1"/>
  <c r="G1217" i="36"/>
  <c r="G1218" i="36"/>
  <c r="G1219" i="36"/>
  <c r="G1220" i="36"/>
  <c r="G1221" i="36"/>
  <c r="G1222" i="36"/>
  <c r="G1223" i="36"/>
  <c r="G1224" i="36"/>
  <c r="G1225" i="36"/>
  <c r="G1226" i="36"/>
  <c r="H1045" i="35" s="1"/>
  <c r="G1227" i="36"/>
  <c r="G1228" i="36"/>
  <c r="G1229" i="36"/>
  <c r="G1230" i="36"/>
  <c r="G1231" i="36"/>
  <c r="G1232" i="36"/>
  <c r="G1233" i="36"/>
  <c r="G1234" i="36"/>
  <c r="G1235" i="36"/>
  <c r="G1236" i="36"/>
  <c r="G1237" i="36"/>
  <c r="G1238" i="36"/>
  <c r="H689" i="35" s="1"/>
  <c r="G1239" i="36"/>
  <c r="G1240" i="36"/>
  <c r="G1241" i="36"/>
  <c r="G1242" i="36"/>
  <c r="G1243" i="36"/>
  <c r="G1244" i="36"/>
  <c r="H790" i="35" s="1"/>
  <c r="G1245" i="36"/>
  <c r="G1246" i="36"/>
  <c r="G1247" i="36"/>
  <c r="G1248" i="36"/>
  <c r="H368" i="35" s="1"/>
  <c r="G1249" i="36"/>
  <c r="H458" i="35" s="1"/>
  <c r="G1250" i="36"/>
  <c r="H96" i="35" s="1"/>
  <c r="G1251" i="36"/>
  <c r="H721" i="35" s="1"/>
  <c r="G1252" i="36"/>
  <c r="H134" i="35" s="1"/>
  <c r="G1253" i="36"/>
  <c r="H952" i="35" s="1"/>
  <c r="G1254" i="36"/>
  <c r="H532" i="35" s="1"/>
  <c r="G1255" i="36"/>
  <c r="H217" i="35" s="1"/>
  <c r="G1256" i="36"/>
  <c r="H868" i="35" s="1"/>
  <c r="G1257" i="36"/>
  <c r="G1258" i="36"/>
  <c r="H68" i="35" s="1"/>
  <c r="G1259" i="36"/>
  <c r="G1260" i="36"/>
  <c r="H412" i="35" s="1"/>
  <c r="G1261" i="36"/>
  <c r="G1262" i="36"/>
  <c r="G1263" i="36"/>
  <c r="G1264" i="36"/>
  <c r="H500" i="35" s="1"/>
  <c r="G1265" i="36"/>
  <c r="H135" i="35" s="1"/>
  <c r="G1266" i="36"/>
  <c r="G1267" i="36"/>
  <c r="G1268" i="36"/>
  <c r="G1269" i="36"/>
  <c r="G1270" i="36"/>
  <c r="G1271" i="36"/>
  <c r="G1272" i="36"/>
  <c r="G1273" i="36"/>
  <c r="G1274" i="36"/>
  <c r="G1275" i="36"/>
  <c r="H791" i="35" s="1"/>
  <c r="G1276" i="36"/>
  <c r="H136" i="35" s="1"/>
  <c r="G1277" i="36"/>
  <c r="G1278" i="36"/>
  <c r="G1279" i="36"/>
  <c r="G1280" i="36"/>
  <c r="G1281" i="36"/>
  <c r="G1282" i="36"/>
  <c r="H869" i="35" s="1"/>
  <c r="G1283" i="36"/>
  <c r="H291" i="35" s="1"/>
  <c r="G1284" i="36"/>
  <c r="H650" i="35" s="1"/>
  <c r="G1285" i="36"/>
  <c r="G1286" i="36"/>
  <c r="G1287" i="36"/>
  <c r="G1288" i="36"/>
  <c r="G1289" i="36"/>
  <c r="G1290" i="36"/>
  <c r="G1291" i="36"/>
  <c r="G1292" i="36"/>
  <c r="G1293" i="36"/>
  <c r="G1294" i="36"/>
  <c r="G1295" i="36"/>
  <c r="H533" i="35" s="1"/>
  <c r="G1296" i="36"/>
  <c r="H501" i="35" s="1"/>
  <c r="G1297" i="36"/>
  <c r="G1298" i="36"/>
  <c r="G1299" i="36"/>
  <c r="G1300" i="36"/>
  <c r="G1301" i="36"/>
  <c r="G1302" i="36"/>
  <c r="G1303" i="36"/>
  <c r="G1304" i="36"/>
  <c r="G1305" i="36"/>
  <c r="G1306" i="36"/>
  <c r="G1307" i="36"/>
  <c r="G1308" i="36"/>
  <c r="H292" i="35" s="1"/>
  <c r="G1309" i="36"/>
  <c r="G1310" i="36"/>
  <c r="G1311" i="36"/>
  <c r="G1312" i="36"/>
  <c r="G1313" i="36"/>
  <c r="G1314" i="36"/>
  <c r="G1315" i="36"/>
  <c r="G1316" i="36"/>
  <c r="G1317" i="36"/>
  <c r="G1318" i="36"/>
  <c r="G1319" i="36"/>
  <c r="G1320" i="36"/>
  <c r="G1321" i="36"/>
  <c r="G1322" i="36"/>
  <c r="G1323" i="36"/>
  <c r="G1324" i="36"/>
  <c r="H690" i="35" s="1"/>
  <c r="G1325" i="36"/>
  <c r="G1326" i="36"/>
  <c r="G1327" i="36"/>
  <c r="G1328" i="36"/>
  <c r="H253" i="35" s="1"/>
  <c r="G1329" i="36"/>
  <c r="G1330" i="36"/>
  <c r="H97" i="35" s="1"/>
  <c r="G1331" i="36"/>
  <c r="G1332" i="36"/>
  <c r="G1333" i="36"/>
  <c r="G1334" i="36"/>
  <c r="G1335" i="36"/>
  <c r="G1336" i="36"/>
  <c r="G1337" i="36"/>
  <c r="G1338" i="36"/>
  <c r="G1339" i="36"/>
  <c r="H254" i="35" s="1"/>
  <c r="G1340" i="36"/>
  <c r="H722" i="35" s="1"/>
  <c r="G1341" i="36"/>
  <c r="G1342" i="36"/>
  <c r="G1343" i="36"/>
  <c r="G1344" i="36"/>
  <c r="G1345" i="36"/>
  <c r="G1346" i="36"/>
  <c r="G1347" i="36"/>
  <c r="G1348" i="36"/>
  <c r="G1349" i="36"/>
  <c r="G1350" i="36"/>
  <c r="G1351" i="36"/>
  <c r="G1352" i="36"/>
  <c r="G1353" i="36"/>
  <c r="G1354" i="36"/>
  <c r="G1355" i="36"/>
  <c r="G1356" i="36"/>
  <c r="G1357" i="36"/>
  <c r="G1358" i="36"/>
  <c r="G1359" i="36"/>
  <c r="G1360" i="36"/>
  <c r="G1361" i="36"/>
  <c r="G1362" i="36"/>
  <c r="G1363" i="36"/>
  <c r="G1364" i="36"/>
  <c r="H994" i="35" s="1"/>
  <c r="G1365" i="36"/>
  <c r="G1366" i="36"/>
  <c r="H995" i="35" s="1"/>
  <c r="G1367" i="36"/>
  <c r="G1368" i="36"/>
  <c r="G1369" i="36"/>
  <c r="G1370" i="36"/>
  <c r="G1371" i="36"/>
  <c r="H915" i="35" s="1"/>
  <c r="G1372" i="36"/>
  <c r="H413" i="35" s="1"/>
  <c r="G1373" i="36"/>
  <c r="G1374" i="36"/>
  <c r="G1375" i="36"/>
  <c r="G1376" i="36"/>
  <c r="G1377" i="36"/>
  <c r="G1378" i="36"/>
  <c r="G1379" i="36"/>
  <c r="G1380" i="36"/>
  <c r="G1381" i="36"/>
  <c r="G1382" i="36"/>
  <c r="G1383" i="36"/>
  <c r="G1384" i="36"/>
  <c r="G1385" i="36"/>
  <c r="G1386" i="36"/>
  <c r="G1387" i="36"/>
  <c r="G1388" i="36"/>
  <c r="G1389" i="36"/>
  <c r="G1390" i="36"/>
  <c r="G1391" i="36"/>
  <c r="G1392" i="36"/>
  <c r="G1393" i="36"/>
  <c r="G1394" i="36"/>
  <c r="H691" i="35" s="1"/>
  <c r="G1395" i="36"/>
  <c r="G1396" i="36"/>
  <c r="H754" i="35" s="1"/>
  <c r="G1397" i="36"/>
  <c r="G1398" i="36"/>
  <c r="G1399" i="36"/>
  <c r="G1400" i="36"/>
  <c r="G1401" i="36"/>
  <c r="H916" i="35" s="1"/>
  <c r="G1402" i="36"/>
  <c r="G1403" i="36"/>
  <c r="G1404" i="36"/>
  <c r="G1405" i="36"/>
  <c r="G1406" i="36"/>
  <c r="G1407" i="36"/>
  <c r="G1408" i="36"/>
  <c r="G1409" i="36"/>
  <c r="G1410" i="36"/>
  <c r="G1411" i="36"/>
  <c r="G1412" i="36"/>
  <c r="H460" i="35" s="1"/>
  <c r="G1413" i="36"/>
  <c r="G1414" i="36"/>
  <c r="H571" i="35" s="1"/>
  <c r="G1415" i="36"/>
  <c r="G1416" i="36"/>
  <c r="G1417" i="36"/>
  <c r="G1418" i="36"/>
  <c r="G1419" i="36"/>
  <c r="G1420" i="36"/>
  <c r="G1421" i="36"/>
  <c r="G1422" i="36"/>
  <c r="H651" i="35" s="1"/>
  <c r="G1423" i="36"/>
  <c r="H218" i="35" s="1"/>
  <c r="G1424" i="36"/>
  <c r="H255" i="35" s="1"/>
  <c r="G1425" i="36"/>
  <c r="H917" i="35" s="1"/>
  <c r="G1426" i="36"/>
  <c r="H535" i="35" s="1"/>
  <c r="G1427" i="36"/>
  <c r="H371" i="35" s="1"/>
  <c r="G1428" i="36"/>
  <c r="G1429" i="36"/>
  <c r="G1430" i="36"/>
  <c r="G1431" i="36"/>
  <c r="G1432" i="36"/>
  <c r="G1433" i="36"/>
  <c r="G1434" i="36"/>
  <c r="G1435" i="36"/>
  <c r="G1436" i="36"/>
  <c r="G1437" i="36"/>
  <c r="G1438" i="36"/>
  <c r="G1439" i="36"/>
  <c r="G1440" i="36"/>
  <c r="G1441" i="36"/>
  <c r="G1442" i="36"/>
  <c r="G1443" i="36"/>
  <c r="G1444" i="36"/>
  <c r="G1445" i="36"/>
  <c r="G1446" i="36"/>
  <c r="G1447" i="36"/>
  <c r="G1448" i="36"/>
  <c r="G1449" i="36"/>
  <c r="G1450" i="36"/>
  <c r="G1451" i="36"/>
  <c r="G1452" i="36"/>
  <c r="G1453" i="36"/>
  <c r="G1454" i="36"/>
  <c r="G1455" i="36"/>
  <c r="H873" i="35" s="1"/>
  <c r="G1456" i="36"/>
  <c r="H100" i="35" s="1"/>
  <c r="G1457" i="36"/>
  <c r="G1458" i="36"/>
  <c r="G1459" i="36"/>
  <c r="G1460" i="36"/>
  <c r="G1461" i="36"/>
  <c r="G1462" i="36"/>
  <c r="G1463" i="36"/>
  <c r="G1464" i="36"/>
  <c r="G1465" i="36"/>
  <c r="G1466" i="36"/>
  <c r="G1467" i="36"/>
  <c r="G1468" i="36"/>
  <c r="H29" i="35" s="1"/>
  <c r="G1469" i="36"/>
  <c r="G1470" i="36"/>
  <c r="G1471" i="36"/>
  <c r="G1472" i="36"/>
  <c r="G1473" i="36"/>
  <c r="G1474" i="36"/>
  <c r="G1475" i="36"/>
  <c r="G1476" i="36"/>
  <c r="G1477" i="36"/>
  <c r="G1478" i="36"/>
  <c r="G1479" i="36"/>
  <c r="G1480" i="36"/>
  <c r="G1481" i="36"/>
  <c r="G1482" i="36"/>
  <c r="G1483" i="36"/>
  <c r="G1484" i="36"/>
  <c r="H293" i="35" s="1"/>
  <c r="G1485" i="36"/>
  <c r="G1486" i="36"/>
  <c r="G1487" i="36"/>
  <c r="G1488" i="36"/>
  <c r="H874" i="35" s="1"/>
  <c r="G1489" i="36"/>
  <c r="G1490" i="36"/>
  <c r="H1047" i="35" s="1"/>
  <c r="G1491" i="36"/>
  <c r="G1492" i="36"/>
  <c r="G1493" i="36"/>
  <c r="G1494" i="36"/>
  <c r="G1495" i="36"/>
  <c r="G1496" i="36"/>
  <c r="G1497" i="36"/>
  <c r="G1498" i="36"/>
  <c r="G1499" i="36"/>
  <c r="H835" i="35" s="1"/>
  <c r="G1500" i="36"/>
  <c r="H836" i="35" s="1"/>
  <c r="G1501" i="36"/>
  <c r="G1502" i="36"/>
  <c r="G1503" i="36"/>
  <c r="G1504" i="36"/>
  <c r="G1505" i="36"/>
  <c r="G1506" i="36"/>
  <c r="G1507" i="36"/>
  <c r="G1508" i="36"/>
  <c r="G1509" i="36"/>
  <c r="G1510" i="36"/>
  <c r="G1511" i="36"/>
  <c r="G1512" i="36"/>
  <c r="G1513" i="36"/>
  <c r="G1514" i="36"/>
  <c r="G1515" i="36"/>
  <c r="G1516" i="36"/>
  <c r="G1517" i="36"/>
  <c r="G1518" i="36"/>
  <c r="G1519" i="36"/>
  <c r="G1520" i="36"/>
  <c r="G1521" i="36"/>
  <c r="G1522" i="36"/>
  <c r="G1523" i="36"/>
  <c r="G1524" i="36"/>
  <c r="H221" i="35" s="1"/>
  <c r="G1525" i="36"/>
  <c r="G1526" i="36"/>
  <c r="H101" i="35" s="1"/>
  <c r="G1527" i="36"/>
  <c r="G1528" i="36"/>
  <c r="G1529" i="36"/>
  <c r="G1530" i="36"/>
  <c r="G1531" i="36"/>
  <c r="H222" i="35" s="1"/>
  <c r="G1532" i="36"/>
  <c r="H1048" i="35" s="1"/>
  <c r="G1533" i="36"/>
  <c r="G1534" i="36"/>
  <c r="G1535" i="36"/>
  <c r="G1536" i="36"/>
  <c r="G1537" i="36"/>
  <c r="G1538" i="36"/>
  <c r="G1539" i="36"/>
  <c r="G1540" i="36"/>
  <c r="G1541" i="36"/>
  <c r="G1542" i="36"/>
  <c r="G1543" i="36"/>
  <c r="G1544" i="36"/>
  <c r="G1545" i="36"/>
  <c r="G1546" i="36"/>
  <c r="G1547" i="36"/>
  <c r="G1548" i="36"/>
  <c r="G1549" i="36"/>
  <c r="G1550" i="36"/>
  <c r="G1551" i="36"/>
  <c r="G1552" i="36"/>
  <c r="G1553" i="36"/>
  <c r="G1554" i="36"/>
  <c r="H1049" i="35" s="1"/>
  <c r="G1555" i="36"/>
  <c r="G1556" i="36"/>
  <c r="H69" i="35" s="1"/>
  <c r="G1557" i="36"/>
  <c r="G1558" i="36"/>
  <c r="G1559" i="36"/>
  <c r="G1560" i="36"/>
  <c r="G1561" i="36"/>
  <c r="H838" i="35" s="1"/>
  <c r="G1562" i="36"/>
  <c r="G1563" i="36"/>
  <c r="G1564" i="36"/>
  <c r="G1565" i="36"/>
  <c r="G1566" i="36"/>
  <c r="G1567" i="36"/>
  <c r="G1568" i="36"/>
  <c r="G1569" i="36"/>
  <c r="G1570" i="36"/>
  <c r="G1571" i="36"/>
  <c r="G1572" i="36"/>
  <c r="H723" i="35" s="1"/>
  <c r="G1573" i="36"/>
  <c r="G1574" i="36"/>
  <c r="H373" i="35" s="1"/>
  <c r="G1575" i="36"/>
  <c r="G1576" i="36"/>
  <c r="G1577" i="36"/>
  <c r="G1578" i="36"/>
  <c r="G1579" i="36"/>
  <c r="G1580" i="36"/>
  <c r="G1581" i="36"/>
  <c r="G1582" i="36"/>
  <c r="H332" i="35" s="1"/>
  <c r="G1583" i="36"/>
  <c r="H999" i="35" s="1"/>
  <c r="G1584" i="36"/>
  <c r="H374" i="35" s="1"/>
  <c r="G1585" i="36"/>
  <c r="H573" i="35" s="1"/>
  <c r="G1586" i="36"/>
  <c r="H223" i="35" s="1"/>
  <c r="G1587" i="36"/>
  <c r="H692" i="35" s="1"/>
  <c r="G1588" i="36"/>
  <c r="G1589" i="36"/>
  <c r="G1590" i="36"/>
  <c r="G1591" i="36"/>
  <c r="G1592" i="36"/>
  <c r="G1593" i="36"/>
  <c r="G1594" i="36"/>
  <c r="G1595" i="36"/>
  <c r="G1596" i="36"/>
  <c r="G1597" i="36"/>
  <c r="G1598" i="36"/>
  <c r="G1599" i="36"/>
  <c r="G1600" i="36"/>
  <c r="G1601" i="36"/>
  <c r="G1602" i="36"/>
  <c r="G1603" i="36"/>
  <c r="G1604" i="36"/>
  <c r="G1605" i="36"/>
  <c r="G1606" i="36"/>
  <c r="G1607" i="36"/>
  <c r="H619" i="35" s="1"/>
  <c r="G1608" i="36"/>
  <c r="H417" i="35" s="1"/>
  <c r="G1609" i="36"/>
  <c r="G1610" i="36"/>
  <c r="G1611" i="36"/>
  <c r="H1000" i="35" s="1"/>
  <c r="G1612" i="36"/>
  <c r="H224" i="35" s="1"/>
  <c r="G1613" i="36"/>
  <c r="G1614" i="36"/>
  <c r="G1615" i="36"/>
  <c r="G1616" i="36"/>
  <c r="G1617" i="36"/>
  <c r="G1618" i="36"/>
  <c r="G1619" i="36"/>
  <c r="H70" i="35" s="1"/>
  <c r="G1620" i="36"/>
  <c r="H503" i="35" s="1"/>
  <c r="G1621" i="36"/>
  <c r="G1622" i="36"/>
  <c r="G1623" i="36"/>
  <c r="G1624" i="36"/>
  <c r="G1625" i="36"/>
  <c r="G1626" i="36"/>
  <c r="G1627" i="36"/>
  <c r="G1628" i="36"/>
  <c r="H294" i="35" s="1"/>
  <c r="G1629" i="36"/>
  <c r="G1630" i="36"/>
  <c r="G1631" i="36"/>
  <c r="G1632" i="36"/>
  <c r="G1633" i="36"/>
  <c r="G1634" i="36"/>
  <c r="G1635" i="36"/>
  <c r="G1636" i="36"/>
  <c r="G1637" i="36"/>
  <c r="H620" i="35" s="1"/>
  <c r="G1638" i="36"/>
  <c r="G1639" i="36"/>
  <c r="G1640" i="36"/>
  <c r="G1641" i="36"/>
  <c r="G1642" i="36"/>
  <c r="G1643" i="36"/>
  <c r="G1644" i="36"/>
  <c r="G1645" i="36"/>
  <c r="H504" i="35" s="1"/>
  <c r="G1646" i="36"/>
  <c r="G1647" i="36"/>
  <c r="G1648" i="36"/>
  <c r="G1649" i="36"/>
  <c r="G1650" i="36"/>
  <c r="G1651" i="36"/>
  <c r="G1652" i="36"/>
  <c r="G1653" i="36"/>
  <c r="G1654" i="36"/>
  <c r="G1655" i="36"/>
  <c r="G1656" i="36"/>
  <c r="G1657" i="36"/>
  <c r="G1658" i="36"/>
  <c r="H418" i="35" s="1"/>
  <c r="G1659" i="36"/>
  <c r="G1660" i="36"/>
  <c r="H756" i="35" s="1"/>
  <c r="G1661" i="36"/>
  <c r="G1662" i="36"/>
  <c r="G1663" i="36"/>
  <c r="G1664" i="36"/>
  <c r="G1665" i="36"/>
  <c r="H757" i="35" s="1"/>
  <c r="G1666" i="36"/>
  <c r="G1667" i="36"/>
  <c r="G1668" i="36"/>
  <c r="G1669" i="36"/>
  <c r="G1670" i="36"/>
  <c r="H574" i="35" s="1"/>
  <c r="G1671" i="36"/>
  <c r="G1672" i="36"/>
  <c r="G1673" i="36"/>
  <c r="G1674" i="36"/>
  <c r="G1675" i="36"/>
  <c r="G1676" i="36"/>
  <c r="G1677" i="36"/>
  <c r="G1678" i="36"/>
  <c r="G1679" i="36"/>
  <c r="G1680" i="36"/>
  <c r="G1681" i="36"/>
  <c r="G1682" i="36"/>
  <c r="G1683" i="36"/>
  <c r="G1684" i="36"/>
  <c r="G1685" i="36"/>
  <c r="G1686" i="36"/>
  <c r="G1687" i="36"/>
  <c r="H295" i="35" s="1"/>
  <c r="G1688" i="36"/>
  <c r="G1689" i="36"/>
  <c r="G1690" i="36"/>
  <c r="G1691" i="36"/>
  <c r="G1692" i="36"/>
  <c r="G1693" i="36"/>
  <c r="G1694" i="36"/>
  <c r="H840" i="35" s="1"/>
  <c r="G1695" i="36"/>
  <c r="G1696" i="36"/>
  <c r="H726" i="35" s="1"/>
  <c r="G1697" i="36"/>
  <c r="G1698" i="36"/>
  <c r="H33" i="35" s="1"/>
  <c r="G1699" i="36"/>
  <c r="H102" i="35" s="1"/>
  <c r="G1700" i="36"/>
  <c r="H1001" i="35" s="1"/>
  <c r="G1701" i="36"/>
  <c r="G1702" i="36"/>
  <c r="H175" i="35" s="1"/>
  <c r="G1703" i="36"/>
  <c r="H575" i="35" s="1"/>
  <c r="G1704" i="36"/>
  <c r="H920" i="35" s="1"/>
  <c r="G1705" i="36"/>
  <c r="G1706" i="36"/>
  <c r="G1707" i="36"/>
  <c r="G1708" i="36"/>
  <c r="G1709" i="36"/>
  <c r="G1710" i="36"/>
  <c r="G1711" i="36"/>
  <c r="G1712" i="36"/>
  <c r="G1713" i="36"/>
  <c r="G1714" i="36"/>
  <c r="G1715" i="36"/>
  <c r="G1716" i="36"/>
  <c r="G1717" i="36"/>
  <c r="G1718" i="36"/>
  <c r="G1719" i="36"/>
  <c r="G1720" i="36"/>
  <c r="G1721" i="36"/>
  <c r="G1722" i="36"/>
  <c r="G1723" i="36"/>
  <c r="G1724" i="36"/>
  <c r="H841" i="35" s="1"/>
  <c r="G1725" i="36"/>
  <c r="G1726" i="36"/>
  <c r="G1727" i="36"/>
  <c r="G1728" i="36"/>
  <c r="H957" i="35" s="1"/>
  <c r="G1729" i="36"/>
  <c r="G1730" i="36"/>
  <c r="H176" i="35" s="1"/>
  <c r="G1731" i="36"/>
  <c r="G1732" i="36"/>
  <c r="G1733" i="36"/>
  <c r="G1734" i="36"/>
  <c r="G1735" i="36"/>
  <c r="G1736" i="36"/>
  <c r="G1737" i="36"/>
  <c r="G1738" i="36"/>
  <c r="G1739" i="36"/>
  <c r="G1740" i="36"/>
  <c r="G1741" i="36"/>
  <c r="G1742" i="36"/>
  <c r="G1743" i="36"/>
  <c r="G1744" i="36"/>
  <c r="G1745" i="36"/>
  <c r="H728" i="35" s="1"/>
  <c r="G1746" i="36"/>
  <c r="H141" i="35" s="1"/>
  <c r="G1747" i="36"/>
  <c r="H296" i="35" s="1"/>
  <c r="G1748" i="36"/>
  <c r="G1749" i="36"/>
  <c r="G1750" i="36"/>
  <c r="G1751" i="36"/>
  <c r="G1752" i="36"/>
  <c r="G1753" i="36"/>
  <c r="G1754" i="36"/>
  <c r="G1755" i="36"/>
  <c r="G1756" i="36"/>
  <c r="G1757" i="36"/>
  <c r="G1758" i="36"/>
  <c r="G1759" i="36"/>
  <c r="G1760" i="36"/>
  <c r="G1761" i="36"/>
  <c r="G1762" i="36"/>
  <c r="G1763" i="36"/>
  <c r="G1764" i="36"/>
  <c r="G1765" i="36"/>
  <c r="G1766" i="36"/>
  <c r="G1767" i="36"/>
  <c r="G1768" i="36"/>
  <c r="G1769" i="36"/>
  <c r="G1770" i="36"/>
  <c r="H505" i="35" s="1"/>
  <c r="G1771" i="36"/>
  <c r="G1772" i="36"/>
  <c r="G1773" i="36"/>
  <c r="G1774" i="36"/>
  <c r="G1775" i="36"/>
  <c r="G1776" i="36"/>
  <c r="G1777" i="36"/>
  <c r="G1778" i="36"/>
  <c r="G1779" i="36"/>
  <c r="G1780" i="36"/>
  <c r="G1781" i="36"/>
  <c r="G1782" i="36"/>
  <c r="G1783" i="36"/>
  <c r="G1784" i="36"/>
  <c r="G1785" i="36"/>
  <c r="G1786" i="36"/>
  <c r="H259" i="35" s="1"/>
  <c r="G1787" i="36"/>
  <c r="G1788" i="36"/>
  <c r="H260" i="35" s="1"/>
  <c r="G1789" i="36"/>
  <c r="G1790" i="36"/>
  <c r="G1791" i="36"/>
  <c r="G1792" i="36"/>
  <c r="G1793" i="36"/>
  <c r="G1794" i="36"/>
  <c r="G1795" i="36"/>
  <c r="H1002" i="35" s="1"/>
  <c r="G1796" i="36"/>
  <c r="H758" i="35" s="1"/>
  <c r="G1797" i="36"/>
  <c r="G1798" i="36"/>
  <c r="G1799" i="36"/>
  <c r="G1800" i="36"/>
  <c r="G1801" i="36"/>
  <c r="H261" i="35" s="1"/>
  <c r="G1802" i="36"/>
  <c r="H421" i="35" s="1"/>
  <c r="G1803" i="36"/>
  <c r="G1804" i="36"/>
  <c r="H142" i="35" s="1"/>
  <c r="G1805" i="36"/>
  <c r="G1806" i="36"/>
  <c r="G1807" i="36"/>
  <c r="G1808" i="36"/>
  <c r="G1809" i="36"/>
  <c r="G1810" i="36"/>
  <c r="G1811" i="36"/>
  <c r="G1812" i="36"/>
  <c r="H464" i="35" s="1"/>
  <c r="G1813" i="36"/>
  <c r="G1814" i="36"/>
  <c r="G1815" i="36"/>
  <c r="G1816" i="36"/>
  <c r="G1817" i="36"/>
  <c r="G1818" i="36"/>
  <c r="G1819" i="36"/>
  <c r="G1820" i="36"/>
  <c r="G1821" i="36"/>
  <c r="G1822" i="36"/>
  <c r="G1823" i="36"/>
  <c r="G1824" i="36"/>
  <c r="G1825" i="36"/>
  <c r="G1826" i="36"/>
  <c r="G1827" i="36"/>
  <c r="G1828" i="36"/>
  <c r="G1829" i="36"/>
  <c r="H422" i="35" s="1"/>
  <c r="G1830" i="36"/>
  <c r="G1831" i="36"/>
  <c r="G1832" i="36"/>
  <c r="G1833" i="36"/>
  <c r="G1834" i="36"/>
  <c r="G1835" i="36"/>
  <c r="G1836" i="36"/>
  <c r="G1837" i="36"/>
  <c r="G1838" i="36"/>
  <c r="G1839" i="36"/>
  <c r="G1840" i="36"/>
  <c r="G1841" i="36"/>
  <c r="H795" i="35" s="1"/>
  <c r="G1842" i="36"/>
  <c r="H923" i="35" s="1"/>
  <c r="G1843" i="36"/>
  <c r="G1844" i="36"/>
  <c r="H262" i="35" s="1"/>
  <c r="G1845" i="36"/>
  <c r="G1846" i="36"/>
  <c r="G1847" i="36"/>
  <c r="G1848" i="36"/>
  <c r="G1849" i="36"/>
  <c r="G1850" i="36"/>
  <c r="G1851" i="36"/>
  <c r="G1852" i="36"/>
  <c r="H1003" i="35" s="1"/>
  <c r="G1853" i="36"/>
  <c r="G1854" i="36"/>
  <c r="G1855" i="36"/>
  <c r="G1856" i="36"/>
  <c r="G1857" i="36"/>
  <c r="G1858" i="36"/>
  <c r="G1859" i="36"/>
  <c r="G1860" i="36"/>
  <c r="H959" i="35" s="1"/>
  <c r="G1861" i="36"/>
  <c r="G1862" i="36"/>
  <c r="G1863" i="36"/>
  <c r="G1864" i="36"/>
  <c r="G1865" i="36"/>
  <c r="G1866" i="36"/>
  <c r="G1867" i="36"/>
  <c r="G1868" i="36"/>
  <c r="G1869" i="36"/>
  <c r="G1870" i="36"/>
  <c r="G1871" i="36"/>
  <c r="G1872" i="36"/>
  <c r="G1873" i="36"/>
  <c r="G1874" i="36"/>
  <c r="H960" i="35" s="1"/>
  <c r="G1875" i="36"/>
  <c r="G1876" i="36"/>
  <c r="G1877" i="36"/>
  <c r="G1878" i="36"/>
  <c r="G1879" i="36"/>
  <c r="G1880" i="36"/>
  <c r="G1881" i="36"/>
  <c r="G1882" i="36"/>
  <c r="G1883" i="36"/>
  <c r="G1884" i="36"/>
  <c r="G1885" i="36"/>
  <c r="G1886" i="36"/>
  <c r="G1887" i="36"/>
  <c r="G1888" i="36"/>
  <c r="H694" i="35" s="1"/>
  <c r="G1889" i="36"/>
  <c r="G1890" i="36"/>
  <c r="G1891" i="36"/>
  <c r="G1892" i="36"/>
  <c r="G1893" i="36"/>
  <c r="G1894" i="36"/>
  <c r="G1895" i="36"/>
  <c r="G1896" i="36"/>
  <c r="G1897" i="36"/>
  <c r="G1898" i="36"/>
  <c r="G1899" i="36"/>
  <c r="G1900" i="36"/>
  <c r="G1901" i="36"/>
  <c r="G1902" i="36"/>
  <c r="G1903" i="36"/>
  <c r="G1904" i="36"/>
  <c r="G1905" i="36"/>
  <c r="G1906" i="36"/>
  <c r="G1907" i="36"/>
  <c r="G1908" i="36"/>
  <c r="G1909" i="36"/>
  <c r="G1910" i="36"/>
  <c r="G1911" i="36"/>
  <c r="G1912" i="36"/>
  <c r="G1913" i="36"/>
  <c r="H144" i="35" s="1"/>
  <c r="G1914" i="36"/>
  <c r="G1915" i="36"/>
  <c r="G1916" i="36"/>
  <c r="G1917" i="36"/>
  <c r="G1918" i="36"/>
  <c r="H74" i="35" s="1"/>
  <c r="G1919" i="36"/>
  <c r="G1920" i="36"/>
  <c r="H577" i="35" s="1"/>
  <c r="G1921" i="36"/>
  <c r="G1922" i="36"/>
  <c r="G1923" i="36"/>
  <c r="G1924" i="36"/>
  <c r="G1925" i="36"/>
  <c r="G1926" i="36"/>
  <c r="G1927" i="36"/>
  <c r="G1928" i="36"/>
  <c r="H880" i="35" s="1"/>
  <c r="G1929" i="36"/>
  <c r="G1930" i="36"/>
  <c r="G1931" i="36"/>
  <c r="G1932" i="36"/>
  <c r="G1933" i="36"/>
  <c r="G1934" i="36"/>
  <c r="H379" i="35" s="1"/>
  <c r="G1935" i="36"/>
  <c r="G1936" i="36"/>
  <c r="G1937" i="36"/>
  <c r="G1938" i="36"/>
  <c r="G1939" i="36"/>
  <c r="G1940" i="36"/>
  <c r="H225" i="35" s="1"/>
  <c r="G1941" i="36"/>
  <c r="G1942" i="36"/>
  <c r="H179" i="35" s="1"/>
  <c r="G1943" i="36"/>
  <c r="H380" i="35" s="1"/>
  <c r="G1944" i="36"/>
  <c r="H796" i="35" s="1"/>
  <c r="G1945" i="36"/>
  <c r="H881" i="35" s="1"/>
  <c r="G1946" i="36"/>
  <c r="G1947" i="36"/>
  <c r="G1948" i="36"/>
  <c r="G1949" i="36"/>
  <c r="G1950" i="36"/>
  <c r="G1951" i="36"/>
  <c r="G1952" i="36"/>
  <c r="G1953" i="36"/>
  <c r="G1954" i="36"/>
  <c r="G1955" i="36"/>
  <c r="G1956" i="36"/>
  <c r="H654" i="35" s="1"/>
  <c r="G1957" i="36"/>
  <c r="G1958" i="36"/>
  <c r="G1959" i="36"/>
  <c r="G1960" i="36"/>
  <c r="H423" i="35" s="1"/>
  <c r="G1961" i="36"/>
  <c r="G1962" i="36"/>
  <c r="G1963" i="36"/>
  <c r="H466" i="35" s="1"/>
  <c r="G1964" i="36"/>
  <c r="H729" i="35" s="1"/>
  <c r="G1965" i="36"/>
  <c r="G1966" i="36"/>
  <c r="G1967" i="36"/>
  <c r="G1968" i="36"/>
  <c r="G1969" i="36"/>
  <c r="G1970" i="36"/>
  <c r="G1971" i="36"/>
  <c r="G1972" i="36"/>
  <c r="G1973" i="36"/>
  <c r="G1974" i="36"/>
  <c r="G1975" i="36"/>
  <c r="G1976" i="36"/>
  <c r="G1977" i="36"/>
  <c r="G1978" i="36"/>
  <c r="H226" i="35" s="1"/>
  <c r="G1979" i="36"/>
  <c r="G1980" i="36"/>
  <c r="G1981" i="36"/>
  <c r="G1982" i="36"/>
  <c r="G1983" i="36"/>
  <c r="G1984" i="36"/>
  <c r="G1985" i="36"/>
  <c r="G1986" i="36"/>
  <c r="H297" i="35" s="1"/>
  <c r="G1987" i="36"/>
  <c r="G1988" i="36"/>
  <c r="G1989" i="36"/>
  <c r="G1990" i="36"/>
  <c r="G1991" i="36"/>
  <c r="G1992" i="36"/>
  <c r="G1993" i="36"/>
  <c r="G1994" i="36"/>
  <c r="G1995" i="36"/>
  <c r="G1996" i="36"/>
  <c r="G1997" i="36"/>
  <c r="G1998" i="36"/>
  <c r="G1999" i="36"/>
  <c r="G2000" i="36"/>
  <c r="H882" i="35" s="1"/>
  <c r="G2001" i="36"/>
  <c r="G2002" i="36"/>
  <c r="H579" i="35" s="1"/>
  <c r="G2003" i="36"/>
  <c r="H381" i="35" s="1"/>
  <c r="G2004" i="36"/>
  <c r="H38" i="35" s="1"/>
  <c r="G2005" i="36"/>
  <c r="G2006" i="36"/>
  <c r="G2007" i="36"/>
  <c r="G2008" i="36"/>
  <c r="G2009" i="36"/>
  <c r="G2010" i="36"/>
  <c r="G2011" i="36"/>
  <c r="G2012" i="36"/>
  <c r="G2013" i="36"/>
  <c r="G2014" i="36"/>
  <c r="G2015" i="36"/>
  <c r="G2016" i="36"/>
  <c r="G2017" i="36"/>
  <c r="G2018" i="36"/>
  <c r="H76" i="35" s="1"/>
  <c r="G2019" i="36"/>
  <c r="G2020" i="36"/>
  <c r="G2021" i="36"/>
  <c r="G2022" i="36"/>
  <c r="G2023" i="36"/>
  <c r="G2024" i="36"/>
  <c r="G2025" i="36"/>
  <c r="G2026" i="36"/>
  <c r="G2027" i="36"/>
  <c r="G2028" i="36"/>
  <c r="G2029" i="36"/>
  <c r="H105" i="35" s="1"/>
  <c r="G2030" i="36"/>
  <c r="H468" i="35" s="1"/>
  <c r="G2031" i="36"/>
  <c r="G2032" i="36"/>
  <c r="H145" i="35" s="1"/>
  <c r="G2033" i="36"/>
  <c r="G2034" i="36"/>
  <c r="G2035" i="36"/>
  <c r="G2036" i="36"/>
  <c r="G2037" i="36"/>
  <c r="G2038" i="36"/>
  <c r="G2039" i="36"/>
  <c r="G2040" i="36"/>
  <c r="G2041" i="36"/>
  <c r="G2042" i="36"/>
  <c r="G2043" i="36"/>
  <c r="G2044" i="36"/>
  <c r="G2045" i="36"/>
  <c r="H731" i="35" s="1"/>
  <c r="G2046" i="36"/>
  <c r="G2047" i="36"/>
  <c r="G2048" i="36"/>
  <c r="G2049" i="36"/>
  <c r="G2050" i="36"/>
  <c r="G2051" i="36"/>
  <c r="G2052" i="36"/>
  <c r="H335" i="35" s="1"/>
  <c r="G2053" i="36"/>
  <c r="G2054" i="36"/>
  <c r="H146" i="35" s="1"/>
  <c r="G2055" i="36"/>
  <c r="G2056" i="36"/>
  <c r="H469" i="35" s="1"/>
  <c r="G2057" i="36"/>
  <c r="G2058" i="36"/>
  <c r="G2059" i="36"/>
  <c r="G2060" i="36"/>
  <c r="G2061" i="36"/>
  <c r="G2062" i="36"/>
  <c r="G2063" i="36"/>
  <c r="G2064" i="36"/>
  <c r="G2065" i="36"/>
  <c r="H425" i="35" s="1"/>
  <c r="G2066" i="36"/>
  <c r="H41" i="35" s="1"/>
  <c r="G2067" i="36"/>
  <c r="G2068" i="36"/>
  <c r="G2069" i="36"/>
  <c r="G2070" i="36"/>
  <c r="H924" i="35" s="1"/>
  <c r="G2071" i="36"/>
  <c r="G2072" i="36"/>
  <c r="G2073" i="36"/>
  <c r="G2074" i="36"/>
  <c r="H42" i="35" s="1"/>
  <c r="G2075" i="36"/>
  <c r="G2076" i="36"/>
  <c r="H43" i="35" s="1"/>
  <c r="G2077" i="36"/>
  <c r="G2078" i="36"/>
  <c r="H1053" i="35" s="1"/>
  <c r="G2079" i="36"/>
  <c r="G2080" i="36"/>
  <c r="G2081" i="36"/>
  <c r="G2082" i="36"/>
  <c r="H336" i="35" s="1"/>
  <c r="G2083" i="36"/>
  <c r="H1052" i="35" s="1"/>
  <c r="G2084" i="36"/>
  <c r="H265" i="35" s="1"/>
  <c r="G2085" i="36"/>
  <c r="G2086" i="36"/>
  <c r="G2087" i="36"/>
  <c r="G2088" i="36"/>
  <c r="G2089" i="36"/>
  <c r="G2090" i="36"/>
  <c r="G2091" i="36"/>
  <c r="G2092" i="36"/>
  <c r="G2093" i="36"/>
  <c r="G2094" i="36"/>
  <c r="G2095" i="36"/>
  <c r="G2096" i="36"/>
  <c r="G2097" i="36"/>
  <c r="H229" i="35" s="1"/>
  <c r="G2098" i="36"/>
  <c r="H298" i="35" s="1"/>
  <c r="G2099" i="36"/>
  <c r="G2100" i="36"/>
  <c r="G2101" i="36"/>
  <c r="G2102" i="36"/>
  <c r="G2103" i="36"/>
  <c r="H77" i="35" s="1"/>
  <c r="G2104" i="36"/>
  <c r="G2105" i="36"/>
  <c r="G2106" i="36"/>
  <c r="G2107" i="36"/>
  <c r="G2108" i="36"/>
  <c r="G2109" i="36"/>
  <c r="G2110" i="36"/>
  <c r="G2111" i="36"/>
  <c r="G2112" i="36"/>
  <c r="G2113" i="36"/>
  <c r="G2114" i="36"/>
  <c r="G2115" i="36"/>
  <c r="G2116" i="36"/>
  <c r="G2117" i="36"/>
  <c r="G2118" i="36"/>
  <c r="G2119" i="36"/>
  <c r="G2120" i="36"/>
  <c r="G2121" i="36"/>
  <c r="G2122" i="36"/>
  <c r="G2123" i="36"/>
  <c r="G2124" i="36"/>
  <c r="G2125" i="36"/>
  <c r="G2126" i="36"/>
  <c r="G2127" i="36"/>
  <c r="G2128" i="36"/>
  <c r="H926" i="35" s="1"/>
  <c r="G2129" i="36"/>
  <c r="H798" i="35" s="1"/>
  <c r="G2130" i="36"/>
  <c r="H656" i="35" s="1"/>
  <c r="G2131" i="36"/>
  <c r="G2132" i="36"/>
  <c r="G2133" i="36"/>
  <c r="G2134" i="36"/>
  <c r="G2135" i="36"/>
  <c r="G2136" i="36"/>
  <c r="G2137" i="36"/>
  <c r="G2138" i="36"/>
  <c r="G2139" i="36"/>
  <c r="G2140" i="36"/>
  <c r="G2141" i="36"/>
  <c r="G2142" i="36"/>
  <c r="G2143" i="36"/>
  <c r="G2144" i="36"/>
  <c r="G2145" i="36"/>
  <c r="G2146" i="36"/>
  <c r="G2147" i="36"/>
  <c r="H581" i="35" s="1"/>
  <c r="G2148" i="36"/>
  <c r="H580" i="35" s="1"/>
  <c r="G2149" i="36"/>
  <c r="G2150" i="36"/>
  <c r="G2151" i="36"/>
  <c r="G2152" i="36"/>
  <c r="G2153" i="36"/>
  <c r="G2154" i="36"/>
  <c r="G2155" i="36"/>
  <c r="G2156" i="36"/>
  <c r="G2157" i="36"/>
  <c r="G2158" i="36"/>
  <c r="G2159" i="36"/>
  <c r="G2160" i="36"/>
  <c r="G2161" i="36"/>
  <c r="G2162" i="36"/>
  <c r="G2163" i="36"/>
  <c r="G2164" i="36"/>
  <c r="G2165" i="36"/>
  <c r="H78" i="35" s="1"/>
  <c r="G2166" i="36"/>
  <c r="H544" i="35" s="1"/>
  <c r="G2167" i="36"/>
  <c r="G2168" i="36"/>
  <c r="H1008" i="35" s="1"/>
  <c r="G2169" i="36"/>
  <c r="G2170" i="36"/>
  <c r="G2171" i="36"/>
  <c r="G2172" i="36"/>
  <c r="G2173" i="36"/>
  <c r="G2174" i="36"/>
  <c r="G2175" i="36"/>
  <c r="H300" i="35" s="1"/>
  <c r="G2176" i="36"/>
  <c r="H44" i="35" s="1"/>
  <c r="G2177" i="36"/>
  <c r="G2178" i="36"/>
  <c r="H268" i="35" s="1"/>
  <c r="G2179" i="36"/>
  <c r="H928" i="35" s="1"/>
  <c r="G2180" i="36"/>
  <c r="H508" i="35" s="1"/>
  <c r="G2181" i="36"/>
  <c r="G2182" i="36"/>
  <c r="G2183" i="36"/>
  <c r="G2184" i="36"/>
  <c r="G2185" i="36"/>
  <c r="H471" i="35" s="1"/>
  <c r="G2186" i="36"/>
  <c r="G2187" i="36"/>
  <c r="G2188" i="36"/>
  <c r="G2189" i="36"/>
  <c r="H762" i="35" s="1"/>
  <c r="G2190" i="36"/>
  <c r="H301" i="35" s="1"/>
  <c r="G2191" i="36"/>
  <c r="H799" i="35" s="1"/>
  <c r="G2192" i="36"/>
  <c r="H427" i="35" s="1"/>
  <c r="G2193" i="36"/>
  <c r="H929" i="35" s="1"/>
  <c r="G2194" i="36"/>
  <c r="H182" i="35" s="1"/>
  <c r="G2195" i="36"/>
  <c r="G2196" i="36"/>
  <c r="G2197" i="36"/>
  <c r="G2198" i="36"/>
  <c r="G2199" i="36"/>
  <c r="G2200" i="36"/>
  <c r="G2201" i="36"/>
  <c r="G2202" i="36"/>
  <c r="G2203" i="36"/>
  <c r="G2204" i="36"/>
  <c r="G2205" i="36"/>
  <c r="G2206" i="36"/>
  <c r="H800" i="35" s="1"/>
  <c r="G2207" i="36"/>
  <c r="G2208" i="36"/>
  <c r="H383" i="35" s="1"/>
  <c r="G2209" i="36"/>
  <c r="G2210" i="36"/>
  <c r="G2211" i="36"/>
  <c r="G2212" i="36"/>
  <c r="G2213" i="36"/>
  <c r="G2214" i="36"/>
  <c r="G2215" i="36"/>
  <c r="G2216" i="36"/>
  <c r="G2217" i="36"/>
  <c r="G2218" i="36"/>
  <c r="G2219" i="36"/>
  <c r="G2220" i="36"/>
  <c r="G2221" i="36"/>
  <c r="G2222" i="36"/>
  <c r="G2223" i="36"/>
  <c r="H384" i="35" s="1"/>
  <c r="G2224" i="36"/>
  <c r="H80" i="35" s="1"/>
  <c r="G2225" i="36"/>
  <c r="G2226" i="36"/>
  <c r="G2227" i="36"/>
  <c r="G2228" i="36"/>
  <c r="G2229" i="36"/>
  <c r="G2230" i="36"/>
  <c r="H269" i="35" s="1"/>
  <c r="G2231" i="36"/>
  <c r="G2232" i="36"/>
  <c r="G2233" i="36"/>
  <c r="G2234" i="36"/>
  <c r="G2235" i="36"/>
  <c r="G2236" i="36"/>
  <c r="G2237" i="36"/>
  <c r="G2238" i="36"/>
  <c r="G2239" i="36"/>
  <c r="G2240" i="36"/>
  <c r="G2241" i="36"/>
  <c r="G2242" i="36"/>
  <c r="G2243" i="36"/>
  <c r="G2244" i="36"/>
  <c r="G2245" i="36"/>
  <c r="G2246" i="36"/>
  <c r="G2247" i="36"/>
  <c r="G2248" i="36"/>
  <c r="G2249" i="36"/>
  <c r="G2250" i="36"/>
  <c r="G2251" i="36"/>
  <c r="G2252" i="36"/>
  <c r="H428" i="35" s="1"/>
  <c r="G2253" i="36"/>
  <c r="G2254" i="36"/>
  <c r="G2255" i="36"/>
  <c r="G2256" i="36"/>
  <c r="G2257" i="36"/>
  <c r="G2258" i="36"/>
  <c r="H385" i="35" s="1"/>
  <c r="G2259" i="36"/>
  <c r="G2260" i="36"/>
  <c r="G2261" i="36"/>
  <c r="H624" i="35" s="1"/>
  <c r="G2262" i="36"/>
  <c r="H844" i="35" s="1"/>
  <c r="G2263" i="36"/>
  <c r="H46" i="35" s="1"/>
  <c r="G2264" i="36"/>
  <c r="H109" i="35" s="1"/>
  <c r="G2265" i="36"/>
  <c r="G2266" i="36"/>
  <c r="G2267" i="36"/>
  <c r="G2268" i="36"/>
  <c r="G2269" i="36"/>
  <c r="G2270" i="36"/>
  <c r="H337" i="35" s="1"/>
  <c r="G2271" i="36"/>
  <c r="H81" i="35" s="1"/>
  <c r="G2272" i="36"/>
  <c r="H696" i="35" s="1"/>
  <c r="G2273" i="36"/>
  <c r="H963" i="35" s="1"/>
  <c r="G2274" i="36"/>
  <c r="H1055" i="35" s="1"/>
  <c r="G2275" i="36"/>
  <c r="G2276" i="36"/>
  <c r="G2277" i="36"/>
  <c r="H270" i="35" s="1"/>
  <c r="G2278" i="36"/>
  <c r="G2279" i="36"/>
  <c r="G2280" i="36"/>
  <c r="G2281" i="36"/>
  <c r="G2282" i="36"/>
  <c r="G2283" i="36"/>
  <c r="G2284" i="36"/>
  <c r="G2285" i="36"/>
  <c r="G2286" i="36"/>
  <c r="G2287" i="36"/>
  <c r="G2288" i="36"/>
  <c r="H110" i="35" s="1"/>
  <c r="G2289" i="36"/>
  <c r="G2290" i="36"/>
  <c r="G2291" i="36"/>
  <c r="G2292" i="36"/>
  <c r="G2293" i="36"/>
  <c r="H658" i="35" s="1"/>
  <c r="G2294" i="36"/>
  <c r="G2295" i="36"/>
  <c r="G2296" i="36"/>
  <c r="G2297" i="36"/>
  <c r="G2298" i="36"/>
  <c r="G2299" i="36"/>
  <c r="G2300" i="36"/>
  <c r="G2301" i="36"/>
  <c r="G2302" i="36"/>
  <c r="G2303" i="36"/>
  <c r="H386" i="35" s="1"/>
  <c r="G2304" i="36"/>
  <c r="H1056" i="35" s="1"/>
  <c r="G2305" i="36"/>
  <c r="G2306" i="36"/>
  <c r="G2307" i="36"/>
  <c r="H271" i="35" s="1"/>
  <c r="G2308" i="36"/>
  <c r="H184" i="35" s="1"/>
  <c r="G2309" i="36"/>
  <c r="G2310" i="36"/>
  <c r="G2311" i="36"/>
  <c r="G2312" i="36"/>
  <c r="G2313" i="36"/>
  <c r="G2314" i="36"/>
  <c r="G2315" i="36"/>
  <c r="H429" i="35" s="1"/>
  <c r="G2316" i="36"/>
  <c r="H509" i="35" s="1"/>
  <c r="G2317" i="36"/>
  <c r="H584" i="35" s="1"/>
  <c r="G2318" i="36"/>
  <c r="H387" i="35" s="1"/>
  <c r="G2319" i="36"/>
  <c r="H625" i="35" s="1"/>
  <c r="G2320" i="36"/>
  <c r="H340" i="35" s="1"/>
  <c r="G2321" i="36"/>
  <c r="H626" i="35" s="1"/>
  <c r="G2322" i="36"/>
  <c r="H764" i="35" s="1"/>
  <c r="G2323" i="36"/>
  <c r="G2324" i="36"/>
  <c r="H304" i="35" s="1"/>
  <c r="G2325" i="36"/>
  <c r="H885" i="35" s="1"/>
  <c r="G2326" i="36"/>
  <c r="H1009" i="35" s="1"/>
  <c r="G2327" i="36"/>
  <c r="G2328" i="36"/>
  <c r="G2329" i="36"/>
  <c r="G2330" i="36"/>
  <c r="G2331" i="36"/>
  <c r="G2332" i="36"/>
  <c r="H305" i="35" s="1"/>
  <c r="G2333" i="36"/>
  <c r="G2334" i="36"/>
  <c r="G2335" i="36"/>
  <c r="G2336" i="36"/>
  <c r="H306" i="35" s="1"/>
  <c r="G2337" i="36"/>
  <c r="G2338" i="36"/>
  <c r="G2339" i="36"/>
  <c r="G2340" i="36"/>
  <c r="H388" i="35" s="1"/>
  <c r="G2341" i="36"/>
  <c r="G2342" i="36"/>
  <c r="H627" i="35" s="1"/>
  <c r="G2343" i="36"/>
  <c r="G2344" i="36"/>
  <c r="H659" i="35" s="1"/>
  <c r="G2345" i="36"/>
  <c r="G2346" i="36"/>
  <c r="G2347" i="36"/>
  <c r="G2348" i="36"/>
  <c r="G2349" i="36"/>
  <c r="G2350" i="36"/>
  <c r="H585" i="35" s="1"/>
  <c r="G2351" i="36"/>
  <c r="G2352" i="36"/>
  <c r="H660" i="35" s="1"/>
  <c r="G2353" i="36"/>
  <c r="G2354" i="36"/>
  <c r="G2355" i="36"/>
  <c r="G2356" i="36"/>
  <c r="G2357" i="36"/>
  <c r="G2358" i="36"/>
  <c r="G2359" i="36"/>
  <c r="G2360" i="36"/>
  <c r="H661" i="35" s="1"/>
  <c r="G2361" i="36"/>
  <c r="G2362" i="36"/>
  <c r="G2363" i="36"/>
  <c r="G2364" i="36"/>
  <c r="H964" i="35" s="1"/>
  <c r="G2365" i="36"/>
  <c r="G2366" i="36"/>
  <c r="G2367" i="36"/>
  <c r="G2368" i="36"/>
  <c r="H765" i="35" s="1"/>
  <c r="G2369" i="36"/>
  <c r="G2370" i="36"/>
  <c r="G2371" i="36"/>
  <c r="G2372" i="36"/>
  <c r="G2373" i="36"/>
  <c r="H587" i="35" s="1"/>
  <c r="G2374" i="36"/>
  <c r="G2375" i="36"/>
  <c r="G2376" i="36"/>
  <c r="G2377" i="36"/>
  <c r="G2378" i="36"/>
  <c r="G2379" i="36"/>
  <c r="G2380" i="36"/>
  <c r="G2381" i="36"/>
  <c r="H965" i="35" s="1"/>
  <c r="G2382" i="36"/>
  <c r="H232" i="35" s="1"/>
  <c r="G2383" i="36"/>
  <c r="G2384" i="36"/>
  <c r="H510" i="35" s="1"/>
  <c r="G2385" i="36"/>
  <c r="G2386" i="36"/>
  <c r="H588" i="35" s="1"/>
  <c r="G2387" i="36"/>
  <c r="G2388" i="36"/>
  <c r="G2389" i="36"/>
  <c r="G2390" i="36"/>
  <c r="G2391" i="36"/>
  <c r="G2392" i="36"/>
  <c r="G2393" i="36"/>
  <c r="G2394" i="36"/>
  <c r="G2395" i="36"/>
  <c r="G2396" i="36"/>
  <c r="G2397" i="36"/>
  <c r="H697" i="35" s="1"/>
  <c r="G2398" i="36"/>
  <c r="G2399" i="36"/>
  <c r="G2400" i="36"/>
  <c r="G2401" i="36"/>
  <c r="H546" i="35" s="1"/>
  <c r="G2402" i="36"/>
  <c r="G2403" i="36"/>
  <c r="G2404" i="36"/>
  <c r="G2405" i="36"/>
  <c r="G2406" i="36"/>
  <c r="G2407" i="36"/>
  <c r="G2408" i="36"/>
  <c r="H233" i="35" s="1"/>
  <c r="G2409" i="36"/>
  <c r="H185" i="35" s="1"/>
  <c r="G2410" i="36"/>
  <c r="H149" i="35" s="1"/>
  <c r="G2411" i="36"/>
  <c r="G2412" i="36"/>
  <c r="G2413" i="36"/>
  <c r="G2414" i="36"/>
  <c r="G2415" i="36"/>
  <c r="G2416" i="36"/>
  <c r="G2417" i="36"/>
  <c r="G2418" i="36"/>
  <c r="G2419" i="36"/>
  <c r="G2420" i="36"/>
  <c r="H341" i="35" s="1"/>
  <c r="G2421" i="36"/>
  <c r="G2422" i="36"/>
  <c r="H932" i="35" s="1"/>
  <c r="G2423" i="36"/>
  <c r="H1011" i="35" s="1"/>
  <c r="G2424" i="36"/>
  <c r="H111" i="35" s="1"/>
  <c r="G2425" i="36"/>
  <c r="G2426" i="36"/>
  <c r="G2427" i="36"/>
  <c r="G2428" i="36"/>
  <c r="H734" i="35" s="1"/>
  <c r="G2429" i="36"/>
  <c r="G2430" i="36"/>
  <c r="G2431" i="36"/>
  <c r="H589" i="35" s="1"/>
  <c r="G2432" i="36"/>
  <c r="H886" i="35" s="1"/>
  <c r="G2433" i="36"/>
  <c r="G2434" i="36"/>
  <c r="G2435" i="36"/>
  <c r="G2436" i="36"/>
  <c r="G2437" i="36"/>
  <c r="G2438" i="36"/>
  <c r="G2439" i="36"/>
  <c r="H548" i="35" s="1"/>
  <c r="G2440" i="36"/>
  <c r="H234" i="35" s="1"/>
  <c r="G2441" i="36"/>
  <c r="H342" i="35" s="1"/>
  <c r="G2442" i="36"/>
  <c r="H473" i="35" s="1"/>
  <c r="G2443" i="36"/>
  <c r="G2444" i="36"/>
  <c r="G2445" i="36"/>
  <c r="G2446" i="36"/>
  <c r="G2447" i="36"/>
  <c r="G2448" i="36"/>
  <c r="H511" i="35" s="1"/>
  <c r="G2449" i="36"/>
  <c r="G2450" i="36"/>
  <c r="G2451" i="36"/>
  <c r="G2452" i="36"/>
  <c r="G2453" i="36"/>
  <c r="G2454" i="36"/>
  <c r="G2455" i="36"/>
  <c r="G2456" i="36"/>
  <c r="G2457" i="36"/>
  <c r="G2458" i="36"/>
  <c r="G2459" i="36"/>
  <c r="G2460" i="36"/>
  <c r="G2461" i="36"/>
  <c r="G2462" i="36"/>
  <c r="H150" i="35" s="1"/>
  <c r="G2463" i="36"/>
  <c r="G2464" i="36"/>
  <c r="G2465" i="36"/>
  <c r="G2466" i="36"/>
  <c r="H186" i="35" s="1"/>
  <c r="G2467" i="36"/>
  <c r="H344" i="35" s="1"/>
  <c r="G2468" i="36"/>
  <c r="H49" i="35" s="1"/>
  <c r="G2469" i="36"/>
  <c r="G2470" i="36"/>
  <c r="H966" i="35" s="1"/>
  <c r="G2471" i="36"/>
  <c r="G2472" i="36"/>
  <c r="G2473" i="36"/>
  <c r="G2474" i="36"/>
  <c r="G2475" i="36"/>
  <c r="H699" i="35" s="1"/>
  <c r="G2476" i="36"/>
  <c r="H112" i="35" s="1"/>
  <c r="G2477" i="36"/>
  <c r="G2478" i="36"/>
  <c r="G2479" i="36"/>
  <c r="G2480" i="36"/>
  <c r="H345" i="35" s="1"/>
  <c r="G2481" i="36"/>
  <c r="G2482" i="36"/>
  <c r="H967" i="35" s="1"/>
  <c r="G2483" i="36"/>
  <c r="G2484" i="36"/>
  <c r="H307" i="35" s="1"/>
  <c r="G2485" i="36"/>
  <c r="H968" i="35" s="1"/>
  <c r="G2486" i="36"/>
  <c r="H1059" i="35" s="1"/>
  <c r="G2487" i="36"/>
  <c r="H804" i="35" s="1"/>
  <c r="G2488" i="36"/>
  <c r="H273" i="35" s="1"/>
  <c r="G2489" i="36"/>
  <c r="G2490" i="36"/>
  <c r="G2491" i="36"/>
  <c r="H1012" i="35" s="1"/>
  <c r="G2492" i="36"/>
  <c r="H665" i="35" s="1"/>
  <c r="G2493" i="36"/>
  <c r="H187" i="35" s="1"/>
  <c r="G2494" i="36"/>
  <c r="G2495" i="36"/>
  <c r="G2496" i="36"/>
  <c r="G2497" i="36"/>
  <c r="G2498" i="36"/>
  <c r="G2499" i="36"/>
  <c r="G2500" i="36"/>
  <c r="G2501" i="36"/>
  <c r="G2502" i="36"/>
  <c r="G2503" i="36"/>
  <c r="G2504" i="36"/>
  <c r="H735" i="35" s="1"/>
  <c r="G2505" i="36"/>
  <c r="G2506" i="36"/>
  <c r="G2507" i="36"/>
  <c r="G2508" i="36"/>
  <c r="G2509" i="36"/>
  <c r="G2510" i="36"/>
  <c r="G2511" i="36"/>
  <c r="G2512" i="36"/>
  <c r="G2513" i="36"/>
  <c r="G2514" i="36"/>
  <c r="G2515" i="36"/>
  <c r="G2516" i="36"/>
  <c r="G2517" i="36"/>
  <c r="G2518" i="36"/>
  <c r="G2519" i="36"/>
  <c r="G2520" i="36"/>
  <c r="G2521" i="36"/>
  <c r="G2522" i="36"/>
  <c r="G2523" i="36"/>
  <c r="G2524" i="36"/>
  <c r="G2525" i="36"/>
  <c r="G2526" i="36"/>
  <c r="G2527" i="36"/>
  <c r="G2528" i="36"/>
  <c r="G2529" i="36"/>
  <c r="G2530" i="36"/>
  <c r="H1013" i="35" s="1"/>
  <c r="G2531" i="36"/>
  <c r="G2532" i="36"/>
  <c r="H805" i="35" s="1"/>
  <c r="G2533" i="36"/>
  <c r="H736" i="35" s="1"/>
  <c r="G2534" i="36"/>
  <c r="G2535" i="36"/>
  <c r="G2536" i="36"/>
  <c r="G2537" i="36"/>
  <c r="G2538" i="36"/>
  <c r="H432" i="35" s="1"/>
  <c r="G2539" i="36"/>
  <c r="H628" i="35" s="1"/>
  <c r="G2540" i="36"/>
  <c r="H590" i="35" s="1"/>
  <c r="G2541" i="36"/>
  <c r="G2542" i="36"/>
  <c r="H309" i="35" s="1"/>
  <c r="G2543" i="36"/>
  <c r="G2544" i="36"/>
  <c r="H1014" i="35" s="1"/>
  <c r="G2545" i="36"/>
  <c r="H188" i="35" s="1"/>
  <c r="G2546" i="36"/>
  <c r="G2547" i="36"/>
  <c r="G2548" i="36"/>
  <c r="G2549" i="36"/>
  <c r="H969" i="35" s="1"/>
  <c r="G2550" i="36"/>
  <c r="G2551" i="36"/>
  <c r="G2552" i="36"/>
  <c r="G2553" i="36"/>
  <c r="H970" i="35" s="1"/>
  <c r="G2554" i="36"/>
  <c r="G2555" i="36"/>
  <c r="G2556" i="36"/>
  <c r="G2557" i="36"/>
  <c r="H310" i="35" s="1"/>
  <c r="G2558" i="36"/>
  <c r="H933" i="35" s="1"/>
  <c r="G2559" i="36"/>
  <c r="G2560" i="36"/>
  <c r="G2561" i="36"/>
  <c r="G2562" i="36"/>
  <c r="G2563" i="36"/>
  <c r="G2564" i="36"/>
  <c r="G2565" i="36"/>
  <c r="G2566" i="36"/>
  <c r="G2567" i="36"/>
  <c r="G2568" i="36"/>
  <c r="G2569" i="36"/>
  <c r="G2570" i="36"/>
  <c r="G2571" i="36"/>
  <c r="G2572" i="36"/>
  <c r="G2573" i="36"/>
  <c r="G2574" i="36"/>
  <c r="G2575" i="36"/>
  <c r="G2576" i="36"/>
  <c r="G2577" i="36"/>
  <c r="G2578" i="36"/>
  <c r="G2579" i="36"/>
  <c r="G2580" i="36"/>
  <c r="G2581" i="36"/>
  <c r="G2582" i="36"/>
  <c r="G2583" i="36"/>
  <c r="G2584" i="36"/>
  <c r="G2585" i="36"/>
  <c r="H667" i="35" s="1"/>
  <c r="G2586" i="36"/>
  <c r="H512" i="35" s="1"/>
  <c r="G2587" i="36"/>
  <c r="G2588" i="36"/>
  <c r="H934" i="35" s="1"/>
  <c r="G2589" i="36"/>
  <c r="G2590" i="36"/>
  <c r="G2591" i="36"/>
  <c r="G2592" i="36"/>
  <c r="G2593" i="36"/>
  <c r="G2594" i="36"/>
  <c r="G2595" i="36"/>
  <c r="G2596" i="36"/>
  <c r="G2597" i="36"/>
  <c r="G2598" i="36"/>
  <c r="H550" i="35" s="1"/>
  <c r="G2599" i="36"/>
  <c r="G2600" i="36"/>
  <c r="G2601" i="36"/>
  <c r="G2602" i="36"/>
  <c r="H189" i="35" s="1"/>
  <c r="G2603" i="36"/>
  <c r="G2604" i="36"/>
  <c r="G2605" i="36"/>
  <c r="G2606" i="36"/>
  <c r="G2607" i="36"/>
  <c r="H889" i="35" s="1"/>
  <c r="G2608" i="36"/>
  <c r="H190" i="35" s="1"/>
  <c r="G2609" i="36"/>
  <c r="G2610" i="36"/>
  <c r="G2611" i="36"/>
  <c r="G2612" i="36"/>
  <c r="G2613" i="36"/>
  <c r="H769" i="35" s="1"/>
  <c r="G2614" i="36"/>
  <c r="H891" i="35" s="1"/>
  <c r="G2615" i="36"/>
  <c r="G2616" i="36"/>
  <c r="G2617" i="36"/>
  <c r="G2618" i="36"/>
  <c r="H668" i="35" s="1"/>
  <c r="G2619" i="36"/>
  <c r="G2620" i="36"/>
  <c r="G2621" i="36"/>
  <c r="G2622" i="36"/>
  <c r="G2623" i="36"/>
  <c r="G2624" i="36"/>
  <c r="G2625" i="36"/>
  <c r="G2626" i="36"/>
  <c r="H935" i="35" s="1"/>
  <c r="G2627" i="36"/>
  <c r="G2628" i="36"/>
  <c r="G2629" i="36"/>
  <c r="G2630" i="36"/>
  <c r="G2631" i="36"/>
  <c r="G2632" i="36"/>
  <c r="G2633" i="36"/>
  <c r="G2634" i="36"/>
  <c r="G2635" i="36"/>
  <c r="G2636" i="36"/>
  <c r="G2637" i="36"/>
  <c r="G2638" i="36"/>
  <c r="G2639" i="36"/>
  <c r="H151" i="35" s="1"/>
  <c r="G2640" i="36"/>
  <c r="H738" i="35" s="1"/>
  <c r="G2641" i="36"/>
  <c r="G2642" i="36"/>
  <c r="G2643" i="36"/>
  <c r="G2644" i="36"/>
  <c r="G2645" i="36"/>
  <c r="G2646" i="36"/>
  <c r="G2647" i="36"/>
  <c r="G2648" i="36"/>
  <c r="G2649" i="36"/>
  <c r="G2650" i="36"/>
  <c r="G2651" i="36"/>
  <c r="G2652" i="36"/>
  <c r="G2653" i="36"/>
  <c r="G2654" i="36"/>
  <c r="G2655" i="36"/>
  <c r="G2656" i="36"/>
  <c r="H237" i="35" s="1"/>
  <c r="G2657" i="36"/>
  <c r="G2658" i="36"/>
  <c r="G2659" i="36"/>
  <c r="G2660" i="36"/>
  <c r="G2661" i="36"/>
  <c r="G2662" i="36"/>
  <c r="G2663" i="36"/>
  <c r="G2664" i="36"/>
  <c r="G2665" i="36"/>
  <c r="G2666" i="36"/>
  <c r="G2667" i="36"/>
  <c r="H114" i="35" s="1"/>
  <c r="G2668" i="36"/>
  <c r="H892" i="35" s="1"/>
  <c r="G2669" i="36"/>
  <c r="G2670" i="36"/>
  <c r="G2671" i="36"/>
  <c r="G2672" i="36"/>
  <c r="G2673" i="36"/>
  <c r="G2674" i="36"/>
  <c r="G2675" i="36"/>
  <c r="G2676" i="36"/>
  <c r="G2677" i="36"/>
  <c r="G2678" i="36"/>
  <c r="G2679" i="36"/>
  <c r="G2680" i="36"/>
  <c r="G2681" i="36"/>
  <c r="G2682" i="36"/>
  <c r="G2683" i="36"/>
  <c r="G2684" i="36"/>
  <c r="G2685" i="36"/>
  <c r="G2686" i="36"/>
  <c r="G2687" i="36"/>
  <c r="G2688" i="36"/>
  <c r="G2689" i="36"/>
  <c r="H349" i="35" s="1"/>
  <c r="G2690" i="36"/>
  <c r="H809" i="35" s="1"/>
  <c r="G2691" i="36"/>
  <c r="G2692" i="36"/>
  <c r="H192" i="35" s="1"/>
  <c r="G2693" i="36"/>
  <c r="G2694" i="36"/>
  <c r="G2695" i="36"/>
  <c r="G2696" i="36"/>
  <c r="G2697" i="36"/>
  <c r="G2698" i="36"/>
  <c r="G2699" i="36"/>
  <c r="G2700" i="36"/>
  <c r="G2701" i="36"/>
  <c r="G2702" i="36"/>
  <c r="G2703" i="36"/>
  <c r="G2704" i="36"/>
  <c r="G2705" i="36"/>
  <c r="H312" i="35" s="1"/>
  <c r="G2706" i="36"/>
  <c r="G2707" i="36"/>
  <c r="G2708" i="36"/>
  <c r="G2709" i="36"/>
  <c r="G2710" i="36"/>
  <c r="G2711" i="36"/>
  <c r="G2712" i="36"/>
  <c r="G2713" i="36"/>
  <c r="H896" i="35" s="1"/>
  <c r="G2714" i="36"/>
  <c r="H238" i="35" s="1"/>
  <c r="G2715" i="36"/>
  <c r="G2716" i="36"/>
  <c r="G2717" i="36"/>
  <c r="G2718" i="36"/>
  <c r="G2719" i="36"/>
  <c r="G2720" i="36"/>
  <c r="H897" i="35" s="1"/>
  <c r="G2721" i="36"/>
  <c r="H391" i="35" s="1"/>
  <c r="G2722" i="36"/>
  <c r="H514" i="35" s="1"/>
  <c r="G2723" i="36"/>
  <c r="G2724" i="36"/>
  <c r="G2725" i="36"/>
  <c r="G2726" i="36"/>
  <c r="G2727" i="36"/>
  <c r="G2728" i="36"/>
  <c r="G2729" i="36"/>
  <c r="G2730" i="36"/>
  <c r="G2731" i="36"/>
  <c r="G2732" i="36"/>
  <c r="G2733" i="36"/>
  <c r="G2734" i="36"/>
  <c r="G2735" i="36"/>
  <c r="G2736" i="36"/>
  <c r="G2737" i="36"/>
  <c r="H51" i="35" s="1"/>
  <c r="G2738" i="36"/>
  <c r="H52" i="35" s="1"/>
  <c r="G2739" i="36"/>
  <c r="G2740" i="36"/>
  <c r="H848" i="35" s="1"/>
  <c r="G2741" i="36"/>
  <c r="H1015" i="35" s="1"/>
  <c r="G2742" i="36"/>
  <c r="H351" i="35" s="1"/>
  <c r="G2743" i="36"/>
  <c r="H971" i="35" s="1"/>
  <c r="G2744" i="36"/>
  <c r="H898" i="35" s="1"/>
  <c r="G2745" i="36"/>
  <c r="G2746" i="36"/>
  <c r="G2747" i="36"/>
  <c r="G2748" i="36"/>
  <c r="G2749" i="36"/>
  <c r="G2750" i="36"/>
  <c r="G2751" i="36"/>
  <c r="G2752" i="36"/>
  <c r="H1062" i="35" s="1"/>
  <c r="G2753" i="36"/>
  <c r="G2754" i="36"/>
  <c r="G2755" i="36"/>
  <c r="G2756" i="36"/>
  <c r="G2757" i="36"/>
  <c r="G2758" i="36"/>
  <c r="G2759" i="36"/>
  <c r="G2760" i="36"/>
  <c r="G2761" i="36"/>
  <c r="G2762" i="36"/>
  <c r="G2763" i="36"/>
  <c r="G2764" i="36"/>
  <c r="H1017" i="35" s="1"/>
  <c r="G2765" i="36"/>
  <c r="G2766" i="36"/>
  <c r="G2767" i="36"/>
  <c r="G2768" i="36"/>
  <c r="G2769" i="36"/>
  <c r="G2770" i="36"/>
  <c r="H700" i="35" s="1"/>
  <c r="G2771" i="36"/>
  <c r="G2772" i="36"/>
  <c r="H553" i="35" s="1"/>
  <c r="G2773" i="36"/>
  <c r="G2774" i="36"/>
  <c r="G2775" i="36"/>
  <c r="H116" i="35" s="1"/>
  <c r="G2776" i="36"/>
  <c r="H435" i="35" s="1"/>
  <c r="G2777" i="36"/>
  <c r="G2778" i="36"/>
  <c r="G2779" i="36"/>
  <c r="G2780" i="36"/>
  <c r="G2781" i="36"/>
  <c r="H770" i="35" s="1"/>
  <c r="G2782" i="36"/>
  <c r="H277" i="35" s="1"/>
  <c r="G2783" i="36"/>
  <c r="G2784" i="36"/>
  <c r="H54" i="35" s="1"/>
  <c r="G2785" i="36"/>
  <c r="G2786" i="36"/>
  <c r="G2787" i="36"/>
  <c r="G2788" i="36"/>
  <c r="G2789" i="36"/>
  <c r="H83" i="35" s="1"/>
  <c r="G2790" i="36"/>
  <c r="H152" i="35" s="1"/>
  <c r="G2791" i="36"/>
  <c r="G2792" i="36"/>
  <c r="H812" i="35" s="1"/>
  <c r="G2793" i="36"/>
  <c r="G2794" i="36"/>
  <c r="G2795" i="36"/>
  <c r="G2796" i="36"/>
  <c r="G2797" i="36"/>
  <c r="G2798" i="36"/>
  <c r="G2799" i="36"/>
  <c r="G2800" i="36"/>
  <c r="G2801" i="36"/>
  <c r="G2802" i="36"/>
  <c r="G2803" i="36"/>
  <c r="G2804" i="36"/>
  <c r="G2805" i="36"/>
  <c r="G2806" i="36"/>
  <c r="G2807" i="36"/>
  <c r="G2808" i="36"/>
  <c r="G2809" i="36"/>
  <c r="G2810" i="36"/>
  <c r="H554" i="35" s="1"/>
  <c r="G2811" i="36"/>
  <c r="G2812" i="36"/>
  <c r="H629" i="35" s="1"/>
  <c r="G2813" i="36"/>
  <c r="G2814" i="36"/>
  <c r="G2815" i="36"/>
  <c r="G2816" i="36"/>
  <c r="G2817" i="36"/>
  <c r="G2818" i="36"/>
  <c r="H84" i="35" s="1"/>
  <c r="G2819" i="36"/>
  <c r="H476" i="35" s="1"/>
  <c r="G2820" i="36"/>
  <c r="H850" i="35" s="1"/>
  <c r="G2821" i="36"/>
  <c r="G2822" i="36"/>
  <c r="G2823" i="36"/>
  <c r="G2824" i="36"/>
  <c r="G2825" i="36"/>
  <c r="G2826" i="36"/>
  <c r="G2827" i="36"/>
  <c r="G2828" i="36"/>
  <c r="G2829" i="36"/>
  <c r="H899" i="35" s="1"/>
  <c r="G2830" i="36"/>
  <c r="H771" i="35" s="1"/>
  <c r="G2831" i="36"/>
  <c r="G2832" i="36"/>
  <c r="H194" i="35" s="1"/>
  <c r="G2833" i="36"/>
  <c r="G2834" i="36"/>
  <c r="G2835" i="36"/>
  <c r="G2836" i="36"/>
  <c r="H594" i="35" s="1"/>
  <c r="G2837" i="36"/>
  <c r="G2838" i="36"/>
  <c r="G2839" i="36"/>
  <c r="G2840" i="36"/>
  <c r="G2841" i="36"/>
  <c r="H117" i="35" s="1"/>
  <c r="G2842" i="36"/>
  <c r="G2843" i="36"/>
  <c r="G2844" i="36"/>
  <c r="G2845" i="36"/>
  <c r="G2846" i="36"/>
  <c r="G2847" i="36"/>
  <c r="H353" i="35" s="1"/>
  <c r="G2848" i="36"/>
  <c r="H937" i="35" s="1"/>
  <c r="G2849" i="36"/>
  <c r="G2850" i="36"/>
  <c r="G2851" i="36"/>
  <c r="H972" i="35" s="1"/>
  <c r="G2852" i="36"/>
  <c r="H701" i="35" s="1"/>
  <c r="G2853" i="36"/>
  <c r="H195" i="35" s="1"/>
  <c r="G2854" i="36"/>
  <c r="H354" i="35" s="1"/>
  <c r="G2855" i="36"/>
  <c r="H595" i="35" s="1"/>
  <c r="G2856" i="36"/>
  <c r="H1019" i="35" s="1"/>
  <c r="G2857" i="36"/>
  <c r="H436" i="35" s="1"/>
  <c r="G2858" i="36"/>
  <c r="H437" i="35" s="1"/>
  <c r="G2859" i="36"/>
  <c r="G2860" i="36"/>
  <c r="G2861" i="36"/>
  <c r="G2862" i="36"/>
  <c r="G2863" i="36"/>
  <c r="H1064" i="35" s="1"/>
  <c r="G2864" i="36"/>
  <c r="H1065" i="35" s="1"/>
  <c r="G2865" i="36"/>
  <c r="G2866" i="36"/>
  <c r="G2867" i="36"/>
  <c r="H703" i="35" s="1"/>
  <c r="G2868" i="36"/>
  <c r="H278" i="35" s="1"/>
  <c r="G2869" i="36"/>
  <c r="G2870" i="36"/>
  <c r="G2871" i="36"/>
  <c r="G2872" i="36"/>
  <c r="G2873" i="36"/>
  <c r="G2874" i="36"/>
  <c r="G2875" i="36"/>
  <c r="G2876" i="36"/>
  <c r="H240" i="35" s="1"/>
  <c r="G2877" i="36"/>
  <c r="G2878" i="36"/>
  <c r="H851" i="35" s="1"/>
  <c r="G2879" i="36"/>
  <c r="G2880" i="36"/>
  <c r="G2881" i="36"/>
  <c r="G2882" i="36"/>
  <c r="G2883" i="36"/>
  <c r="G2884" i="36"/>
  <c r="G2885" i="36"/>
  <c r="H704" i="35" s="1"/>
  <c r="G2886" i="36"/>
  <c r="H55" i="35" s="1"/>
  <c r="G2887" i="36"/>
  <c r="G2888" i="36"/>
  <c r="G2889" i="36"/>
  <c r="F4" i="36"/>
  <c r="G439" i="35" s="1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49" i="36"/>
  <c r="F50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F75" i="36"/>
  <c r="F76" i="36"/>
  <c r="F77" i="36"/>
  <c r="F78" i="36"/>
  <c r="F79" i="36"/>
  <c r="F80" i="36"/>
  <c r="F81" i="36"/>
  <c r="F82" i="36"/>
  <c r="F83" i="36"/>
  <c r="F84" i="36"/>
  <c r="F85" i="36"/>
  <c r="F86" i="36"/>
  <c r="F87" i="36"/>
  <c r="F88" i="36"/>
  <c r="F89" i="36"/>
  <c r="F90" i="36"/>
  <c r="F91" i="36"/>
  <c r="F92" i="36"/>
  <c r="F93" i="36"/>
  <c r="F94" i="36"/>
  <c r="F95" i="36"/>
  <c r="F96" i="36"/>
  <c r="F97" i="36"/>
  <c r="F98" i="36"/>
  <c r="F99" i="36"/>
  <c r="F100" i="36"/>
  <c r="F101" i="36"/>
  <c r="F102" i="36"/>
  <c r="F103" i="36"/>
  <c r="F104" i="36"/>
  <c r="F105" i="36"/>
  <c r="F106" i="36"/>
  <c r="F107" i="36"/>
  <c r="F108" i="36"/>
  <c r="F109" i="36"/>
  <c r="F110" i="36"/>
  <c r="F111" i="36"/>
  <c r="F112" i="36"/>
  <c r="F113" i="36"/>
  <c r="F114" i="36"/>
  <c r="F115" i="36"/>
  <c r="F116" i="36"/>
  <c r="F117" i="36"/>
  <c r="F118" i="36"/>
  <c r="F119" i="36"/>
  <c r="F120" i="36"/>
  <c r="F121" i="36"/>
  <c r="F122" i="36"/>
  <c r="F123" i="36"/>
  <c r="F124" i="36"/>
  <c r="F125" i="36"/>
  <c r="F126" i="36"/>
  <c r="F127" i="36"/>
  <c r="F128" i="36"/>
  <c r="F129" i="36"/>
  <c r="F130" i="36"/>
  <c r="F131" i="36"/>
  <c r="F132" i="36"/>
  <c r="F133" i="36"/>
  <c r="F134" i="36"/>
  <c r="F135" i="36"/>
  <c r="F136" i="36"/>
  <c r="F137" i="36"/>
  <c r="F138" i="36"/>
  <c r="F139" i="36"/>
  <c r="F140" i="36"/>
  <c r="F141" i="36"/>
  <c r="F142" i="36"/>
  <c r="F143" i="36"/>
  <c r="F144" i="36"/>
  <c r="F145" i="36"/>
  <c r="F146" i="36"/>
  <c r="F147" i="36"/>
  <c r="F148" i="36"/>
  <c r="F149" i="36"/>
  <c r="F150" i="36"/>
  <c r="F151" i="36"/>
  <c r="F152" i="36"/>
  <c r="F153" i="36"/>
  <c r="F154" i="36"/>
  <c r="F155" i="36"/>
  <c r="F156" i="36"/>
  <c r="F157" i="36"/>
  <c r="F158" i="36"/>
  <c r="F159" i="36"/>
  <c r="F160" i="36"/>
  <c r="F161" i="36"/>
  <c r="F162" i="36"/>
  <c r="F163" i="36"/>
  <c r="F164" i="36"/>
  <c r="F165" i="36"/>
  <c r="F166" i="36"/>
  <c r="F167" i="36"/>
  <c r="F168" i="36"/>
  <c r="F169" i="36"/>
  <c r="F170" i="36"/>
  <c r="F171" i="36"/>
  <c r="F172" i="36"/>
  <c r="F173" i="36"/>
  <c r="F174" i="36"/>
  <c r="F175" i="36"/>
  <c r="F176" i="36"/>
  <c r="F177" i="36"/>
  <c r="F178" i="36"/>
  <c r="F179" i="36"/>
  <c r="F180" i="36"/>
  <c r="F181" i="36"/>
  <c r="F182" i="36"/>
  <c r="F183" i="36"/>
  <c r="F184" i="36"/>
  <c r="F185" i="36"/>
  <c r="F186" i="36"/>
  <c r="F187" i="36"/>
  <c r="F188" i="36"/>
  <c r="F189" i="36"/>
  <c r="F190" i="36"/>
  <c r="F191" i="36"/>
  <c r="F192" i="36"/>
  <c r="F193" i="36"/>
  <c r="F194" i="36"/>
  <c r="F195" i="36"/>
  <c r="F196" i="36"/>
  <c r="F197" i="36"/>
  <c r="F198" i="36"/>
  <c r="F199" i="36"/>
  <c r="F200" i="36"/>
  <c r="F201" i="36"/>
  <c r="F202" i="36"/>
  <c r="F203" i="36"/>
  <c r="F204" i="36"/>
  <c r="F205" i="36"/>
  <c r="F206" i="36"/>
  <c r="F207" i="36"/>
  <c r="F208" i="36"/>
  <c r="F209" i="36"/>
  <c r="F210" i="36"/>
  <c r="F211" i="36"/>
  <c r="F212" i="36"/>
  <c r="F213" i="36"/>
  <c r="F214" i="36"/>
  <c r="F215" i="36"/>
  <c r="F216" i="36"/>
  <c r="F217" i="36"/>
  <c r="F218" i="36"/>
  <c r="F219" i="36"/>
  <c r="F220" i="36"/>
  <c r="F221" i="36"/>
  <c r="F222" i="36"/>
  <c r="F223" i="36"/>
  <c r="F224" i="36"/>
  <c r="F225" i="36"/>
  <c r="F226" i="36"/>
  <c r="F227" i="36"/>
  <c r="F228" i="36"/>
  <c r="F229" i="36"/>
  <c r="F230" i="36"/>
  <c r="F231" i="36"/>
  <c r="F232" i="36"/>
  <c r="F233" i="36"/>
  <c r="F234" i="36"/>
  <c r="F235" i="36"/>
  <c r="F236" i="36"/>
  <c r="F237" i="36"/>
  <c r="F238" i="36"/>
  <c r="F239" i="36"/>
  <c r="F240" i="36"/>
  <c r="F241" i="36"/>
  <c r="F242" i="36"/>
  <c r="F243" i="36"/>
  <c r="F244" i="36"/>
  <c r="F245" i="36"/>
  <c r="F246" i="36"/>
  <c r="F247" i="36"/>
  <c r="F248" i="36"/>
  <c r="F249" i="36"/>
  <c r="F250" i="36"/>
  <c r="F251" i="36"/>
  <c r="F252" i="36"/>
  <c r="F253" i="36"/>
  <c r="F254" i="36"/>
  <c r="F255" i="36"/>
  <c r="F256" i="36"/>
  <c r="F257" i="36"/>
  <c r="F258" i="36"/>
  <c r="F259" i="36"/>
  <c r="F260" i="36"/>
  <c r="F261" i="36"/>
  <c r="F262" i="36"/>
  <c r="F263" i="36"/>
  <c r="F264" i="36"/>
  <c r="F265" i="36"/>
  <c r="F266" i="36"/>
  <c r="F267" i="36"/>
  <c r="F268" i="36"/>
  <c r="F269" i="36"/>
  <c r="F270" i="36"/>
  <c r="F271" i="36"/>
  <c r="F272" i="36"/>
  <c r="F273" i="36"/>
  <c r="F274" i="36"/>
  <c r="F275" i="36"/>
  <c r="F276" i="36"/>
  <c r="F277" i="36"/>
  <c r="F278" i="36"/>
  <c r="F279" i="36"/>
  <c r="F280" i="36"/>
  <c r="F281" i="36"/>
  <c r="F282" i="36"/>
  <c r="F283" i="36"/>
  <c r="F284" i="36"/>
  <c r="F285" i="36"/>
  <c r="F286" i="36"/>
  <c r="F287" i="36"/>
  <c r="F288" i="36"/>
  <c r="F289" i="36"/>
  <c r="F290" i="36"/>
  <c r="F291" i="36"/>
  <c r="F292" i="36"/>
  <c r="F293" i="36"/>
  <c r="F294" i="36"/>
  <c r="F295" i="36"/>
  <c r="F296" i="36"/>
  <c r="F297" i="36"/>
  <c r="F298" i="36"/>
  <c r="F299" i="36"/>
  <c r="F300" i="36"/>
  <c r="F301" i="36"/>
  <c r="F302" i="36"/>
  <c r="F303" i="36"/>
  <c r="F304" i="36"/>
  <c r="F305" i="36"/>
  <c r="F306" i="36"/>
  <c r="F307" i="36"/>
  <c r="F308" i="36"/>
  <c r="F309" i="36"/>
  <c r="F310" i="36"/>
  <c r="F311" i="36"/>
  <c r="F312" i="36"/>
  <c r="F313" i="36"/>
  <c r="F314" i="36"/>
  <c r="F315" i="36"/>
  <c r="F316" i="36"/>
  <c r="F317" i="36"/>
  <c r="F318" i="36"/>
  <c r="F319" i="36"/>
  <c r="F320" i="36"/>
  <c r="F321" i="36"/>
  <c r="F322" i="36"/>
  <c r="F323" i="36"/>
  <c r="F324" i="36"/>
  <c r="F325" i="36"/>
  <c r="F326" i="36"/>
  <c r="F327" i="36"/>
  <c r="F328" i="36"/>
  <c r="F329" i="36"/>
  <c r="F330" i="36"/>
  <c r="F331" i="36"/>
  <c r="F332" i="36"/>
  <c r="F333" i="36"/>
  <c r="F334" i="36"/>
  <c r="F335" i="36"/>
  <c r="F336" i="36"/>
  <c r="F337" i="36"/>
  <c r="F338" i="36"/>
  <c r="F339" i="36"/>
  <c r="F340" i="36"/>
  <c r="F341" i="36"/>
  <c r="F342" i="36"/>
  <c r="F343" i="36"/>
  <c r="F344" i="36"/>
  <c r="F345" i="36"/>
  <c r="F346" i="36"/>
  <c r="F347" i="36"/>
  <c r="F348" i="36"/>
  <c r="F349" i="36"/>
  <c r="F350" i="36"/>
  <c r="F351" i="36"/>
  <c r="F352" i="36"/>
  <c r="F353" i="36"/>
  <c r="F354" i="36"/>
  <c r="F355" i="36"/>
  <c r="F356" i="36"/>
  <c r="F357" i="36"/>
  <c r="F358" i="36"/>
  <c r="F359" i="36"/>
  <c r="F360" i="36"/>
  <c r="F361" i="36"/>
  <c r="F362" i="36"/>
  <c r="F363" i="36"/>
  <c r="F364" i="36"/>
  <c r="F365" i="36"/>
  <c r="F366" i="36"/>
  <c r="F367" i="36"/>
  <c r="F368" i="36"/>
  <c r="F369" i="36"/>
  <c r="F370" i="36"/>
  <c r="F371" i="36"/>
  <c r="F372" i="36"/>
  <c r="F373" i="36"/>
  <c r="F374" i="36"/>
  <c r="F375" i="36"/>
  <c r="F376" i="36"/>
  <c r="F377" i="36"/>
  <c r="F378" i="36"/>
  <c r="F379" i="36"/>
  <c r="F380" i="36"/>
  <c r="F381" i="36"/>
  <c r="F382" i="36"/>
  <c r="F383" i="36"/>
  <c r="F384" i="36"/>
  <c r="F385" i="36"/>
  <c r="F386" i="36"/>
  <c r="F387" i="36"/>
  <c r="F388" i="36"/>
  <c r="F389" i="36"/>
  <c r="F390" i="36"/>
  <c r="F391" i="36"/>
  <c r="F392" i="36"/>
  <c r="F393" i="36"/>
  <c r="F394" i="36"/>
  <c r="F395" i="36"/>
  <c r="F396" i="36"/>
  <c r="F397" i="36"/>
  <c r="F398" i="36"/>
  <c r="F399" i="36"/>
  <c r="F400" i="36"/>
  <c r="F401" i="36"/>
  <c r="F402" i="36"/>
  <c r="F403" i="36"/>
  <c r="F404" i="36"/>
  <c r="F405" i="36"/>
  <c r="F406" i="36"/>
  <c r="F407" i="36"/>
  <c r="F408" i="36"/>
  <c r="F409" i="36"/>
  <c r="F410" i="36"/>
  <c r="F411" i="36"/>
  <c r="F412" i="36"/>
  <c r="F413" i="36"/>
  <c r="F414" i="36"/>
  <c r="F415" i="36"/>
  <c r="F416" i="36"/>
  <c r="F417" i="36"/>
  <c r="F418" i="36"/>
  <c r="F419" i="36"/>
  <c r="F420" i="36"/>
  <c r="F421" i="36"/>
  <c r="F422" i="36"/>
  <c r="F423" i="36"/>
  <c r="F424" i="36"/>
  <c r="F425" i="36"/>
  <c r="F426" i="36"/>
  <c r="F427" i="36"/>
  <c r="F428" i="36"/>
  <c r="F429" i="36"/>
  <c r="F430" i="36"/>
  <c r="F431" i="36"/>
  <c r="F432" i="36"/>
  <c r="F433" i="36"/>
  <c r="F434" i="36"/>
  <c r="F435" i="36"/>
  <c r="F436" i="36"/>
  <c r="F437" i="36"/>
  <c r="F438" i="36"/>
  <c r="F439" i="36"/>
  <c r="F440" i="36"/>
  <c r="F441" i="36"/>
  <c r="F442" i="36"/>
  <c r="F443" i="36"/>
  <c r="F444" i="36"/>
  <c r="F445" i="36"/>
  <c r="F446" i="36"/>
  <c r="F447" i="36"/>
  <c r="F448" i="36"/>
  <c r="F449" i="36"/>
  <c r="F450" i="36"/>
  <c r="F451" i="36"/>
  <c r="F452" i="36"/>
  <c r="F453" i="36"/>
  <c r="F454" i="36"/>
  <c r="F455" i="36"/>
  <c r="F456" i="36"/>
  <c r="F457" i="36"/>
  <c r="F458" i="36"/>
  <c r="F459" i="36"/>
  <c r="F460" i="36"/>
  <c r="F461" i="36"/>
  <c r="F462" i="36"/>
  <c r="F463" i="36"/>
  <c r="F464" i="36"/>
  <c r="F465" i="36"/>
  <c r="F466" i="36"/>
  <c r="F467" i="36"/>
  <c r="F468" i="36"/>
  <c r="F469" i="36"/>
  <c r="F470" i="36"/>
  <c r="F471" i="36"/>
  <c r="F472" i="36"/>
  <c r="F473" i="36"/>
  <c r="F474" i="36"/>
  <c r="F475" i="36"/>
  <c r="F476" i="36"/>
  <c r="F477" i="36"/>
  <c r="F478" i="36"/>
  <c r="F479" i="36"/>
  <c r="F480" i="36"/>
  <c r="F481" i="36"/>
  <c r="F482" i="36"/>
  <c r="F483" i="36"/>
  <c r="F484" i="36"/>
  <c r="F485" i="36"/>
  <c r="F486" i="36"/>
  <c r="F487" i="36"/>
  <c r="F488" i="36"/>
  <c r="F489" i="36"/>
  <c r="F490" i="36"/>
  <c r="F491" i="36"/>
  <c r="F492" i="36"/>
  <c r="F493" i="36"/>
  <c r="F494" i="36"/>
  <c r="F495" i="36"/>
  <c r="F496" i="36"/>
  <c r="F497" i="36"/>
  <c r="F498" i="36"/>
  <c r="F499" i="36"/>
  <c r="F500" i="36"/>
  <c r="F501" i="36"/>
  <c r="F502" i="36"/>
  <c r="F503" i="36"/>
  <c r="F504" i="36"/>
  <c r="F505" i="36"/>
  <c r="F506" i="36"/>
  <c r="F507" i="36"/>
  <c r="F508" i="36"/>
  <c r="F509" i="36"/>
  <c r="F510" i="36"/>
  <c r="F511" i="36"/>
  <c r="F512" i="36"/>
  <c r="F513" i="36"/>
  <c r="F514" i="36"/>
  <c r="F515" i="36"/>
  <c r="F516" i="36"/>
  <c r="F517" i="36"/>
  <c r="F518" i="36"/>
  <c r="F519" i="36"/>
  <c r="F520" i="36"/>
  <c r="F521" i="36"/>
  <c r="F522" i="36"/>
  <c r="F523" i="36"/>
  <c r="F524" i="36"/>
  <c r="F525" i="36"/>
  <c r="F526" i="36"/>
  <c r="F527" i="36"/>
  <c r="F528" i="36"/>
  <c r="F529" i="36"/>
  <c r="F530" i="36"/>
  <c r="F531" i="36"/>
  <c r="F532" i="36"/>
  <c r="F533" i="36"/>
  <c r="F534" i="36"/>
  <c r="F535" i="36"/>
  <c r="F536" i="36"/>
  <c r="F537" i="36"/>
  <c r="F538" i="36"/>
  <c r="F539" i="36"/>
  <c r="F540" i="36"/>
  <c r="F541" i="36"/>
  <c r="F542" i="36"/>
  <c r="F543" i="36"/>
  <c r="F544" i="36"/>
  <c r="F545" i="36"/>
  <c r="F546" i="36"/>
  <c r="F547" i="36"/>
  <c r="F548" i="36"/>
  <c r="F549" i="36"/>
  <c r="F550" i="36"/>
  <c r="F551" i="36"/>
  <c r="F552" i="36"/>
  <c r="F553" i="36"/>
  <c r="F554" i="36"/>
  <c r="F555" i="36"/>
  <c r="F556" i="36"/>
  <c r="F557" i="36"/>
  <c r="F558" i="36"/>
  <c r="F559" i="36"/>
  <c r="F560" i="36"/>
  <c r="F561" i="36"/>
  <c r="F562" i="36"/>
  <c r="F563" i="36"/>
  <c r="F564" i="36"/>
  <c r="F565" i="36"/>
  <c r="F566" i="36"/>
  <c r="F567" i="36"/>
  <c r="F568" i="36"/>
  <c r="F569" i="36"/>
  <c r="F570" i="36"/>
  <c r="F571" i="36"/>
  <c r="F572" i="36"/>
  <c r="F573" i="36"/>
  <c r="F574" i="36"/>
  <c r="F575" i="36"/>
  <c r="F576" i="36"/>
  <c r="F577" i="36"/>
  <c r="F578" i="36"/>
  <c r="F579" i="36"/>
  <c r="F580" i="36"/>
  <c r="F581" i="36"/>
  <c r="F582" i="36"/>
  <c r="F583" i="36"/>
  <c r="F584" i="36"/>
  <c r="F585" i="36"/>
  <c r="F586" i="36"/>
  <c r="F587" i="36"/>
  <c r="F588" i="36"/>
  <c r="F589" i="36"/>
  <c r="F590" i="36"/>
  <c r="F591" i="36"/>
  <c r="F592" i="36"/>
  <c r="F593" i="36"/>
  <c r="F594" i="36"/>
  <c r="F595" i="36"/>
  <c r="F596" i="36"/>
  <c r="F597" i="36"/>
  <c r="F598" i="36"/>
  <c r="F599" i="36"/>
  <c r="F600" i="36"/>
  <c r="F601" i="36"/>
  <c r="F602" i="36"/>
  <c r="F603" i="36"/>
  <c r="F604" i="36"/>
  <c r="F605" i="36"/>
  <c r="F606" i="36"/>
  <c r="F607" i="36"/>
  <c r="F608" i="36"/>
  <c r="F609" i="36"/>
  <c r="F610" i="36"/>
  <c r="F611" i="36"/>
  <c r="F612" i="36"/>
  <c r="F613" i="36"/>
  <c r="F614" i="36"/>
  <c r="F615" i="36"/>
  <c r="F616" i="36"/>
  <c r="F617" i="36"/>
  <c r="F618" i="36"/>
  <c r="F619" i="36"/>
  <c r="F620" i="36"/>
  <c r="F621" i="36"/>
  <c r="F622" i="36"/>
  <c r="F623" i="36"/>
  <c r="F624" i="36"/>
  <c r="F625" i="36"/>
  <c r="F626" i="36"/>
  <c r="F627" i="36"/>
  <c r="F628" i="36"/>
  <c r="F629" i="36"/>
  <c r="F630" i="36"/>
  <c r="F631" i="36"/>
  <c r="F632" i="36"/>
  <c r="F633" i="36"/>
  <c r="F634" i="36"/>
  <c r="F635" i="36"/>
  <c r="F636" i="36"/>
  <c r="F637" i="36"/>
  <c r="F638" i="36"/>
  <c r="F639" i="36"/>
  <c r="F640" i="36"/>
  <c r="F641" i="36"/>
  <c r="F642" i="36"/>
  <c r="F643" i="36"/>
  <c r="F644" i="36"/>
  <c r="F645" i="36"/>
  <c r="F646" i="36"/>
  <c r="F647" i="36"/>
  <c r="F648" i="36"/>
  <c r="F649" i="36"/>
  <c r="F650" i="36"/>
  <c r="F651" i="36"/>
  <c r="F652" i="36"/>
  <c r="F653" i="36"/>
  <c r="F654" i="36"/>
  <c r="F655" i="36"/>
  <c r="F656" i="36"/>
  <c r="F657" i="36"/>
  <c r="F658" i="36"/>
  <c r="F659" i="36"/>
  <c r="F660" i="36"/>
  <c r="F661" i="36"/>
  <c r="F662" i="36"/>
  <c r="F663" i="36"/>
  <c r="F664" i="36"/>
  <c r="F665" i="36"/>
  <c r="F666" i="36"/>
  <c r="F667" i="36"/>
  <c r="F668" i="36"/>
  <c r="F669" i="36"/>
  <c r="F670" i="36"/>
  <c r="F671" i="36"/>
  <c r="F672" i="36"/>
  <c r="F673" i="36"/>
  <c r="F674" i="36"/>
  <c r="F675" i="36"/>
  <c r="F676" i="36"/>
  <c r="F677" i="36"/>
  <c r="F678" i="36"/>
  <c r="F679" i="36"/>
  <c r="F680" i="36"/>
  <c r="F681" i="36"/>
  <c r="F682" i="36"/>
  <c r="F683" i="36"/>
  <c r="F684" i="36"/>
  <c r="F685" i="36"/>
  <c r="F686" i="36"/>
  <c r="F687" i="36"/>
  <c r="F688" i="36"/>
  <c r="F689" i="36"/>
  <c r="F690" i="36"/>
  <c r="F691" i="36"/>
  <c r="F692" i="36"/>
  <c r="F693" i="36"/>
  <c r="F694" i="36"/>
  <c r="F695" i="36"/>
  <c r="F696" i="36"/>
  <c r="F697" i="36"/>
  <c r="F698" i="36"/>
  <c r="F699" i="36"/>
  <c r="F700" i="36"/>
  <c r="F701" i="36"/>
  <c r="F702" i="36"/>
  <c r="F703" i="36"/>
  <c r="F704" i="36"/>
  <c r="F705" i="36"/>
  <c r="F706" i="36"/>
  <c r="F707" i="36"/>
  <c r="F708" i="36"/>
  <c r="F709" i="36"/>
  <c r="F710" i="36"/>
  <c r="F711" i="36"/>
  <c r="F712" i="36"/>
  <c r="F713" i="36"/>
  <c r="F714" i="36"/>
  <c r="F715" i="36"/>
  <c r="F716" i="36"/>
  <c r="F717" i="36"/>
  <c r="F718" i="36"/>
  <c r="F719" i="36"/>
  <c r="F720" i="36"/>
  <c r="F721" i="36"/>
  <c r="F722" i="36"/>
  <c r="F723" i="36"/>
  <c r="F724" i="36"/>
  <c r="F725" i="36"/>
  <c r="F726" i="36"/>
  <c r="F727" i="36"/>
  <c r="F728" i="36"/>
  <c r="F729" i="36"/>
  <c r="F730" i="36"/>
  <c r="F731" i="36"/>
  <c r="F732" i="36"/>
  <c r="F733" i="36"/>
  <c r="F734" i="36"/>
  <c r="F735" i="36"/>
  <c r="F736" i="36"/>
  <c r="F737" i="36"/>
  <c r="F738" i="36"/>
  <c r="F739" i="36"/>
  <c r="F740" i="36"/>
  <c r="F741" i="36"/>
  <c r="F742" i="36"/>
  <c r="F743" i="36"/>
  <c r="F744" i="36"/>
  <c r="F745" i="36"/>
  <c r="F746" i="36"/>
  <c r="F747" i="36"/>
  <c r="F748" i="36"/>
  <c r="F749" i="36"/>
  <c r="F750" i="36"/>
  <c r="F751" i="36"/>
  <c r="F752" i="36"/>
  <c r="F753" i="36"/>
  <c r="F754" i="36"/>
  <c r="F755" i="36"/>
  <c r="F756" i="36"/>
  <c r="F757" i="36"/>
  <c r="F758" i="36"/>
  <c r="F759" i="36"/>
  <c r="F760" i="36"/>
  <c r="F761" i="36"/>
  <c r="F762" i="36"/>
  <c r="F763" i="36"/>
  <c r="F764" i="36"/>
  <c r="F765" i="36"/>
  <c r="F766" i="36"/>
  <c r="F767" i="36"/>
  <c r="F768" i="36"/>
  <c r="F769" i="36"/>
  <c r="F770" i="36"/>
  <c r="F771" i="36"/>
  <c r="F772" i="36"/>
  <c r="F773" i="36"/>
  <c r="F774" i="36"/>
  <c r="F775" i="36"/>
  <c r="F776" i="36"/>
  <c r="F777" i="36"/>
  <c r="F778" i="36"/>
  <c r="F779" i="36"/>
  <c r="F780" i="36"/>
  <c r="F781" i="36"/>
  <c r="F782" i="36"/>
  <c r="F783" i="36"/>
  <c r="F784" i="36"/>
  <c r="F785" i="36"/>
  <c r="F786" i="36"/>
  <c r="F787" i="36"/>
  <c r="F788" i="36"/>
  <c r="F789" i="36"/>
  <c r="F790" i="36"/>
  <c r="F791" i="36"/>
  <c r="F792" i="36"/>
  <c r="F793" i="36"/>
  <c r="F794" i="36"/>
  <c r="F795" i="36"/>
  <c r="F796" i="36"/>
  <c r="F797" i="36"/>
  <c r="F798" i="36"/>
  <c r="F799" i="36"/>
  <c r="F800" i="36"/>
  <c r="F801" i="36"/>
  <c r="F802" i="36"/>
  <c r="F803" i="36"/>
  <c r="F804" i="36"/>
  <c r="F805" i="36"/>
  <c r="F806" i="36"/>
  <c r="F807" i="36"/>
  <c r="F808" i="36"/>
  <c r="F809" i="36"/>
  <c r="F810" i="36"/>
  <c r="F811" i="36"/>
  <c r="F812" i="36"/>
  <c r="F813" i="36"/>
  <c r="F814" i="36"/>
  <c r="F815" i="36"/>
  <c r="F816" i="36"/>
  <c r="F817" i="36"/>
  <c r="F818" i="36"/>
  <c r="F819" i="36"/>
  <c r="F820" i="36"/>
  <c r="F821" i="36"/>
  <c r="F822" i="36"/>
  <c r="F823" i="36"/>
  <c r="F824" i="36"/>
  <c r="F825" i="36"/>
  <c r="F826" i="36"/>
  <c r="F827" i="36"/>
  <c r="F828" i="36"/>
  <c r="F829" i="36"/>
  <c r="F830" i="36"/>
  <c r="F831" i="36"/>
  <c r="F832" i="36"/>
  <c r="F833" i="36"/>
  <c r="F834" i="36"/>
  <c r="F835" i="36"/>
  <c r="F836" i="36"/>
  <c r="F837" i="36"/>
  <c r="F838" i="36"/>
  <c r="F839" i="36"/>
  <c r="F840" i="36"/>
  <c r="F841" i="36"/>
  <c r="F842" i="36"/>
  <c r="F843" i="36"/>
  <c r="F844" i="36"/>
  <c r="F845" i="36"/>
  <c r="F846" i="36"/>
  <c r="F847" i="36"/>
  <c r="F848" i="36"/>
  <c r="F849" i="36"/>
  <c r="F850" i="36"/>
  <c r="F851" i="36"/>
  <c r="F852" i="36"/>
  <c r="F853" i="36"/>
  <c r="F854" i="36"/>
  <c r="F855" i="36"/>
  <c r="F856" i="36"/>
  <c r="F857" i="36"/>
  <c r="F858" i="36"/>
  <c r="F859" i="36"/>
  <c r="F860" i="36"/>
  <c r="F861" i="36"/>
  <c r="F862" i="36"/>
  <c r="F863" i="36"/>
  <c r="F864" i="36"/>
  <c r="F865" i="36"/>
  <c r="F866" i="36"/>
  <c r="F867" i="36"/>
  <c r="F868" i="36"/>
  <c r="F869" i="36"/>
  <c r="F870" i="36"/>
  <c r="F871" i="36"/>
  <c r="F872" i="36"/>
  <c r="F873" i="36"/>
  <c r="F874" i="36"/>
  <c r="F875" i="36"/>
  <c r="F876" i="36"/>
  <c r="F877" i="36"/>
  <c r="F878" i="36"/>
  <c r="F879" i="36"/>
  <c r="F880" i="36"/>
  <c r="F881" i="36"/>
  <c r="F882" i="36"/>
  <c r="F883" i="36"/>
  <c r="F884" i="36"/>
  <c r="F885" i="36"/>
  <c r="F886" i="36"/>
  <c r="F887" i="36"/>
  <c r="F888" i="36"/>
  <c r="F889" i="36"/>
  <c r="F890" i="36"/>
  <c r="F891" i="36"/>
  <c r="F892" i="36"/>
  <c r="F893" i="36"/>
  <c r="F894" i="36"/>
  <c r="F895" i="36"/>
  <c r="F896" i="36"/>
  <c r="F897" i="36"/>
  <c r="F898" i="36"/>
  <c r="F899" i="36"/>
  <c r="F900" i="36"/>
  <c r="F901" i="36"/>
  <c r="F902" i="36"/>
  <c r="F903" i="36"/>
  <c r="F904" i="36"/>
  <c r="F905" i="36"/>
  <c r="F906" i="36"/>
  <c r="F907" i="36"/>
  <c r="F908" i="36"/>
  <c r="F909" i="36"/>
  <c r="F910" i="36"/>
  <c r="F911" i="36"/>
  <c r="F912" i="36"/>
  <c r="F913" i="36"/>
  <c r="F914" i="36"/>
  <c r="F915" i="36"/>
  <c r="F916" i="36"/>
  <c r="F917" i="36"/>
  <c r="F918" i="36"/>
  <c r="F919" i="36"/>
  <c r="F920" i="36"/>
  <c r="F921" i="36"/>
  <c r="F922" i="36"/>
  <c r="F923" i="36"/>
  <c r="F924" i="36"/>
  <c r="F925" i="36"/>
  <c r="F926" i="36"/>
  <c r="F927" i="36"/>
  <c r="F928" i="36"/>
  <c r="F929" i="36"/>
  <c r="F930" i="36"/>
  <c r="F931" i="36"/>
  <c r="F932" i="36"/>
  <c r="F933" i="36"/>
  <c r="F934" i="36"/>
  <c r="F935" i="36"/>
  <c r="F936" i="36"/>
  <c r="F937" i="36"/>
  <c r="F938" i="36"/>
  <c r="F939" i="36"/>
  <c r="F940" i="36"/>
  <c r="F941" i="36"/>
  <c r="F942" i="36"/>
  <c r="F943" i="36"/>
  <c r="F944" i="36"/>
  <c r="F945" i="36"/>
  <c r="F946" i="36"/>
  <c r="F947" i="36"/>
  <c r="F948" i="36"/>
  <c r="F949" i="36"/>
  <c r="F950" i="36"/>
  <c r="F951" i="36"/>
  <c r="F952" i="36"/>
  <c r="F953" i="36"/>
  <c r="F954" i="36"/>
  <c r="F955" i="36"/>
  <c r="F956" i="36"/>
  <c r="F957" i="36"/>
  <c r="F958" i="36"/>
  <c r="F959" i="36"/>
  <c r="F960" i="36"/>
  <c r="F961" i="36"/>
  <c r="F962" i="36"/>
  <c r="F963" i="36"/>
  <c r="F964" i="36"/>
  <c r="F965" i="36"/>
  <c r="F966" i="36"/>
  <c r="F967" i="36"/>
  <c r="F968" i="36"/>
  <c r="F969" i="36"/>
  <c r="F970" i="36"/>
  <c r="F971" i="36"/>
  <c r="F972" i="36"/>
  <c r="F973" i="36"/>
  <c r="F974" i="36"/>
  <c r="F975" i="36"/>
  <c r="F976" i="36"/>
  <c r="F977" i="36"/>
  <c r="F978" i="36"/>
  <c r="F979" i="36"/>
  <c r="F980" i="36"/>
  <c r="F981" i="36"/>
  <c r="F982" i="36"/>
  <c r="F983" i="36"/>
  <c r="F984" i="36"/>
  <c r="F985" i="36"/>
  <c r="F986" i="36"/>
  <c r="F987" i="36"/>
  <c r="F988" i="36"/>
  <c r="F989" i="36"/>
  <c r="F990" i="36"/>
  <c r="F991" i="36"/>
  <c r="F992" i="36"/>
  <c r="F993" i="36"/>
  <c r="F994" i="36"/>
  <c r="F995" i="36"/>
  <c r="F996" i="36"/>
  <c r="F997" i="36"/>
  <c r="F998" i="36"/>
  <c r="F999" i="36"/>
  <c r="F1000" i="36"/>
  <c r="F1001" i="36"/>
  <c r="F1002" i="36"/>
  <c r="F1003" i="36"/>
  <c r="F1004" i="36"/>
  <c r="F1005" i="36"/>
  <c r="F1006" i="36"/>
  <c r="F1007" i="36"/>
  <c r="F1008" i="36"/>
  <c r="F1009" i="36"/>
  <c r="F1010" i="36"/>
  <c r="F1011" i="36"/>
  <c r="F1012" i="36"/>
  <c r="F1013" i="36"/>
  <c r="F1014" i="36"/>
  <c r="F1015" i="36"/>
  <c r="F1016" i="36"/>
  <c r="F1017" i="36"/>
  <c r="F1018" i="36"/>
  <c r="F1019" i="36"/>
  <c r="F1020" i="36"/>
  <c r="F1021" i="36"/>
  <c r="F1022" i="36"/>
  <c r="F1023" i="36"/>
  <c r="F1024" i="36"/>
  <c r="F1025" i="36"/>
  <c r="F1026" i="36"/>
  <c r="F1027" i="36"/>
  <c r="F1028" i="36"/>
  <c r="F1029" i="36"/>
  <c r="F1030" i="36"/>
  <c r="F1031" i="36"/>
  <c r="F1032" i="36"/>
  <c r="F1033" i="36"/>
  <c r="F1034" i="36"/>
  <c r="F1035" i="36"/>
  <c r="F1036" i="36"/>
  <c r="F1037" i="36"/>
  <c r="F1038" i="36"/>
  <c r="F1039" i="36"/>
  <c r="F1040" i="36"/>
  <c r="F1041" i="36"/>
  <c r="F1042" i="36"/>
  <c r="F1043" i="36"/>
  <c r="F1044" i="36"/>
  <c r="F1045" i="36"/>
  <c r="F1046" i="36"/>
  <c r="F1047" i="36"/>
  <c r="F1048" i="36"/>
  <c r="F1049" i="36"/>
  <c r="F1050" i="36"/>
  <c r="F1051" i="36"/>
  <c r="F1052" i="36"/>
  <c r="F1053" i="36"/>
  <c r="F1054" i="36"/>
  <c r="F1055" i="36"/>
  <c r="F1056" i="36"/>
  <c r="F1057" i="36"/>
  <c r="F1058" i="36"/>
  <c r="F1059" i="36"/>
  <c r="F1060" i="36"/>
  <c r="F1061" i="36"/>
  <c r="F1062" i="36"/>
  <c r="F1063" i="36"/>
  <c r="F1064" i="36"/>
  <c r="F1065" i="36"/>
  <c r="F1066" i="36"/>
  <c r="F1067" i="36"/>
  <c r="F1068" i="36"/>
  <c r="F1069" i="36"/>
  <c r="F1070" i="36"/>
  <c r="F1071" i="36"/>
  <c r="F1072" i="36"/>
  <c r="F1073" i="36"/>
  <c r="F1074" i="36"/>
  <c r="F1075" i="36"/>
  <c r="F1076" i="36"/>
  <c r="F1077" i="36"/>
  <c r="F1078" i="36"/>
  <c r="F1079" i="36"/>
  <c r="F1080" i="36"/>
  <c r="F1081" i="36"/>
  <c r="F1082" i="36"/>
  <c r="F1083" i="36"/>
  <c r="F1084" i="36"/>
  <c r="F1085" i="36"/>
  <c r="F1086" i="36"/>
  <c r="F1087" i="36"/>
  <c r="F1088" i="36"/>
  <c r="F1089" i="36"/>
  <c r="F1090" i="36"/>
  <c r="F1091" i="36"/>
  <c r="F1092" i="36"/>
  <c r="F1093" i="36"/>
  <c r="F1094" i="36"/>
  <c r="F1095" i="36"/>
  <c r="F1096" i="36"/>
  <c r="F1097" i="36"/>
  <c r="F1098" i="36"/>
  <c r="F1099" i="36"/>
  <c r="F1100" i="36"/>
  <c r="F1101" i="36"/>
  <c r="F1102" i="36"/>
  <c r="F1103" i="36"/>
  <c r="F1104" i="36"/>
  <c r="F1105" i="36"/>
  <c r="F1106" i="36"/>
  <c r="F1107" i="36"/>
  <c r="F1108" i="36"/>
  <c r="F1109" i="36"/>
  <c r="F1110" i="36"/>
  <c r="F1111" i="36"/>
  <c r="F1112" i="36"/>
  <c r="F1113" i="36"/>
  <c r="F1114" i="36"/>
  <c r="F1115" i="36"/>
  <c r="F1116" i="36"/>
  <c r="F1117" i="36"/>
  <c r="F1118" i="36"/>
  <c r="F1119" i="36"/>
  <c r="F1120" i="36"/>
  <c r="F1121" i="36"/>
  <c r="F1122" i="36"/>
  <c r="F1123" i="36"/>
  <c r="F1124" i="36"/>
  <c r="F1125" i="36"/>
  <c r="F1126" i="36"/>
  <c r="F1127" i="36"/>
  <c r="F1128" i="36"/>
  <c r="F1129" i="36"/>
  <c r="F1130" i="36"/>
  <c r="F1131" i="36"/>
  <c r="F1132" i="36"/>
  <c r="F1133" i="36"/>
  <c r="F1134" i="36"/>
  <c r="F1135" i="36"/>
  <c r="F1136" i="36"/>
  <c r="F1137" i="36"/>
  <c r="F1138" i="36"/>
  <c r="F1139" i="36"/>
  <c r="F1140" i="36"/>
  <c r="F1141" i="36"/>
  <c r="F1142" i="36"/>
  <c r="F1143" i="36"/>
  <c r="F1144" i="36"/>
  <c r="F1145" i="36"/>
  <c r="F1146" i="36"/>
  <c r="F1147" i="36"/>
  <c r="F1148" i="36"/>
  <c r="F1149" i="36"/>
  <c r="F1150" i="36"/>
  <c r="F1151" i="36"/>
  <c r="F1152" i="36"/>
  <c r="F1153" i="36"/>
  <c r="F1154" i="36"/>
  <c r="F1155" i="36"/>
  <c r="F1156" i="36"/>
  <c r="F1157" i="36"/>
  <c r="F1158" i="36"/>
  <c r="F1159" i="36"/>
  <c r="F1160" i="36"/>
  <c r="F1161" i="36"/>
  <c r="F1162" i="36"/>
  <c r="F1163" i="36"/>
  <c r="F1164" i="36"/>
  <c r="F1165" i="36"/>
  <c r="F1166" i="36"/>
  <c r="F1167" i="36"/>
  <c r="F1168" i="36"/>
  <c r="F1169" i="36"/>
  <c r="F1170" i="36"/>
  <c r="F1171" i="36"/>
  <c r="F1172" i="36"/>
  <c r="F1173" i="36"/>
  <c r="F1174" i="36"/>
  <c r="F1175" i="36"/>
  <c r="F1176" i="36"/>
  <c r="F1177" i="36"/>
  <c r="F1178" i="36"/>
  <c r="F1179" i="36"/>
  <c r="F1180" i="36"/>
  <c r="F1181" i="36"/>
  <c r="F1182" i="36"/>
  <c r="F1183" i="36"/>
  <c r="F1184" i="36"/>
  <c r="F1185" i="36"/>
  <c r="F1186" i="36"/>
  <c r="F1187" i="36"/>
  <c r="F1188" i="36"/>
  <c r="F1189" i="36"/>
  <c r="F1190" i="36"/>
  <c r="F1191" i="36"/>
  <c r="F1192" i="36"/>
  <c r="F1193" i="36"/>
  <c r="F1194" i="36"/>
  <c r="F1195" i="36"/>
  <c r="F1196" i="36"/>
  <c r="F1197" i="36"/>
  <c r="F1198" i="36"/>
  <c r="F1199" i="36"/>
  <c r="F1200" i="36"/>
  <c r="F1201" i="36"/>
  <c r="F1202" i="36"/>
  <c r="F1203" i="36"/>
  <c r="F1204" i="36"/>
  <c r="F1205" i="36"/>
  <c r="F1206" i="36"/>
  <c r="F1207" i="36"/>
  <c r="F1208" i="36"/>
  <c r="F1209" i="36"/>
  <c r="F1210" i="36"/>
  <c r="F1211" i="36"/>
  <c r="F1212" i="36"/>
  <c r="F1213" i="36"/>
  <c r="F1214" i="36"/>
  <c r="F1215" i="36"/>
  <c r="F1216" i="36"/>
  <c r="F1217" i="36"/>
  <c r="F1218" i="36"/>
  <c r="F1219" i="36"/>
  <c r="F1220" i="36"/>
  <c r="F1221" i="36"/>
  <c r="F1222" i="36"/>
  <c r="F1223" i="36"/>
  <c r="F1224" i="36"/>
  <c r="F1225" i="36"/>
  <c r="F1226" i="36"/>
  <c r="F1227" i="36"/>
  <c r="F1228" i="36"/>
  <c r="F1229" i="36"/>
  <c r="F1230" i="36"/>
  <c r="F1231" i="36"/>
  <c r="F1232" i="36"/>
  <c r="F1233" i="36"/>
  <c r="F1234" i="36"/>
  <c r="F1235" i="36"/>
  <c r="F1236" i="36"/>
  <c r="F1237" i="36"/>
  <c r="F1238" i="36"/>
  <c r="F1239" i="36"/>
  <c r="F1240" i="36"/>
  <c r="F1241" i="36"/>
  <c r="F1242" i="36"/>
  <c r="F1243" i="36"/>
  <c r="F1244" i="36"/>
  <c r="F1245" i="36"/>
  <c r="F1246" i="36"/>
  <c r="F1247" i="36"/>
  <c r="F1248" i="36"/>
  <c r="F1249" i="36"/>
  <c r="F1250" i="36"/>
  <c r="F1251" i="36"/>
  <c r="F1252" i="36"/>
  <c r="F1253" i="36"/>
  <c r="F1254" i="36"/>
  <c r="F1255" i="36"/>
  <c r="F1256" i="36"/>
  <c r="F1257" i="36"/>
  <c r="F1258" i="36"/>
  <c r="F1259" i="36"/>
  <c r="F1260" i="36"/>
  <c r="F1261" i="36"/>
  <c r="F1262" i="36"/>
  <c r="F1263" i="36"/>
  <c r="F1264" i="36"/>
  <c r="F1265" i="36"/>
  <c r="F1266" i="36"/>
  <c r="F1267" i="36"/>
  <c r="F1268" i="36"/>
  <c r="F1269" i="36"/>
  <c r="F1270" i="36"/>
  <c r="F1271" i="36"/>
  <c r="F1272" i="36"/>
  <c r="F1273" i="36"/>
  <c r="F1274" i="36"/>
  <c r="F1275" i="36"/>
  <c r="F1276" i="36"/>
  <c r="F1277" i="36"/>
  <c r="F1278" i="36"/>
  <c r="F1279" i="36"/>
  <c r="F1280" i="36"/>
  <c r="F1281" i="36"/>
  <c r="F1282" i="36"/>
  <c r="F1283" i="36"/>
  <c r="F1284" i="36"/>
  <c r="F1285" i="36"/>
  <c r="F1286" i="36"/>
  <c r="F1287" i="36"/>
  <c r="F1288" i="36"/>
  <c r="F1289" i="36"/>
  <c r="F1290" i="36"/>
  <c r="F1291" i="36"/>
  <c r="F1292" i="36"/>
  <c r="F1293" i="36"/>
  <c r="F1294" i="36"/>
  <c r="F1295" i="36"/>
  <c r="F1296" i="36"/>
  <c r="F1297" i="36"/>
  <c r="F1298" i="36"/>
  <c r="F1299" i="36"/>
  <c r="F1300" i="36"/>
  <c r="F1301" i="36"/>
  <c r="F1302" i="36"/>
  <c r="F1303" i="36"/>
  <c r="F1304" i="36"/>
  <c r="F1305" i="36"/>
  <c r="F1306" i="36"/>
  <c r="F1307" i="36"/>
  <c r="F1308" i="36"/>
  <c r="F1309" i="36"/>
  <c r="F1310" i="36"/>
  <c r="F1311" i="36"/>
  <c r="F1312" i="36"/>
  <c r="F1313" i="36"/>
  <c r="F1314" i="36"/>
  <c r="F1315" i="36"/>
  <c r="F1316" i="36"/>
  <c r="F1317" i="36"/>
  <c r="F1318" i="36"/>
  <c r="F1319" i="36"/>
  <c r="F1320" i="36"/>
  <c r="F1321" i="36"/>
  <c r="F1322" i="36"/>
  <c r="F1323" i="36"/>
  <c r="F1324" i="36"/>
  <c r="F1325" i="36"/>
  <c r="F1326" i="36"/>
  <c r="F1327" i="36"/>
  <c r="F1328" i="36"/>
  <c r="F1329" i="36"/>
  <c r="F1330" i="36"/>
  <c r="F1331" i="36"/>
  <c r="F1332" i="36"/>
  <c r="F1333" i="36"/>
  <c r="F1334" i="36"/>
  <c r="F1335" i="36"/>
  <c r="F1336" i="36"/>
  <c r="F1337" i="36"/>
  <c r="F1338" i="36"/>
  <c r="F1339" i="36"/>
  <c r="F1340" i="36"/>
  <c r="F1341" i="36"/>
  <c r="F1342" i="36"/>
  <c r="F1343" i="36"/>
  <c r="F1344" i="36"/>
  <c r="F1345" i="36"/>
  <c r="F1346" i="36"/>
  <c r="F1347" i="36"/>
  <c r="F1348" i="36"/>
  <c r="F1349" i="36"/>
  <c r="F1350" i="36"/>
  <c r="F1351" i="36"/>
  <c r="F1352" i="36"/>
  <c r="F1353" i="36"/>
  <c r="F1354" i="36"/>
  <c r="F1355" i="36"/>
  <c r="F1356" i="36"/>
  <c r="F1357" i="36"/>
  <c r="F1358" i="36"/>
  <c r="F1359" i="36"/>
  <c r="F1360" i="36"/>
  <c r="F1361" i="36"/>
  <c r="F1362" i="36"/>
  <c r="F1363" i="36"/>
  <c r="F1364" i="36"/>
  <c r="F1365" i="36"/>
  <c r="F1366" i="36"/>
  <c r="F1367" i="36"/>
  <c r="F1368" i="36"/>
  <c r="F1369" i="36"/>
  <c r="F1370" i="36"/>
  <c r="F1371" i="36"/>
  <c r="F1372" i="36"/>
  <c r="F1373" i="36"/>
  <c r="F1374" i="36"/>
  <c r="F1375" i="36"/>
  <c r="F1376" i="36"/>
  <c r="F1377" i="36"/>
  <c r="F1378" i="36"/>
  <c r="F1379" i="36"/>
  <c r="F1380" i="36"/>
  <c r="F1381" i="36"/>
  <c r="F1382" i="36"/>
  <c r="F1383" i="36"/>
  <c r="F1384" i="36"/>
  <c r="F1385" i="36"/>
  <c r="F1386" i="36"/>
  <c r="F1387" i="36"/>
  <c r="F1388" i="36"/>
  <c r="F1389" i="36"/>
  <c r="F1390" i="36"/>
  <c r="F1391" i="36"/>
  <c r="F1392" i="36"/>
  <c r="F1393" i="36"/>
  <c r="F1394" i="36"/>
  <c r="F1395" i="36"/>
  <c r="F1396" i="36"/>
  <c r="F1397" i="36"/>
  <c r="F1398" i="36"/>
  <c r="F1399" i="36"/>
  <c r="F1400" i="36"/>
  <c r="F1401" i="36"/>
  <c r="F1402" i="36"/>
  <c r="F1403" i="36"/>
  <c r="F1404" i="36"/>
  <c r="F1405" i="36"/>
  <c r="F1406" i="36"/>
  <c r="F1407" i="36"/>
  <c r="F1408" i="36"/>
  <c r="F1409" i="36"/>
  <c r="F1410" i="36"/>
  <c r="F1411" i="36"/>
  <c r="F1412" i="36"/>
  <c r="F1413" i="36"/>
  <c r="F1414" i="36"/>
  <c r="F1415" i="36"/>
  <c r="F1416" i="36"/>
  <c r="F1417" i="36"/>
  <c r="F1418" i="36"/>
  <c r="F1419" i="36"/>
  <c r="F1420" i="36"/>
  <c r="F1421" i="36"/>
  <c r="F1422" i="36"/>
  <c r="F1423" i="36"/>
  <c r="F1424" i="36"/>
  <c r="F1425" i="36"/>
  <c r="F1426" i="36"/>
  <c r="F1427" i="36"/>
  <c r="F1428" i="36"/>
  <c r="F1429" i="36"/>
  <c r="F1430" i="36"/>
  <c r="F1431" i="36"/>
  <c r="F1432" i="36"/>
  <c r="F1433" i="36"/>
  <c r="F1434" i="36"/>
  <c r="F1435" i="36"/>
  <c r="F1436" i="36"/>
  <c r="F1437" i="36"/>
  <c r="F1438" i="36"/>
  <c r="F1439" i="36"/>
  <c r="F1440" i="36"/>
  <c r="F1441" i="36"/>
  <c r="F1442" i="36"/>
  <c r="F1443" i="36"/>
  <c r="F1444" i="36"/>
  <c r="F1445" i="36"/>
  <c r="F1446" i="36"/>
  <c r="F1447" i="36"/>
  <c r="F1448" i="36"/>
  <c r="F1449" i="36"/>
  <c r="F1450" i="36"/>
  <c r="F1451" i="36"/>
  <c r="F1452" i="36"/>
  <c r="F1453" i="36"/>
  <c r="F1454" i="36"/>
  <c r="F1455" i="36"/>
  <c r="F1456" i="36"/>
  <c r="F1457" i="36"/>
  <c r="F1458" i="36"/>
  <c r="F1459" i="36"/>
  <c r="F1460" i="36"/>
  <c r="F1461" i="36"/>
  <c r="F1462" i="36"/>
  <c r="F1463" i="36"/>
  <c r="F1464" i="36"/>
  <c r="F1465" i="36"/>
  <c r="F1466" i="36"/>
  <c r="F1467" i="36"/>
  <c r="F1468" i="36"/>
  <c r="F1469" i="36"/>
  <c r="F1470" i="36"/>
  <c r="F1471" i="36"/>
  <c r="F1472" i="36"/>
  <c r="F1473" i="36"/>
  <c r="F1474" i="36"/>
  <c r="F1475" i="36"/>
  <c r="F1476" i="36"/>
  <c r="F1477" i="36"/>
  <c r="F1478" i="36"/>
  <c r="F1479" i="36"/>
  <c r="F1480" i="36"/>
  <c r="F1481" i="36"/>
  <c r="F1482" i="36"/>
  <c r="F1483" i="36"/>
  <c r="F1484" i="36"/>
  <c r="F1485" i="36"/>
  <c r="F1486" i="36"/>
  <c r="F1487" i="36"/>
  <c r="F1488" i="36"/>
  <c r="F1489" i="36"/>
  <c r="F1490" i="36"/>
  <c r="F1491" i="36"/>
  <c r="F1492" i="36"/>
  <c r="F1493" i="36"/>
  <c r="F1494" i="36"/>
  <c r="F1495" i="36"/>
  <c r="F1496" i="36"/>
  <c r="F1497" i="36"/>
  <c r="F1498" i="36"/>
  <c r="F1499" i="36"/>
  <c r="F1500" i="36"/>
  <c r="F1501" i="36"/>
  <c r="F1502" i="36"/>
  <c r="F1503" i="36"/>
  <c r="F1504" i="36"/>
  <c r="F1505" i="36"/>
  <c r="F1506" i="36"/>
  <c r="F1507" i="36"/>
  <c r="F1508" i="36"/>
  <c r="F1509" i="36"/>
  <c r="F1510" i="36"/>
  <c r="F1511" i="36"/>
  <c r="F1512" i="36"/>
  <c r="F1513" i="36"/>
  <c r="F1514" i="36"/>
  <c r="F1515" i="36"/>
  <c r="F1516" i="36"/>
  <c r="F1517" i="36"/>
  <c r="F1518" i="36"/>
  <c r="F1519" i="36"/>
  <c r="F1520" i="36"/>
  <c r="F1521" i="36"/>
  <c r="F1522" i="36"/>
  <c r="F1523" i="36"/>
  <c r="F1524" i="36"/>
  <c r="F1525" i="36"/>
  <c r="F1526" i="36"/>
  <c r="F1527" i="36"/>
  <c r="F1528" i="36"/>
  <c r="F1529" i="36"/>
  <c r="F1530" i="36"/>
  <c r="F1531" i="36"/>
  <c r="F1532" i="36"/>
  <c r="F1533" i="36"/>
  <c r="F1534" i="36"/>
  <c r="F1535" i="36"/>
  <c r="F1536" i="36"/>
  <c r="F1537" i="36"/>
  <c r="F1538" i="36"/>
  <c r="F1539" i="36"/>
  <c r="F1540" i="36"/>
  <c r="F1541" i="36"/>
  <c r="F1542" i="36"/>
  <c r="F1543" i="36"/>
  <c r="F1544" i="36"/>
  <c r="F1545" i="36"/>
  <c r="F1546" i="36"/>
  <c r="F1547" i="36"/>
  <c r="F1548" i="36"/>
  <c r="F1549" i="36"/>
  <c r="F1550" i="36"/>
  <c r="F1551" i="36"/>
  <c r="F1552" i="36"/>
  <c r="F1553" i="36"/>
  <c r="F1554" i="36"/>
  <c r="F1555" i="36"/>
  <c r="F1556" i="36"/>
  <c r="F1557" i="36"/>
  <c r="F1558" i="36"/>
  <c r="F1559" i="36"/>
  <c r="F1560" i="36"/>
  <c r="F1561" i="36"/>
  <c r="F1562" i="36"/>
  <c r="F1563" i="36"/>
  <c r="F1564" i="36"/>
  <c r="F1565" i="36"/>
  <c r="F1566" i="36"/>
  <c r="F1567" i="36"/>
  <c r="F1568" i="36"/>
  <c r="F1569" i="36"/>
  <c r="F1570" i="36"/>
  <c r="F1571" i="36"/>
  <c r="F1572" i="36"/>
  <c r="F1573" i="36"/>
  <c r="F1574" i="36"/>
  <c r="F1575" i="36"/>
  <c r="F1576" i="36"/>
  <c r="F1577" i="36"/>
  <c r="F1578" i="36"/>
  <c r="F1579" i="36"/>
  <c r="F1580" i="36"/>
  <c r="F1581" i="36"/>
  <c r="F1582" i="36"/>
  <c r="F1583" i="36"/>
  <c r="F1584" i="36"/>
  <c r="F1585" i="36"/>
  <c r="F1586" i="36"/>
  <c r="F1587" i="36"/>
  <c r="F1588" i="36"/>
  <c r="F1589" i="36"/>
  <c r="F1590" i="36"/>
  <c r="F1591" i="36"/>
  <c r="F1592" i="36"/>
  <c r="F1593" i="36"/>
  <c r="F1594" i="36"/>
  <c r="F1595" i="36"/>
  <c r="F1596" i="36"/>
  <c r="F1597" i="36"/>
  <c r="F1598" i="36"/>
  <c r="F1599" i="36"/>
  <c r="F1600" i="36"/>
  <c r="F1601" i="36"/>
  <c r="F1602" i="36"/>
  <c r="F1603" i="36"/>
  <c r="F1604" i="36"/>
  <c r="F1605" i="36"/>
  <c r="F1606" i="36"/>
  <c r="F1607" i="36"/>
  <c r="F1608" i="36"/>
  <c r="F1609" i="36"/>
  <c r="F1610" i="36"/>
  <c r="F1611" i="36"/>
  <c r="F1612" i="36"/>
  <c r="F1613" i="36"/>
  <c r="F1614" i="36"/>
  <c r="F1615" i="36"/>
  <c r="F1616" i="36"/>
  <c r="F1617" i="36"/>
  <c r="F1618" i="36"/>
  <c r="F1619" i="36"/>
  <c r="F1620" i="36"/>
  <c r="F1621" i="36"/>
  <c r="F1622" i="36"/>
  <c r="F1623" i="36"/>
  <c r="F1624" i="36"/>
  <c r="F1625" i="36"/>
  <c r="F1626" i="36"/>
  <c r="F1627" i="36"/>
  <c r="F1628" i="36"/>
  <c r="F1629" i="36"/>
  <c r="F1630" i="36"/>
  <c r="F1631" i="36"/>
  <c r="F1632" i="36"/>
  <c r="F1633" i="36"/>
  <c r="F1634" i="36"/>
  <c r="F1635" i="36"/>
  <c r="F1636" i="36"/>
  <c r="F1637" i="36"/>
  <c r="F1638" i="36"/>
  <c r="F1639" i="36"/>
  <c r="F1640" i="36"/>
  <c r="F1641" i="36"/>
  <c r="F1642" i="36"/>
  <c r="F1643" i="36"/>
  <c r="F1644" i="36"/>
  <c r="F1645" i="36"/>
  <c r="F1646" i="36"/>
  <c r="F1647" i="36"/>
  <c r="F1648" i="36"/>
  <c r="F1649" i="36"/>
  <c r="F1650" i="36"/>
  <c r="F1651" i="36"/>
  <c r="F1652" i="36"/>
  <c r="F1653" i="36"/>
  <c r="F1654" i="36"/>
  <c r="F1655" i="36"/>
  <c r="F1656" i="36"/>
  <c r="F1657" i="36"/>
  <c r="F1658" i="36"/>
  <c r="F1659" i="36"/>
  <c r="F1660" i="36"/>
  <c r="F1661" i="36"/>
  <c r="F1662" i="36"/>
  <c r="F1663" i="36"/>
  <c r="F1664" i="36"/>
  <c r="F1665" i="36"/>
  <c r="F1666" i="36"/>
  <c r="F1667" i="36"/>
  <c r="F1668" i="36"/>
  <c r="F1669" i="36"/>
  <c r="F1670" i="36"/>
  <c r="F1671" i="36"/>
  <c r="F1672" i="36"/>
  <c r="F1673" i="36"/>
  <c r="F1674" i="36"/>
  <c r="F1675" i="36"/>
  <c r="F1676" i="36"/>
  <c r="F1677" i="36"/>
  <c r="F1678" i="36"/>
  <c r="F1679" i="36"/>
  <c r="F1680" i="36"/>
  <c r="F1681" i="36"/>
  <c r="F1682" i="36"/>
  <c r="F1683" i="36"/>
  <c r="F1684" i="36"/>
  <c r="F1685" i="36"/>
  <c r="F1686" i="36"/>
  <c r="F1687" i="36"/>
  <c r="F1688" i="36"/>
  <c r="F1689" i="36"/>
  <c r="F1690" i="36"/>
  <c r="F1691" i="36"/>
  <c r="F1692" i="36"/>
  <c r="F1693" i="36"/>
  <c r="F1694" i="36"/>
  <c r="F1695" i="36"/>
  <c r="F1696" i="36"/>
  <c r="F1697" i="36"/>
  <c r="F1698" i="36"/>
  <c r="F1699" i="36"/>
  <c r="F1700" i="36"/>
  <c r="F1701" i="36"/>
  <c r="F1702" i="36"/>
  <c r="F1703" i="36"/>
  <c r="F1704" i="36"/>
  <c r="F1705" i="36"/>
  <c r="F1706" i="36"/>
  <c r="F1707" i="36"/>
  <c r="F1708" i="36"/>
  <c r="F1709" i="36"/>
  <c r="F1710" i="36"/>
  <c r="F1711" i="36"/>
  <c r="F1712" i="36"/>
  <c r="F1713" i="36"/>
  <c r="F1714" i="36"/>
  <c r="F1715" i="36"/>
  <c r="F1716" i="36"/>
  <c r="F1717" i="36"/>
  <c r="F1718" i="36"/>
  <c r="F1719" i="36"/>
  <c r="F1720" i="36"/>
  <c r="F1721" i="36"/>
  <c r="F1722" i="36"/>
  <c r="F1723" i="36"/>
  <c r="F1724" i="36"/>
  <c r="F1725" i="36"/>
  <c r="F1726" i="36"/>
  <c r="F1727" i="36"/>
  <c r="F1728" i="36"/>
  <c r="F1729" i="36"/>
  <c r="F1730" i="36"/>
  <c r="F1731" i="36"/>
  <c r="F1732" i="36"/>
  <c r="F1733" i="36"/>
  <c r="F1734" i="36"/>
  <c r="F1735" i="36"/>
  <c r="F1736" i="36"/>
  <c r="F1737" i="36"/>
  <c r="F1738" i="36"/>
  <c r="F1739" i="36"/>
  <c r="F1740" i="36"/>
  <c r="F1741" i="36"/>
  <c r="F1742" i="36"/>
  <c r="F1743" i="36"/>
  <c r="F1744" i="36"/>
  <c r="F1745" i="36"/>
  <c r="F1746" i="36"/>
  <c r="F1747" i="36"/>
  <c r="F1748" i="36"/>
  <c r="F1749" i="36"/>
  <c r="F1750" i="36"/>
  <c r="F1751" i="36"/>
  <c r="F1752" i="36"/>
  <c r="F1753" i="36"/>
  <c r="F1754" i="36"/>
  <c r="F1755" i="36"/>
  <c r="F1756" i="36"/>
  <c r="F1757" i="36"/>
  <c r="F1758" i="36"/>
  <c r="F1759" i="36"/>
  <c r="F1760" i="36"/>
  <c r="F1761" i="36"/>
  <c r="F1762" i="36"/>
  <c r="F1763" i="36"/>
  <c r="F1764" i="36"/>
  <c r="F1765" i="36"/>
  <c r="F1766" i="36"/>
  <c r="F1767" i="36"/>
  <c r="F1768" i="36"/>
  <c r="F1769" i="36"/>
  <c r="F1770" i="36"/>
  <c r="F1771" i="36"/>
  <c r="F1772" i="36"/>
  <c r="F1773" i="36"/>
  <c r="F1774" i="36"/>
  <c r="F1775" i="36"/>
  <c r="F1776" i="36"/>
  <c r="F1777" i="36"/>
  <c r="F1778" i="36"/>
  <c r="F1779" i="36"/>
  <c r="F1780" i="36"/>
  <c r="F1781" i="36"/>
  <c r="F1782" i="36"/>
  <c r="F1783" i="36"/>
  <c r="F1784" i="36"/>
  <c r="F1785" i="36"/>
  <c r="F1786" i="36"/>
  <c r="F1787" i="36"/>
  <c r="F1788" i="36"/>
  <c r="F1789" i="36"/>
  <c r="F1790" i="36"/>
  <c r="F1791" i="36"/>
  <c r="F1792" i="36"/>
  <c r="F1793" i="36"/>
  <c r="F1794" i="36"/>
  <c r="F1795" i="36"/>
  <c r="F1796" i="36"/>
  <c r="F1797" i="36"/>
  <c r="F1798" i="36"/>
  <c r="F1799" i="36"/>
  <c r="F1800" i="36"/>
  <c r="F1801" i="36"/>
  <c r="F1802" i="36"/>
  <c r="F1803" i="36"/>
  <c r="F1804" i="36"/>
  <c r="F1805" i="36"/>
  <c r="F1806" i="36"/>
  <c r="F1807" i="36"/>
  <c r="F1808" i="36"/>
  <c r="F1809" i="36"/>
  <c r="F1810" i="36"/>
  <c r="F1811" i="36"/>
  <c r="F1812" i="36"/>
  <c r="F1813" i="36"/>
  <c r="F1814" i="36"/>
  <c r="F1815" i="36"/>
  <c r="F1816" i="36"/>
  <c r="F1817" i="36"/>
  <c r="F1818" i="36"/>
  <c r="F1819" i="36"/>
  <c r="F1820" i="36"/>
  <c r="F1821" i="36"/>
  <c r="F1822" i="36"/>
  <c r="F1823" i="36"/>
  <c r="F1824" i="36"/>
  <c r="F1825" i="36"/>
  <c r="F1826" i="36"/>
  <c r="F1827" i="36"/>
  <c r="F1828" i="36"/>
  <c r="F1829" i="36"/>
  <c r="F1830" i="36"/>
  <c r="F1831" i="36"/>
  <c r="F1832" i="36"/>
  <c r="F1833" i="36"/>
  <c r="F1834" i="36"/>
  <c r="F1835" i="36"/>
  <c r="F1836" i="36"/>
  <c r="F1837" i="36"/>
  <c r="F1838" i="36"/>
  <c r="F1839" i="36"/>
  <c r="F1840" i="36"/>
  <c r="F1841" i="36"/>
  <c r="F1842" i="36"/>
  <c r="F1843" i="36"/>
  <c r="F1844" i="36"/>
  <c r="F1845" i="36"/>
  <c r="F1846" i="36"/>
  <c r="F1847" i="36"/>
  <c r="F1848" i="36"/>
  <c r="F1849" i="36"/>
  <c r="F1850" i="36"/>
  <c r="F1851" i="36"/>
  <c r="F1852" i="36"/>
  <c r="F1853" i="36"/>
  <c r="F1854" i="36"/>
  <c r="F1855" i="36"/>
  <c r="F1856" i="36"/>
  <c r="F1857" i="36"/>
  <c r="F1858" i="36"/>
  <c r="F1859" i="36"/>
  <c r="F1860" i="36"/>
  <c r="F1861" i="36"/>
  <c r="F1862" i="36"/>
  <c r="F1863" i="36"/>
  <c r="F1864" i="36"/>
  <c r="F1865" i="36"/>
  <c r="F1866" i="36"/>
  <c r="F1867" i="36"/>
  <c r="F1868" i="36"/>
  <c r="F1869" i="36"/>
  <c r="F1870" i="36"/>
  <c r="F1871" i="36"/>
  <c r="F1872" i="36"/>
  <c r="F1873" i="36"/>
  <c r="F1874" i="36"/>
  <c r="F1875" i="36"/>
  <c r="F1876" i="36"/>
  <c r="F1877" i="36"/>
  <c r="F1878" i="36"/>
  <c r="F1879" i="36"/>
  <c r="F1880" i="36"/>
  <c r="F1881" i="36"/>
  <c r="F1882" i="36"/>
  <c r="F1883" i="36"/>
  <c r="F1884" i="36"/>
  <c r="F1885" i="36"/>
  <c r="F1886" i="36"/>
  <c r="F1887" i="36"/>
  <c r="F1888" i="36"/>
  <c r="F1889" i="36"/>
  <c r="F1890" i="36"/>
  <c r="F1891" i="36"/>
  <c r="F1892" i="36"/>
  <c r="F1893" i="36"/>
  <c r="F1894" i="36"/>
  <c r="F1895" i="36"/>
  <c r="F1896" i="36"/>
  <c r="F1897" i="36"/>
  <c r="F1898" i="36"/>
  <c r="F1899" i="36"/>
  <c r="F1900" i="36"/>
  <c r="F1901" i="36"/>
  <c r="F1902" i="36"/>
  <c r="F1903" i="36"/>
  <c r="F1904" i="36"/>
  <c r="F1905" i="36"/>
  <c r="F1906" i="36"/>
  <c r="F1907" i="36"/>
  <c r="F1908" i="36"/>
  <c r="F1909" i="36"/>
  <c r="F1910" i="36"/>
  <c r="F1911" i="36"/>
  <c r="F1912" i="36"/>
  <c r="F1913" i="36"/>
  <c r="F1914" i="36"/>
  <c r="F1915" i="36"/>
  <c r="F1916" i="36"/>
  <c r="F1917" i="36"/>
  <c r="F1918" i="36"/>
  <c r="F1919" i="36"/>
  <c r="F1920" i="36"/>
  <c r="F1921" i="36"/>
  <c r="F1922" i="36"/>
  <c r="F1923" i="36"/>
  <c r="F1924" i="36"/>
  <c r="F1925" i="36"/>
  <c r="F1926" i="36"/>
  <c r="F1927" i="36"/>
  <c r="F1928" i="36"/>
  <c r="F1929" i="36"/>
  <c r="F1930" i="36"/>
  <c r="F1931" i="36"/>
  <c r="F1932" i="36"/>
  <c r="F1933" i="36"/>
  <c r="F1934" i="36"/>
  <c r="F1935" i="36"/>
  <c r="F1936" i="36"/>
  <c r="F1937" i="36"/>
  <c r="F1938" i="36"/>
  <c r="F1939" i="36"/>
  <c r="F1940" i="36"/>
  <c r="F1941" i="36"/>
  <c r="F1942" i="36"/>
  <c r="F1943" i="36"/>
  <c r="F1944" i="36"/>
  <c r="F1945" i="36"/>
  <c r="F1946" i="36"/>
  <c r="F1947" i="36"/>
  <c r="F1948" i="36"/>
  <c r="F1949" i="36"/>
  <c r="F1950" i="36"/>
  <c r="F1951" i="36"/>
  <c r="F1952" i="36"/>
  <c r="F1953" i="36"/>
  <c r="F1954" i="36"/>
  <c r="F1955" i="36"/>
  <c r="F1956" i="36"/>
  <c r="F1957" i="36"/>
  <c r="F1958" i="36"/>
  <c r="F1959" i="36"/>
  <c r="F1960" i="36"/>
  <c r="F1961" i="36"/>
  <c r="F1962" i="36"/>
  <c r="F1963" i="36"/>
  <c r="F1964" i="36"/>
  <c r="F1965" i="36"/>
  <c r="F1966" i="36"/>
  <c r="F1967" i="36"/>
  <c r="F1968" i="36"/>
  <c r="F1969" i="36"/>
  <c r="F1970" i="36"/>
  <c r="F1971" i="36"/>
  <c r="F1972" i="36"/>
  <c r="F1973" i="36"/>
  <c r="F1974" i="36"/>
  <c r="F1975" i="36"/>
  <c r="F1976" i="36"/>
  <c r="F1977" i="36"/>
  <c r="F1978" i="36"/>
  <c r="F1979" i="36"/>
  <c r="F1980" i="36"/>
  <c r="F1981" i="36"/>
  <c r="F1982" i="36"/>
  <c r="F1983" i="36"/>
  <c r="F1984" i="36"/>
  <c r="F1985" i="36"/>
  <c r="F1986" i="36"/>
  <c r="F1987" i="36"/>
  <c r="F1988" i="36"/>
  <c r="F1989" i="36"/>
  <c r="F1990" i="36"/>
  <c r="F1991" i="36"/>
  <c r="F1992" i="36"/>
  <c r="F1993" i="36"/>
  <c r="F1994" i="36"/>
  <c r="F1995" i="36"/>
  <c r="F1996" i="36"/>
  <c r="F1997" i="36"/>
  <c r="F1998" i="36"/>
  <c r="F1999" i="36"/>
  <c r="F2000" i="36"/>
  <c r="F2001" i="36"/>
  <c r="F2002" i="36"/>
  <c r="F2003" i="36"/>
  <c r="F2004" i="36"/>
  <c r="F2005" i="36"/>
  <c r="F2006" i="36"/>
  <c r="F2007" i="36"/>
  <c r="F2008" i="36"/>
  <c r="F2009" i="36"/>
  <c r="F2010" i="36"/>
  <c r="F2011" i="36"/>
  <c r="F2012" i="36"/>
  <c r="F2013" i="36"/>
  <c r="F2014" i="36"/>
  <c r="F2015" i="36"/>
  <c r="F2016" i="36"/>
  <c r="F2017" i="36"/>
  <c r="F2018" i="36"/>
  <c r="F2019" i="36"/>
  <c r="F2020" i="36"/>
  <c r="F2021" i="36"/>
  <c r="F2022" i="36"/>
  <c r="F2023" i="36"/>
  <c r="F2024" i="36"/>
  <c r="F2025" i="36"/>
  <c r="F2026" i="36"/>
  <c r="F2027" i="36"/>
  <c r="F2028" i="36"/>
  <c r="F2029" i="36"/>
  <c r="F2030" i="36"/>
  <c r="F2031" i="36"/>
  <c r="F2032" i="36"/>
  <c r="F2033" i="36"/>
  <c r="F2034" i="36"/>
  <c r="F2035" i="36"/>
  <c r="F2036" i="36"/>
  <c r="F2037" i="36"/>
  <c r="F2038" i="36"/>
  <c r="F2039" i="36"/>
  <c r="F2040" i="36"/>
  <c r="F2041" i="36"/>
  <c r="F2042" i="36"/>
  <c r="F2043" i="36"/>
  <c r="F2044" i="36"/>
  <c r="F2045" i="36"/>
  <c r="F2046" i="36"/>
  <c r="F2047" i="36"/>
  <c r="F2048" i="36"/>
  <c r="F2049" i="36"/>
  <c r="F2050" i="36"/>
  <c r="F2051" i="36"/>
  <c r="F2052" i="36"/>
  <c r="F2053" i="36"/>
  <c r="F2054" i="36"/>
  <c r="F2055" i="36"/>
  <c r="F2056" i="36"/>
  <c r="F2057" i="36"/>
  <c r="F2058" i="36"/>
  <c r="F2059" i="36"/>
  <c r="F2060" i="36"/>
  <c r="F2061" i="36"/>
  <c r="F2062" i="36"/>
  <c r="F2063" i="36"/>
  <c r="F2064" i="36"/>
  <c r="F2065" i="36"/>
  <c r="F2066" i="36"/>
  <c r="F2067" i="36"/>
  <c r="F2068" i="36"/>
  <c r="F2069" i="36"/>
  <c r="F2070" i="36"/>
  <c r="F2071" i="36"/>
  <c r="F2072" i="36"/>
  <c r="F2073" i="36"/>
  <c r="F2074" i="36"/>
  <c r="F2075" i="36"/>
  <c r="F2076" i="36"/>
  <c r="F2077" i="36"/>
  <c r="F2078" i="36"/>
  <c r="F2079" i="36"/>
  <c r="F2080" i="36"/>
  <c r="F2081" i="36"/>
  <c r="F2082" i="36"/>
  <c r="F2083" i="36"/>
  <c r="F2084" i="36"/>
  <c r="F2085" i="36"/>
  <c r="F2086" i="36"/>
  <c r="F2087" i="36"/>
  <c r="F2088" i="36"/>
  <c r="F2089" i="36"/>
  <c r="F2090" i="36"/>
  <c r="F2091" i="36"/>
  <c r="F2092" i="36"/>
  <c r="F2093" i="36"/>
  <c r="F2094" i="36"/>
  <c r="F2095" i="36"/>
  <c r="F2096" i="36"/>
  <c r="F2097" i="36"/>
  <c r="F2098" i="36"/>
  <c r="F2099" i="36"/>
  <c r="F2100" i="36"/>
  <c r="F2101" i="36"/>
  <c r="F2102" i="36"/>
  <c r="F2103" i="36"/>
  <c r="F2104" i="36"/>
  <c r="F2105" i="36"/>
  <c r="F2106" i="36"/>
  <c r="F2107" i="36"/>
  <c r="F2108" i="36"/>
  <c r="F2109" i="36"/>
  <c r="F2110" i="36"/>
  <c r="F2111" i="36"/>
  <c r="F2112" i="36"/>
  <c r="F2113" i="36"/>
  <c r="F2114" i="36"/>
  <c r="F2115" i="36"/>
  <c r="F2116" i="36"/>
  <c r="F2117" i="36"/>
  <c r="F2118" i="36"/>
  <c r="F2119" i="36"/>
  <c r="F2120" i="36"/>
  <c r="F2121" i="36"/>
  <c r="F2122" i="36"/>
  <c r="F2123" i="36"/>
  <c r="F2124" i="36"/>
  <c r="F2125" i="36"/>
  <c r="F2126" i="36"/>
  <c r="F2127" i="36"/>
  <c r="F2128" i="36"/>
  <c r="F2129" i="36"/>
  <c r="F2130" i="36"/>
  <c r="F2131" i="36"/>
  <c r="F2132" i="36"/>
  <c r="F2133" i="36"/>
  <c r="F2134" i="36"/>
  <c r="F2135" i="36"/>
  <c r="F2136" i="36"/>
  <c r="F2137" i="36"/>
  <c r="F2138" i="36"/>
  <c r="F2139" i="36"/>
  <c r="F2140" i="36"/>
  <c r="F2141" i="36"/>
  <c r="F2142" i="36"/>
  <c r="F2143" i="36"/>
  <c r="F2144" i="36"/>
  <c r="F2145" i="36"/>
  <c r="F2146" i="36"/>
  <c r="F2147" i="36"/>
  <c r="F2148" i="36"/>
  <c r="F2149" i="36"/>
  <c r="F2150" i="36"/>
  <c r="F2151" i="36"/>
  <c r="F2152" i="36"/>
  <c r="F2153" i="36"/>
  <c r="F2154" i="36"/>
  <c r="F2155" i="36"/>
  <c r="F2156" i="36"/>
  <c r="F2157" i="36"/>
  <c r="F2158" i="36"/>
  <c r="F2159" i="36"/>
  <c r="F2160" i="36"/>
  <c r="F2161" i="36"/>
  <c r="F2162" i="36"/>
  <c r="F2163" i="36"/>
  <c r="F2164" i="36"/>
  <c r="F2165" i="36"/>
  <c r="F2166" i="36"/>
  <c r="F2167" i="36"/>
  <c r="F2168" i="36"/>
  <c r="F2169" i="36"/>
  <c r="F2170" i="36"/>
  <c r="F2171" i="36"/>
  <c r="F2172" i="36"/>
  <c r="F2173" i="36"/>
  <c r="F2174" i="36"/>
  <c r="F2175" i="36"/>
  <c r="F2176" i="36"/>
  <c r="F2177" i="36"/>
  <c r="F2178" i="36"/>
  <c r="F2179" i="36"/>
  <c r="F2180" i="36"/>
  <c r="F2181" i="36"/>
  <c r="F2182" i="36"/>
  <c r="F2183" i="36"/>
  <c r="F2184" i="36"/>
  <c r="F2185" i="36"/>
  <c r="F2186" i="36"/>
  <c r="F2187" i="36"/>
  <c r="F2188" i="36"/>
  <c r="F2189" i="36"/>
  <c r="F2190" i="36"/>
  <c r="F2191" i="36"/>
  <c r="F2192" i="36"/>
  <c r="F2193" i="36"/>
  <c r="F2194" i="36"/>
  <c r="F2195" i="36"/>
  <c r="F2196" i="36"/>
  <c r="F2197" i="36"/>
  <c r="F2198" i="36"/>
  <c r="F2199" i="36"/>
  <c r="F2200" i="36"/>
  <c r="F2201" i="36"/>
  <c r="F2202" i="36"/>
  <c r="F2203" i="36"/>
  <c r="F2204" i="36"/>
  <c r="F2205" i="36"/>
  <c r="F2206" i="36"/>
  <c r="F2207" i="36"/>
  <c r="F2208" i="36"/>
  <c r="F2209" i="36"/>
  <c r="F2210" i="36"/>
  <c r="F2211" i="36"/>
  <c r="F2212" i="36"/>
  <c r="F2213" i="36"/>
  <c r="F2214" i="36"/>
  <c r="F2215" i="36"/>
  <c r="F2216" i="36"/>
  <c r="F2217" i="36"/>
  <c r="F2218" i="36"/>
  <c r="F2219" i="36"/>
  <c r="F2220" i="36"/>
  <c r="F2221" i="36"/>
  <c r="F2222" i="36"/>
  <c r="F2223" i="36"/>
  <c r="F2224" i="36"/>
  <c r="F2225" i="36"/>
  <c r="F2226" i="36"/>
  <c r="F2227" i="36"/>
  <c r="F2228" i="36"/>
  <c r="F2229" i="36"/>
  <c r="F2230" i="36"/>
  <c r="F2231" i="36"/>
  <c r="F2232" i="36"/>
  <c r="F2233" i="36"/>
  <c r="F2234" i="36"/>
  <c r="F2235" i="36"/>
  <c r="F2236" i="36"/>
  <c r="F2237" i="36"/>
  <c r="F2238" i="36"/>
  <c r="F2239" i="36"/>
  <c r="F2240" i="36"/>
  <c r="F2241" i="36"/>
  <c r="F2242" i="36"/>
  <c r="F2243" i="36"/>
  <c r="F2244" i="36"/>
  <c r="F2245" i="36"/>
  <c r="F2246" i="36"/>
  <c r="F2247" i="36"/>
  <c r="F2248" i="36"/>
  <c r="F2249" i="36"/>
  <c r="F2250" i="36"/>
  <c r="F2251" i="36"/>
  <c r="F2252" i="36"/>
  <c r="F2253" i="36"/>
  <c r="F2254" i="36"/>
  <c r="F2255" i="36"/>
  <c r="F2256" i="36"/>
  <c r="F2257" i="36"/>
  <c r="F2258" i="36"/>
  <c r="F2259" i="36"/>
  <c r="F2260" i="36"/>
  <c r="F2261" i="36"/>
  <c r="F2262" i="36"/>
  <c r="F2263" i="36"/>
  <c r="F2264" i="36"/>
  <c r="F2265" i="36"/>
  <c r="F2266" i="36"/>
  <c r="F2267" i="36"/>
  <c r="F2268" i="36"/>
  <c r="F2269" i="36"/>
  <c r="F2270" i="36"/>
  <c r="F2271" i="36"/>
  <c r="F2272" i="36"/>
  <c r="F2273" i="36"/>
  <c r="F2274" i="36"/>
  <c r="F2275" i="36"/>
  <c r="F2276" i="36"/>
  <c r="F2277" i="36"/>
  <c r="F2278" i="36"/>
  <c r="F2279" i="36"/>
  <c r="F2280" i="36"/>
  <c r="F2281" i="36"/>
  <c r="F2282" i="36"/>
  <c r="F2283" i="36"/>
  <c r="F2284" i="36"/>
  <c r="F2285" i="36"/>
  <c r="F2286" i="36"/>
  <c r="F2287" i="36"/>
  <c r="F2288" i="36"/>
  <c r="F2289" i="36"/>
  <c r="F2290" i="36"/>
  <c r="F2291" i="36"/>
  <c r="F2292" i="36"/>
  <c r="F2293" i="36"/>
  <c r="F2294" i="36"/>
  <c r="F2295" i="36"/>
  <c r="F2296" i="36"/>
  <c r="F2297" i="36"/>
  <c r="F2298" i="36"/>
  <c r="F2299" i="36"/>
  <c r="F2300" i="36"/>
  <c r="F2301" i="36"/>
  <c r="F2302" i="36"/>
  <c r="F2303" i="36"/>
  <c r="F2304" i="36"/>
  <c r="F2305" i="36"/>
  <c r="F2306" i="36"/>
  <c r="F2307" i="36"/>
  <c r="F2308" i="36"/>
  <c r="F2309" i="36"/>
  <c r="F2310" i="36"/>
  <c r="F2311" i="36"/>
  <c r="F2312" i="36"/>
  <c r="F2313" i="36"/>
  <c r="F2314" i="36"/>
  <c r="F2315" i="36"/>
  <c r="F2316" i="36"/>
  <c r="F2317" i="36"/>
  <c r="F2318" i="36"/>
  <c r="F2319" i="36"/>
  <c r="F2320" i="36"/>
  <c r="F2321" i="36"/>
  <c r="F2322" i="36"/>
  <c r="F2323" i="36"/>
  <c r="F2324" i="36"/>
  <c r="F2325" i="36"/>
  <c r="F2326" i="36"/>
  <c r="F2327" i="36"/>
  <c r="F2328" i="36"/>
  <c r="F2329" i="36"/>
  <c r="F2330" i="36"/>
  <c r="F2331" i="36"/>
  <c r="F2332" i="36"/>
  <c r="F2333" i="36"/>
  <c r="F2334" i="36"/>
  <c r="F2335" i="36"/>
  <c r="F2336" i="36"/>
  <c r="F2337" i="36"/>
  <c r="F2338" i="36"/>
  <c r="F2339" i="36"/>
  <c r="F2340" i="36"/>
  <c r="F2341" i="36"/>
  <c r="F2342" i="36"/>
  <c r="F2343" i="36"/>
  <c r="F2344" i="36"/>
  <c r="F2345" i="36"/>
  <c r="F2346" i="36"/>
  <c r="F2347" i="36"/>
  <c r="F2348" i="36"/>
  <c r="F2349" i="36"/>
  <c r="F2350" i="36"/>
  <c r="F2351" i="36"/>
  <c r="F2352" i="36"/>
  <c r="F2353" i="36"/>
  <c r="F2354" i="36"/>
  <c r="F2355" i="36"/>
  <c r="F2356" i="36"/>
  <c r="F2357" i="36"/>
  <c r="F2358" i="36"/>
  <c r="F2359" i="36"/>
  <c r="F2360" i="36"/>
  <c r="F2361" i="36"/>
  <c r="F2362" i="36"/>
  <c r="F2363" i="36"/>
  <c r="F2364" i="36"/>
  <c r="F2365" i="36"/>
  <c r="F2366" i="36"/>
  <c r="F2367" i="36"/>
  <c r="F2368" i="36"/>
  <c r="F2369" i="36"/>
  <c r="F2370" i="36"/>
  <c r="F2371" i="36"/>
  <c r="F2372" i="36"/>
  <c r="F2373" i="36"/>
  <c r="F2374" i="36"/>
  <c r="F2375" i="36"/>
  <c r="F2376" i="36"/>
  <c r="F2377" i="36"/>
  <c r="F2378" i="36"/>
  <c r="F2379" i="36"/>
  <c r="F2380" i="36"/>
  <c r="F2381" i="36"/>
  <c r="F2382" i="36"/>
  <c r="F2383" i="36"/>
  <c r="F2384" i="36"/>
  <c r="F2385" i="36"/>
  <c r="F2386" i="36"/>
  <c r="F2387" i="36"/>
  <c r="F2388" i="36"/>
  <c r="F2389" i="36"/>
  <c r="F2390" i="36"/>
  <c r="F2391" i="36"/>
  <c r="F2392" i="36"/>
  <c r="F2393" i="36"/>
  <c r="F2394" i="36"/>
  <c r="F2395" i="36"/>
  <c r="F2396" i="36"/>
  <c r="F2397" i="36"/>
  <c r="F2398" i="36"/>
  <c r="F2399" i="36"/>
  <c r="F2400" i="36"/>
  <c r="F2401" i="36"/>
  <c r="F2402" i="36"/>
  <c r="F2403" i="36"/>
  <c r="F2404" i="36"/>
  <c r="F2405" i="36"/>
  <c r="F2406" i="36"/>
  <c r="F2407" i="36"/>
  <c r="F2408" i="36"/>
  <c r="F2409" i="36"/>
  <c r="F2410" i="36"/>
  <c r="F2411" i="36"/>
  <c r="F2412" i="36"/>
  <c r="F2413" i="36"/>
  <c r="F2414" i="36"/>
  <c r="F2415" i="36"/>
  <c r="F2416" i="36"/>
  <c r="F2417" i="36"/>
  <c r="F2418" i="36"/>
  <c r="F2419" i="36"/>
  <c r="F2420" i="36"/>
  <c r="F2421" i="36"/>
  <c r="F2422" i="36"/>
  <c r="F2423" i="36"/>
  <c r="F2424" i="36"/>
  <c r="F2425" i="36"/>
  <c r="F2426" i="36"/>
  <c r="F2427" i="36"/>
  <c r="F2428" i="36"/>
  <c r="F2429" i="36"/>
  <c r="F2430" i="36"/>
  <c r="F2431" i="36"/>
  <c r="F2432" i="36"/>
  <c r="F2433" i="36"/>
  <c r="F2434" i="36"/>
  <c r="F2435" i="36"/>
  <c r="F2436" i="36"/>
  <c r="F2437" i="36"/>
  <c r="F2438" i="36"/>
  <c r="F2439" i="36"/>
  <c r="F2440" i="36"/>
  <c r="F2441" i="36"/>
  <c r="F2442" i="36"/>
  <c r="F2443" i="36"/>
  <c r="F2444" i="36"/>
  <c r="F2445" i="36"/>
  <c r="F2446" i="36"/>
  <c r="F2447" i="36"/>
  <c r="F2448" i="36"/>
  <c r="F2449" i="36"/>
  <c r="F2450" i="36"/>
  <c r="F2451" i="36"/>
  <c r="F2452" i="36"/>
  <c r="F2453" i="36"/>
  <c r="F2454" i="36"/>
  <c r="F2455" i="36"/>
  <c r="F2456" i="36"/>
  <c r="F2457" i="36"/>
  <c r="F2458" i="36"/>
  <c r="F2459" i="36"/>
  <c r="F2460" i="36"/>
  <c r="F2461" i="36"/>
  <c r="F2462" i="36"/>
  <c r="F2463" i="36"/>
  <c r="F2464" i="36"/>
  <c r="F2465" i="36"/>
  <c r="F2466" i="36"/>
  <c r="F2467" i="36"/>
  <c r="F2468" i="36"/>
  <c r="F2469" i="36"/>
  <c r="F2470" i="36"/>
  <c r="F2471" i="36"/>
  <c r="F2472" i="36"/>
  <c r="F2473" i="36"/>
  <c r="F2474" i="36"/>
  <c r="F2475" i="36"/>
  <c r="F2476" i="36"/>
  <c r="F2477" i="36"/>
  <c r="F2478" i="36"/>
  <c r="F2479" i="36"/>
  <c r="F2480" i="36"/>
  <c r="F2481" i="36"/>
  <c r="F2482" i="36"/>
  <c r="F2483" i="36"/>
  <c r="F2484" i="36"/>
  <c r="F2485" i="36"/>
  <c r="F2486" i="36"/>
  <c r="F2487" i="36"/>
  <c r="F2488" i="36"/>
  <c r="F2489" i="36"/>
  <c r="F2490" i="36"/>
  <c r="F2491" i="36"/>
  <c r="F2492" i="36"/>
  <c r="F2493" i="36"/>
  <c r="F2494" i="36"/>
  <c r="F2495" i="36"/>
  <c r="F2496" i="36"/>
  <c r="F2497" i="36"/>
  <c r="F2498" i="36"/>
  <c r="F2499" i="36"/>
  <c r="F2500" i="36"/>
  <c r="F2501" i="36"/>
  <c r="F2502" i="36"/>
  <c r="F2503" i="36"/>
  <c r="F2504" i="36"/>
  <c r="F2505" i="36"/>
  <c r="F2506" i="36"/>
  <c r="F2507" i="36"/>
  <c r="F2508" i="36"/>
  <c r="F2509" i="36"/>
  <c r="F2510" i="36"/>
  <c r="F2511" i="36"/>
  <c r="F2512" i="36"/>
  <c r="F2513" i="36"/>
  <c r="F2514" i="36"/>
  <c r="F2515" i="36"/>
  <c r="F2516" i="36"/>
  <c r="F2517" i="36"/>
  <c r="F2518" i="36"/>
  <c r="F2519" i="36"/>
  <c r="F2520" i="36"/>
  <c r="F2521" i="36"/>
  <c r="F2522" i="36"/>
  <c r="F2523" i="36"/>
  <c r="F2524" i="36"/>
  <c r="F2525" i="36"/>
  <c r="F2526" i="36"/>
  <c r="F2527" i="36"/>
  <c r="F2528" i="36"/>
  <c r="F2529" i="36"/>
  <c r="F2530" i="36"/>
  <c r="F2531" i="36"/>
  <c r="F2532" i="36"/>
  <c r="F2533" i="36"/>
  <c r="F2534" i="36"/>
  <c r="F2535" i="36"/>
  <c r="F2536" i="36"/>
  <c r="F2537" i="36"/>
  <c r="F2538" i="36"/>
  <c r="F2539" i="36"/>
  <c r="F2540" i="36"/>
  <c r="F2541" i="36"/>
  <c r="F2542" i="36"/>
  <c r="F2543" i="36"/>
  <c r="F2544" i="36"/>
  <c r="F2545" i="36"/>
  <c r="F2546" i="36"/>
  <c r="F2547" i="36"/>
  <c r="F2548" i="36"/>
  <c r="F2549" i="36"/>
  <c r="F2550" i="36"/>
  <c r="F2551" i="36"/>
  <c r="F2552" i="36"/>
  <c r="F2553" i="36"/>
  <c r="F2554" i="36"/>
  <c r="F2555" i="36"/>
  <c r="F2556" i="36"/>
  <c r="F2557" i="36"/>
  <c r="F2558" i="36"/>
  <c r="F2559" i="36"/>
  <c r="F2560" i="36"/>
  <c r="F2561" i="36"/>
  <c r="F2562" i="36"/>
  <c r="F2563" i="36"/>
  <c r="F2564" i="36"/>
  <c r="F2565" i="36"/>
  <c r="F2566" i="36"/>
  <c r="F2567" i="36"/>
  <c r="F2568" i="36"/>
  <c r="F2569" i="36"/>
  <c r="F2570" i="36"/>
  <c r="F2571" i="36"/>
  <c r="F2572" i="36"/>
  <c r="F2573" i="36"/>
  <c r="F2574" i="36"/>
  <c r="F2575" i="36"/>
  <c r="F2576" i="36"/>
  <c r="F2577" i="36"/>
  <c r="F2578" i="36"/>
  <c r="F2579" i="36"/>
  <c r="F2580" i="36"/>
  <c r="F2581" i="36"/>
  <c r="F2582" i="36"/>
  <c r="F2583" i="36"/>
  <c r="F2584" i="36"/>
  <c r="F2585" i="36"/>
  <c r="F2586" i="36"/>
  <c r="F2587" i="36"/>
  <c r="F2588" i="36"/>
  <c r="F2589" i="36"/>
  <c r="F2590" i="36"/>
  <c r="F2591" i="36"/>
  <c r="F2592" i="36"/>
  <c r="F2593" i="36"/>
  <c r="F2594" i="36"/>
  <c r="F2595" i="36"/>
  <c r="F2596" i="36"/>
  <c r="F2597" i="36"/>
  <c r="F2598" i="36"/>
  <c r="F2599" i="36"/>
  <c r="F2600" i="36"/>
  <c r="F2601" i="36"/>
  <c r="F2602" i="36"/>
  <c r="F2603" i="36"/>
  <c r="F2604" i="36"/>
  <c r="F2605" i="36"/>
  <c r="F2606" i="36"/>
  <c r="F2607" i="36"/>
  <c r="F2608" i="36"/>
  <c r="F2609" i="36"/>
  <c r="F2610" i="36"/>
  <c r="F2611" i="36"/>
  <c r="F2612" i="36"/>
  <c r="F2613" i="36"/>
  <c r="F2614" i="36"/>
  <c r="F2615" i="36"/>
  <c r="F2616" i="36"/>
  <c r="F2617" i="36"/>
  <c r="F2618" i="36"/>
  <c r="F2619" i="36"/>
  <c r="F2620" i="36"/>
  <c r="F2621" i="36"/>
  <c r="F2622" i="36"/>
  <c r="F2623" i="36"/>
  <c r="F2624" i="36"/>
  <c r="F2625" i="36"/>
  <c r="F2626" i="36"/>
  <c r="F2627" i="36"/>
  <c r="F2628" i="36"/>
  <c r="F2629" i="36"/>
  <c r="F2630" i="36"/>
  <c r="F2631" i="36"/>
  <c r="F2632" i="36"/>
  <c r="F2633" i="36"/>
  <c r="F2634" i="36"/>
  <c r="F2635" i="36"/>
  <c r="F2636" i="36"/>
  <c r="F2637" i="36"/>
  <c r="F2638" i="36"/>
  <c r="F2639" i="36"/>
  <c r="F2640" i="36"/>
  <c r="F2641" i="36"/>
  <c r="F2642" i="36"/>
  <c r="F2643" i="36"/>
  <c r="F2644" i="36"/>
  <c r="F2645" i="36"/>
  <c r="F2646" i="36"/>
  <c r="F2647" i="36"/>
  <c r="F2648" i="36"/>
  <c r="F2649" i="36"/>
  <c r="F2650" i="36"/>
  <c r="F2651" i="36"/>
  <c r="F2652" i="36"/>
  <c r="F2653" i="36"/>
  <c r="F2654" i="36"/>
  <c r="F2655" i="36"/>
  <c r="F2656" i="36"/>
  <c r="F2657" i="36"/>
  <c r="F2658" i="36"/>
  <c r="F2659" i="36"/>
  <c r="F2660" i="36"/>
  <c r="F2661" i="36"/>
  <c r="F2662" i="36"/>
  <c r="F2663" i="36"/>
  <c r="F2664" i="36"/>
  <c r="F2665" i="36"/>
  <c r="F2666" i="36"/>
  <c r="F2667" i="36"/>
  <c r="F2668" i="36"/>
  <c r="F2669" i="36"/>
  <c r="F2670" i="36"/>
  <c r="F2671" i="36"/>
  <c r="F2672" i="36"/>
  <c r="F2673" i="36"/>
  <c r="F2674" i="36"/>
  <c r="F2675" i="36"/>
  <c r="F2676" i="36"/>
  <c r="F2677" i="36"/>
  <c r="F2678" i="36"/>
  <c r="F2679" i="36"/>
  <c r="F2680" i="36"/>
  <c r="F2681" i="36"/>
  <c r="F2682" i="36"/>
  <c r="F2683" i="36"/>
  <c r="F2684" i="36"/>
  <c r="F2685" i="36"/>
  <c r="F2686" i="36"/>
  <c r="F2687" i="36"/>
  <c r="F2688" i="36"/>
  <c r="F2689" i="36"/>
  <c r="F2690" i="36"/>
  <c r="F2691" i="36"/>
  <c r="F2692" i="36"/>
  <c r="F2693" i="36"/>
  <c r="F2694" i="36"/>
  <c r="F2695" i="36"/>
  <c r="F2696" i="36"/>
  <c r="F2697" i="36"/>
  <c r="F2698" i="36"/>
  <c r="F2699" i="36"/>
  <c r="F2700" i="36"/>
  <c r="F2701" i="36"/>
  <c r="F2702" i="36"/>
  <c r="F2703" i="36"/>
  <c r="F2704" i="36"/>
  <c r="F2705" i="36"/>
  <c r="F2706" i="36"/>
  <c r="F2707" i="36"/>
  <c r="F2708" i="36"/>
  <c r="F2709" i="36"/>
  <c r="F2710" i="36"/>
  <c r="F2711" i="36"/>
  <c r="F2712" i="36"/>
  <c r="F2713" i="36"/>
  <c r="F2714" i="36"/>
  <c r="F2715" i="36"/>
  <c r="F2716" i="36"/>
  <c r="F2717" i="36"/>
  <c r="F2718" i="36"/>
  <c r="F2719" i="36"/>
  <c r="F2720" i="36"/>
  <c r="F2721" i="36"/>
  <c r="F2722" i="36"/>
  <c r="F2723" i="36"/>
  <c r="F2724" i="36"/>
  <c r="F2725" i="36"/>
  <c r="F2726" i="36"/>
  <c r="F2727" i="36"/>
  <c r="F2728" i="36"/>
  <c r="F2729" i="36"/>
  <c r="F2730" i="36"/>
  <c r="F2731" i="36"/>
  <c r="F2732" i="36"/>
  <c r="F2733" i="36"/>
  <c r="F2734" i="36"/>
  <c r="F2735" i="36"/>
  <c r="F2736" i="36"/>
  <c r="F2737" i="36"/>
  <c r="F2738" i="36"/>
  <c r="F2739" i="36"/>
  <c r="F2740" i="36"/>
  <c r="F2741" i="36"/>
  <c r="F2742" i="36"/>
  <c r="F2743" i="36"/>
  <c r="F2744" i="36"/>
  <c r="F2745" i="36"/>
  <c r="F2746" i="36"/>
  <c r="F2747" i="36"/>
  <c r="F2748" i="36"/>
  <c r="F2749" i="36"/>
  <c r="F2750" i="36"/>
  <c r="F2751" i="36"/>
  <c r="F2752" i="36"/>
  <c r="F2753" i="36"/>
  <c r="F2754" i="36"/>
  <c r="F2755" i="36"/>
  <c r="F2756" i="36"/>
  <c r="F2757" i="36"/>
  <c r="F2758" i="36"/>
  <c r="F2759" i="36"/>
  <c r="F2760" i="36"/>
  <c r="F2761" i="36"/>
  <c r="F2762" i="36"/>
  <c r="F2763" i="36"/>
  <c r="F2764" i="36"/>
  <c r="F2765" i="36"/>
  <c r="F2766" i="36"/>
  <c r="F2767" i="36"/>
  <c r="F2768" i="36"/>
  <c r="F2769" i="36"/>
  <c r="F2770" i="36"/>
  <c r="F2771" i="36"/>
  <c r="F2772" i="36"/>
  <c r="F2773" i="36"/>
  <c r="F2774" i="36"/>
  <c r="F2775" i="36"/>
  <c r="F2776" i="36"/>
  <c r="F2777" i="36"/>
  <c r="F2778" i="36"/>
  <c r="F2779" i="36"/>
  <c r="F2780" i="36"/>
  <c r="F2781" i="36"/>
  <c r="F2782" i="36"/>
  <c r="F2783" i="36"/>
  <c r="F2784" i="36"/>
  <c r="F2785" i="36"/>
  <c r="F2786" i="36"/>
  <c r="F2787" i="36"/>
  <c r="F2788" i="36"/>
  <c r="F2789" i="36"/>
  <c r="F2790" i="36"/>
  <c r="F2791" i="36"/>
  <c r="F2792" i="36"/>
  <c r="F2793" i="36"/>
  <c r="F2794" i="36"/>
  <c r="F2795" i="36"/>
  <c r="F2796" i="36"/>
  <c r="F2797" i="36"/>
  <c r="F2798" i="36"/>
  <c r="F2799" i="36"/>
  <c r="F2800" i="36"/>
  <c r="F2801" i="36"/>
  <c r="F2802" i="36"/>
  <c r="F2803" i="36"/>
  <c r="F2804" i="36"/>
  <c r="F2805" i="36"/>
  <c r="F2806" i="36"/>
  <c r="F2807" i="36"/>
  <c r="F2808" i="36"/>
  <c r="F2809" i="36"/>
  <c r="F2810" i="36"/>
  <c r="F2811" i="36"/>
  <c r="F2812" i="36"/>
  <c r="F2813" i="36"/>
  <c r="F2814" i="36"/>
  <c r="F2815" i="36"/>
  <c r="F2816" i="36"/>
  <c r="F2817" i="36"/>
  <c r="F2818" i="36"/>
  <c r="F2819" i="36"/>
  <c r="F2820" i="36"/>
  <c r="F2821" i="36"/>
  <c r="F2822" i="36"/>
  <c r="F2823" i="36"/>
  <c r="F2824" i="36"/>
  <c r="F2825" i="36"/>
  <c r="F2826" i="36"/>
  <c r="F2827" i="36"/>
  <c r="F2828" i="36"/>
  <c r="F2829" i="36"/>
  <c r="F2830" i="36"/>
  <c r="F2831" i="36"/>
  <c r="F2832" i="36"/>
  <c r="F2833" i="36"/>
  <c r="F2834" i="36"/>
  <c r="F2835" i="36"/>
  <c r="F2836" i="36"/>
  <c r="F2837" i="36"/>
  <c r="F2838" i="36"/>
  <c r="F2839" i="36"/>
  <c r="F2840" i="36"/>
  <c r="F2841" i="36"/>
  <c r="F2842" i="36"/>
  <c r="F2843" i="36"/>
  <c r="F2844" i="36"/>
  <c r="F2845" i="36"/>
  <c r="F2846" i="36"/>
  <c r="F2847" i="36"/>
  <c r="F2848" i="36"/>
  <c r="F2849" i="36"/>
  <c r="F2850" i="36"/>
  <c r="F2851" i="36"/>
  <c r="F2852" i="36"/>
  <c r="F2853" i="36"/>
  <c r="F2854" i="36"/>
  <c r="F2855" i="36"/>
  <c r="F2856" i="36"/>
  <c r="F2857" i="36"/>
  <c r="F2858" i="36"/>
  <c r="F2859" i="36"/>
  <c r="F2860" i="36"/>
  <c r="F2861" i="36"/>
  <c r="F2862" i="36"/>
  <c r="F2863" i="36"/>
  <c r="F2864" i="36"/>
  <c r="F2865" i="36"/>
  <c r="F2866" i="36"/>
  <c r="F2867" i="36"/>
  <c r="F2868" i="36"/>
  <c r="F2869" i="36"/>
  <c r="F2870" i="36"/>
  <c r="F2871" i="36"/>
  <c r="F2872" i="36"/>
  <c r="F2873" i="36"/>
  <c r="F2874" i="36"/>
  <c r="F2875" i="36"/>
  <c r="F2876" i="36"/>
  <c r="F2877" i="36"/>
  <c r="F2878" i="36"/>
  <c r="F2879" i="36"/>
  <c r="F2880" i="36"/>
  <c r="F2881" i="36"/>
  <c r="F2882" i="36"/>
  <c r="F2883" i="36"/>
  <c r="F2884" i="36"/>
  <c r="F2885" i="36"/>
  <c r="F2886" i="36"/>
  <c r="F2887" i="36"/>
  <c r="F2888" i="36"/>
  <c r="F2889" i="36"/>
  <c r="G4" i="29"/>
  <c r="G5" i="29"/>
  <c r="G6" i="29"/>
  <c r="G38" i="29"/>
  <c r="G7" i="29"/>
  <c r="G39" i="29"/>
  <c r="G26" i="29"/>
  <c r="G8" i="29"/>
  <c r="G27" i="29"/>
  <c r="G28" i="29"/>
  <c r="G40" i="29"/>
  <c r="G29" i="29"/>
  <c r="G9" i="29"/>
  <c r="G10" i="29"/>
  <c r="G11" i="29"/>
  <c r="G12" i="29"/>
  <c r="G30" i="29"/>
  <c r="G41" i="29"/>
  <c r="G13" i="29"/>
  <c r="G42" i="29"/>
  <c r="G43" i="29"/>
  <c r="G31" i="29"/>
  <c r="G32" i="29"/>
  <c r="G14" i="29"/>
  <c r="G44" i="29"/>
  <c r="G15" i="29"/>
  <c r="G33" i="29"/>
  <c r="G16" i="29"/>
  <c r="G45" i="29"/>
  <c r="G17" i="29"/>
  <c r="G34" i="29"/>
  <c r="G35" i="29"/>
  <c r="G18" i="29"/>
  <c r="G19" i="29"/>
  <c r="G20" i="29"/>
  <c r="G21" i="29"/>
  <c r="G22" i="29"/>
  <c r="G46" i="29"/>
  <c r="G36" i="29"/>
  <c r="G23" i="29"/>
  <c r="G47" i="29"/>
  <c r="G48" i="29"/>
  <c r="G24" i="29"/>
  <c r="G37" i="29"/>
  <c r="G25" i="29"/>
  <c r="F4" i="34"/>
  <c r="F5" i="34"/>
  <c r="F6" i="34"/>
  <c r="F7" i="34"/>
  <c r="F8" i="34"/>
  <c r="F9" i="34"/>
  <c r="F10" i="34"/>
  <c r="F11" i="34"/>
  <c r="F12" i="34"/>
  <c r="C33" i="30"/>
  <c r="H290" i="35" l="1"/>
  <c r="H497" i="35"/>
  <c r="H685" i="35"/>
  <c r="H716" i="35"/>
  <c r="H1028" i="35"/>
  <c r="H313" i="35"/>
  <c r="H94" i="35"/>
  <c r="H364" i="35"/>
  <c r="H1040" i="35"/>
  <c r="H327" i="35"/>
  <c r="H1034" i="35"/>
  <c r="H780" i="35"/>
  <c r="H128" i="35"/>
  <c r="H320" i="35"/>
  <c r="H710" i="35"/>
  <c r="H674" i="35"/>
  <c r="K7" i="42"/>
  <c r="K12" i="42"/>
  <c r="K10" i="42"/>
  <c r="K9" i="42"/>
  <c r="K5" i="42"/>
  <c r="K4" i="42"/>
  <c r="K11" i="42"/>
  <c r="K8" i="42"/>
  <c r="K6" i="42"/>
  <c r="H314" i="35"/>
  <c r="H477" i="35"/>
  <c r="H516" i="35"/>
  <c r="H1021" i="35"/>
  <c r="H815" i="35"/>
  <c r="H1032" i="35"/>
  <c r="H1038" i="35"/>
  <c r="H1037" i="35"/>
  <c r="H1033" i="35"/>
  <c r="H560" i="35"/>
  <c r="H1027" i="35"/>
  <c r="H556" i="35"/>
  <c r="H1023" i="35"/>
  <c r="H773" i="35"/>
  <c r="H1036" i="35"/>
  <c r="H1035" i="35"/>
  <c r="H1031" i="35"/>
  <c r="H1022" i="35"/>
  <c r="H1026" i="35"/>
  <c r="H438" i="35"/>
  <c r="H1020" i="35"/>
  <c r="H702" i="35"/>
  <c r="H394" i="35"/>
  <c r="H1018" i="35"/>
  <c r="H849" i="35"/>
  <c r="H276" i="35"/>
  <c r="H552" i="35"/>
  <c r="H434" i="35"/>
  <c r="H811" i="35"/>
  <c r="H475" i="35"/>
  <c r="H810" i="35"/>
  <c r="H115" i="35"/>
  <c r="H669" i="35"/>
  <c r="H847" i="35"/>
  <c r="H807" i="35"/>
  <c r="H191" i="35"/>
  <c r="H592" i="35"/>
  <c r="H890" i="35"/>
  <c r="H275" i="35"/>
  <c r="H806" i="35"/>
  <c r="H888" i="35"/>
  <c r="H433" i="35"/>
  <c r="H346" i="35"/>
  <c r="H1060" i="35"/>
  <c r="H664" i="35"/>
  <c r="H343" i="35"/>
  <c r="H235" i="35"/>
  <c r="H766" i="35"/>
  <c r="H1058" i="35"/>
  <c r="H431" i="35"/>
  <c r="H846" i="35"/>
  <c r="H272" i="35"/>
  <c r="H472" i="35"/>
  <c r="H338" i="35"/>
  <c r="H303" i="35"/>
  <c r="H883" i="35"/>
  <c r="H801" i="35"/>
  <c r="H733" i="35"/>
  <c r="H148" i="35"/>
  <c r="H45" i="35"/>
  <c r="H582" i="35"/>
  <c r="H231" i="35"/>
  <c r="H623" i="35"/>
  <c r="H843" i="35"/>
  <c r="H299" i="35"/>
  <c r="H267" i="35"/>
  <c r="H657" i="35"/>
  <c r="H543" i="35"/>
  <c r="H1006" i="35"/>
  <c r="H925" i="35"/>
  <c r="H1005" i="35"/>
  <c r="H181" i="35"/>
  <c r="H228" i="35"/>
  <c r="H655" i="35"/>
  <c r="H467" i="35"/>
  <c r="H1004" i="35"/>
  <c r="H542" i="35"/>
  <c r="H227" i="35"/>
  <c r="H264" i="35"/>
  <c r="H75" i="35"/>
  <c r="H37" i="35"/>
  <c r="H760" i="35"/>
  <c r="H879" i="35"/>
  <c r="H506" i="35"/>
  <c r="H143" i="35"/>
  <c r="H576" i="35"/>
  <c r="H538" i="35"/>
  <c r="H177" i="35"/>
  <c r="H420" i="35"/>
  <c r="H73" i="35"/>
  <c r="H1051" i="35"/>
  <c r="H72" i="35"/>
  <c r="H140" i="35"/>
  <c r="H877" i="35"/>
  <c r="H621" i="35"/>
  <c r="H919" i="35"/>
  <c r="H1050" i="35"/>
  <c r="H32" i="35"/>
  <c r="H537" i="35"/>
  <c r="H139" i="35"/>
  <c r="H793" i="35"/>
  <c r="H997" i="35"/>
  <c r="H837" i="35"/>
  <c r="H502" i="35"/>
  <c r="H834" i="35"/>
  <c r="H137" i="35"/>
  <c r="H256" i="35"/>
  <c r="H219" i="35"/>
  <c r="H415" i="35"/>
  <c r="H996" i="35"/>
  <c r="H414" i="35"/>
  <c r="H955" i="35"/>
  <c r="H569" i="35"/>
  <c r="H369" i="35"/>
  <c r="H568" i="35"/>
  <c r="H953" i="35"/>
  <c r="H551" i="35"/>
  <c r="H513" i="35"/>
  <c r="H1061" i="35"/>
  <c r="H591" i="35"/>
  <c r="H474" i="35"/>
  <c r="H549" i="35"/>
  <c r="H737" i="35"/>
  <c r="H113" i="35"/>
  <c r="H347" i="35"/>
  <c r="H308" i="35"/>
  <c r="H547" i="35"/>
  <c r="H1057" i="35"/>
  <c r="H545" i="35"/>
  <c r="H586" i="35"/>
  <c r="H845" i="35"/>
  <c r="H930" i="35"/>
  <c r="H47" i="35"/>
  <c r="H583" i="35"/>
  <c r="H962" i="35"/>
  <c r="H302" i="35"/>
  <c r="H1054" i="35"/>
  <c r="H426" i="35"/>
  <c r="H79" i="35"/>
  <c r="H927" i="35"/>
  <c r="H107" i="35"/>
  <c r="H106" i="35"/>
  <c r="H797" i="35"/>
  <c r="H180" i="35"/>
  <c r="H104" i="35"/>
  <c r="H961" i="35"/>
  <c r="H507" i="35"/>
  <c r="H378" i="35"/>
  <c r="H263" i="35"/>
  <c r="H36" i="35"/>
  <c r="H178" i="35"/>
  <c r="H653" i="35"/>
  <c r="H465" i="35"/>
  <c r="H419" i="35"/>
  <c r="H921" i="35"/>
  <c r="H258" i="35"/>
  <c r="H724" i="35"/>
  <c r="H375" i="35"/>
  <c r="H839" i="35"/>
  <c r="H71" i="35"/>
  <c r="H372" i="35"/>
  <c r="H220" i="35"/>
  <c r="H31" i="35"/>
  <c r="H956" i="35"/>
  <c r="H174" i="35"/>
  <c r="H461" i="35"/>
  <c r="H98" i="35"/>
  <c r="H954" i="35"/>
  <c r="H370" i="35"/>
  <c r="H870" i="35"/>
  <c r="H459" i="35"/>
  <c r="H251" i="35"/>
  <c r="H617" i="35"/>
  <c r="H331" i="35"/>
  <c r="H457" i="35"/>
  <c r="H173" i="35"/>
  <c r="H991" i="35"/>
  <c r="H1039" i="35"/>
  <c r="H1063" i="35"/>
  <c r="H352" i="35"/>
  <c r="H392" i="35"/>
  <c r="H895" i="35"/>
  <c r="H390" i="35"/>
  <c r="H739" i="35"/>
  <c r="H767" i="35"/>
  <c r="H887" i="35"/>
  <c r="H596" i="35"/>
  <c r="H515" i="35"/>
  <c r="H973" i="35"/>
  <c r="H154" i="35"/>
  <c r="H239" i="35"/>
  <c r="H813" i="35"/>
  <c r="H153" i="35"/>
  <c r="H393" i="35"/>
  <c r="H53" i="35"/>
  <c r="H1016" i="35"/>
  <c r="H593" i="35"/>
  <c r="H670" i="35"/>
  <c r="H350" i="35"/>
  <c r="H894" i="35"/>
  <c r="H193" i="35"/>
  <c r="H808" i="35"/>
  <c r="H893" i="35"/>
  <c r="H348" i="35"/>
  <c r="H936" i="35"/>
  <c r="H768" i="35"/>
  <c r="H311" i="35"/>
  <c r="H666" i="35"/>
  <c r="H236" i="35"/>
  <c r="H274" i="35"/>
  <c r="H50" i="35"/>
  <c r="H698" i="35"/>
  <c r="H663" i="35"/>
  <c r="H931" i="35"/>
  <c r="H803" i="35"/>
  <c r="H430" i="35"/>
  <c r="H48" i="35"/>
  <c r="H662" i="35"/>
  <c r="H389" i="35"/>
  <c r="H1010" i="35"/>
  <c r="H339" i="35"/>
  <c r="H884" i="35"/>
  <c r="H802" i="35"/>
  <c r="H82" i="35"/>
  <c r="H183" i="35"/>
  <c r="H147" i="35"/>
  <c r="H732" i="35"/>
  <c r="H763" i="35"/>
  <c r="H108" i="35"/>
  <c r="H761" i="35"/>
  <c r="H382" i="35"/>
  <c r="H266" i="35"/>
  <c r="H622" i="35"/>
  <c r="H470" i="35"/>
  <c r="H695" i="35"/>
  <c r="H40" i="35"/>
  <c r="H39" i="35"/>
  <c r="H730" i="35"/>
  <c r="H578" i="35"/>
  <c r="H541" i="35"/>
  <c r="H540" i="35"/>
  <c r="H539" i="35"/>
  <c r="H759" i="35"/>
  <c r="H377" i="35"/>
  <c r="H103" i="35"/>
  <c r="H922" i="35"/>
  <c r="H878" i="35"/>
  <c r="H35" i="35"/>
  <c r="H34" i="35"/>
  <c r="H727" i="35"/>
  <c r="H334" i="35"/>
  <c r="H725" i="35"/>
  <c r="H463" i="35"/>
  <c r="H536" i="35"/>
  <c r="H876" i="35"/>
  <c r="H1046" i="35"/>
  <c r="H1007" i="35"/>
  <c r="H230" i="35"/>
  <c r="H424" i="35"/>
  <c r="H693" i="35"/>
  <c r="H842" i="35"/>
  <c r="H958" i="35"/>
  <c r="H376" i="35"/>
  <c r="H794" i="35"/>
  <c r="H333" i="35"/>
  <c r="H257" i="35"/>
  <c r="H998" i="35"/>
  <c r="H138" i="35"/>
  <c r="H918" i="35"/>
  <c r="H572" i="35"/>
  <c r="H618" i="35"/>
  <c r="H534" i="35"/>
  <c r="H872" i="35"/>
  <c r="H792" i="35"/>
  <c r="H330" i="35"/>
  <c r="H455" i="35"/>
  <c r="H23" i="35"/>
  <c r="H409" i="35"/>
  <c r="H529" i="35"/>
  <c r="H684" i="35"/>
  <c r="H133" i="35"/>
  <c r="H688" i="35"/>
  <c r="H687" i="35"/>
  <c r="H28" i="35"/>
  <c r="H832" i="35"/>
  <c r="H751" i="35"/>
  <c r="H26" i="35"/>
  <c r="H788" i="35"/>
  <c r="H454" i="35"/>
  <c r="H410" i="35"/>
  <c r="H24" i="35"/>
  <c r="H453" i="35"/>
  <c r="H717" i="35"/>
  <c r="H530" i="35"/>
  <c r="H408" i="35"/>
  <c r="H215" i="35"/>
  <c r="H828" i="35"/>
  <c r="H171" i="35"/>
  <c r="H528" i="35"/>
  <c r="H132" i="35"/>
  <c r="H948" i="35"/>
  <c r="H170" i="35"/>
  <c r="H286" i="35"/>
  <c r="H747" i="35"/>
  <c r="H491" i="35"/>
  <c r="H646" i="35"/>
  <c r="H248" i="35"/>
  <c r="H683" i="35"/>
  <c r="H745" i="35"/>
  <c r="H16" i="35"/>
  <c r="H169" i="35"/>
  <c r="H946" i="35"/>
  <c r="H403" i="35"/>
  <c r="H605" i="35"/>
  <c r="H987" i="35"/>
  <c r="H488" i="35"/>
  <c r="H167" i="35"/>
  <c r="H681" i="35"/>
  <c r="H207" i="35"/>
  <c r="H484" i="35"/>
  <c r="H679" i="35"/>
  <c r="H778" i="35"/>
  <c r="H713" i="35"/>
  <c r="H360" i="35"/>
  <c r="H636" i="35"/>
  <c r="H204" i="35"/>
  <c r="H561" i="35"/>
  <c r="H397" i="35"/>
  <c r="H127" i="35"/>
  <c r="H245" i="35"/>
  <c r="H124" i="35"/>
  <c r="H602" i="35"/>
  <c r="H742" i="35"/>
  <c r="H123" i="35"/>
  <c r="H163" i="35"/>
  <c r="H162" i="35"/>
  <c r="H979" i="35"/>
  <c r="H903" i="35"/>
  <c r="H200" i="35"/>
  <c r="H600" i="35"/>
  <c r="H559" i="35"/>
  <c r="H159" i="35"/>
  <c r="H775" i="35"/>
  <c r="H817" i="35"/>
  <c r="H976" i="35"/>
  <c r="H816" i="35"/>
  <c r="H281" i="35"/>
  <c r="H975" i="35"/>
  <c r="H88" i="35"/>
  <c r="H280" i="35"/>
  <c r="H478" i="35"/>
  <c r="H315" i="35"/>
  <c r="H5" i="35"/>
  <c r="H119" i="35"/>
  <c r="H355" i="35"/>
  <c r="H4" i="35"/>
  <c r="H951" i="35"/>
  <c r="H990" i="35"/>
  <c r="H865" i="35"/>
  <c r="H830" i="35"/>
  <c r="H405" i="35"/>
  <c r="H249" i="35"/>
  <c r="H527" i="35"/>
  <c r="H645" i="35"/>
  <c r="H642" i="35"/>
  <c r="H783" i="35"/>
  <c r="H824" i="35"/>
  <c r="H607" i="35"/>
  <c r="H823" i="35"/>
  <c r="H208" i="35"/>
  <c r="H986" i="35"/>
  <c r="H744" i="35"/>
  <c r="H166" i="35"/>
  <c r="H942" i="35"/>
  <c r="H126" i="35"/>
  <c r="H941" i="35"/>
  <c r="H603" i="35"/>
  <c r="H981" i="35"/>
  <c r="H60" i="35"/>
  <c r="H358" i="35"/>
  <c r="H855" i="35"/>
  <c r="H902" i="35"/>
  <c r="H395" i="35"/>
  <c r="H558" i="35"/>
  <c r="H707" i="35"/>
  <c r="H517" i="35"/>
  <c r="H87" i="35"/>
  <c r="H705" i="35"/>
  <c r="H555" i="35"/>
  <c r="H316" i="35"/>
  <c r="H598" i="35"/>
  <c r="H814" i="35"/>
  <c r="H196" i="35"/>
  <c r="H652" i="35"/>
  <c r="H875" i="35"/>
  <c r="H755" i="35"/>
  <c r="H462" i="35"/>
  <c r="H416" i="35"/>
  <c r="H30" i="35"/>
  <c r="H99" i="35"/>
  <c r="H570" i="35"/>
  <c r="H993" i="35"/>
  <c r="H871" i="35"/>
  <c r="H252" i="35"/>
  <c r="H499" i="35"/>
  <c r="H567" i="35"/>
  <c r="H649" i="35"/>
  <c r="H914" i="35"/>
  <c r="H789" i="35"/>
  <c r="H616" i="35"/>
  <c r="H867" i="35"/>
  <c r="H494" i="35"/>
  <c r="H614" i="35"/>
  <c r="H67" i="35"/>
  <c r="H492" i="35"/>
  <c r="H329" i="35"/>
  <c r="H328" i="35"/>
  <c r="H786" i="35"/>
  <c r="H563" i="35"/>
  <c r="H785" i="35"/>
  <c r="H611" i="35"/>
  <c r="H18" i="35"/>
  <c r="H784" i="35"/>
  <c r="H608" i="35"/>
  <c r="H402" i="35"/>
  <c r="H641" i="35"/>
  <c r="H908" i="35"/>
  <c r="H781" i="35"/>
  <c r="H487" i="35"/>
  <c r="H523" i="35"/>
  <c r="H821" i="35"/>
  <c r="H711" i="35"/>
  <c r="H820" i="35"/>
  <c r="H399" i="35"/>
  <c r="H819" i="35"/>
  <c r="H11" i="35"/>
  <c r="H522" i="35"/>
  <c r="H125" i="35"/>
  <c r="H284" i="35"/>
  <c r="H743" i="35"/>
  <c r="H777" i="35"/>
  <c r="H483" i="35"/>
  <c r="H980" i="35"/>
  <c r="H89" i="35"/>
  <c r="H7" i="35"/>
  <c r="H121" i="35"/>
  <c r="H6" i="35"/>
  <c r="H357" i="35"/>
  <c r="H199" i="35"/>
  <c r="H741" i="35"/>
  <c r="H673" i="35"/>
  <c r="H854" i="35"/>
  <c r="H901" i="35"/>
  <c r="H939" i="35"/>
  <c r="H853" i="35"/>
  <c r="H480" i="35"/>
  <c r="H241" i="35"/>
  <c r="H938" i="35"/>
  <c r="H479" i="35"/>
  <c r="H672" i="35"/>
  <c r="H57" i="35"/>
  <c r="H630" i="35"/>
  <c r="H85" i="35"/>
  <c r="H947" i="35"/>
  <c r="H610" i="35"/>
  <c r="H65" i="35"/>
  <c r="H485" i="35"/>
  <c r="H779" i="35"/>
  <c r="H12" i="35"/>
  <c r="H635" i="35"/>
  <c r="H519" i="35"/>
  <c r="H856" i="35"/>
  <c r="H202" i="35"/>
  <c r="H59" i="35"/>
  <c r="H978" i="35"/>
  <c r="H120" i="35"/>
  <c r="H443" i="35"/>
  <c r="H356" i="35"/>
  <c r="H518" i="35"/>
  <c r="H632" i="35"/>
  <c r="H900" i="35"/>
  <c r="H118" i="35"/>
  <c r="F33" i="41"/>
  <c r="C10" i="41"/>
  <c r="J29" i="41" a="1"/>
  <c r="E29" i="41" a="1"/>
  <c r="E33" i="41" s="1"/>
  <c r="G33" i="41" s="1"/>
  <c r="H6" i="39" l="1"/>
  <c r="J38" i="41"/>
  <c r="J33" i="41"/>
  <c r="E37" i="41"/>
  <c r="J34" i="41"/>
  <c r="E34" i="41"/>
  <c r="J31" i="41"/>
  <c r="E35" i="41"/>
  <c r="J32" i="41"/>
  <c r="J36" i="41"/>
  <c r="E36" i="41"/>
  <c r="E29" i="41"/>
  <c r="E38" i="41"/>
  <c r="E31" i="41"/>
  <c r="E32" i="41"/>
  <c r="J29" i="41"/>
  <c r="J37" i="41"/>
  <c r="E30" i="41"/>
  <c r="J35" i="41"/>
  <c r="J30" i="41"/>
  <c r="K30" i="41" l="1"/>
  <c r="O30" i="41"/>
  <c r="S30" i="41"/>
  <c r="L30" i="41"/>
  <c r="P30" i="41"/>
  <c r="T30" i="41"/>
  <c r="M30" i="41"/>
  <c r="U30" i="41"/>
  <c r="N30" i="41"/>
  <c r="R30" i="41"/>
  <c r="V30" i="41"/>
  <c r="Q30" i="41"/>
  <c r="G35" i="41"/>
  <c r="F35" i="41"/>
  <c r="G37" i="41"/>
  <c r="F37" i="41"/>
  <c r="K35" i="41"/>
  <c r="O35" i="41"/>
  <c r="S35" i="41"/>
  <c r="L35" i="41"/>
  <c r="P35" i="41"/>
  <c r="T35" i="41"/>
  <c r="M35" i="41"/>
  <c r="U35" i="41"/>
  <c r="N35" i="41"/>
  <c r="R35" i="41"/>
  <c r="V35" i="41"/>
  <c r="Q35" i="41"/>
  <c r="F32" i="41"/>
  <c r="G32" i="41"/>
  <c r="F36" i="41"/>
  <c r="G36" i="41"/>
  <c r="K31" i="41"/>
  <c r="O31" i="41"/>
  <c r="S31" i="41"/>
  <c r="L31" i="41"/>
  <c r="P31" i="41"/>
  <c r="T31" i="41"/>
  <c r="M31" i="41"/>
  <c r="U31" i="41"/>
  <c r="N31" i="41"/>
  <c r="R31" i="41"/>
  <c r="V31" i="41"/>
  <c r="Q31" i="41"/>
  <c r="K33" i="41"/>
  <c r="O33" i="41"/>
  <c r="S33" i="41"/>
  <c r="L33" i="41"/>
  <c r="P33" i="41"/>
  <c r="T33" i="41"/>
  <c r="M33" i="41"/>
  <c r="U33" i="41"/>
  <c r="N33" i="41"/>
  <c r="R33" i="41"/>
  <c r="V33" i="41"/>
  <c r="Q33" i="41"/>
  <c r="F30" i="41"/>
  <c r="G30" i="41"/>
  <c r="G31" i="41"/>
  <c r="F31" i="41"/>
  <c r="K36" i="41"/>
  <c r="O36" i="41"/>
  <c r="S36" i="41"/>
  <c r="L36" i="41"/>
  <c r="P36" i="41"/>
  <c r="T36" i="41"/>
  <c r="Q36" i="41"/>
  <c r="N36" i="41"/>
  <c r="R36" i="41"/>
  <c r="V36" i="41"/>
  <c r="M36" i="41"/>
  <c r="U36" i="41"/>
  <c r="F34" i="41"/>
  <c r="G34" i="41"/>
  <c r="K38" i="41"/>
  <c r="O38" i="41"/>
  <c r="S38" i="41"/>
  <c r="L38" i="41"/>
  <c r="P38" i="41"/>
  <c r="T38" i="41"/>
  <c r="Q38" i="41"/>
  <c r="N38" i="41"/>
  <c r="R38" i="41"/>
  <c r="V38" i="41"/>
  <c r="M38" i="41"/>
  <c r="U38" i="41"/>
  <c r="K37" i="41"/>
  <c r="O37" i="41"/>
  <c r="S37" i="41"/>
  <c r="L37" i="41"/>
  <c r="P37" i="41"/>
  <c r="T37" i="41"/>
  <c r="M37" i="41"/>
  <c r="U37" i="41"/>
  <c r="N37" i="41"/>
  <c r="R37" i="41"/>
  <c r="V37" i="41"/>
  <c r="Q37" i="41"/>
  <c r="F38" i="41"/>
  <c r="G38" i="41"/>
  <c r="K32" i="41"/>
  <c r="O32" i="41"/>
  <c r="S32" i="41"/>
  <c r="L32" i="41"/>
  <c r="P32" i="41"/>
  <c r="T32" i="41"/>
  <c r="Q32" i="41"/>
  <c r="N32" i="41"/>
  <c r="R32" i="41"/>
  <c r="V32" i="41"/>
  <c r="M32" i="41"/>
  <c r="U32" i="41"/>
  <c r="K34" i="41"/>
  <c r="O34" i="41"/>
  <c r="S34" i="41"/>
  <c r="L34" i="41"/>
  <c r="P34" i="41"/>
  <c r="T34" i="41"/>
  <c r="Q34" i="41"/>
  <c r="N34" i="41"/>
  <c r="R34" i="41"/>
  <c r="V34" i="41"/>
  <c r="M34" i="41"/>
  <c r="U34" i="41"/>
  <c r="H33" i="41"/>
  <c r="I5" i="39"/>
  <c r="I6" i="39"/>
  <c r="I7" i="39"/>
  <c r="I8" i="39"/>
  <c r="I9" i="39"/>
  <c r="W33" i="41" l="1"/>
  <c r="W38" i="41"/>
  <c r="H37" i="41"/>
  <c r="H36" i="41"/>
  <c r="W36" i="41"/>
  <c r="U39" i="41"/>
  <c r="O39" i="41"/>
  <c r="W35" i="41"/>
  <c r="H34" i="41"/>
  <c r="R39" i="41"/>
  <c r="W32" i="41"/>
  <c r="H38" i="41"/>
  <c r="P39" i="41"/>
  <c r="V39" i="41"/>
  <c r="Q39" i="41"/>
  <c r="W30" i="41"/>
  <c r="K39" i="41"/>
  <c r="H31" i="41"/>
  <c r="F39" i="41"/>
  <c r="H30" i="41"/>
  <c r="M39" i="41"/>
  <c r="T39" i="41"/>
  <c r="W31" i="41"/>
  <c r="G39" i="41"/>
  <c r="S39" i="41"/>
  <c r="W37" i="41"/>
  <c r="H32" i="41"/>
  <c r="L39" i="41"/>
  <c r="H35" i="41"/>
  <c r="W34" i="41"/>
  <c r="N39" i="41"/>
  <c r="W39" i="41" l="1"/>
  <c r="H39" i="41"/>
  <c r="C5" i="41" a="1"/>
  <c r="C5" i="41" s="1"/>
  <c r="K13" i="42" l="1"/>
  <c r="O13" i="42" l="1"/>
  <c r="N13" i="42"/>
  <c r="J13" i="42"/>
  <c r="J16" i="41" l="1" a="1"/>
  <c r="J18" i="41" s="1"/>
  <c r="J16" i="41"/>
  <c r="J17" i="41"/>
  <c r="J19" i="41"/>
  <c r="J20" i="41"/>
  <c r="J21" i="41"/>
  <c r="J23" i="41"/>
  <c r="J24" i="41"/>
  <c r="J25" i="41"/>
  <c r="E16" i="41" a="1"/>
  <c r="E20" i="41" s="1"/>
  <c r="E16" i="41"/>
  <c r="E17" i="41"/>
  <c r="E18" i="41"/>
  <c r="E19" i="41"/>
  <c r="E23" i="41"/>
  <c r="E24" i="41"/>
  <c r="E25" i="41"/>
  <c r="J3" i="41" a="1"/>
  <c r="J4" i="41" s="1"/>
  <c r="J3" i="41"/>
  <c r="J10" i="41"/>
  <c r="J11" i="41"/>
  <c r="E3" i="41" a="1"/>
  <c r="E4" i="41" s="1"/>
  <c r="G4" i="41" l="1" a="1"/>
  <c r="G4" i="41" s="1"/>
  <c r="F4" i="41" a="1"/>
  <c r="F4" i="41" s="1"/>
  <c r="K18" i="41"/>
  <c r="O18" i="41"/>
  <c r="S18" i="41"/>
  <c r="L18" i="41"/>
  <c r="P18" i="41"/>
  <c r="T18" i="41"/>
  <c r="Q18" i="41"/>
  <c r="N18" i="41"/>
  <c r="R18" i="41"/>
  <c r="V18" i="41"/>
  <c r="M18" i="41"/>
  <c r="U18" i="41"/>
  <c r="T11" i="41" a="1"/>
  <c r="T11" i="41" s="1"/>
  <c r="P11" i="41" a="1"/>
  <c r="P11" i="41" s="1"/>
  <c r="L11" i="41" a="1"/>
  <c r="L11" i="41" s="1"/>
  <c r="S11" i="41" a="1"/>
  <c r="S11" i="41" s="1"/>
  <c r="O11" i="41" a="1"/>
  <c r="O11" i="41" s="1"/>
  <c r="V11" i="41" a="1"/>
  <c r="V11" i="41" s="1"/>
  <c r="R11" i="41" a="1"/>
  <c r="R11" i="41" s="1"/>
  <c r="N11" i="41" a="1"/>
  <c r="N11" i="41" s="1"/>
  <c r="U11" i="41" a="1"/>
  <c r="U11" i="41" s="1"/>
  <c r="Q11" i="41" a="1"/>
  <c r="Q11" i="41" s="1"/>
  <c r="M11" i="41" a="1"/>
  <c r="M11" i="41" s="1"/>
  <c r="K11" i="41" a="1"/>
  <c r="K11" i="41" s="1"/>
  <c r="G25" i="41"/>
  <c r="F25" i="41"/>
  <c r="F18" i="41"/>
  <c r="G18" i="41"/>
  <c r="K25" i="41"/>
  <c r="O25" i="41"/>
  <c r="S25" i="41"/>
  <c r="L25" i="41"/>
  <c r="P25" i="41"/>
  <c r="T25" i="41"/>
  <c r="N25" i="41"/>
  <c r="R25" i="41"/>
  <c r="V25" i="41"/>
  <c r="M25" i="41"/>
  <c r="Q25" i="41"/>
  <c r="U25" i="41"/>
  <c r="K21" i="41"/>
  <c r="O21" i="41"/>
  <c r="S21" i="41"/>
  <c r="L21" i="41"/>
  <c r="P21" i="41"/>
  <c r="T21" i="41"/>
  <c r="M21" i="41"/>
  <c r="N21" i="41"/>
  <c r="R21" i="41"/>
  <c r="V21" i="41"/>
  <c r="Q21" i="41"/>
  <c r="U21" i="41"/>
  <c r="K17" i="41"/>
  <c r="O17" i="41"/>
  <c r="S17" i="41"/>
  <c r="L17" i="41"/>
  <c r="P17" i="41"/>
  <c r="T17" i="41"/>
  <c r="M17" i="41"/>
  <c r="U17" i="41"/>
  <c r="N17" i="41"/>
  <c r="R17" i="41"/>
  <c r="V17" i="41"/>
  <c r="Q17" i="41"/>
  <c r="S10" i="41" a="1"/>
  <c r="S10" i="41" s="1"/>
  <c r="O10" i="41" a="1"/>
  <c r="O10" i="41" s="1"/>
  <c r="K10" i="41" a="1"/>
  <c r="K10" i="41" s="1"/>
  <c r="V10" i="41" a="1"/>
  <c r="V10" i="41" s="1"/>
  <c r="R10" i="41" a="1"/>
  <c r="R10" i="41" s="1"/>
  <c r="N10" i="41" a="1"/>
  <c r="N10" i="41" s="1"/>
  <c r="U10" i="41" a="1"/>
  <c r="U10" i="41" s="1"/>
  <c r="Q10" i="41" a="1"/>
  <c r="Q10" i="41" s="1"/>
  <c r="M10" i="41" a="1"/>
  <c r="M10" i="41" s="1"/>
  <c r="T10" i="41" a="1"/>
  <c r="T10" i="41" s="1"/>
  <c r="P10" i="41" a="1"/>
  <c r="P10" i="41" s="1"/>
  <c r="L10" i="41" a="1"/>
  <c r="L10" i="41" s="1"/>
  <c r="F24" i="41"/>
  <c r="G24" i="41"/>
  <c r="G17" i="41"/>
  <c r="F17" i="41"/>
  <c r="K24" i="41"/>
  <c r="O24" i="41"/>
  <c r="S24" i="41"/>
  <c r="L24" i="41"/>
  <c r="P24" i="41"/>
  <c r="T24" i="41"/>
  <c r="N24" i="41"/>
  <c r="R24" i="41"/>
  <c r="V24" i="41"/>
  <c r="U24" i="41"/>
  <c r="M24" i="41"/>
  <c r="Q24" i="41"/>
  <c r="K20" i="41"/>
  <c r="O20" i="41"/>
  <c r="S20" i="41"/>
  <c r="L20" i="41"/>
  <c r="P20" i="41"/>
  <c r="T20" i="41"/>
  <c r="Q20" i="41"/>
  <c r="N20" i="41"/>
  <c r="R20" i="41"/>
  <c r="V20" i="41"/>
  <c r="M20" i="41"/>
  <c r="U20" i="41"/>
  <c r="G23" i="41"/>
  <c r="F23" i="41"/>
  <c r="K23" i="41"/>
  <c r="O23" i="41"/>
  <c r="S23" i="41"/>
  <c r="L23" i="41"/>
  <c r="P23" i="41"/>
  <c r="T23" i="41"/>
  <c r="N23" i="41"/>
  <c r="R23" i="41"/>
  <c r="V23" i="41"/>
  <c r="Q23" i="41"/>
  <c r="U23" i="41"/>
  <c r="M23" i="41"/>
  <c r="K19" i="41"/>
  <c r="O19" i="41"/>
  <c r="S19" i="41"/>
  <c r="L19" i="41"/>
  <c r="P19" i="41"/>
  <c r="T19" i="41"/>
  <c r="M19" i="41"/>
  <c r="U19" i="41"/>
  <c r="N19" i="41"/>
  <c r="R19" i="41"/>
  <c r="V19" i="41"/>
  <c r="Q19" i="41"/>
  <c r="U4" i="41" a="1"/>
  <c r="U4" i="41" s="1"/>
  <c r="Q4" i="41" a="1"/>
  <c r="Q4" i="41" s="1"/>
  <c r="M4" i="41" a="1"/>
  <c r="M4" i="41" s="1"/>
  <c r="T4" i="41" a="1"/>
  <c r="T4" i="41" s="1"/>
  <c r="P4" i="41" a="1"/>
  <c r="P4" i="41" s="1"/>
  <c r="L4" i="41" a="1"/>
  <c r="L4" i="41" s="1"/>
  <c r="S4" i="41" a="1"/>
  <c r="S4" i="41" s="1"/>
  <c r="O4" i="41" a="1"/>
  <c r="O4" i="41" s="1"/>
  <c r="K4" i="41" a="1"/>
  <c r="K4" i="41" s="1"/>
  <c r="V4" i="41" a="1"/>
  <c r="V4" i="41" s="1"/>
  <c r="R4" i="41" a="1"/>
  <c r="R4" i="41" s="1"/>
  <c r="N4" i="41" a="1"/>
  <c r="N4" i="41" s="1"/>
  <c r="G19" i="41"/>
  <c r="F19" i="41"/>
  <c r="F20" i="41"/>
  <c r="G20" i="41"/>
  <c r="J22" i="41"/>
  <c r="J9" i="41"/>
  <c r="J8" i="41"/>
  <c r="J7" i="41"/>
  <c r="J6" i="41"/>
  <c r="E22" i="41"/>
  <c r="J5" i="41"/>
  <c r="E21" i="41"/>
  <c r="J12" i="41"/>
  <c r="E11" i="41"/>
  <c r="E3" i="41"/>
  <c r="E10" i="41"/>
  <c r="E9" i="41"/>
  <c r="E8" i="41"/>
  <c r="E7" i="41"/>
  <c r="E6" i="41"/>
  <c r="E5" i="41"/>
  <c r="E12" i="41"/>
  <c r="G5" i="41" l="1" a="1"/>
  <c r="G5" i="41" s="1"/>
  <c r="F5" i="41" a="1"/>
  <c r="F5" i="41" s="1"/>
  <c r="G9" i="41" a="1"/>
  <c r="G9" i="41" s="1"/>
  <c r="F9" i="41" a="1"/>
  <c r="F9" i="41" s="1"/>
  <c r="F6" i="41" a="1"/>
  <c r="F6" i="41" s="1"/>
  <c r="G6" i="41" a="1"/>
  <c r="G6" i="41" s="1"/>
  <c r="F10" i="41" a="1"/>
  <c r="F10" i="41" s="1"/>
  <c r="G10" i="41" a="1"/>
  <c r="G10" i="41" s="1"/>
  <c r="F7" i="41" a="1"/>
  <c r="F7" i="41" s="1"/>
  <c r="G7" i="41" a="1"/>
  <c r="G7" i="41" s="1"/>
  <c r="F12" i="41" a="1"/>
  <c r="F12" i="41" s="1"/>
  <c r="G12" i="41" a="1"/>
  <c r="G12" i="41" s="1"/>
  <c r="G8" i="41" a="1"/>
  <c r="G8" i="41" s="1"/>
  <c r="F8" i="41" a="1"/>
  <c r="F8" i="41" s="1"/>
  <c r="G11" i="41" a="1"/>
  <c r="G11" i="41" s="1"/>
  <c r="F11" i="41" a="1"/>
  <c r="F11" i="41" s="1"/>
  <c r="U12" i="41" a="1"/>
  <c r="U12" i="41" s="1"/>
  <c r="Q12" i="41" a="1"/>
  <c r="Q12" i="41" s="1"/>
  <c r="M12" i="41" a="1"/>
  <c r="M12" i="41" s="1"/>
  <c r="T12" i="41" a="1"/>
  <c r="T12" i="41" s="1"/>
  <c r="P12" i="41" a="1"/>
  <c r="P12" i="41" s="1"/>
  <c r="L12" i="41" a="1"/>
  <c r="L12" i="41" s="1"/>
  <c r="S12" i="41" a="1"/>
  <c r="S12" i="41" s="1"/>
  <c r="O12" i="41" a="1"/>
  <c r="O12" i="41" s="1"/>
  <c r="K12" i="41" a="1"/>
  <c r="K12" i="41" s="1"/>
  <c r="V12" i="41" a="1"/>
  <c r="V12" i="41" s="1"/>
  <c r="R12" i="41" a="1"/>
  <c r="R12" i="41" s="1"/>
  <c r="N12" i="41" a="1"/>
  <c r="N12" i="41" s="1"/>
  <c r="S6" i="41" a="1"/>
  <c r="S6" i="41" s="1"/>
  <c r="O6" i="41" a="1"/>
  <c r="O6" i="41" s="1"/>
  <c r="K6" i="41" a="1"/>
  <c r="K6" i="41" s="1"/>
  <c r="V6" i="41" a="1"/>
  <c r="V6" i="41" s="1"/>
  <c r="R6" i="41" a="1"/>
  <c r="R6" i="41" s="1"/>
  <c r="N6" i="41" a="1"/>
  <c r="N6" i="41" s="1"/>
  <c r="U6" i="41" a="1"/>
  <c r="U6" i="41" s="1"/>
  <c r="Q6" i="41" a="1"/>
  <c r="Q6" i="41" s="1"/>
  <c r="M6" i="41" a="1"/>
  <c r="M6" i="41" s="1"/>
  <c r="T6" i="41" a="1"/>
  <c r="T6" i="41" s="1"/>
  <c r="P6" i="41" a="1"/>
  <c r="P6" i="41" s="1"/>
  <c r="L6" i="41" a="1"/>
  <c r="L6" i="41" s="1"/>
  <c r="K22" i="41"/>
  <c r="O22" i="41"/>
  <c r="S22" i="41"/>
  <c r="L22" i="41"/>
  <c r="P22" i="41"/>
  <c r="T22" i="41"/>
  <c r="N22" i="41"/>
  <c r="R22" i="41"/>
  <c r="V22" i="41"/>
  <c r="M22" i="41"/>
  <c r="Q22" i="41"/>
  <c r="U22" i="41"/>
  <c r="G21" i="41"/>
  <c r="F21" i="41"/>
  <c r="T7" i="41" a="1"/>
  <c r="T7" i="41" s="1"/>
  <c r="P7" i="41" a="1"/>
  <c r="P7" i="41" s="1"/>
  <c r="L7" i="41" a="1"/>
  <c r="L7" i="41" s="1"/>
  <c r="S7" i="41" a="1"/>
  <c r="S7" i="41" s="1"/>
  <c r="O7" i="41" a="1"/>
  <c r="O7" i="41" s="1"/>
  <c r="V7" i="41" a="1"/>
  <c r="V7" i="41" s="1"/>
  <c r="R7" i="41" a="1"/>
  <c r="R7" i="41" s="1"/>
  <c r="N7" i="41" a="1"/>
  <c r="N7" i="41" s="1"/>
  <c r="U7" i="41" a="1"/>
  <c r="U7" i="41" s="1"/>
  <c r="Q7" i="41" a="1"/>
  <c r="Q7" i="41" s="1"/>
  <c r="M7" i="41" a="1"/>
  <c r="M7" i="41" s="1"/>
  <c r="K7" i="41" a="1"/>
  <c r="K7" i="41" s="1"/>
  <c r="V5" i="41" a="1"/>
  <c r="V5" i="41" s="1"/>
  <c r="R5" i="41" a="1"/>
  <c r="R5" i="41" s="1"/>
  <c r="N5" i="41" a="1"/>
  <c r="N5" i="41" s="1"/>
  <c r="U5" i="41" a="1"/>
  <c r="U5" i="41" s="1"/>
  <c r="Q5" i="41" a="1"/>
  <c r="Q5" i="41" s="1"/>
  <c r="M5" i="41" a="1"/>
  <c r="M5" i="41" s="1"/>
  <c r="K5" i="41" a="1"/>
  <c r="K5" i="41" s="1"/>
  <c r="T5" i="41" a="1"/>
  <c r="T5" i="41" s="1"/>
  <c r="P5" i="41" a="1"/>
  <c r="P5" i="41" s="1"/>
  <c r="L5" i="41" a="1"/>
  <c r="L5" i="41" s="1"/>
  <c r="S5" i="41" a="1"/>
  <c r="S5" i="41" s="1"/>
  <c r="O5" i="41" a="1"/>
  <c r="O5" i="41" s="1"/>
  <c r="U8" i="41" a="1"/>
  <c r="U8" i="41" s="1"/>
  <c r="Q8" i="41" a="1"/>
  <c r="Q8" i="41" s="1"/>
  <c r="M8" i="41" a="1"/>
  <c r="M8" i="41" s="1"/>
  <c r="T8" i="41" a="1"/>
  <c r="T8" i="41" s="1"/>
  <c r="P8" i="41" a="1"/>
  <c r="P8" i="41" s="1"/>
  <c r="L8" i="41" a="1"/>
  <c r="L8" i="41" s="1"/>
  <c r="S8" i="41" a="1"/>
  <c r="S8" i="41" s="1"/>
  <c r="O8" i="41" a="1"/>
  <c r="O8" i="41" s="1"/>
  <c r="K8" i="41" a="1"/>
  <c r="K8" i="41" s="1"/>
  <c r="V8" i="41" a="1"/>
  <c r="V8" i="41" s="1"/>
  <c r="R8" i="41" a="1"/>
  <c r="R8" i="41" s="1"/>
  <c r="N8" i="41" a="1"/>
  <c r="N8" i="41" s="1"/>
  <c r="F22" i="41"/>
  <c r="G22" i="41"/>
  <c r="V9" i="41" a="1"/>
  <c r="V9" i="41" s="1"/>
  <c r="R9" i="41" a="1"/>
  <c r="R9" i="41" s="1"/>
  <c r="N9" i="41" a="1"/>
  <c r="N9" i="41" s="1"/>
  <c r="K9" i="41" a="1"/>
  <c r="K9" i="41" s="1"/>
  <c r="U9" i="41" a="1"/>
  <c r="U9" i="41" s="1"/>
  <c r="Q9" i="41" a="1"/>
  <c r="Q9" i="41" s="1"/>
  <c r="M9" i="41" a="1"/>
  <c r="M9" i="41" s="1"/>
  <c r="T9" i="41" a="1"/>
  <c r="T9" i="41" s="1"/>
  <c r="P9" i="41" a="1"/>
  <c r="P9" i="41" s="1"/>
  <c r="L9" i="41" a="1"/>
  <c r="L9" i="41" s="1"/>
  <c r="S9" i="41" a="1"/>
  <c r="S9" i="41" s="1"/>
  <c r="O9" i="41" a="1"/>
  <c r="O9" i="41" s="1"/>
  <c r="H18" i="41"/>
  <c r="H21" i="41"/>
  <c r="W6" i="41"/>
  <c r="H24" i="41"/>
  <c r="H25" i="41"/>
  <c r="H6" i="41"/>
  <c r="H8" i="41"/>
  <c r="G13" i="41"/>
  <c r="H11" i="41"/>
  <c r="H12" i="41"/>
  <c r="H20" i="41"/>
  <c r="W21" i="41"/>
  <c r="H19" i="41"/>
  <c r="W7" i="41"/>
  <c r="H22" i="41"/>
  <c r="W22" i="41"/>
  <c r="C49" i="29"/>
  <c r="H9" i="41" l="1"/>
  <c r="H7" i="41"/>
  <c r="H5" i="41"/>
  <c r="G26" i="41"/>
  <c r="W9" i="41"/>
  <c r="W25" i="41"/>
  <c r="V26" i="41"/>
  <c r="T26" i="41"/>
  <c r="S26" i="41"/>
  <c r="H10" i="41"/>
  <c r="P26" i="41"/>
  <c r="O26" i="41"/>
  <c r="R26" i="41"/>
  <c r="N13" i="41"/>
  <c r="U13" i="41"/>
  <c r="L13" i="41"/>
  <c r="R13" i="41"/>
  <c r="M13" i="41"/>
  <c r="V13" i="41"/>
  <c r="Q13" i="41"/>
  <c r="T13" i="41"/>
  <c r="P13" i="41"/>
  <c r="S13" i="41"/>
  <c r="O13" i="41"/>
  <c r="L26" i="41"/>
  <c r="W23" i="41"/>
  <c r="F26" i="41"/>
  <c r="W19" i="41"/>
  <c r="F13" i="41"/>
  <c r="H13" i="41" s="1"/>
  <c r="H4" i="41"/>
  <c r="H17" i="41"/>
  <c r="N26" i="41"/>
  <c r="Q26" i="41"/>
  <c r="M26" i="41"/>
  <c r="W24" i="41"/>
  <c r="U26" i="41"/>
  <c r="W17" i="41"/>
  <c r="W8" i="41"/>
  <c r="W10" i="41"/>
  <c r="H23" i="41"/>
  <c r="J49" i="29"/>
  <c r="G13" i="34"/>
  <c r="F13" i="34"/>
  <c r="H26" i="41" l="1"/>
  <c r="W20" i="41"/>
  <c r="W11" i="41"/>
  <c r="W4" i="41"/>
  <c r="K13" i="41"/>
  <c r="W13" i="41" s="1"/>
  <c r="W18" i="41"/>
  <c r="K26" i="41"/>
  <c r="W26" i="41" s="1"/>
  <c r="W5" i="41"/>
  <c r="W12" i="41"/>
  <c r="G2890" i="36"/>
  <c r="I1066" i="35" l="1"/>
  <c r="C1066" i="35"/>
  <c r="G1066" i="35"/>
  <c r="C2890" i="36"/>
  <c r="F2890" i="36"/>
  <c r="C13" i="34" l="1"/>
</calcChain>
</file>

<file path=xl/sharedStrings.xml><?xml version="1.0" encoding="utf-8"?>
<sst xmlns="http://schemas.openxmlformats.org/spreadsheetml/2006/main" count="11674" uniqueCount="1423">
  <si>
    <t>NWTB-1</t>
  </si>
  <si>
    <t>飲料</t>
  </si>
  <si>
    <t>NWTCO-3</t>
  </si>
  <si>
    <t>調味品</t>
  </si>
  <si>
    <t>NWTCO-4</t>
  </si>
  <si>
    <t>NWTO-5</t>
  </si>
  <si>
    <t>油品</t>
  </si>
  <si>
    <t>NWTJP-6</t>
  </si>
  <si>
    <t>NWTDFN-7</t>
  </si>
  <si>
    <t>乾果</t>
  </si>
  <si>
    <t>NWTS-8</t>
  </si>
  <si>
    <t>醬料</t>
  </si>
  <si>
    <t>NWTDFN-14</t>
  </si>
  <si>
    <t>NWTCFV-17</t>
  </si>
  <si>
    <t>NWTBGM-19</t>
  </si>
  <si>
    <t>NWTBGM-21</t>
  </si>
  <si>
    <t>NWTB-34</t>
  </si>
  <si>
    <t>NWTCM-40</t>
  </si>
  <si>
    <t>肉類罐頭</t>
  </si>
  <si>
    <t>NWTSO-41</t>
  </si>
  <si>
    <t>湯品</t>
  </si>
  <si>
    <t>NWTB-43</t>
  </si>
  <si>
    <t>NWTCA-48</t>
  </si>
  <si>
    <t>糖果</t>
  </si>
  <si>
    <t>NWTDFN-51</t>
  </si>
  <si>
    <t>NWTG-52</t>
  </si>
  <si>
    <t>穀類</t>
  </si>
  <si>
    <t>NWTP-56</t>
  </si>
  <si>
    <t>義大利麵</t>
  </si>
  <si>
    <t>NWTP-57</t>
  </si>
  <si>
    <t>NWTS-65</t>
  </si>
  <si>
    <t>NWTS-66</t>
  </si>
  <si>
    <t>NWTD-72</t>
  </si>
  <si>
    <t>乳製品</t>
  </si>
  <si>
    <t>NWTDFN-74</t>
  </si>
  <si>
    <t>NWTCO-77</t>
  </si>
  <si>
    <t>NWTDFN-80</t>
  </si>
  <si>
    <t>NWTB-81</t>
  </si>
  <si>
    <t>NWTC-82</t>
  </si>
  <si>
    <t>麥片</t>
  </si>
  <si>
    <t>NWTCS-83</t>
  </si>
  <si>
    <t>NWTBGM-85</t>
  </si>
  <si>
    <t>NWTBGM-86</t>
  </si>
  <si>
    <t>NWTB-87</t>
  </si>
  <si>
    <t>NWTCFV-88</t>
  </si>
  <si>
    <t>NWTCFV-89</t>
  </si>
  <si>
    <t>NWTCFV-90</t>
  </si>
  <si>
    <t>NWTCFV-91</t>
  </si>
  <si>
    <t>NWTCFV-92</t>
  </si>
  <si>
    <t>NWTCFV-93</t>
  </si>
  <si>
    <t>NWTCFV-94</t>
  </si>
  <si>
    <t>NWTCM-95</t>
  </si>
  <si>
    <t>NWTCM-96</t>
  </si>
  <si>
    <t>NWTSO-98</t>
  </si>
  <si>
    <t>NWTSO-99</t>
  </si>
  <si>
    <t>公司</t>
  </si>
  <si>
    <t>職稱</t>
  </si>
  <si>
    <t>郵遞區號</t>
  </si>
  <si>
    <t>三川實業有限公司</t>
  </si>
  <si>
    <t>董事長</t>
  </si>
  <si>
    <t>東南實業</t>
  </si>
  <si>
    <t>坦森行貿易</t>
  </si>
  <si>
    <t>採購代表</t>
  </si>
  <si>
    <t>國頂有限公司</t>
  </si>
  <si>
    <t>採購經理</t>
  </si>
  <si>
    <t>喻台生機械</t>
  </si>
  <si>
    <t>琴花卉</t>
  </si>
  <si>
    <t>皓國廣兌</t>
  </si>
  <si>
    <t>邁多貿易</t>
  </si>
  <si>
    <t>琴攝影</t>
  </si>
  <si>
    <t>中央開發</t>
  </si>
  <si>
    <t>宇奏雜誌</t>
  </si>
  <si>
    <t>威航貨運承攬有限公司</t>
  </si>
  <si>
    <t>三捷實業</t>
  </si>
  <si>
    <t>嗨天旅行社</t>
  </si>
  <si>
    <t>美國運海</t>
  </si>
  <si>
    <t>萬海</t>
  </si>
  <si>
    <t>世邦</t>
  </si>
  <si>
    <t>敦郼斯船舶</t>
  </si>
  <si>
    <t>中國通</t>
  </si>
  <si>
    <t>採購助理</t>
  </si>
  <si>
    <t>正人資源</t>
  </si>
  <si>
    <t>紅陽事業</t>
  </si>
  <si>
    <t>嘉元實業</t>
  </si>
  <si>
    <t>路福村</t>
  </si>
  <si>
    <t>雅洲信託</t>
  </si>
  <si>
    <t>棕國信託</t>
  </si>
  <si>
    <t>信華銀行</t>
  </si>
  <si>
    <t>茶打銀行</t>
  </si>
  <si>
    <t>第二銀行</t>
  </si>
  <si>
    <t>山山銀行</t>
  </si>
  <si>
    <t>客戶編號</t>
  </si>
  <si>
    <t>負責人</t>
  </si>
  <si>
    <t>CUST001</t>
  </si>
  <si>
    <t>陳安娜</t>
  </si>
  <si>
    <t>122</t>
  </si>
  <si>
    <t>CUST002</t>
  </si>
  <si>
    <t>黃安東</t>
  </si>
  <si>
    <t>502</t>
  </si>
  <si>
    <t>CUST003</t>
  </si>
  <si>
    <t>胡湯瑪</t>
  </si>
  <si>
    <t>CUST004</t>
  </si>
  <si>
    <t>李克汀</t>
  </si>
  <si>
    <t>130</t>
  </si>
  <si>
    <t>CUST005</t>
  </si>
  <si>
    <t>李馬汀</t>
  </si>
  <si>
    <t>159</t>
  </si>
  <si>
    <t>CUST006</t>
  </si>
  <si>
    <t>劉法蘭</t>
  </si>
  <si>
    <t>670</t>
  </si>
  <si>
    <t>CUST007</t>
  </si>
  <si>
    <t>方明揚</t>
  </si>
  <si>
    <t>147</t>
  </si>
  <si>
    <t>CUST008</t>
  </si>
  <si>
    <t>陳依利</t>
  </si>
  <si>
    <t>101</t>
  </si>
  <si>
    <t>CUST009</t>
  </si>
  <si>
    <t>謝史分</t>
  </si>
  <si>
    <t>CUST010</t>
  </si>
  <si>
    <t>王羅藍</t>
  </si>
  <si>
    <t>100</t>
  </si>
  <si>
    <t>CUST011</t>
  </si>
  <si>
    <t>徐彼得</t>
  </si>
  <si>
    <t>CUST012</t>
  </si>
  <si>
    <t>李約翰</t>
  </si>
  <si>
    <t>CUST013</t>
  </si>
  <si>
    <t>林安主</t>
  </si>
  <si>
    <t>683</t>
  </si>
  <si>
    <t>CUST014</t>
  </si>
  <si>
    <t>林卡洛</t>
  </si>
  <si>
    <t>CUST015</t>
  </si>
  <si>
    <t>鍾海娜</t>
  </si>
  <si>
    <t>CUST016</t>
  </si>
  <si>
    <t>劉丹尼</t>
  </si>
  <si>
    <t>CUST017</t>
  </si>
  <si>
    <t>方珍菲</t>
  </si>
  <si>
    <t>301</t>
  </si>
  <si>
    <t>CUST018</t>
  </si>
  <si>
    <t>劉卡瑟</t>
  </si>
  <si>
    <t>755</t>
  </si>
  <si>
    <t>CUST019</t>
  </si>
  <si>
    <t>謝亞力</t>
  </si>
  <si>
    <t>CUST020</t>
  </si>
  <si>
    <t>王喬治</t>
  </si>
  <si>
    <t>280</t>
  </si>
  <si>
    <t>CUST021</t>
  </si>
  <si>
    <t>徐柏納</t>
  </si>
  <si>
    <t>CUST022</t>
  </si>
  <si>
    <t>周露西</t>
  </si>
  <si>
    <t>CUST023</t>
  </si>
  <si>
    <t>方國明</t>
  </si>
  <si>
    <t>CUST024</t>
  </si>
  <si>
    <t>陳瓊安</t>
  </si>
  <si>
    <t>CUST025</t>
  </si>
  <si>
    <t>余約翰</t>
  </si>
  <si>
    <t>CUST026</t>
  </si>
  <si>
    <t>劉萊姆</t>
  </si>
  <si>
    <t>CUST027</t>
  </si>
  <si>
    <t>成凱倫</t>
  </si>
  <si>
    <t>CUST028</t>
  </si>
  <si>
    <t>林安許</t>
  </si>
  <si>
    <t>CUST029</t>
  </si>
  <si>
    <t>李甦瓊</t>
  </si>
  <si>
    <t>產品編號</t>
  </si>
  <si>
    <t>類別</t>
  </si>
  <si>
    <t>產品名稱</t>
  </si>
  <si>
    <t>成本</t>
  </si>
  <si>
    <t>標價</t>
  </si>
  <si>
    <t>庫存量</t>
  </si>
  <si>
    <t>庫存臨界點</t>
  </si>
  <si>
    <t>果醬</t>
  </si>
  <si>
    <t>烘焙食品</t>
  </si>
  <si>
    <t>蔬菜水果</t>
  </si>
  <si>
    <t>NWTJP-18</t>
  </si>
  <si>
    <t>零食</t>
  </si>
  <si>
    <t>姓名</t>
  </si>
  <si>
    <t>電子郵件地址</t>
  </si>
  <si>
    <t>EMP001</t>
  </si>
  <si>
    <t>張瑾雯</t>
  </si>
  <si>
    <t>業務代表</t>
  </si>
  <si>
    <t>nancy@northwindtraders.com</t>
  </si>
  <si>
    <t>EMP002</t>
  </si>
  <si>
    <t>陳季暄</t>
  </si>
  <si>
    <t>業務副總裁</t>
  </si>
  <si>
    <t>andrew@northwindtraders.com</t>
  </si>
  <si>
    <t>EMP003</t>
  </si>
  <si>
    <t>趙飛燕</t>
  </si>
  <si>
    <t>jan@northwindtraders.com</t>
  </si>
  <si>
    <t>EMP004</t>
  </si>
  <si>
    <t>林美麗</t>
  </si>
  <si>
    <t>mariya@northwindtraders.com</t>
  </si>
  <si>
    <t>EMP005</t>
  </si>
  <si>
    <t>劉天王</t>
  </si>
  <si>
    <t>業務經理</t>
  </si>
  <si>
    <t>steven@northwindtraders.com</t>
  </si>
  <si>
    <t>EMP006</t>
  </si>
  <si>
    <t>黎國明</t>
  </si>
  <si>
    <t>michael@northwindtraders.com</t>
  </si>
  <si>
    <t>EMP007</t>
  </si>
  <si>
    <t>郭國臹</t>
  </si>
  <si>
    <t>robert@northwindtraders.com</t>
  </si>
  <si>
    <t>EMP008</t>
  </si>
  <si>
    <t>蘇涵蘊</t>
  </si>
  <si>
    <t>業務協調員</t>
  </si>
  <si>
    <t>laura@northwindtraders.com</t>
  </si>
  <si>
    <t>EMP009</t>
  </si>
  <si>
    <t>孟庭亭</t>
  </si>
  <si>
    <t>anne@northwindtraders.com</t>
  </si>
  <si>
    <t>訂單編號</t>
  </si>
  <si>
    <t>訂單日期</t>
  </si>
  <si>
    <t>訂單金額總計</t>
  </si>
  <si>
    <t>運費</t>
  </si>
  <si>
    <t>付款類型</t>
  </si>
  <si>
    <t>ORD0001</t>
  </si>
  <si>
    <t>支票</t>
  </si>
  <si>
    <t>ORD0002</t>
  </si>
  <si>
    <t>ORD0003</t>
  </si>
  <si>
    <t>ORD0004</t>
  </si>
  <si>
    <t>ORD0005</t>
  </si>
  <si>
    <t>ORD0006</t>
  </si>
  <si>
    <t>ORD0007</t>
  </si>
  <si>
    <t>現金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</si>
  <si>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</si>
  <si>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</si>
  <si>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</si>
  <si>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</si>
  <si>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</si>
  <si>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</si>
  <si>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</si>
  <si>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</si>
  <si>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</si>
  <si>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</si>
  <si>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</si>
  <si>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</si>
  <si>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ORD0021</t>
  </si>
  <si>
    <t>ORD0022</t>
  </si>
  <si>
    <t>ORD0026</t>
  </si>
  <si>
    <t>ORD0027</t>
  </si>
  <si>
    <t>ORD0029</t>
  </si>
  <si>
    <t>ORD0031</t>
  </si>
  <si>
    <t>ORD0034</t>
  </si>
  <si>
    <t>ORD0038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</si>
  <si>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</si>
  <si>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</si>
  <si>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</si>
  <si>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</si>
  <si>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</si>
  <si>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</si>
  <si>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</si>
  <si>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</si>
  <si>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</si>
  <si>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</si>
  <si>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</si>
  <si>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</si>
  <si>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</si>
  <si>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</si>
  <si>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</si>
  <si>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</si>
  <si>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</si>
  <si>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</si>
  <si>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</si>
  <si>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</si>
  <si>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</si>
  <si>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</si>
  <si>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</si>
  <si>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</si>
  <si>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</si>
  <si>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</si>
  <si>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</si>
  <si>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</si>
  <si>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</si>
  <si>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</si>
  <si>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</si>
  <si>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</si>
  <si>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</si>
  <si>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</si>
  <si>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</si>
  <si>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</si>
  <si>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</si>
  <si>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</si>
  <si>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</si>
  <si>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</si>
  <si>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</si>
  <si>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</si>
  <si>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</si>
  <si>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</si>
  <si>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</si>
  <si>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</si>
  <si>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</si>
  <si>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</si>
  <si>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</si>
  <si>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</si>
  <si>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</si>
  <si>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</si>
  <si>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</si>
  <si>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</si>
  <si>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</si>
  <si>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</si>
  <si>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</si>
  <si>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</si>
  <si>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</si>
  <si>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</si>
  <si>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</si>
  <si>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</si>
  <si>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</si>
  <si>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</si>
  <si>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</si>
  <si>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</si>
  <si>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</si>
  <si>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</si>
  <si>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</si>
  <si>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</si>
  <si>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</si>
  <si>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</si>
  <si>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</si>
  <si>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</si>
  <si>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</si>
  <si>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</si>
  <si>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</si>
  <si>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</si>
  <si>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</si>
  <si>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</si>
  <si>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</si>
  <si>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</si>
  <si>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</si>
  <si>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</si>
  <si>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</si>
  <si>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</si>
  <si>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</si>
  <si>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</si>
  <si>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</si>
  <si>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</si>
  <si>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</si>
  <si>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</si>
  <si>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</si>
  <si>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</si>
  <si>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</si>
  <si>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</si>
  <si>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</si>
  <si>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</si>
  <si>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</si>
  <si>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</si>
  <si>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</si>
  <si>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</si>
  <si>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</si>
  <si>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</si>
  <si>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</si>
  <si>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</si>
  <si>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</si>
  <si>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</si>
  <si>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</si>
  <si>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</si>
  <si>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</si>
  <si>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</si>
  <si>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</si>
  <si>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</si>
  <si>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</si>
  <si>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</si>
  <si>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</si>
  <si>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</si>
  <si>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</si>
  <si>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</si>
  <si>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</si>
  <si>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</si>
  <si>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</si>
  <si>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</si>
  <si>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</si>
  <si>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</si>
  <si>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</si>
  <si>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</si>
  <si>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</si>
  <si>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</si>
  <si>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</si>
  <si>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</si>
  <si>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</si>
  <si>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</si>
  <si>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</si>
  <si>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</si>
  <si>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</si>
  <si>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</si>
  <si>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</si>
  <si>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</si>
  <si>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</si>
  <si>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</si>
  <si>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</si>
  <si>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</si>
  <si>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</si>
  <si>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</si>
  <si>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</si>
  <si>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</si>
  <si>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</si>
  <si>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</si>
  <si>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</si>
  <si>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</si>
  <si>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</si>
  <si>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</si>
  <si>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</si>
  <si>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</si>
  <si>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</si>
  <si>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</si>
  <si>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</si>
  <si>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</si>
  <si>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</si>
  <si>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</si>
  <si>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</si>
  <si>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</si>
  <si>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</si>
  <si>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</si>
  <si>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</si>
  <si>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</si>
  <si>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</si>
  <si>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</si>
  <si>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</si>
  <si>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</si>
  <si>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</si>
  <si>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</si>
  <si>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</si>
  <si>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</si>
  <si>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</si>
  <si>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</si>
  <si>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</si>
  <si>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</si>
  <si>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</si>
  <si>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</si>
  <si>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</si>
  <si>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</si>
  <si>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</si>
  <si>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</si>
  <si>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</si>
  <si>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</si>
  <si>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</si>
  <si>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</si>
  <si>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</si>
  <si>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</si>
  <si>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</si>
  <si>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</si>
  <si>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</si>
  <si>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</si>
  <si>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</si>
  <si>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</si>
  <si>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</si>
  <si>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</si>
  <si>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</si>
  <si>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</si>
  <si>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</si>
  <si>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</si>
  <si>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</si>
  <si>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</si>
  <si>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</si>
  <si>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</si>
  <si>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</si>
  <si>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</si>
  <si>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</si>
  <si>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</si>
  <si>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</si>
  <si>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</si>
  <si>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</si>
  <si>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</si>
  <si>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</si>
  <si>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</si>
  <si>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</si>
  <si>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</si>
  <si>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</si>
  <si>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</si>
  <si>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</si>
  <si>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</si>
  <si>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</si>
  <si>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</si>
  <si>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</si>
  <si>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</si>
  <si>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</si>
  <si>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</si>
  <si>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</si>
  <si>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</si>
  <si>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</si>
  <si>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</si>
  <si>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</si>
  <si>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</si>
  <si>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</si>
  <si>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</si>
  <si>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</si>
  <si>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</si>
  <si>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</si>
  <si>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</si>
  <si>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</si>
  <si>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</si>
  <si>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</si>
  <si>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</si>
  <si>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</si>
  <si>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</si>
  <si>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</si>
  <si>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</si>
  <si>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</si>
  <si>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</si>
  <si>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</si>
  <si>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</si>
  <si>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</si>
  <si>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</si>
  <si>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</si>
  <si>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</si>
  <si>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</si>
  <si>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</si>
  <si>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</si>
  <si>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</si>
  <si>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</si>
  <si>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</si>
  <si>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</si>
  <si>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</si>
  <si>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</si>
  <si>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</si>
  <si>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</si>
  <si>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</si>
  <si>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</si>
  <si>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</si>
  <si>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</si>
  <si>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</si>
  <si>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</si>
  <si>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</si>
  <si>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</si>
  <si>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</si>
  <si>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</si>
  <si>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</si>
  <si>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</si>
  <si>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</si>
  <si>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</si>
  <si>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</si>
  <si>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</si>
  <si>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</si>
  <si>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</si>
  <si>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</si>
  <si>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</si>
  <si>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</si>
  <si>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</si>
  <si>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</si>
  <si>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</si>
  <si>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</si>
  <si>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</si>
  <si>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</si>
  <si>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</si>
  <si>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</si>
  <si>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</si>
  <si>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</si>
  <si>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</si>
  <si>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</si>
  <si>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</si>
  <si>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</si>
  <si>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</si>
  <si>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</si>
  <si>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</si>
  <si>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</si>
  <si>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</si>
  <si>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</si>
  <si>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</si>
  <si>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</si>
  <si>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</si>
  <si>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</si>
  <si>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</si>
  <si>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</si>
  <si>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</si>
  <si>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</si>
  <si>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</si>
  <si>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</si>
  <si>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</si>
  <si>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</si>
  <si>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</si>
  <si>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</si>
  <si>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</si>
  <si>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</si>
  <si>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</si>
  <si>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</si>
  <si>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</si>
  <si>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</si>
  <si>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</si>
  <si>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</si>
  <si>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</si>
  <si>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</si>
  <si>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</si>
  <si>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</si>
  <si>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</si>
  <si>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</si>
  <si>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</si>
  <si>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</si>
  <si>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</si>
  <si>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</si>
  <si>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</si>
  <si>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</si>
  <si>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</si>
  <si>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</si>
  <si>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</si>
  <si>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</si>
  <si>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</si>
  <si>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</si>
  <si>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</si>
  <si>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</si>
  <si>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</si>
  <si>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</si>
  <si>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</si>
  <si>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</si>
  <si>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</si>
  <si>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</si>
  <si>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</si>
  <si>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</si>
  <si>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</si>
  <si>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</si>
  <si>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</si>
  <si>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</si>
  <si>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</si>
  <si>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</si>
  <si>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</si>
  <si>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</si>
  <si>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</si>
  <si>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</si>
  <si>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</si>
  <si>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</si>
  <si>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</si>
  <si>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</si>
  <si>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</si>
  <si>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</si>
  <si>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</si>
  <si>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</si>
  <si>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</si>
  <si>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</si>
  <si>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</si>
  <si>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</si>
  <si>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</si>
  <si>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</si>
  <si>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</si>
  <si>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</si>
  <si>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</si>
  <si>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</si>
  <si>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</si>
  <si>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</si>
  <si>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</si>
  <si>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</si>
  <si>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</si>
  <si>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</si>
  <si>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</si>
  <si>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</si>
  <si>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</si>
  <si>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</si>
  <si>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</si>
  <si>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</si>
  <si>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</si>
  <si>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</si>
  <si>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</si>
  <si>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</si>
  <si>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</si>
  <si>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</si>
  <si>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</si>
  <si>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</si>
  <si>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</si>
  <si>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</si>
  <si>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</si>
  <si>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</si>
  <si>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</si>
  <si>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</si>
  <si>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</si>
  <si>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</si>
  <si>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</si>
  <si>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</si>
  <si>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</si>
  <si>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</si>
  <si>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</si>
  <si>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</si>
  <si>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</si>
  <si>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</si>
  <si>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</si>
  <si>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</si>
  <si>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</si>
  <si>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</si>
  <si>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</si>
  <si>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</si>
  <si>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</si>
  <si>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</si>
  <si>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</si>
  <si>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</si>
  <si>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</si>
  <si>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</si>
  <si>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</si>
  <si>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</si>
  <si>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</si>
  <si>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</si>
  <si>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</si>
  <si>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</si>
  <si>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</si>
  <si>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</si>
  <si>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</si>
  <si>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</si>
  <si>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</si>
  <si>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</si>
  <si>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</si>
  <si>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</si>
  <si>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</si>
  <si>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</si>
  <si>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</si>
  <si>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</si>
  <si>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</si>
  <si>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</si>
  <si>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</si>
  <si>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</si>
  <si>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</si>
  <si>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</si>
  <si>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</si>
  <si>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ORD0501</t>
  </si>
  <si>
    <t>ORD0502</t>
  </si>
  <si>
    <t>ORD0503</t>
  </si>
  <si>
    <t>ORD0504</t>
  </si>
  <si>
    <t>ORD0505</t>
  </si>
  <si>
    <t>ORD0506</t>
  </si>
  <si>
    <t>ORD0507</t>
  </si>
  <si>
    <t>ORD0508</t>
  </si>
  <si>
    <t>ORD0509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</si>
  <si>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</si>
  <si>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</si>
  <si>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</si>
  <si>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</si>
  <si>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</si>
  <si>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</si>
  <si>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</si>
  <si>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</si>
  <si>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</si>
  <si>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</si>
  <si>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</si>
  <si>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ORD0521</t>
  </si>
  <si>
    <t>ORD0522</t>
  </si>
  <si>
    <t>ORD0523</t>
  </si>
  <si>
    <t>ORD0524</t>
  </si>
  <si>
    <t>ORD0525</t>
  </si>
  <si>
    <t>ORD0526</t>
  </si>
  <si>
    <t>ORD0527</t>
  </si>
  <si>
    <t>ORD0528</t>
  </si>
  <si>
    <t>ORD0529</t>
  </si>
  <si>
    <t>ORD0530</t>
  </si>
  <si>
    <t>ORD0531</t>
  </si>
  <si>
    <t>ORD0532</t>
  </si>
  <si>
    <t>ORD0533</t>
  </si>
  <si>
    <t>ORD0534</t>
  </si>
  <si>
    <t>ORD0535</t>
  </si>
  <si>
    <t>ORD0536</t>
  </si>
  <si>
    <t>ORD0537</t>
  </si>
  <si>
    <t>ORD0538</t>
  </si>
  <si>
    <t>ORD0539</t>
  </si>
  <si>
    <t>ORD0540</t>
  </si>
  <si>
    <t>ORD0541</t>
  </si>
  <si>
    <t>ORD0542</t>
  </si>
  <si>
    <t>ORD0543</t>
  </si>
  <si>
    <t>ORD0544</t>
  </si>
  <si>
    <t>ORD0545</t>
  </si>
  <si>
    <t>ORD0546</t>
  </si>
  <si>
    <t>ORD0547</t>
  </si>
  <si>
    <t>ORD0548</t>
  </si>
  <si>
    <t>ORD0549</t>
  </si>
  <si>
    <t>ORD0550</t>
  </si>
  <si>
    <t>ORD0551</t>
  </si>
  <si>
    <t>ORD0552</t>
  </si>
  <si>
    <t>ORD0553</t>
  </si>
  <si>
    <t>ORD0554</t>
  </si>
  <si>
    <t>ORD0555</t>
  </si>
  <si>
    <t>ORD0556</t>
  </si>
  <si>
    <t>ORD0557</t>
  </si>
  <si>
    <t>ORD0558</t>
  </si>
  <si>
    <t>ORD0559</t>
  </si>
  <si>
    <t>ORD0560</t>
  </si>
  <si>
    <t>ORD0561</t>
  </si>
  <si>
    <t>ORD0562</t>
  </si>
  <si>
    <t>ORD0564</t>
  </si>
  <si>
    <t>ORD0565</t>
  </si>
  <si>
    <t>ORD0569</t>
  </si>
  <si>
    <t>ORD0570</t>
  </si>
  <si>
    <t>ORD0572</t>
  </si>
  <si>
    <t>ORD0574</t>
  </si>
  <si>
    <t>ORD0577</t>
  </si>
  <si>
    <t>ORD0581</t>
  </si>
  <si>
    <t>ORD0583</t>
  </si>
  <si>
    <t>ORD0584</t>
  </si>
  <si>
    <t>ORD0585</t>
  </si>
  <si>
    <t>ORD0586</t>
  </si>
  <si>
    <t>ORD0587</t>
  </si>
  <si>
    <t>ORD0588</t>
  </si>
  <si>
    <t>ORD0589</t>
  </si>
  <si>
    <t>ORD0590</t>
  </si>
  <si>
    <t>ORD0591</t>
  </si>
  <si>
    <t>ORD0592</t>
  </si>
  <si>
    <t>ORD0593</t>
  </si>
  <si>
    <t>ORD0594</t>
  </si>
  <si>
    <t>ORD0595</t>
  </si>
  <si>
    <t>ORD0596</t>
  </si>
  <si>
    <t>ORD0597</t>
  </si>
  <si>
    <t>ORD0598</t>
  </si>
  <si>
    <t>ORD0599</t>
  </si>
  <si>
    <t>ORD0600</t>
  </si>
  <si>
    <t>ORD0601</t>
  </si>
  <si>
    <t>ORD0602</t>
  </si>
  <si>
    <t>ORD0603</t>
  </si>
  <si>
    <t>ORD0604</t>
  </si>
  <si>
    <t>ORD0605</t>
  </si>
  <si>
    <t>ORD0606</t>
  </si>
  <si>
    <t>ORD0607</t>
  </si>
  <si>
    <t>ORD0608</t>
  </si>
  <si>
    <t>ORD0609</t>
  </si>
  <si>
    <t>ORD0610</t>
  </si>
  <si>
    <t>ORD0611</t>
  </si>
  <si>
    <t>ORD0612</t>
  </si>
  <si>
    <t>ORD0613</t>
  </si>
  <si>
    <t>ORD0614</t>
  </si>
  <si>
    <t>ORD0615</t>
  </si>
  <si>
    <t>ORD0616</t>
  </si>
  <si>
    <t>ORD0617</t>
  </si>
  <si>
    <t>ORD0618</t>
  </si>
  <si>
    <t>ORD0619</t>
  </si>
  <si>
    <t>ORD0620</t>
  </si>
  <si>
    <t>ORD0621</t>
  </si>
  <si>
    <t>ORD0622</t>
  </si>
  <si>
    <t>ORD0623</t>
  </si>
  <si>
    <t>ORD0624</t>
  </si>
  <si>
    <t>ORD0625</t>
  </si>
  <si>
    <t>ORD0626</t>
  </si>
  <si>
    <t>ORD0627</t>
  </si>
  <si>
    <t>ORD0628</t>
  </si>
  <si>
    <t>ORD0629</t>
  </si>
  <si>
    <t>ORD0630</t>
  </si>
  <si>
    <t>ORD0631</t>
  </si>
  <si>
    <t>ORD0632</t>
  </si>
  <si>
    <t>ORD0633</t>
  </si>
  <si>
    <t>ORD0634</t>
  </si>
  <si>
    <t>ORD0635</t>
  </si>
  <si>
    <t>ORD0636</t>
  </si>
  <si>
    <t>ORD0637</t>
  </si>
  <si>
    <t>ORD0638</t>
  </si>
  <si>
    <t>ORD0639</t>
  </si>
  <si>
    <t>ORD0640</t>
  </si>
  <si>
    <t>ORD0641</t>
  </si>
  <si>
    <t>ORD0642</t>
  </si>
  <si>
    <t>ORD0643</t>
  </si>
  <si>
    <t>ORD0644</t>
  </si>
  <si>
    <t>ORD0645</t>
  </si>
  <si>
    <t>ORD0646</t>
  </si>
  <si>
    <t>ORD0647</t>
  </si>
  <si>
    <t>ORD0648</t>
  </si>
  <si>
    <t>ORD0649</t>
  </si>
  <si>
    <t>ORD0650</t>
  </si>
  <si>
    <t>ORD0651</t>
  </si>
  <si>
    <t>ORD0652</t>
  </si>
  <si>
    <t>ORD0653</t>
  </si>
  <si>
    <t>ORD0654</t>
  </si>
  <si>
    <t>ORD0655</t>
  </si>
  <si>
    <t>ORD0656</t>
  </si>
  <si>
    <t>ORD0657</t>
  </si>
  <si>
    <t>ORD0658</t>
  </si>
  <si>
    <t>ORD0659</t>
  </si>
  <si>
    <t>ORD0660</t>
  </si>
  <si>
    <t>ORD0661</t>
  </si>
  <si>
    <t>ORD0662</t>
  </si>
  <si>
    <t>ORD0663</t>
  </si>
  <si>
    <t>ORD0664</t>
  </si>
  <si>
    <t>ORD0665</t>
  </si>
  <si>
    <t>ORD0666</t>
  </si>
  <si>
    <t>ORD0667</t>
  </si>
  <si>
    <t>ORD0668</t>
  </si>
  <si>
    <t>ORD0669</t>
  </si>
  <si>
    <t>ORD0670</t>
  </si>
  <si>
    <t>ORD0671</t>
  </si>
  <si>
    <t>ORD0672</t>
  </si>
  <si>
    <t>ORD0673</t>
  </si>
  <si>
    <t>ORD0674</t>
  </si>
  <si>
    <t>ORD0675</t>
  </si>
  <si>
    <t>ORD0676</t>
  </si>
  <si>
    <t>ORD0677</t>
  </si>
  <si>
    <t>ORD0678</t>
  </si>
  <si>
    <t>ORD0679</t>
  </si>
  <si>
    <t>ORD0680</t>
  </si>
  <si>
    <t>ORD0681</t>
  </si>
  <si>
    <t>ORD0682</t>
  </si>
  <si>
    <t>ORD0683</t>
  </si>
  <si>
    <t>ORD0684</t>
  </si>
  <si>
    <t>ORD0685</t>
  </si>
  <si>
    <t>ORD0686</t>
  </si>
  <si>
    <t>ORD0687</t>
  </si>
  <si>
    <t>ORD0688</t>
  </si>
  <si>
    <t>ORD0689</t>
  </si>
  <si>
    <t>ORD0690</t>
  </si>
  <si>
    <t>ORD0691</t>
  </si>
  <si>
    <t>ORD0692</t>
  </si>
  <si>
    <t>ORD0693</t>
  </si>
  <si>
    <t>ORD0694</t>
  </si>
  <si>
    <t>ORD0695</t>
  </si>
  <si>
    <t>ORD0696</t>
  </si>
  <si>
    <t>ORD0697</t>
  </si>
  <si>
    <t>ORD0698</t>
  </si>
  <si>
    <t>ORD0699</t>
  </si>
  <si>
    <t>ORD0700</t>
  </si>
  <si>
    <t>ORD0701</t>
  </si>
  <si>
    <t>ORD0702</t>
  </si>
  <si>
    <t>ORD0703</t>
  </si>
  <si>
    <t>ORD0704</t>
  </si>
  <si>
    <t>ORD0705</t>
  </si>
  <si>
    <t>ORD0706</t>
  </si>
  <si>
    <t>ORD0707</t>
  </si>
  <si>
    <t>ORD0708</t>
  </si>
  <si>
    <t>ORD0709</t>
  </si>
  <si>
    <t>ORD0710</t>
  </si>
  <si>
    <t>ORD0711</t>
  </si>
  <si>
    <t>ORD0712</t>
  </si>
  <si>
    <t>ORD0713</t>
  </si>
  <si>
    <t>ORD0714</t>
  </si>
  <si>
    <t>ORD0715</t>
  </si>
  <si>
    <t>ORD0716</t>
  </si>
  <si>
    <t>ORD0717</t>
  </si>
  <si>
    <t>ORD0718</t>
  </si>
  <si>
    <t>ORD0719</t>
  </si>
  <si>
    <t>ORD0720</t>
  </si>
  <si>
    <t>ORD0721</t>
  </si>
  <si>
    <t>ORD0722</t>
  </si>
  <si>
    <t>ORD0723</t>
  </si>
  <si>
    <t>ORD0724</t>
  </si>
  <si>
    <t>ORD0725</t>
  </si>
  <si>
    <t>ORD0726</t>
  </si>
  <si>
    <t>ORD0727</t>
  </si>
  <si>
    <t>ORD0728</t>
  </si>
  <si>
    <t>ORD0729</t>
  </si>
  <si>
    <t>ORD0730</t>
  </si>
  <si>
    <t>ORD0731</t>
  </si>
  <si>
    <t>ORD0732</t>
  </si>
  <si>
    <t>ORD0733</t>
  </si>
  <si>
    <t>ORD0734</t>
  </si>
  <si>
    <t>ORD0735</t>
  </si>
  <si>
    <t>ORD0736</t>
  </si>
  <si>
    <t>ORD0737</t>
  </si>
  <si>
    <t>ORD0738</t>
  </si>
  <si>
    <t>ORD0739</t>
  </si>
  <si>
    <t>ORD0740</t>
  </si>
  <si>
    <t>ORD0741</t>
  </si>
  <si>
    <t>ORD0742</t>
  </si>
  <si>
    <t>ORD0743</t>
  </si>
  <si>
    <t>ORD0744</t>
  </si>
  <si>
    <t>ORD0745</t>
  </si>
  <si>
    <t>ORD0746</t>
  </si>
  <si>
    <t>ORD0747</t>
  </si>
  <si>
    <t>ORD0748</t>
  </si>
  <si>
    <t>ORD0749</t>
  </si>
  <si>
    <t>ORD0750</t>
  </si>
  <si>
    <t>ORD0751</t>
  </si>
  <si>
    <t>ORD0752</t>
  </si>
  <si>
    <t>ORD0753</t>
  </si>
  <si>
    <t>ORD0754</t>
  </si>
  <si>
    <t>ORD0755</t>
  </si>
  <si>
    <t>ORD0756</t>
  </si>
  <si>
    <t>ORD0757</t>
  </si>
  <si>
    <t>ORD0758</t>
  </si>
  <si>
    <t>ORD0759</t>
  </si>
  <si>
    <t>ORD0760</t>
  </si>
  <si>
    <t>ORD0761</t>
  </si>
  <si>
    <t>ORD0762</t>
  </si>
  <si>
    <t>ORD0763</t>
  </si>
  <si>
    <t>ORD0764</t>
  </si>
  <si>
    <t>ORD0765</t>
  </si>
  <si>
    <t>ORD0766</t>
  </si>
  <si>
    <t>ORD0767</t>
  </si>
  <si>
    <t>ORD0768</t>
  </si>
  <si>
    <t>ORD0769</t>
  </si>
  <si>
    <t>ORD0770</t>
  </si>
  <si>
    <t>ORD0771</t>
  </si>
  <si>
    <t>ORD0772</t>
  </si>
  <si>
    <t>ORD0773</t>
  </si>
  <si>
    <t>ORD0774</t>
  </si>
  <si>
    <t>ORD0775</t>
  </si>
  <si>
    <t>ORD0776</t>
  </si>
  <si>
    <t>ORD0777</t>
  </si>
  <si>
    <t>ORD0778</t>
  </si>
  <si>
    <t>ORD0779</t>
  </si>
  <si>
    <t>ORD0780</t>
  </si>
  <si>
    <t>ORD0781</t>
  </si>
  <si>
    <t>ORD0782</t>
  </si>
  <si>
    <t>ORD0783</t>
  </si>
  <si>
    <t>ORD0784</t>
  </si>
  <si>
    <t>ORD0785</t>
  </si>
  <si>
    <t>ORD0786</t>
  </si>
  <si>
    <t>ORD0787</t>
  </si>
  <si>
    <t>ORD0788</t>
  </si>
  <si>
    <t>ORD0789</t>
  </si>
  <si>
    <t>ORD0790</t>
  </si>
  <si>
    <t>ORD0791</t>
  </si>
  <si>
    <t>ORD0792</t>
  </si>
  <si>
    <t>ORD0793</t>
  </si>
  <si>
    <t>ORD0794</t>
  </si>
  <si>
    <t>ORD0795</t>
  </si>
  <si>
    <t>ORD0796</t>
  </si>
  <si>
    <t>ORD0797</t>
  </si>
  <si>
    <t>ORD0798</t>
  </si>
  <si>
    <t>ORD0799</t>
  </si>
  <si>
    <t>ORD0800</t>
  </si>
  <si>
    <t>ORD0801</t>
  </si>
  <si>
    <t>ORD0802</t>
  </si>
  <si>
    <t>ORD0803</t>
  </si>
  <si>
    <t>ORD0804</t>
  </si>
  <si>
    <t>ORD0805</t>
  </si>
  <si>
    <t>ORD0806</t>
  </si>
  <si>
    <t>ORD0807</t>
  </si>
  <si>
    <t>ORD0808</t>
  </si>
  <si>
    <t>ORD0809</t>
  </si>
  <si>
    <t>ORD0810</t>
  </si>
  <si>
    <t>ORD0811</t>
  </si>
  <si>
    <t>ORD0812</t>
  </si>
  <si>
    <t>ORD0813</t>
  </si>
  <si>
    <t>ORD0814</t>
  </si>
  <si>
    <t>ORD0815</t>
  </si>
  <si>
    <t>ORD0816</t>
  </si>
  <si>
    <t>ORD0817</t>
  </si>
  <si>
    <t>ORD0818</t>
  </si>
  <si>
    <t>ORD0819</t>
  </si>
  <si>
    <t>ORD0820</t>
  </si>
  <si>
    <t>ORD0821</t>
  </si>
  <si>
    <t>ORD0822</t>
  </si>
  <si>
    <t>ORD0823</t>
  </si>
  <si>
    <t>ORD0824</t>
  </si>
  <si>
    <t>ORD0825</t>
  </si>
  <si>
    <t>ORD0826</t>
  </si>
  <si>
    <t>ORD0827</t>
  </si>
  <si>
    <t>ORD0828</t>
  </si>
  <si>
    <t>ORD0829</t>
  </si>
  <si>
    <t>ORD0830</t>
  </si>
  <si>
    <t>ORD0831</t>
  </si>
  <si>
    <t>ORD0832</t>
  </si>
  <si>
    <t>ORD0833</t>
  </si>
  <si>
    <t>ORD0834</t>
  </si>
  <si>
    <t>ORD0835</t>
  </si>
  <si>
    <t>ORD0836</t>
  </si>
  <si>
    <t>ORD0837</t>
  </si>
  <si>
    <t>ORD0838</t>
  </si>
  <si>
    <t>ORD0839</t>
  </si>
  <si>
    <t>ORD0840</t>
  </si>
  <si>
    <t>ORD0841</t>
  </si>
  <si>
    <t>ORD0842</t>
  </si>
  <si>
    <t>ORD0843</t>
  </si>
  <si>
    <t>ORD0844</t>
  </si>
  <si>
    <t>ORD0845</t>
  </si>
  <si>
    <t>ORD0846</t>
  </si>
  <si>
    <t>ORD0847</t>
  </si>
  <si>
    <t>ORD0848</t>
  </si>
  <si>
    <t>ORD0849</t>
  </si>
  <si>
    <t>ORD0850</t>
  </si>
  <si>
    <t>ORD0851</t>
  </si>
  <si>
    <t>ORD0852</t>
  </si>
  <si>
    <t>ORD0853</t>
  </si>
  <si>
    <t>ORD0854</t>
  </si>
  <si>
    <t>ORD0855</t>
  </si>
  <si>
    <t>ORD0856</t>
  </si>
  <si>
    <t>ORD0857</t>
  </si>
  <si>
    <t>ORD0858</t>
  </si>
  <si>
    <t>ORD0859</t>
  </si>
  <si>
    <t>ORD0860</t>
  </si>
  <si>
    <t>ORD0861</t>
  </si>
  <si>
    <t>ORD0862</t>
  </si>
  <si>
    <t>ORD0863</t>
  </si>
  <si>
    <t>ORD0864</t>
  </si>
  <si>
    <t>ORD0865</t>
  </si>
  <si>
    <t>ORD0866</t>
  </si>
  <si>
    <t>ORD0867</t>
  </si>
  <si>
    <t>ORD0868</t>
  </si>
  <si>
    <t>ORD0869</t>
  </si>
  <si>
    <t>ORD0870</t>
  </si>
  <si>
    <t>ORD0871</t>
  </si>
  <si>
    <t>ORD0872</t>
  </si>
  <si>
    <t>ORD0873</t>
  </si>
  <si>
    <t>ORD0874</t>
  </si>
  <si>
    <t>ORD0875</t>
  </si>
  <si>
    <t>ORD0876</t>
  </si>
  <si>
    <t>ORD0877</t>
  </si>
  <si>
    <t>ORD0878</t>
  </si>
  <si>
    <t>ORD0879</t>
  </si>
  <si>
    <t>ORD0880</t>
  </si>
  <si>
    <t>ORD0881</t>
  </si>
  <si>
    <t>ORD0882</t>
  </si>
  <si>
    <t>ORD0883</t>
  </si>
  <si>
    <t>ORD0884</t>
  </si>
  <si>
    <t>ORD0885</t>
  </si>
  <si>
    <t>ORD0886</t>
  </si>
  <si>
    <t>ORD0887</t>
  </si>
  <si>
    <t>ORD0888</t>
  </si>
  <si>
    <t>ORD0889</t>
  </si>
  <si>
    <t>ORD0890</t>
  </si>
  <si>
    <t>ORD0891</t>
  </si>
  <si>
    <t>ORD0892</t>
  </si>
  <si>
    <t>ORD0893</t>
  </si>
  <si>
    <t>ORD0894</t>
  </si>
  <si>
    <t>ORD0895</t>
  </si>
  <si>
    <t>ORD0896</t>
  </si>
  <si>
    <t>ORD0897</t>
  </si>
  <si>
    <t>ORD0898</t>
  </si>
  <si>
    <t>ORD0899</t>
  </si>
  <si>
    <t>ORD0900</t>
  </si>
  <si>
    <t>ORD0901</t>
  </si>
  <si>
    <t>ORD0902</t>
  </si>
  <si>
    <t>ORD0903</t>
  </si>
  <si>
    <t>ORD0904</t>
  </si>
  <si>
    <t>ORD0905</t>
  </si>
  <si>
    <t>ORD0906</t>
  </si>
  <si>
    <t>ORD0907</t>
  </si>
  <si>
    <t>ORD0908</t>
  </si>
  <si>
    <t>ORD0909</t>
  </si>
  <si>
    <t>ORD0910</t>
  </si>
  <si>
    <t>ORD0911</t>
  </si>
  <si>
    <t>ORD0912</t>
  </si>
  <si>
    <t>ORD0913</t>
  </si>
  <si>
    <t>ORD0914</t>
  </si>
  <si>
    <t>ORD0915</t>
  </si>
  <si>
    <t>ORD0916</t>
  </si>
  <si>
    <t>ORD0917</t>
  </si>
  <si>
    <t>ORD0918</t>
  </si>
  <si>
    <t>ORD0919</t>
  </si>
  <si>
    <t>ORD0920</t>
  </si>
  <si>
    <t>ORD0921</t>
  </si>
  <si>
    <t>ORD0922</t>
  </si>
  <si>
    <t>ORD0923</t>
  </si>
  <si>
    <t>ORD0924</t>
  </si>
  <si>
    <t>ORD0925</t>
  </si>
  <si>
    <t>ORD0926</t>
  </si>
  <si>
    <t>ORD0927</t>
  </si>
  <si>
    <t>ORD0928</t>
  </si>
  <si>
    <t>ORD0929</t>
  </si>
  <si>
    <t>ORD0930</t>
  </si>
  <si>
    <t>ORD0931</t>
  </si>
  <si>
    <t>ORD0932</t>
  </si>
  <si>
    <t>ORD0933</t>
  </si>
  <si>
    <t>ORD0934</t>
  </si>
  <si>
    <t>ORD0935</t>
  </si>
  <si>
    <t>ORD0936</t>
  </si>
  <si>
    <t>ORD0937</t>
  </si>
  <si>
    <t>ORD0938</t>
  </si>
  <si>
    <t>ORD0939</t>
  </si>
  <si>
    <t>ORD0940</t>
  </si>
  <si>
    <t>ORD0941</t>
  </si>
  <si>
    <t>ORD0942</t>
  </si>
  <si>
    <t>ORD0943</t>
  </si>
  <si>
    <t>ORD0944</t>
  </si>
  <si>
    <t>ORD0945</t>
  </si>
  <si>
    <t>ORD0946</t>
  </si>
  <si>
    <t>ORD0947</t>
  </si>
  <si>
    <t>ORD0948</t>
  </si>
  <si>
    <t>ORD0949</t>
  </si>
  <si>
    <t>ORD0950</t>
  </si>
  <si>
    <t>ORD0951</t>
  </si>
  <si>
    <t>ORD0952</t>
  </si>
  <si>
    <t>ORD0953</t>
  </si>
  <si>
    <t>ORD0954</t>
  </si>
  <si>
    <t>ORD0955</t>
  </si>
  <si>
    <t>ORD0956</t>
  </si>
  <si>
    <t>ORD0957</t>
  </si>
  <si>
    <t>ORD0958</t>
  </si>
  <si>
    <t>ORD0959</t>
  </si>
  <si>
    <t>ORD0960</t>
  </si>
  <si>
    <t>ORD0961</t>
  </si>
  <si>
    <t>ORD0962</t>
  </si>
  <si>
    <t>ORD0963</t>
  </si>
  <si>
    <t>ORD0964</t>
  </si>
  <si>
    <t>ORD0965</t>
  </si>
  <si>
    <t>ORD0966</t>
  </si>
  <si>
    <t>ORD0967</t>
  </si>
  <si>
    <t>ORD0968</t>
  </si>
  <si>
    <t>ORD0969</t>
  </si>
  <si>
    <t>ORD0970</t>
  </si>
  <si>
    <t>ORD0971</t>
  </si>
  <si>
    <t>ORD0972</t>
  </si>
  <si>
    <t>ORD0973</t>
  </si>
  <si>
    <t>ORD0974</t>
  </si>
  <si>
    <t>ORD0975</t>
  </si>
  <si>
    <t>ORD0976</t>
  </si>
  <si>
    <t>ORD0977</t>
  </si>
  <si>
    <t>ORD0978</t>
  </si>
  <si>
    <t>ORD0979</t>
  </si>
  <si>
    <t>ORD0980</t>
  </si>
  <si>
    <t>ORD0981</t>
  </si>
  <si>
    <t>ORD0982</t>
  </si>
  <si>
    <t>ORD0983</t>
  </si>
  <si>
    <t>ORD0984</t>
  </si>
  <si>
    <t>ORD0985</t>
  </si>
  <si>
    <t>ORD0986</t>
  </si>
  <si>
    <t>ORD0987</t>
  </si>
  <si>
    <t>ORD0988</t>
  </si>
  <si>
    <t>ORD0989</t>
  </si>
  <si>
    <t>ORD0990</t>
  </si>
  <si>
    <t>ORD0991</t>
  </si>
  <si>
    <t>ORD0992</t>
  </si>
  <si>
    <t>ORD0993</t>
  </si>
  <si>
    <t>ORD0994</t>
  </si>
  <si>
    <t>ORD0995</t>
  </si>
  <si>
    <t>ORD0996</t>
  </si>
  <si>
    <t>ORD0997</t>
  </si>
  <si>
    <t>ORD0998</t>
  </si>
  <si>
    <t>ORD0999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</si>
  <si>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</si>
  <si>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</si>
  <si>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</si>
  <si>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</si>
  <si>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</si>
  <si>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</si>
  <si>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</si>
  <si>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</si>
  <si>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</si>
  <si>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</si>
  <si>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</si>
  <si>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</si>
  <si>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</si>
  <si>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</si>
  <si>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</si>
  <si>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</si>
  <si>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</si>
  <si>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</si>
  <si>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</si>
  <si>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</si>
  <si>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</si>
  <si>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</si>
  <si>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</si>
  <si>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</si>
  <si>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</si>
  <si>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</si>
  <si>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</si>
  <si>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</si>
  <si>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</si>
  <si>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</si>
  <si>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</si>
  <si>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</si>
  <si>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</si>
  <si>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</si>
  <si>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</si>
  <si>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</si>
  <si>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</si>
  <si>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</si>
  <si>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</si>
  <si>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</si>
  <si>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</si>
  <si>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</si>
  <si>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</si>
  <si>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</si>
  <si>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</si>
  <si>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</si>
  <si>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</si>
  <si>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</si>
  <si>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</si>
  <si>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</si>
  <si>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</si>
  <si>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</si>
  <si>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</si>
  <si>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</si>
  <si>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</si>
  <si>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</si>
  <si>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</si>
  <si>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</si>
  <si>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</si>
  <si>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</si>
  <si>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</si>
  <si>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</si>
  <si>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</si>
  <si>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</si>
  <si>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</si>
  <si>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</si>
  <si>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</si>
  <si>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</si>
  <si>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</si>
  <si>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</si>
  <si>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</si>
  <si>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</si>
  <si>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</si>
  <si>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</si>
  <si>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</si>
  <si>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</si>
  <si>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</si>
  <si>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</si>
  <si>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</si>
  <si>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</si>
  <si>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</si>
  <si>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</si>
  <si>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</si>
  <si>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</si>
  <si>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</si>
  <si>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</si>
  <si>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</si>
  <si>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數量</t>
  </si>
  <si>
    <t>售價</t>
  </si>
  <si>
    <t>小計</t>
  </si>
  <si>
    <t>產品類別</t>
    <phoneticPr fontId="3" type="noConversion"/>
  </si>
  <si>
    <t>果醬</t>
    <phoneticPr fontId="3" type="noConversion"/>
  </si>
  <si>
    <t>烘焙食品</t>
    <phoneticPr fontId="3" type="noConversion"/>
  </si>
  <si>
    <t>零食</t>
    <phoneticPr fontId="3" type="noConversion"/>
  </si>
  <si>
    <t>蔬菜水果</t>
    <phoneticPr fontId="3" type="noConversion"/>
  </si>
  <si>
    <t>市鎮</t>
    <phoneticPr fontId="3" type="noConversion"/>
  </si>
  <si>
    <t>職稱</t>
    <phoneticPr fontId="3" type="noConversion"/>
  </si>
  <si>
    <t>合計</t>
  </si>
  <si>
    <t>成本</t>
    <phoneticPr fontId="3" type="noConversion"/>
  </si>
  <si>
    <t>NWTC-83</t>
  </si>
  <si>
    <t>客戶人數</t>
    <phoneticPr fontId="3" type="noConversion"/>
  </si>
  <si>
    <t>本期業績目標</t>
    <phoneticPr fontId="3" type="noConversion"/>
  </si>
  <si>
    <t>毛利率</t>
    <phoneticPr fontId="3" type="noConversion"/>
  </si>
  <si>
    <t>平均庫存</t>
    <phoneticPr fontId="3" type="noConversion"/>
  </si>
  <si>
    <t>運送方式</t>
    <phoneticPr fontId="3" type="noConversion"/>
  </si>
  <si>
    <t>親送</t>
  </si>
  <si>
    <t>快遞</t>
  </si>
  <si>
    <t>郵寄</t>
  </si>
  <si>
    <t>訂單成本</t>
    <phoneticPr fontId="3" type="noConversion"/>
  </si>
  <si>
    <t>地址</t>
    <phoneticPr fontId="3" type="noConversion"/>
  </si>
  <si>
    <t>商業智慧分析</t>
    <phoneticPr fontId="3" type="noConversion"/>
  </si>
  <si>
    <t>現在時間：</t>
    <phoneticPr fontId="3" type="noConversion"/>
  </si>
  <si>
    <t>業績結算日倒數：</t>
    <phoneticPr fontId="3" type="noConversion"/>
  </si>
  <si>
    <t>今年業績目標：</t>
    <phoneticPr fontId="3" type="noConversion"/>
  </si>
  <si>
    <t>銷售總金額：</t>
    <phoneticPr fontId="3" type="noConversion"/>
  </si>
  <si>
    <t>毛利率：</t>
    <phoneticPr fontId="3" type="noConversion"/>
  </si>
  <si>
    <t>庫存總成本：</t>
    <phoneticPr fontId="3" type="noConversion"/>
  </si>
  <si>
    <t>需訂貨數量：</t>
    <phoneticPr fontId="3" type="noConversion"/>
  </si>
  <si>
    <t>客戶總數：</t>
    <phoneticPr fontId="3" type="noConversion"/>
  </si>
  <si>
    <t>業務員編號</t>
    <phoneticPr fontId="3" type="noConversion"/>
  </si>
  <si>
    <t>業務員編號</t>
    <phoneticPr fontId="3" type="noConversion"/>
  </si>
  <si>
    <t>業務員編號</t>
  </si>
  <si>
    <t>總計</t>
  </si>
  <si>
    <t>台中市</t>
  </si>
  <si>
    <t>台北市</t>
  </si>
  <si>
    <t>台北縣</t>
  </si>
  <si>
    <t>宜蘭市</t>
  </si>
  <si>
    <t>花蓮市</t>
  </si>
  <si>
    <t>南投縣</t>
  </si>
  <si>
    <t>屏東市</t>
  </si>
  <si>
    <t>屏東縣</t>
  </si>
  <si>
    <t>苗栗縣</t>
  </si>
  <si>
    <t>桃園縣</t>
  </si>
  <si>
    <t>高雄市</t>
  </si>
  <si>
    <t>新竹市</t>
  </si>
  <si>
    <r>
      <t>縣市</t>
    </r>
    <r>
      <rPr>
        <b/>
        <vertAlign val="superscript"/>
        <sz val="15"/>
        <color theme="0"/>
        <rFont val="標楷體"/>
        <family val="4"/>
        <charset val="136"/>
      </rPr>
      <t>職稱</t>
    </r>
    <phoneticPr fontId="3" type="noConversion"/>
  </si>
  <si>
    <t>各業務最大及最小訂單金額</t>
    <phoneticPr fontId="3" type="noConversion"/>
  </si>
  <si>
    <t>訂單數量</t>
  </si>
  <si>
    <t>平均值</t>
  </si>
  <si>
    <t>最大值</t>
  </si>
  <si>
    <t>最小值</t>
  </si>
  <si>
    <t>各業務訂單數量及訂單平均金額</t>
    <phoneticPr fontId="3" type="noConversion"/>
  </si>
  <si>
    <t>特定類別庫存成本
（陣列公式）</t>
    <phoneticPr fontId="3" type="noConversion"/>
  </si>
  <si>
    <t>各員工客戶今年付款類型總計（陣列公式）</t>
    <phoneticPr fontId="3" type="noConversion"/>
  </si>
  <si>
    <t>各員工今年各月業績（陣列公式）</t>
    <phoneticPr fontId="3" type="noConversion"/>
  </si>
  <si>
    <t>現金</t>
    <phoneticPr fontId="3" type="noConversion"/>
  </si>
  <si>
    <t>支票</t>
    <phoneticPr fontId="3" type="noConversion"/>
  </si>
  <si>
    <t>總計</t>
    <phoneticPr fontId="3" type="noConversion"/>
  </si>
  <si>
    <t>產品類別</t>
    <phoneticPr fontId="3" type="noConversion"/>
  </si>
  <si>
    <t>庫存成本</t>
    <phoneticPr fontId="3" type="noConversion"/>
  </si>
  <si>
    <r>
      <t>各員工客戶今年付款類型總計（</t>
    </r>
    <r>
      <rPr>
        <b/>
        <sz val="11"/>
        <color theme="0"/>
        <rFont val="Times New Roman"/>
        <family val="1"/>
      </rPr>
      <t>SUMIFS</t>
    </r>
    <r>
      <rPr>
        <b/>
        <sz val="11"/>
        <color theme="0"/>
        <rFont val="標楷體"/>
        <family val="4"/>
        <charset val="136"/>
      </rPr>
      <t>）</t>
    </r>
    <phoneticPr fontId="3" type="noConversion"/>
  </si>
  <si>
    <r>
      <t>各員工今年各月業績（</t>
    </r>
    <r>
      <rPr>
        <b/>
        <sz val="12"/>
        <color theme="0"/>
        <rFont val="Times New Roman"/>
        <family val="1"/>
      </rPr>
      <t>SUMIFS</t>
    </r>
    <r>
      <rPr>
        <b/>
        <sz val="12"/>
        <color theme="0"/>
        <rFont val="標楷體"/>
        <family val="4"/>
        <charset val="136"/>
      </rPr>
      <t>）</t>
    </r>
    <phoneticPr fontId="3" type="noConversion"/>
  </si>
  <si>
    <t>鮪魚</t>
  </si>
  <si>
    <t>蟹肉</t>
  </si>
  <si>
    <t>燻鮭魚</t>
  </si>
  <si>
    <t>義大利白乾酪</t>
  </si>
  <si>
    <t>橘子果醬</t>
  </si>
  <si>
    <t>藍苺果醬</t>
  </si>
  <si>
    <t>橄欖油</t>
  </si>
  <si>
    <t>巧克力脆片</t>
  </si>
  <si>
    <t>烤餅</t>
  </si>
  <si>
    <t>黑森林蛋糕</t>
  </si>
  <si>
    <t>蛋糕</t>
  </si>
  <si>
    <t>胡桃果</t>
  </si>
  <si>
    <t>蘋果乾</t>
  </si>
  <si>
    <t>水梨乾</t>
  </si>
  <si>
    <t>杏仁果</t>
  </si>
  <si>
    <t>梅乾</t>
  </si>
  <si>
    <t>全麥片</t>
  </si>
  <si>
    <t>格蘭諾拉燕麥捲</t>
  </si>
  <si>
    <t>雞湯</t>
  </si>
  <si>
    <t>蛤蜊濃湯</t>
  </si>
  <si>
    <t>蔬菜清湯</t>
  </si>
  <si>
    <t>啤酒</t>
  </si>
  <si>
    <t>咖啡</t>
  </si>
  <si>
    <t>綠茶</t>
  </si>
  <si>
    <t>養生茶</t>
  </si>
  <si>
    <t>水果茶</t>
  </si>
  <si>
    <t>義大利馬鈴薯餃子</t>
  </si>
  <si>
    <t>意大利餃</t>
  </si>
  <si>
    <t>洋芋片</t>
  </si>
  <si>
    <t>長米</t>
  </si>
  <si>
    <t>洋梨</t>
  </si>
  <si>
    <t>桃子</t>
  </si>
  <si>
    <t>綜合水果</t>
  </si>
  <si>
    <t>鳳梨</t>
  </si>
  <si>
    <t>綠豆</t>
  </si>
  <si>
    <t>玉米</t>
  </si>
  <si>
    <t>豆子</t>
  </si>
  <si>
    <t>櫻桃派餡</t>
  </si>
  <si>
    <t>原住民風味醬</t>
  </si>
  <si>
    <t>芥末</t>
  </si>
  <si>
    <t>糖漿</t>
  </si>
  <si>
    <t>巧克力</t>
  </si>
  <si>
    <t>辣椒醬</t>
  </si>
  <si>
    <t>咖哩醬</t>
  </si>
  <si>
    <t>蕃茄醬</t>
  </si>
  <si>
    <r>
      <rPr>
        <b/>
        <sz val="12"/>
        <color theme="0"/>
        <rFont val="標楷體"/>
        <family val="4"/>
        <charset val="136"/>
      </rPr>
      <t>特定類別庫存成本
（</t>
    </r>
    <r>
      <rPr>
        <b/>
        <sz val="12"/>
        <color theme="0"/>
        <rFont val="Times New Roman"/>
        <family val="1"/>
      </rPr>
      <t>SUMPRODUCT</t>
    </r>
    <r>
      <rPr>
        <b/>
        <sz val="12"/>
        <color theme="0"/>
        <rFont val="標楷體"/>
        <family val="4"/>
        <charset val="136"/>
      </rPr>
      <t>）</t>
    </r>
    <phoneticPr fontId="3" type="noConversion"/>
  </si>
  <si>
    <r>
      <t>各員工客戶今年付款類型總計（</t>
    </r>
    <r>
      <rPr>
        <b/>
        <sz val="11"/>
        <color theme="0"/>
        <rFont val="Times New Roman"/>
        <family val="1"/>
      </rPr>
      <t>SUMPRODUCT</t>
    </r>
    <r>
      <rPr>
        <b/>
        <sz val="11"/>
        <color theme="0"/>
        <rFont val="標楷體"/>
        <family val="4"/>
        <charset val="136"/>
      </rPr>
      <t>）</t>
    </r>
    <phoneticPr fontId="3" type="noConversion"/>
  </si>
  <si>
    <r>
      <t>各員工今年各月業績（</t>
    </r>
    <r>
      <rPr>
        <b/>
        <sz val="12"/>
        <color theme="0"/>
        <rFont val="Times New Roman"/>
        <family val="1"/>
      </rPr>
      <t>SUMPRODUCT</t>
    </r>
    <r>
      <rPr>
        <b/>
        <sz val="12"/>
        <color theme="0"/>
        <rFont val="標楷體"/>
        <family val="4"/>
        <charset val="136"/>
      </rPr>
      <t>）</t>
    </r>
    <phoneticPr fontId="3" type="noConversion"/>
  </si>
  <si>
    <t>CUST004</t>
    <phoneticPr fontId="3" type="noConversion"/>
  </si>
  <si>
    <t>市/鎮</t>
    <phoneticPr fontId="3" type="noConversion"/>
  </si>
  <si>
    <t>仁愛路二段120號</t>
  </si>
  <si>
    <t>忠孝東路四段32號</t>
  </si>
  <si>
    <t>忠孝東路三段2號</t>
  </si>
  <si>
    <t>北平東路64號</t>
  </si>
  <si>
    <t>花蓮路98號</t>
  </si>
  <si>
    <t>永平路一段1號</t>
  </si>
  <si>
    <t>中港路一段78號</t>
  </si>
  <si>
    <t>北平東路24號3樓之一</t>
  </si>
  <si>
    <t>北平東路42號3樓之一</t>
  </si>
  <si>
    <t>中新路11號</t>
  </si>
  <si>
    <t>北新路11號</t>
  </si>
  <si>
    <t>經國路55號</t>
  </si>
  <si>
    <t>花中路15號</t>
  </si>
  <si>
    <t>石牌鄉南投路5號</t>
  </si>
  <si>
    <t>水果鄉永大路4號</t>
  </si>
  <si>
    <t>富國路42號</t>
  </si>
  <si>
    <t>竹北路8號</t>
  </si>
  <si>
    <t>永平路7號</t>
  </si>
  <si>
    <t>仁愛路四段180號</t>
  </si>
  <si>
    <t>北平東路24號</t>
  </si>
  <si>
    <t>中山路7號</t>
  </si>
  <si>
    <t>當文鄉永大路4號</t>
  </si>
  <si>
    <t>樹腳鄉中正路二段2樓</t>
  </si>
  <si>
    <t>中正路一段12號</t>
  </si>
  <si>
    <t>經國路38號</t>
  </si>
  <si>
    <t>中正路四段65號</t>
  </si>
  <si>
    <r>
      <rPr>
        <sz val="10"/>
        <rFont val="新細明體"/>
        <family val="2"/>
        <charset val="136"/>
      </rPr>
      <t>合計</t>
    </r>
  </si>
  <si>
    <t>客戶人數</t>
  </si>
  <si>
    <t>市鎮區域</t>
  </si>
  <si>
    <t>職稱分類</t>
  </si>
  <si>
    <t>需訂貨數量：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</si>
</sst>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_-;\-* #,##0.00_-;_-* &quot;-&quot;??_-;_-@_-"/>
    <numFmt numFmtId="176" formatCode="General_)"/>
    <numFmt numFmtId="177" formatCode="_(* #,##0.00_);_(* \(#,##0.00\);_(* &quot;-&quot;??_);_(@_)"/>
    <numFmt numFmtId="178" formatCode="_-* #,##0_-;\-* #,##0_-;_-* &quot;-&quot;??_-;_-@_-"/>
    <numFmt numFmtId="179" formatCode="yyyy/mm/dd"/>
    <numFmt numFmtId="180" formatCode="#,##0&quot; &quot;"/>
    <numFmt numFmtId="181" formatCode="#,##0_);[Red]\(#,##0\)"/>
    <numFmt numFmtId="182" formatCode="#,##0_ "/>
    <numFmt numFmtId="183" formatCode="yyyy/m/d\ h:mm;@"/>
    <numFmt numFmtId="184" formatCode="&quot;（&quot;0.00%&quot;）&quot;"/>
    <numFmt numFmtId="185" formatCode="#,##0_-"/>
    <numFmt numFmtId="186" formatCode="0&quot; 月&quot;"/>
    <numFmt numFmtId="187" formatCode="#,##0_ ;;"/>
    <numFmt numFmtId="188" formatCode="#,###"/>
  </numFmts>
  <fonts count="4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Courier"/>
      <family val="3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u/>
      <sz val="10"/>
      <color indexed="14"/>
      <name val="新細明體"/>
      <family val="1"/>
      <charset val="136"/>
    </font>
    <font>
      <sz val="12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0"/>
      <name val="新細明體"/>
      <family val="2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b/>
      <sz val="12"/>
      <color rgb="FF008000"/>
      <name val="標楷體"/>
      <family val="4"/>
      <charset val="136"/>
    </font>
    <font>
      <sz val="11"/>
      <color rgb="FFCC0099"/>
      <name val="Arial Black"/>
      <family val="2"/>
    </font>
    <font>
      <sz val="11"/>
      <color rgb="FF990099"/>
      <name val="Arial"/>
      <family val="2"/>
    </font>
    <font>
      <sz val="10"/>
      <name val="Arial"/>
      <family val="2"/>
    </font>
    <font>
      <sz val="10"/>
      <name val="新細明體"/>
      <family val="1"/>
      <charset val="136"/>
      <scheme val="minor"/>
    </font>
    <font>
      <b/>
      <sz val="1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32"/>
      <color rgb="FF0000FF"/>
      <name val="標楷體"/>
      <family val="4"/>
      <charset val="136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2"/>
      <color theme="0"/>
      <name val="標楷體"/>
      <family val="4"/>
      <charset val="136"/>
    </font>
    <font>
      <b/>
      <sz val="11"/>
      <color theme="0"/>
      <name val="標楷體"/>
      <family val="4"/>
      <charset val="136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color rgb="FFFFFF00"/>
      <name val="標楷體"/>
      <family val="4"/>
      <charset val="136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vertAlign val="superscript"/>
      <sz val="15"/>
      <color theme="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0"/>
      <color rgb="FF000080"/>
      <name val="標楷體"/>
      <family val="4"/>
      <charset val="136"/>
    </font>
    <font>
      <sz val="10"/>
      <name val="新細明體"/>
      <family val="2"/>
      <charset val="136"/>
    </font>
    <font>
      <sz val="12"/>
      <color theme="1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CC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/>
      </patternFill>
    </fill>
  </fills>
  <borders count="143">
    <border>
      <left/>
      <right/>
      <top/>
      <bottom/>
      <diagonal/>
    </border>
    <border>
      <left style="thin">
        <color theme="7"/>
      </left>
      <right style="thin">
        <color theme="7"/>
      </right>
      <top style="hair">
        <color theme="7"/>
      </top>
      <bottom style="hair">
        <color theme="7"/>
      </bottom>
      <diagonal/>
    </border>
    <border>
      <left style="thin">
        <color theme="7"/>
      </left>
      <right style="thin">
        <color theme="0"/>
      </right>
      <top style="hair">
        <color theme="7"/>
      </top>
      <bottom style="hair">
        <color theme="7"/>
      </bottom>
      <diagonal/>
    </border>
    <border>
      <left style="thin">
        <color theme="9"/>
      </left>
      <right style="thin">
        <color theme="9"/>
      </right>
      <top style="hair">
        <color theme="9"/>
      </top>
      <bottom style="hair">
        <color theme="9"/>
      </bottom>
      <diagonal/>
    </border>
    <border>
      <left style="thin">
        <color theme="9"/>
      </left>
      <right style="thin">
        <color theme="9"/>
      </right>
      <top/>
      <bottom style="hair">
        <color theme="9"/>
      </bottom>
      <diagonal/>
    </border>
    <border>
      <left style="thin">
        <color theme="7"/>
      </left>
      <right style="thin">
        <color theme="7"/>
      </right>
      <top/>
      <bottom style="hair">
        <color theme="7"/>
      </bottom>
      <diagonal/>
    </border>
    <border>
      <left style="thin">
        <color theme="7"/>
      </left>
      <right style="thin">
        <color theme="0"/>
      </right>
      <top/>
      <bottom style="hair">
        <color theme="7"/>
      </bottom>
      <diagonal/>
    </border>
    <border>
      <left style="thin">
        <color theme="6"/>
      </left>
      <right style="thin">
        <color theme="6"/>
      </right>
      <top style="hair">
        <color theme="6"/>
      </top>
      <bottom style="hair">
        <color theme="6"/>
      </bottom>
      <diagonal/>
    </border>
    <border>
      <left style="thin">
        <color theme="6"/>
      </left>
      <right style="thin">
        <color theme="6"/>
      </right>
      <top/>
      <bottom style="hair">
        <color theme="6"/>
      </bottom>
      <diagonal/>
    </border>
    <border>
      <left style="thin">
        <color theme="4"/>
      </left>
      <right style="thin">
        <color theme="4"/>
      </right>
      <top style="hair">
        <color theme="4"/>
      </top>
      <bottom/>
      <diagonal/>
    </border>
    <border>
      <left style="thin">
        <color theme="4"/>
      </left>
      <right/>
      <top style="hair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9"/>
      </right>
      <top/>
      <bottom style="hair">
        <color theme="9"/>
      </bottom>
      <diagonal/>
    </border>
    <border>
      <left/>
      <right style="thin">
        <color theme="9"/>
      </right>
      <top style="hair">
        <color theme="9"/>
      </top>
      <bottom style="hair">
        <color theme="9"/>
      </bottom>
      <diagonal/>
    </border>
    <border>
      <left style="thin">
        <color theme="9"/>
      </left>
      <right/>
      <top/>
      <bottom style="hair">
        <color theme="9"/>
      </bottom>
      <diagonal/>
    </border>
    <border>
      <left style="thin">
        <color theme="9"/>
      </left>
      <right/>
      <top style="hair">
        <color theme="9"/>
      </top>
      <bottom style="hair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 style="hair">
        <color theme="9"/>
      </top>
      <bottom/>
      <diagonal/>
    </border>
    <border>
      <left style="thin">
        <color theme="9"/>
      </left>
      <right style="thin">
        <color theme="9"/>
      </right>
      <top style="hair">
        <color theme="9"/>
      </top>
      <bottom/>
      <diagonal/>
    </border>
    <border>
      <left style="thin">
        <color theme="9"/>
      </left>
      <right/>
      <top style="hair">
        <color theme="9"/>
      </top>
      <bottom/>
      <diagonal/>
    </border>
    <border>
      <left/>
      <right style="thin">
        <color theme="7"/>
      </right>
      <top/>
      <bottom style="hair">
        <color theme="7"/>
      </bottom>
      <diagonal/>
    </border>
    <border>
      <left/>
      <right style="thin">
        <color theme="7"/>
      </right>
      <top style="hair">
        <color theme="7"/>
      </top>
      <bottom style="hair">
        <color theme="7"/>
      </bottom>
      <diagonal/>
    </border>
    <border>
      <left style="thin">
        <color theme="7"/>
      </left>
      <right/>
      <top/>
      <bottom style="hair">
        <color theme="7"/>
      </bottom>
      <diagonal/>
    </border>
    <border>
      <left style="thin">
        <color theme="7"/>
      </left>
      <right/>
      <top style="hair">
        <color theme="7"/>
      </top>
      <bottom style="hair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0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 style="hair">
        <color theme="7"/>
      </top>
      <bottom/>
      <diagonal/>
    </border>
    <border>
      <left style="thin">
        <color theme="7"/>
      </left>
      <right style="thin">
        <color theme="0"/>
      </right>
      <top style="hair">
        <color theme="7"/>
      </top>
      <bottom/>
      <diagonal/>
    </border>
    <border>
      <left style="thin">
        <color theme="7"/>
      </left>
      <right style="thin">
        <color theme="7"/>
      </right>
      <top style="hair">
        <color theme="7"/>
      </top>
      <bottom/>
      <diagonal/>
    </border>
    <border>
      <left style="thin">
        <color theme="7"/>
      </left>
      <right/>
      <top style="hair">
        <color theme="7"/>
      </top>
      <bottom/>
      <diagonal/>
    </border>
    <border>
      <left/>
      <right style="thin">
        <color theme="6"/>
      </right>
      <top/>
      <bottom style="hair">
        <color theme="6"/>
      </bottom>
      <diagonal/>
    </border>
    <border>
      <left/>
      <right style="thin">
        <color theme="6"/>
      </right>
      <top style="hair">
        <color theme="6"/>
      </top>
      <bottom style="hair">
        <color theme="6"/>
      </bottom>
      <diagonal/>
    </border>
    <border>
      <left style="thin">
        <color theme="6"/>
      </left>
      <right/>
      <top style="hair">
        <color theme="6"/>
      </top>
      <bottom style="hair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hair">
        <color theme="6"/>
      </top>
      <bottom/>
      <diagonal/>
    </border>
    <border>
      <left style="thin">
        <color theme="6"/>
      </left>
      <right style="thin">
        <color theme="6"/>
      </right>
      <top style="hair">
        <color theme="6"/>
      </top>
      <bottom/>
      <diagonal/>
    </border>
    <border>
      <left/>
      <right/>
      <top/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/>
      <right/>
      <top style="thin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/>
      <diagonal/>
    </border>
    <border>
      <left/>
      <right/>
      <top style="thin">
        <color theme="6"/>
      </top>
      <bottom style="hair">
        <color theme="6"/>
      </bottom>
      <diagonal/>
    </border>
    <border>
      <left/>
      <right/>
      <top style="hair">
        <color theme="6"/>
      </top>
      <bottom style="hair">
        <color theme="6"/>
      </bottom>
      <diagonal/>
    </border>
    <border>
      <left/>
      <right/>
      <top style="hair">
        <color theme="6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 style="thin">
        <color theme="7"/>
      </right>
      <top style="thin">
        <color rgb="FF7030A0"/>
      </top>
      <bottom/>
      <diagonal/>
    </border>
    <border>
      <left style="thin">
        <color theme="7"/>
      </left>
      <right style="thin">
        <color theme="0"/>
      </right>
      <top style="thin">
        <color rgb="FF7030A0"/>
      </top>
      <bottom/>
      <diagonal/>
    </border>
    <border>
      <left style="thin">
        <color theme="7"/>
      </left>
      <right style="thin">
        <color theme="7"/>
      </right>
      <top style="thin">
        <color rgb="FF7030A0"/>
      </top>
      <bottom/>
      <diagonal/>
    </border>
    <border>
      <left style="thin">
        <color theme="7"/>
      </left>
      <right/>
      <top style="thin">
        <color rgb="FF7030A0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hair">
        <color theme="6"/>
      </bottom>
      <diagonal/>
    </border>
    <border>
      <left style="thin">
        <color theme="6"/>
      </left>
      <right/>
      <top style="thin">
        <color theme="6"/>
      </top>
      <bottom style="hair">
        <color theme="6"/>
      </bottom>
      <diagonal/>
    </border>
    <border>
      <left style="thin">
        <color theme="6"/>
      </left>
      <right style="thin">
        <color theme="6"/>
      </right>
      <top style="hair">
        <color theme="6"/>
      </top>
      <bottom style="thin">
        <color theme="6"/>
      </bottom>
      <diagonal/>
    </border>
    <border>
      <left style="thin">
        <color theme="6"/>
      </left>
      <right/>
      <top style="hair">
        <color theme="6"/>
      </top>
      <bottom style="thin">
        <color theme="6"/>
      </bottom>
      <diagonal/>
    </border>
    <border>
      <left/>
      <right/>
      <top/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rgb="FF7030A0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hair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/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/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medium">
        <color indexed="64"/>
      </bottom>
      <diagonal/>
    </border>
    <border>
      <left style="thin">
        <color theme="1"/>
      </left>
      <right/>
      <top style="hair">
        <color theme="1"/>
      </top>
      <bottom style="medium">
        <color indexed="64"/>
      </bottom>
      <diagonal/>
    </border>
    <border>
      <left/>
      <right style="thin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hair">
        <color theme="1"/>
      </top>
      <bottom/>
      <diagonal/>
    </border>
    <border>
      <left style="thin">
        <color theme="1"/>
      </left>
      <right/>
      <top style="hair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 style="thin">
        <color theme="0"/>
      </diagonal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hair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hair">
        <color indexed="64"/>
      </bottom>
      <diagonal/>
    </border>
    <border>
      <left/>
      <right style="thin">
        <color theme="1"/>
      </right>
      <top style="hair">
        <color indexed="64"/>
      </top>
      <bottom style="hair">
        <color indexed="64"/>
      </bottom>
      <diagonal/>
    </border>
    <border>
      <left/>
      <right style="thin">
        <color theme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3" tint="0.39994506668294322"/>
      </top>
      <bottom/>
      <diagonal/>
    </border>
    <border>
      <left style="thin">
        <color theme="4"/>
      </left>
      <right/>
      <top style="thin">
        <color theme="3" tint="0.39994506668294322"/>
      </top>
      <bottom/>
      <diagonal/>
    </border>
    <border>
      <left style="thin">
        <color theme="4"/>
      </left>
      <right style="thin">
        <color theme="4"/>
      </right>
      <top style="thin">
        <color theme="3" tint="0.39994506668294322"/>
      </top>
      <bottom/>
      <diagonal/>
    </border>
  </borders>
  <cellStyleXfs count="1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2" fillId="0" borderId="0"/>
    <xf numFmtId="177" fontId="4" fillId="0" borderId="0" applyFont="0" applyFill="0" applyBorder="0" applyAlignment="0" applyProtection="0"/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0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6" fillId="0" borderId="0"/>
    <xf numFmtId="0" fontId="19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3">
    <xf numFmtId="0" fontId="0" fillId="0" borderId="0" xfId="0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4" borderId="1" xfId="0" applyFont="1" applyFill="1" applyBorder="1">
      <alignment vertical="center"/>
    </xf>
    <xf numFmtId="178" fontId="12" fillId="0" borderId="0" xfId="1" applyNumberFormat="1" applyFont="1" applyAlignment="1">
      <alignment horizontal="center" vertical="center"/>
    </xf>
    <xf numFmtId="0" fontId="12" fillId="4" borderId="5" xfId="0" applyFont="1" applyFill="1" applyBorder="1">
      <alignment vertical="center"/>
    </xf>
    <xf numFmtId="0" fontId="12" fillId="4" borderId="6" xfId="0" applyFont="1" applyFill="1" applyBorder="1">
      <alignment vertical="center"/>
    </xf>
    <xf numFmtId="0" fontId="12" fillId="4" borderId="2" xfId="0" applyFont="1" applyFill="1" applyBorder="1">
      <alignment vertical="center"/>
    </xf>
    <xf numFmtId="0" fontId="12" fillId="4" borderId="10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0" fontId="12" fillId="4" borderId="31" xfId="0" applyFont="1" applyFill="1" applyBorder="1">
      <alignment vertical="center"/>
    </xf>
    <xf numFmtId="0" fontId="12" fillId="4" borderId="32" xfId="0" applyFont="1" applyFill="1" applyBorder="1">
      <alignment vertical="center"/>
    </xf>
    <xf numFmtId="0" fontId="13" fillId="6" borderId="37" xfId="0" applyFont="1" applyFill="1" applyBorder="1" applyAlignment="1">
      <alignment horizontal="left" vertical="center"/>
    </xf>
    <xf numFmtId="0" fontId="13" fillId="6" borderId="38" xfId="0" applyFont="1" applyFill="1" applyBorder="1" applyAlignment="1">
      <alignment horizontal="left" vertical="center"/>
    </xf>
    <xf numFmtId="0" fontId="11" fillId="4" borderId="42" xfId="0" applyFont="1" applyFill="1" applyBorder="1" applyAlignment="1">
      <alignment horizontal="center" vertical="center"/>
    </xf>
    <xf numFmtId="0" fontId="11" fillId="4" borderId="43" xfId="0" applyFont="1" applyFill="1" applyBorder="1" applyAlignment="1">
      <alignment horizontal="center" vertical="center"/>
    </xf>
    <xf numFmtId="0" fontId="11" fillId="4" borderId="44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46" xfId="0" applyFont="1" applyFill="1" applyBorder="1" applyAlignment="1">
      <alignment horizontal="center" vertical="center"/>
    </xf>
    <xf numFmtId="0" fontId="12" fillId="4" borderId="47" xfId="0" applyFont="1" applyFill="1" applyBorder="1" applyAlignment="1">
      <alignment horizontal="center" vertical="center"/>
    </xf>
    <xf numFmtId="0" fontId="11" fillId="4" borderId="48" xfId="0" applyFont="1" applyFill="1" applyBorder="1" applyAlignment="1">
      <alignment horizontal="center" vertical="center"/>
    </xf>
    <xf numFmtId="0" fontId="11" fillId="4" borderId="49" xfId="0" applyFont="1" applyFill="1" applyBorder="1" applyAlignment="1">
      <alignment horizontal="center" vertical="center"/>
    </xf>
    <xf numFmtId="0" fontId="11" fillId="4" borderId="50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left" vertical="center"/>
    </xf>
    <xf numFmtId="0" fontId="13" fillId="7" borderId="17" xfId="0" applyFont="1" applyFill="1" applyBorder="1" applyAlignment="1">
      <alignment horizontal="left" vertical="center"/>
    </xf>
    <xf numFmtId="0" fontId="14" fillId="7" borderId="17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3" fillId="5" borderId="26" xfId="0" applyFont="1" applyFill="1" applyBorder="1" applyAlignment="1">
      <alignment horizontal="left" vertical="center"/>
    </xf>
    <xf numFmtId="0" fontId="13" fillId="5" borderId="28" xfId="0" applyFont="1" applyFill="1" applyBorder="1" applyAlignment="1">
      <alignment horizontal="left" vertical="center"/>
    </xf>
    <xf numFmtId="0" fontId="13" fillId="5" borderId="29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2" fillId="4" borderId="52" xfId="0" applyFont="1" applyFill="1" applyBorder="1" applyAlignment="1">
      <alignment horizontal="center" vertical="center"/>
    </xf>
    <xf numFmtId="0" fontId="12" fillId="4" borderId="52" xfId="0" applyFont="1" applyFill="1" applyBorder="1">
      <alignment vertical="center"/>
    </xf>
    <xf numFmtId="0" fontId="12" fillId="4" borderId="10" xfId="0" applyFont="1" applyFill="1" applyBorder="1">
      <alignment vertical="center"/>
    </xf>
    <xf numFmtId="0" fontId="14" fillId="6" borderId="38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4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4" xfId="0" applyFont="1" applyFill="1" applyBorder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3" xfId="0" applyFont="1" applyFill="1" applyBorder="1">
      <alignment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0" xfId="0" applyFont="1" applyFill="1" applyBorder="1">
      <alignment vertical="center"/>
    </xf>
    <xf numFmtId="0" fontId="15" fillId="4" borderId="54" xfId="0" applyFont="1" applyFill="1" applyBorder="1" applyAlignment="1">
      <alignment horizontal="center" vertical="center"/>
    </xf>
    <xf numFmtId="0" fontId="15" fillId="4" borderId="56" xfId="0" applyFont="1" applyFill="1" applyBorder="1" applyAlignment="1">
      <alignment horizontal="center" vertical="center"/>
    </xf>
    <xf numFmtId="181" fontId="15" fillId="4" borderId="57" xfId="0" applyNumberFormat="1" applyFont="1" applyFill="1" applyBorder="1" applyAlignment="1">
      <alignment horizontal="center" vertical="center"/>
    </xf>
    <xf numFmtId="0" fontId="15" fillId="4" borderId="60" xfId="0" applyFont="1" applyFill="1" applyBorder="1" applyAlignment="1">
      <alignment horizontal="center" vertical="center"/>
    </xf>
    <xf numFmtId="0" fontId="14" fillId="6" borderId="39" xfId="0" applyFont="1" applyFill="1" applyBorder="1" applyAlignment="1">
      <alignment horizontal="center" vertical="center"/>
    </xf>
    <xf numFmtId="0" fontId="14" fillId="6" borderId="38" xfId="0" applyFont="1" applyFill="1" applyBorder="1" applyAlignment="1">
      <alignment horizontal="center" vertical="center"/>
    </xf>
    <xf numFmtId="0" fontId="14" fillId="7" borderId="67" xfId="0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17" fillId="8" borderId="0" xfId="0" applyFont="1" applyFill="1" applyAlignment="1">
      <alignment horizontal="left"/>
    </xf>
    <xf numFmtId="184" fontId="17" fillId="8" borderId="0" xfId="13" applyNumberFormat="1" applyFont="1" applyFill="1" applyAlignment="1">
      <alignment horizontal="left"/>
    </xf>
    <xf numFmtId="185" fontId="17" fillId="8" borderId="0" xfId="0" applyNumberFormat="1" applyFont="1" applyFill="1" applyAlignment="1">
      <alignment horizontal="left"/>
    </xf>
    <xf numFmtId="185" fontId="17" fillId="8" borderId="0" xfId="1" applyNumberFormat="1" applyFont="1" applyFill="1" applyAlignment="1">
      <alignment horizontal="left"/>
    </xf>
    <xf numFmtId="10" fontId="17" fillId="8" borderId="0" xfId="13" applyNumberFormat="1" applyFont="1" applyFill="1" applyAlignment="1">
      <alignment horizontal="left" vertical="center"/>
    </xf>
    <xf numFmtId="185" fontId="17" fillId="8" borderId="0" xfId="1" applyNumberFormat="1" applyFont="1" applyFill="1" applyAlignment="1">
      <alignment horizontal="left" vertical="center"/>
    </xf>
    <xf numFmtId="0" fontId="17" fillId="8" borderId="0" xfId="1" quotePrefix="1" applyNumberFormat="1" applyFont="1" applyFill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0" xfId="0" applyFont="1" applyFill="1" applyBorder="1">
      <alignment vertical="center"/>
    </xf>
    <xf numFmtId="0" fontId="21" fillId="8" borderId="0" xfId="0" applyFont="1" applyFill="1" applyAlignment="1">
      <alignment horizontal="right"/>
    </xf>
    <xf numFmtId="0" fontId="22" fillId="8" borderId="0" xfId="0" applyFont="1" applyFill="1" applyAlignment="1">
      <alignment horizontal="right"/>
    </xf>
    <xf numFmtId="0" fontId="22" fillId="8" borderId="0" xfId="0" applyFont="1" applyFill="1" applyAlignment="1">
      <alignment horizontal="right" vertical="center"/>
    </xf>
    <xf numFmtId="0" fontId="18" fillId="0" borderId="0" xfId="0" applyFont="1" applyFill="1">
      <alignment vertical="center"/>
    </xf>
    <xf numFmtId="0" fontId="14" fillId="5" borderId="28" xfId="0" applyFont="1" applyFill="1" applyBorder="1" applyAlignment="1">
      <alignment horizontal="left" vertical="center"/>
    </xf>
    <xf numFmtId="0" fontId="24" fillId="4" borderId="52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0" fontId="25" fillId="4" borderId="10" xfId="0" applyFont="1" applyFill="1" applyBorder="1" applyAlignment="1">
      <alignment horizontal="center" vertical="center"/>
    </xf>
    <xf numFmtId="49" fontId="24" fillId="4" borderId="51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0" fontId="24" fillId="4" borderId="12" xfId="0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0" fontId="24" fillId="4" borderId="19" xfId="0" applyFont="1" applyFill="1" applyBorder="1" applyAlignment="1">
      <alignment horizontal="center" vertical="center"/>
    </xf>
    <xf numFmtId="0" fontId="26" fillId="4" borderId="55" xfId="0" applyFont="1" applyFill="1" applyBorder="1" applyAlignment="1">
      <alignment horizontal="center" vertical="center"/>
    </xf>
    <xf numFmtId="0" fontId="26" fillId="4" borderId="55" xfId="0" applyFont="1" applyFill="1" applyBorder="1">
      <alignment vertical="center"/>
    </xf>
    <xf numFmtId="0" fontId="26" fillId="4" borderId="53" xfId="0" applyFont="1" applyFill="1" applyBorder="1">
      <alignment vertical="center"/>
    </xf>
    <xf numFmtId="178" fontId="26" fillId="4" borderId="53" xfId="0" applyNumberFormat="1" applyFont="1" applyFill="1" applyBorder="1">
      <alignment vertical="center"/>
    </xf>
    <xf numFmtId="0" fontId="24" fillId="4" borderId="14" xfId="0" applyFont="1" applyFill="1" applyBorder="1">
      <alignment vertical="center"/>
    </xf>
    <xf numFmtId="0" fontId="24" fillId="4" borderId="14" xfId="0" applyFont="1" applyFill="1" applyBorder="1" applyAlignment="1">
      <alignment horizontal="center" vertical="center"/>
    </xf>
    <xf numFmtId="178" fontId="24" fillId="4" borderId="14" xfId="1" applyNumberFormat="1" applyFont="1" applyFill="1" applyBorder="1" applyAlignment="1">
      <alignment horizontal="center" vertical="center"/>
    </xf>
    <xf numFmtId="0" fontId="24" fillId="4" borderId="15" xfId="0" applyFont="1" applyFill="1" applyBorder="1">
      <alignment vertical="center"/>
    </xf>
    <xf numFmtId="0" fontId="24" fillId="4" borderId="15" xfId="0" applyFont="1" applyFill="1" applyBorder="1" applyAlignment="1">
      <alignment horizontal="center" vertical="center"/>
    </xf>
    <xf numFmtId="178" fontId="24" fillId="4" borderId="15" xfId="1" applyNumberFormat="1" applyFont="1" applyFill="1" applyBorder="1" applyAlignment="1">
      <alignment horizontal="center" vertical="center"/>
    </xf>
    <xf numFmtId="0" fontId="24" fillId="4" borderId="21" xfId="0" applyFont="1" applyFill="1" applyBorder="1">
      <alignment vertical="center"/>
    </xf>
    <xf numFmtId="0" fontId="24" fillId="4" borderId="21" xfId="0" applyFont="1" applyFill="1" applyBorder="1" applyAlignment="1">
      <alignment horizontal="center" vertical="center"/>
    </xf>
    <xf numFmtId="178" fontId="24" fillId="4" borderId="21" xfId="1" applyNumberFormat="1" applyFont="1" applyFill="1" applyBorder="1" applyAlignment="1">
      <alignment horizontal="center" vertical="center"/>
    </xf>
    <xf numFmtId="0" fontId="24" fillId="4" borderId="22" xfId="0" applyFont="1" applyFill="1" applyBorder="1">
      <alignment vertical="center"/>
    </xf>
    <xf numFmtId="0" fontId="24" fillId="4" borderId="23" xfId="0" applyFont="1" applyFill="1" applyBorder="1">
      <alignment vertical="center"/>
    </xf>
    <xf numFmtId="0" fontId="24" fillId="4" borderId="1" xfId="0" applyFont="1" applyFill="1" applyBorder="1">
      <alignment vertical="center"/>
    </xf>
    <xf numFmtId="0" fontId="24" fillId="4" borderId="30" xfId="0" applyFont="1" applyFill="1" applyBorder="1">
      <alignment vertical="center"/>
    </xf>
    <xf numFmtId="178" fontId="24" fillId="4" borderId="5" xfId="1" applyNumberFormat="1" applyFont="1" applyFill="1" applyBorder="1">
      <alignment vertical="center"/>
    </xf>
    <xf numFmtId="178" fontId="24" fillId="4" borderId="24" xfId="1" applyNumberFormat="1" applyFont="1" applyFill="1" applyBorder="1" applyAlignment="1">
      <alignment horizontal="center" vertical="center"/>
    </xf>
    <xf numFmtId="178" fontId="24" fillId="4" borderId="1" xfId="1" applyNumberFormat="1" applyFont="1" applyFill="1" applyBorder="1">
      <alignment vertical="center"/>
    </xf>
    <xf numFmtId="178" fontId="24" fillId="4" borderId="25" xfId="1" applyNumberFormat="1" applyFont="1" applyFill="1" applyBorder="1" applyAlignment="1">
      <alignment horizontal="center" vertical="center"/>
    </xf>
    <xf numFmtId="178" fontId="24" fillId="4" borderId="32" xfId="1" applyNumberFormat="1" applyFont="1" applyFill="1" applyBorder="1">
      <alignment vertical="center"/>
    </xf>
    <xf numFmtId="178" fontId="24" fillId="4" borderId="33" xfId="1" applyNumberFormat="1" applyFont="1" applyFill="1" applyBorder="1" applyAlignment="1">
      <alignment horizontal="center" vertical="center"/>
    </xf>
    <xf numFmtId="181" fontId="26" fillId="4" borderId="58" xfId="0" applyNumberFormat="1" applyFont="1" applyFill="1" applyBorder="1" applyAlignment="1">
      <alignment horizontal="center" vertical="center"/>
    </xf>
    <xf numFmtId="181" fontId="26" fillId="4" borderId="59" xfId="0" applyNumberFormat="1" applyFont="1" applyFill="1" applyBorder="1" applyAlignment="1">
      <alignment horizontal="center" vertical="center"/>
    </xf>
    <xf numFmtId="178" fontId="26" fillId="4" borderId="68" xfId="0" applyNumberFormat="1" applyFont="1" applyFill="1" applyBorder="1" applyAlignment="1">
      <alignment horizontal="center" vertical="center"/>
    </xf>
    <xf numFmtId="0" fontId="26" fillId="4" borderId="58" xfId="0" applyNumberFormat="1" applyFont="1" applyFill="1" applyBorder="1" applyAlignment="1">
      <alignment horizontal="center" vertical="center"/>
    </xf>
    <xf numFmtId="0" fontId="24" fillId="4" borderId="3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179" fontId="24" fillId="4" borderId="8" xfId="0" applyNumberFormat="1" applyFont="1" applyFill="1" applyBorder="1" applyAlignment="1">
      <alignment horizontal="center" vertical="center"/>
    </xf>
    <xf numFmtId="0" fontId="24" fillId="4" borderId="35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179" fontId="24" fillId="4" borderId="7" xfId="0" applyNumberFormat="1" applyFont="1" applyFill="1" applyBorder="1" applyAlignment="1">
      <alignment horizontal="center" vertical="center"/>
    </xf>
    <xf numFmtId="0" fontId="24" fillId="4" borderId="40" xfId="0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/>
    </xf>
    <xf numFmtId="179" fontId="24" fillId="4" borderId="41" xfId="0" applyNumberFormat="1" applyFont="1" applyFill="1" applyBorder="1" applyAlignment="1">
      <alignment horizontal="center" vertical="center"/>
    </xf>
    <xf numFmtId="181" fontId="26" fillId="4" borderId="61" xfId="0" applyNumberFormat="1" applyFont="1" applyFill="1" applyBorder="1" applyAlignment="1">
      <alignment horizontal="center" vertical="center"/>
    </xf>
    <xf numFmtId="181" fontId="26" fillId="4" borderId="61" xfId="0" applyNumberFormat="1" applyFont="1" applyFill="1" applyBorder="1" applyAlignment="1">
      <alignment horizontal="right" vertical="center"/>
    </xf>
    <xf numFmtId="180" fontId="24" fillId="4" borderId="8" xfId="1" applyNumberFormat="1" applyFont="1" applyFill="1" applyBorder="1" applyAlignment="1">
      <alignment horizontal="right" vertical="center"/>
    </xf>
    <xf numFmtId="180" fontId="24" fillId="4" borderId="7" xfId="1" applyNumberFormat="1" applyFont="1" applyFill="1" applyBorder="1" applyAlignment="1">
      <alignment horizontal="right" vertical="center"/>
    </xf>
    <xf numFmtId="180" fontId="24" fillId="4" borderId="41" xfId="1" applyNumberFormat="1" applyFont="1" applyFill="1" applyBorder="1" applyAlignment="1">
      <alignment horizontal="right" vertical="center"/>
    </xf>
    <xf numFmtId="0" fontId="24" fillId="4" borderId="8" xfId="0" applyNumberFormat="1" applyFont="1" applyFill="1" applyBorder="1" applyAlignment="1">
      <alignment horizontal="left" vertical="center"/>
    </xf>
    <xf numFmtId="0" fontId="24" fillId="4" borderId="8" xfId="0" applyNumberFormat="1" applyFont="1" applyFill="1" applyBorder="1" applyAlignment="1">
      <alignment horizontal="center" vertical="center"/>
    </xf>
    <xf numFmtId="178" fontId="24" fillId="4" borderId="8" xfId="1" applyNumberFormat="1" applyFont="1" applyFill="1" applyBorder="1" applyAlignment="1">
      <alignment horizontal="center" vertical="center"/>
    </xf>
    <xf numFmtId="178" fontId="24" fillId="4" borderId="63" xfId="1" applyNumberFormat="1" applyFont="1" applyFill="1" applyBorder="1" applyAlignment="1">
      <alignment horizontal="center" vertical="center"/>
    </xf>
    <xf numFmtId="178" fontId="24" fillId="4" borderId="64" xfId="1" applyNumberFormat="1" applyFont="1" applyFill="1" applyBorder="1" applyAlignment="1">
      <alignment horizontal="center" vertical="center"/>
    </xf>
    <xf numFmtId="0" fontId="24" fillId="4" borderId="7" xfId="0" applyNumberFormat="1" applyFont="1" applyFill="1" applyBorder="1" applyAlignment="1">
      <alignment horizontal="left" vertical="center"/>
    </xf>
    <xf numFmtId="0" fontId="24" fillId="4" borderId="7" xfId="0" applyNumberFormat="1" applyFont="1" applyFill="1" applyBorder="1" applyAlignment="1">
      <alignment horizontal="center" vertical="center"/>
    </xf>
    <xf numFmtId="178" fontId="24" fillId="4" borderId="7" xfId="1" applyNumberFormat="1" applyFont="1" applyFill="1" applyBorder="1" applyAlignment="1">
      <alignment horizontal="center" vertical="center"/>
    </xf>
    <xf numFmtId="178" fontId="24" fillId="4" borderId="36" xfId="1" applyNumberFormat="1" applyFont="1" applyFill="1" applyBorder="1" applyAlignment="1">
      <alignment horizontal="center" vertical="center"/>
    </xf>
    <xf numFmtId="0" fontId="24" fillId="4" borderId="65" xfId="0" applyFont="1" applyFill="1" applyBorder="1" applyAlignment="1">
      <alignment horizontal="center" vertical="center"/>
    </xf>
    <xf numFmtId="0" fontId="24" fillId="4" borderId="41" xfId="0" applyNumberFormat="1" applyFont="1" applyFill="1" applyBorder="1" applyAlignment="1">
      <alignment horizontal="left" vertical="center"/>
    </xf>
    <xf numFmtId="0" fontId="24" fillId="4" borderId="41" xfId="0" applyNumberFormat="1" applyFont="1" applyFill="1" applyBorder="1" applyAlignment="1">
      <alignment horizontal="center" vertical="center"/>
    </xf>
    <xf numFmtId="178" fontId="24" fillId="4" borderId="41" xfId="1" applyNumberFormat="1" applyFont="1" applyFill="1" applyBorder="1" applyAlignment="1">
      <alignment horizontal="center" vertical="center"/>
    </xf>
    <xf numFmtId="178" fontId="24" fillId="4" borderId="65" xfId="1" applyNumberFormat="1" applyFont="1" applyFill="1" applyBorder="1" applyAlignment="1">
      <alignment horizontal="center" vertical="center"/>
    </xf>
    <xf numFmtId="178" fontId="24" fillId="4" borderId="66" xfId="1" applyNumberFormat="1" applyFont="1" applyFill="1" applyBorder="1" applyAlignment="1">
      <alignment horizontal="center" vertical="center"/>
    </xf>
    <xf numFmtId="181" fontId="26" fillId="4" borderId="62" xfId="0" applyNumberFormat="1" applyFont="1" applyFill="1" applyBorder="1" applyAlignment="1">
      <alignment horizontal="center" vertical="center"/>
    </xf>
    <xf numFmtId="182" fontId="26" fillId="4" borderId="61" xfId="0" applyNumberFormat="1" applyFont="1" applyFill="1" applyBorder="1" applyAlignment="1">
      <alignment horizontal="center" vertical="center"/>
    </xf>
    <xf numFmtId="0" fontId="31" fillId="10" borderId="72" xfId="0" applyFont="1" applyFill="1" applyBorder="1" applyAlignment="1">
      <alignment horizontal="center" vertical="center"/>
    </xf>
    <xf numFmtId="0" fontId="31" fillId="10" borderId="73" xfId="0" applyFont="1" applyFill="1" applyBorder="1" applyAlignment="1">
      <alignment horizontal="center" vertical="center"/>
    </xf>
    <xf numFmtId="0" fontId="31" fillId="10" borderId="74" xfId="0" applyFont="1" applyFill="1" applyBorder="1" applyAlignment="1">
      <alignment horizontal="center" vertical="center"/>
    </xf>
    <xf numFmtId="178" fontId="32" fillId="4" borderId="75" xfId="1" applyNumberFormat="1" applyFont="1" applyFill="1" applyBorder="1" applyAlignment="1">
      <alignment horizontal="center" vertical="center"/>
    </xf>
    <xf numFmtId="178" fontId="32" fillId="4" borderId="76" xfId="1" applyNumberFormat="1" applyFont="1" applyFill="1" applyBorder="1" applyAlignment="1">
      <alignment horizontal="center" vertical="center"/>
    </xf>
    <xf numFmtId="178" fontId="32" fillId="4" borderId="77" xfId="1" applyNumberFormat="1" applyFont="1" applyFill="1" applyBorder="1" applyAlignment="1">
      <alignment horizontal="center" vertical="center"/>
    </xf>
    <xf numFmtId="0" fontId="31" fillId="10" borderId="78" xfId="0" applyFont="1" applyFill="1" applyBorder="1" applyAlignment="1">
      <alignment horizontal="center" vertical="center"/>
    </xf>
    <xf numFmtId="0" fontId="31" fillId="10" borderId="79" xfId="0" applyFont="1" applyFill="1" applyBorder="1" applyAlignment="1">
      <alignment horizontal="center" vertical="center"/>
    </xf>
    <xf numFmtId="178" fontId="32" fillId="4" borderId="80" xfId="1" applyNumberFormat="1" applyFont="1" applyFill="1" applyBorder="1" applyAlignment="1">
      <alignment horizontal="center" vertical="center"/>
    </xf>
    <xf numFmtId="0" fontId="33" fillId="4" borderId="81" xfId="0" applyFont="1" applyFill="1" applyBorder="1" applyAlignment="1">
      <alignment horizontal="center" vertical="center"/>
    </xf>
    <xf numFmtId="178" fontId="32" fillId="4" borderId="82" xfId="1" applyNumberFormat="1" applyFont="1" applyFill="1" applyBorder="1" applyAlignment="1">
      <alignment horizontal="center" vertical="center"/>
    </xf>
    <xf numFmtId="178" fontId="32" fillId="4" borderId="83" xfId="1" applyNumberFormat="1" applyFont="1" applyFill="1" applyBorder="1" applyAlignment="1">
      <alignment horizontal="center" vertical="center"/>
    </xf>
    <xf numFmtId="178" fontId="32" fillId="4" borderId="84" xfId="1" applyNumberFormat="1" applyFont="1" applyFill="1" applyBorder="1" applyAlignment="1">
      <alignment horizontal="center" vertical="center"/>
    </xf>
    <xf numFmtId="178" fontId="32" fillId="4" borderId="85" xfId="1" applyNumberFormat="1" applyFont="1" applyFill="1" applyBorder="1" applyAlignment="1">
      <alignment horizontal="center" vertical="center"/>
    </xf>
    <xf numFmtId="178" fontId="32" fillId="0" borderId="75" xfId="0" applyNumberFormat="1" applyFont="1" applyBorder="1">
      <alignment vertical="center"/>
    </xf>
    <xf numFmtId="178" fontId="32" fillId="4" borderId="86" xfId="1" applyNumberFormat="1" applyFont="1" applyFill="1" applyBorder="1" applyAlignment="1">
      <alignment horizontal="center" vertical="center"/>
    </xf>
    <xf numFmtId="178" fontId="32" fillId="4" borderId="87" xfId="1" applyNumberFormat="1" applyFont="1" applyFill="1" applyBorder="1" applyAlignment="1">
      <alignment horizontal="center" vertical="center"/>
    </xf>
    <xf numFmtId="178" fontId="32" fillId="4" borderId="88" xfId="1" applyNumberFormat="1" applyFont="1" applyFill="1" applyBorder="1" applyAlignment="1">
      <alignment horizontal="center" vertical="center"/>
    </xf>
    <xf numFmtId="178" fontId="32" fillId="0" borderId="76" xfId="0" applyNumberFormat="1" applyFont="1" applyBorder="1">
      <alignment vertical="center"/>
    </xf>
    <xf numFmtId="178" fontId="32" fillId="4" borderId="89" xfId="1" applyNumberFormat="1" applyFont="1" applyFill="1" applyBorder="1" applyAlignment="1">
      <alignment horizontal="center" vertical="center"/>
    </xf>
    <xf numFmtId="178" fontId="32" fillId="4" borderId="90" xfId="1" applyNumberFormat="1" applyFont="1" applyFill="1" applyBorder="1" applyAlignment="1">
      <alignment horizontal="center" vertical="center"/>
    </xf>
    <xf numFmtId="178" fontId="32" fillId="4" borderId="91" xfId="1" applyNumberFormat="1" applyFont="1" applyFill="1" applyBorder="1" applyAlignment="1">
      <alignment horizontal="center" vertical="center"/>
    </xf>
    <xf numFmtId="178" fontId="32" fillId="4" borderId="92" xfId="1" applyNumberFormat="1" applyFont="1" applyFill="1" applyBorder="1" applyAlignment="1">
      <alignment horizontal="center" vertical="center"/>
    </xf>
    <xf numFmtId="178" fontId="32" fillId="4" borderId="93" xfId="1" applyNumberFormat="1" applyFont="1" applyFill="1" applyBorder="1" applyAlignment="1">
      <alignment horizontal="center" vertical="center"/>
    </xf>
    <xf numFmtId="178" fontId="32" fillId="0" borderId="80" xfId="0" applyNumberFormat="1" applyFont="1" applyBorder="1">
      <alignment vertical="center"/>
    </xf>
    <xf numFmtId="0" fontId="33" fillId="0" borderId="94" xfId="0" applyFont="1" applyBorder="1" applyAlignment="1">
      <alignment horizontal="center" vertical="center"/>
    </xf>
    <xf numFmtId="178" fontId="32" fillId="0" borderId="95" xfId="0" applyNumberFormat="1" applyFont="1" applyBorder="1">
      <alignment vertical="center"/>
    </xf>
    <xf numFmtId="178" fontId="32" fillId="0" borderId="96" xfId="0" applyNumberFormat="1" applyFont="1" applyBorder="1">
      <alignment vertical="center"/>
    </xf>
    <xf numFmtId="178" fontId="32" fillId="0" borderId="94" xfId="0" applyNumberFormat="1" applyFont="1" applyBorder="1">
      <alignment vertical="center"/>
    </xf>
    <xf numFmtId="178" fontId="32" fillId="0" borderId="97" xfId="0" applyNumberFormat="1" applyFont="1" applyBorder="1">
      <alignment vertical="center"/>
    </xf>
    <xf numFmtId="178" fontId="32" fillId="0" borderId="98" xfId="0" applyNumberFormat="1" applyFont="1" applyBorder="1">
      <alignment vertical="center"/>
    </xf>
    <xf numFmtId="0" fontId="28" fillId="10" borderId="99" xfId="0" applyFont="1" applyFill="1" applyBorder="1" applyAlignment="1">
      <alignment horizontal="center" vertical="center" shrinkToFit="1"/>
    </xf>
    <xf numFmtId="0" fontId="31" fillId="10" borderId="100" xfId="0" applyFont="1" applyFill="1" applyBorder="1" applyAlignment="1">
      <alignment horizontal="center" vertical="center"/>
    </xf>
    <xf numFmtId="0" fontId="31" fillId="10" borderId="101" xfId="0" applyFont="1" applyFill="1" applyBorder="1" applyAlignment="1">
      <alignment horizontal="center" vertical="center"/>
    </xf>
    <xf numFmtId="0" fontId="31" fillId="10" borderId="102" xfId="0" applyFont="1" applyFill="1" applyBorder="1" applyAlignment="1">
      <alignment horizontal="center" vertical="center"/>
    </xf>
    <xf numFmtId="0" fontId="31" fillId="10" borderId="106" xfId="0" applyFont="1" applyFill="1" applyBorder="1" applyAlignment="1">
      <alignment horizontal="center" vertical="center"/>
    </xf>
    <xf numFmtId="0" fontId="31" fillId="10" borderId="110" xfId="0" applyFont="1" applyFill="1" applyBorder="1" applyAlignment="1">
      <alignment horizontal="center" vertical="center"/>
    </xf>
    <xf numFmtId="182" fontId="32" fillId="4" borderId="117" xfId="1" applyNumberFormat="1" applyFont="1" applyFill="1" applyBorder="1" applyAlignment="1">
      <alignment horizontal="center" vertical="center"/>
    </xf>
    <xf numFmtId="182" fontId="32" fillId="4" borderId="118" xfId="1" applyNumberFormat="1" applyFont="1" applyFill="1" applyBorder="1" applyAlignment="1">
      <alignment horizontal="center" vertical="center"/>
    </xf>
    <xf numFmtId="182" fontId="32" fillId="4" borderId="119" xfId="1" applyNumberFormat="1" applyFont="1" applyFill="1" applyBorder="1" applyAlignment="1">
      <alignment horizontal="center" vertical="center"/>
    </xf>
    <xf numFmtId="182" fontId="32" fillId="4" borderId="120" xfId="1" applyNumberFormat="1" applyFont="1" applyFill="1" applyBorder="1" applyAlignment="1">
      <alignment horizontal="center" vertical="center"/>
    </xf>
    <xf numFmtId="182" fontId="32" fillId="4" borderId="121" xfId="1" applyNumberFormat="1" applyFont="1" applyFill="1" applyBorder="1" applyAlignment="1">
      <alignment horizontal="center" vertical="center"/>
    </xf>
    <xf numFmtId="182" fontId="32" fillId="4" borderId="122" xfId="1" applyNumberFormat="1" applyFont="1" applyFill="1" applyBorder="1" applyAlignment="1">
      <alignment horizontal="center" vertical="center"/>
    </xf>
    <xf numFmtId="178" fontId="32" fillId="4" borderId="129" xfId="1" applyNumberFormat="1" applyFont="1" applyFill="1" applyBorder="1" applyAlignment="1">
      <alignment horizontal="center" vertical="center"/>
    </xf>
    <xf numFmtId="178" fontId="32" fillId="4" borderId="106" xfId="1" applyNumberFormat="1" applyFont="1" applyFill="1" applyBorder="1" applyAlignment="1">
      <alignment horizontal="center" vertical="center"/>
    </xf>
    <xf numFmtId="178" fontId="32" fillId="4" borderId="130" xfId="1" applyNumberFormat="1" applyFont="1" applyFill="1" applyBorder="1" applyAlignment="1">
      <alignment horizontal="center" vertical="center"/>
    </xf>
    <xf numFmtId="186" fontId="31" fillId="10" borderId="78" xfId="0" applyNumberFormat="1" applyFont="1" applyFill="1" applyBorder="1" applyAlignment="1">
      <alignment horizontal="center" vertical="center"/>
    </xf>
    <xf numFmtId="178" fontId="32" fillId="4" borderId="131" xfId="1" applyNumberFormat="1" applyFont="1" applyFill="1" applyBorder="1" applyAlignment="1">
      <alignment horizontal="center" vertical="center"/>
    </xf>
    <xf numFmtId="178" fontId="32" fillId="0" borderId="129" xfId="0" applyNumberFormat="1" applyFont="1" applyBorder="1">
      <alignment vertical="center"/>
    </xf>
    <xf numFmtId="178" fontId="32" fillId="4" borderId="132" xfId="1" applyNumberFormat="1" applyFont="1" applyFill="1" applyBorder="1" applyAlignment="1">
      <alignment horizontal="center" vertical="center"/>
    </xf>
    <xf numFmtId="178" fontId="32" fillId="0" borderId="106" xfId="0" applyNumberFormat="1" applyFont="1" applyBorder="1">
      <alignment vertical="center"/>
    </xf>
    <xf numFmtId="178" fontId="32" fillId="4" borderId="133" xfId="1" applyNumberFormat="1" applyFont="1" applyFill="1" applyBorder="1" applyAlignment="1">
      <alignment horizontal="center" vertical="center"/>
    </xf>
    <xf numFmtId="178" fontId="32" fillId="0" borderId="130" xfId="0" applyNumberFormat="1" applyFont="1" applyBorder="1">
      <alignment vertical="center"/>
    </xf>
    <xf numFmtId="0" fontId="26" fillId="4" borderId="53" xfId="0" applyFont="1" applyFill="1" applyBorder="1" applyAlignment="1">
      <alignment horizontal="center" vertical="center"/>
    </xf>
    <xf numFmtId="0" fontId="31" fillId="10" borderId="134" xfId="0" applyFont="1" applyFill="1" applyBorder="1" applyAlignment="1">
      <alignment horizontal="center" vertical="center"/>
    </xf>
    <xf numFmtId="0" fontId="31" fillId="10" borderId="135" xfId="0" applyFont="1" applyFill="1" applyBorder="1" applyAlignment="1">
      <alignment horizontal="center" vertical="center"/>
    </xf>
    <xf numFmtId="0" fontId="31" fillId="10" borderId="136" xfId="0" applyFont="1" applyFill="1" applyBorder="1" applyAlignment="1">
      <alignment horizontal="center" vertical="center"/>
    </xf>
    <xf numFmtId="187" fontId="32" fillId="0" borderId="97" xfId="0" applyNumberFormat="1" applyFont="1" applyBorder="1" applyAlignment="1">
      <alignment horizontal="center" vertical="center"/>
    </xf>
    <xf numFmtId="187" fontId="32" fillId="0" borderId="123" xfId="0" applyNumberFormat="1" applyFont="1" applyBorder="1" applyAlignment="1">
      <alignment horizontal="center" vertical="center"/>
    </xf>
    <xf numFmtId="188" fontId="34" fillId="0" borderId="103" xfId="0" applyNumberFormat="1" applyFont="1" applyBorder="1" applyAlignment="1">
      <alignment horizontal="center" vertical="center"/>
    </xf>
    <xf numFmtId="188" fontId="34" fillId="0" borderId="104" xfId="0" applyNumberFormat="1" applyFont="1" applyBorder="1" applyAlignment="1">
      <alignment horizontal="center" vertical="center"/>
    </xf>
    <xf numFmtId="188" fontId="34" fillId="0" borderId="105" xfId="0" applyNumberFormat="1" applyFont="1" applyBorder="1" applyAlignment="1">
      <alignment horizontal="center" vertical="center"/>
    </xf>
    <xf numFmtId="188" fontId="34" fillId="0" borderId="102" xfId="0" applyNumberFormat="1" applyFont="1" applyBorder="1" applyAlignment="1">
      <alignment horizontal="center" vertical="center"/>
    </xf>
    <xf numFmtId="188" fontId="34" fillId="0" borderId="107" xfId="0" applyNumberFormat="1" applyFont="1" applyBorder="1" applyAlignment="1">
      <alignment horizontal="center" vertical="center"/>
    </xf>
    <xf numFmtId="188" fontId="34" fillId="0" borderId="108" xfId="0" applyNumberFormat="1" applyFont="1" applyBorder="1" applyAlignment="1">
      <alignment horizontal="center" vertical="center"/>
    </xf>
    <xf numFmtId="188" fontId="34" fillId="0" borderId="109" xfId="0" applyNumberFormat="1" applyFont="1" applyBorder="1" applyAlignment="1">
      <alignment horizontal="center" vertical="center"/>
    </xf>
    <xf numFmtId="188" fontId="34" fillId="0" borderId="106" xfId="0" applyNumberFormat="1" applyFont="1" applyBorder="1" applyAlignment="1">
      <alignment horizontal="center" vertical="center"/>
    </xf>
    <xf numFmtId="188" fontId="34" fillId="0" borderId="111" xfId="0" applyNumberFormat="1" applyFont="1" applyBorder="1" applyAlignment="1">
      <alignment horizontal="center" vertical="center"/>
    </xf>
    <xf numFmtId="188" fontId="34" fillId="0" borderId="112" xfId="0" applyNumberFormat="1" applyFont="1" applyBorder="1" applyAlignment="1">
      <alignment horizontal="center" vertical="center"/>
    </xf>
    <xf numFmtId="188" fontId="34" fillId="0" borderId="113" xfId="0" applyNumberFormat="1" applyFont="1" applyBorder="1" applyAlignment="1">
      <alignment horizontal="center" vertical="center"/>
    </xf>
    <xf numFmtId="188" fontId="34" fillId="0" borderId="110" xfId="0" applyNumberFormat="1" applyFont="1" applyBorder="1" applyAlignment="1">
      <alignment horizontal="center" vertical="center"/>
    </xf>
    <xf numFmtId="188" fontId="34" fillId="0" borderId="114" xfId="0" applyNumberFormat="1" applyFont="1" applyBorder="1" applyAlignment="1">
      <alignment horizontal="center" vertical="center"/>
    </xf>
    <xf numFmtId="188" fontId="34" fillId="0" borderId="115" xfId="0" applyNumberFormat="1" applyFont="1" applyBorder="1" applyAlignment="1">
      <alignment horizontal="center" vertical="center"/>
    </xf>
    <xf numFmtId="188" fontId="34" fillId="0" borderId="116" xfId="0" applyNumberFormat="1" applyFont="1" applyBorder="1" applyAlignment="1">
      <alignment horizontal="center" vertical="center"/>
    </xf>
    <xf numFmtId="188" fontId="34" fillId="0" borderId="94" xfId="0" applyNumberFormat="1" applyFont="1" applyBorder="1" applyAlignment="1">
      <alignment horizontal="center" vertical="center"/>
    </xf>
    <xf numFmtId="9" fontId="24" fillId="4" borderId="5" xfId="13" applyNumberFormat="1" applyFont="1" applyFill="1" applyBorder="1" applyAlignment="1">
      <alignment horizontal="center" vertical="center"/>
    </xf>
    <xf numFmtId="9" fontId="24" fillId="4" borderId="1" xfId="13" applyNumberFormat="1" applyFont="1" applyFill="1" applyBorder="1" applyAlignment="1">
      <alignment horizontal="center" vertical="center"/>
    </xf>
    <xf numFmtId="9" fontId="24" fillId="4" borderId="32" xfId="13" applyNumberFormat="1" applyFont="1" applyFill="1" applyBorder="1" applyAlignment="1">
      <alignment horizontal="center" vertical="center"/>
    </xf>
    <xf numFmtId="0" fontId="24" fillId="4" borderId="138" xfId="0" applyFont="1" applyFill="1" applyBorder="1" applyAlignment="1">
      <alignment horizontal="center" vertical="center"/>
    </xf>
    <xf numFmtId="0" fontId="24" fillId="4" borderId="44" xfId="0" applyFont="1" applyFill="1" applyBorder="1" applyAlignment="1">
      <alignment horizontal="center" vertical="center"/>
    </xf>
    <xf numFmtId="0" fontId="25" fillId="4" borderId="44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139" xfId="0" applyFont="1" applyFill="1" applyBorder="1" applyAlignment="1">
      <alignment horizontal="center" vertical="center"/>
    </xf>
    <xf numFmtId="0" fontId="14" fillId="2" borderId="139" xfId="0" applyFont="1" applyFill="1" applyBorder="1" applyAlignment="1">
      <alignment horizontal="left" vertical="center"/>
    </xf>
    <xf numFmtId="0" fontId="14" fillId="2" borderId="137" xfId="0" applyFont="1" applyFill="1" applyBorder="1" applyAlignment="1">
      <alignment horizontal="left" vertical="center"/>
    </xf>
    <xf numFmtId="0" fontId="25" fillId="4" borderId="140" xfId="0" applyFont="1" applyFill="1" applyBorder="1" applyAlignment="1">
      <alignment horizontal="center" vertical="center"/>
    </xf>
    <xf numFmtId="0" fontId="20" fillId="4" borderId="141" xfId="0" applyFont="1" applyFill="1" applyBorder="1" applyAlignment="1">
      <alignment horizontal="center" vertical="center"/>
    </xf>
    <xf numFmtId="0" fontId="20" fillId="4" borderId="141" xfId="0" applyFont="1" applyFill="1" applyBorder="1">
      <alignment vertical="center"/>
    </xf>
    <xf numFmtId="0" fontId="25" fillId="4" borderId="142" xfId="0" applyFont="1" applyFill="1" applyBorder="1" applyAlignment="1">
      <alignment horizontal="center" vertical="center"/>
    </xf>
    <xf numFmtId="0" fontId="25" fillId="4" borderId="141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34" fillId="0" borderId="0" xfId="0" applyNumberFormat="1" applyFont="1" applyAlignment="1">
      <alignment horizontal="center" vertical="center"/>
    </xf>
    <xf numFmtId="0" fontId="39" fillId="0" borderId="0" xfId="0" pivotButton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0" xfId="0" pivotButton="1" applyFont="1" applyAlignment="1">
      <alignment horizontal="left" vertical="center"/>
    </xf>
    <xf numFmtId="0" fontId="40" fillId="8" borderId="0" xfId="0" applyFont="1" applyFill="1" applyAlignment="1">
      <alignment horizontal="right"/>
    </xf>
    <xf numFmtId="185" fontId="41" fillId="8" borderId="0" xfId="0" applyNumberFormat="1" applyFont="1" applyFill="1" applyAlignment="1"/>
    <xf numFmtId="0" fontId="42" fillId="8" borderId="0" xfId="0" applyFont="1" applyFill="1">
      <alignment vertical="center"/>
    </xf>
    <xf numFmtId="0" fontId="23" fillId="8" borderId="0" xfId="0" applyFont="1" applyFill="1" applyAlignment="1">
      <alignment horizontal="center" vertical="center"/>
    </xf>
    <xf numFmtId="183" fontId="17" fillId="8" borderId="0" xfId="0" applyNumberFormat="1" applyFont="1" applyFill="1" applyAlignment="1">
      <alignment horizontal="left"/>
    </xf>
    <xf numFmtId="0" fontId="28" fillId="9" borderId="69" xfId="0" applyFont="1" applyFill="1" applyBorder="1" applyAlignment="1">
      <alignment horizontal="center" vertical="center"/>
    </xf>
    <xf numFmtId="0" fontId="28" fillId="9" borderId="71" xfId="0" applyFont="1" applyFill="1" applyBorder="1" applyAlignment="1">
      <alignment horizontal="center" vertical="center"/>
    </xf>
    <xf numFmtId="0" fontId="28" fillId="9" borderId="70" xfId="0" applyFont="1" applyFill="1" applyBorder="1" applyAlignment="1">
      <alignment horizontal="center" vertical="center"/>
    </xf>
    <xf numFmtId="0" fontId="27" fillId="9" borderId="125" xfId="0" applyFont="1" applyFill="1" applyBorder="1" applyAlignment="1">
      <alignment horizontal="center" vertical="center"/>
    </xf>
    <xf numFmtId="0" fontId="27" fillId="9" borderId="124" xfId="0" applyFont="1" applyFill="1" applyBorder="1" applyAlignment="1">
      <alignment horizontal="center" vertical="center"/>
    </xf>
    <xf numFmtId="0" fontId="27" fillId="9" borderId="126" xfId="0" applyFont="1" applyFill="1" applyBorder="1" applyAlignment="1">
      <alignment horizontal="center" vertical="center"/>
    </xf>
    <xf numFmtId="0" fontId="27" fillId="9" borderId="125" xfId="0" applyFont="1" applyFill="1" applyBorder="1" applyAlignment="1">
      <alignment horizontal="center" vertical="center" wrapText="1"/>
    </xf>
    <xf numFmtId="0" fontId="27" fillId="9" borderId="127" xfId="0" applyFont="1" applyFill="1" applyBorder="1" applyAlignment="1">
      <alignment horizontal="center" vertical="center"/>
    </xf>
    <xf numFmtId="0" fontId="27" fillId="9" borderId="128" xfId="0" applyFont="1" applyFill="1" applyBorder="1" applyAlignment="1">
      <alignment horizontal="center" vertical="center"/>
    </xf>
    <xf numFmtId="0" fontId="30" fillId="9" borderId="125" xfId="0" applyFont="1" applyFill="1" applyBorder="1" applyAlignment="1">
      <alignment horizontal="center" vertical="center" wrapText="1"/>
    </xf>
    <xf numFmtId="0" fontId="30" fillId="9" borderId="126" xfId="0" applyFont="1" applyFill="1" applyBorder="1" applyAlignment="1">
      <alignment horizontal="center" vertical="center"/>
    </xf>
    <xf numFmtId="0" fontId="30" fillId="9" borderId="127" xfId="0" applyFont="1" applyFill="1" applyBorder="1" applyAlignment="1">
      <alignment horizontal="center" vertical="center"/>
    </xf>
    <xf numFmtId="0" fontId="30" fillId="9" borderId="128" xfId="0" applyFont="1" applyFill="1" applyBorder="1" applyAlignment="1">
      <alignment horizontal="center" vertical="center"/>
    </xf>
  </cellXfs>
  <cellStyles count="18">
    <cellStyle name="一般" xfId="0" builtinId="0"/>
    <cellStyle name="一般 2" xfId="2"/>
    <cellStyle name="一般 3" xfId="4"/>
    <cellStyle name="一般 4" xfId="5"/>
    <cellStyle name="一般 5" xfId="7"/>
    <cellStyle name="一般 6" xfId="9"/>
    <cellStyle name="一般 7" xfId="10"/>
    <cellStyle name="一般 7 2" xfId="14"/>
    <cellStyle name="一般 8" xfId="15"/>
    <cellStyle name="千分位" xfId="1" builtinId="3"/>
    <cellStyle name="千分位 2" xfId="3"/>
    <cellStyle name="千分位 3" xfId="6"/>
    <cellStyle name="千分位 4" xfId="11"/>
    <cellStyle name="千分位 4 2" xfId="16"/>
    <cellStyle name="百分比" xfId="13" builtinId="5"/>
    <cellStyle name="百分比 2" xfId="12"/>
    <cellStyle name="百分比 2 2" xfId="17"/>
    <cellStyle name="隨後的超連結" xfId="8"/>
  </cellStyles>
  <dxfs count="122"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Times New Roman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6"/>
        </top>
        <bottom style="hair">
          <color theme="6"/>
        </bottom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6"/>
          <bgColor theme="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theme="5"/>
        </top>
        <bottom style="hair">
          <color theme="5"/>
        </bottom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5"/>
          <bgColor theme="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theme="4"/>
        </top>
        <bottom style="hair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2" formatCode="#,##0_ 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theme="6"/>
        </left>
        <right/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auto="1"/>
        </top>
        <bottom style="thin">
          <color auto="1"/>
        </bottom>
      </border>
    </dxf>
    <dxf>
      <border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0"/>
        <color rgb="FF000000"/>
        <name val="新細明體"/>
        <scheme val="minor"/>
      </font>
      <border diagonalUp="0" diagonalDown="0">
        <left style="thin">
          <color theme="6"/>
        </left>
        <right style="thin">
          <color theme="6"/>
        </right>
        <top/>
        <bottom/>
        <vertical style="thin">
          <color theme="6"/>
        </vertical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6"/>
          <bgColor theme="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80" formatCode="#,##0&quot; &quot;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80" formatCode="#,##0&quot; &quot;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80" formatCode="#,##0&quot; &quot;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hair">
          <color theme="6"/>
        </top>
        <bottom style="hair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6"/>
        </right>
        <top style="hair">
          <color theme="6"/>
        </top>
        <bottom style="hair">
          <color theme="6"/>
        </bottom>
      </border>
    </dxf>
    <dxf>
      <border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0"/>
        <color rgb="FF000000"/>
        <name val="新細明體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6"/>
          <bgColor theme="6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theme="6"/>
        </right>
        <top/>
        <bottom/>
        <vertical style="thin">
          <color theme="6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/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/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numFmt numFmtId="181" formatCode="#,##0_);[Red]\(#,##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0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7"/>
        </left>
        <right style="thin">
          <color theme="0"/>
        </right>
        <top style="hair">
          <color theme="7"/>
        </top>
        <bottom style="hair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7"/>
        </left>
        <right style="thin">
          <color theme="7"/>
        </right>
        <top style="hair">
          <color theme="7"/>
        </top>
        <bottom style="hair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rgb="FF7030A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theme="7"/>
        </right>
        <top style="hair">
          <color theme="7"/>
        </top>
        <bottom style="hair">
          <color theme="7"/>
        </bottom>
      </border>
    </dxf>
    <dxf>
      <border>
        <top style="thin">
          <color rgb="FF7030A0"/>
        </top>
      </border>
    </dxf>
    <dxf>
      <font>
        <strike val="0"/>
        <outline val="0"/>
        <shadow val="0"/>
        <u val="none"/>
        <vertAlign val="baseline"/>
        <sz val="10"/>
        <color rgb="FF000000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78" formatCode="_-* #,##0_-;\-* #,##0_-;_-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9"/>
        </right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 style="thin">
          <color theme="9"/>
        </right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 style="thin">
          <color theme="9"/>
        </right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hair">
          <color theme="9"/>
        </top>
        <bottom style="hair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/>
        </right>
        <top style="hair">
          <color theme="9"/>
        </top>
        <bottom style="hair">
          <color theme="9"/>
        </bottom>
      </border>
    </dxf>
    <dxf>
      <border>
        <top style="thin">
          <color theme="9"/>
        </top>
      </border>
    </dxf>
    <dxf>
      <font>
        <strike val="0"/>
        <outline val="0"/>
        <shadow val="0"/>
        <u val="none"/>
        <vertAlign val="baseline"/>
        <sz val="10"/>
        <color rgb="FF000000"/>
        <name val="新細明體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top style="thin">
          <color theme="3" tint="0.39994506668294322"/>
        </top>
      </border>
    </dxf>
    <dxf>
      <font>
        <strike val="0"/>
        <outline val="0"/>
        <shadow val="0"/>
        <u val="none"/>
        <vertAlign val="baseline"/>
        <sz val="10"/>
        <color auto="1"/>
      </font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新細明體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0000FF"/>
      <color rgb="FF000099"/>
      <color rgb="FFCCFFCC"/>
      <color rgb="FFFFFFCC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10</xdr:row>
      <xdr:rowOff>161925</xdr:rowOff>
    </xdr:from>
    <xdr:to>
      <xdr:col>6</xdr:col>
      <xdr:colOff>952500</xdr:colOff>
      <xdr:row>11</xdr:row>
      <xdr:rowOff>0</xdr:rowOff>
    </xdr:to>
    <xdr:sp macro="" textlink="">
      <xdr:nvSpPr>
        <xdr:cNvPr id="4" name="文字方塊 3"/>
        <xdr:cNvSpPr txBox="1"/>
      </xdr:nvSpPr>
      <xdr:spPr>
        <a:xfrm>
          <a:off x="3009899" y="2446020"/>
          <a:ext cx="57150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1.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排名</a:t>
          </a:r>
        </a:p>
      </xdr:txBody>
    </xdr:sp>
    <xdr:clientData/>
  </xdr:twoCellAnchor>
  <xdr:twoCellAnchor>
    <xdr:from>
      <xdr:col>6</xdr:col>
      <xdr:colOff>1152524</xdr:colOff>
      <xdr:row>10</xdr:row>
      <xdr:rowOff>161926</xdr:rowOff>
    </xdr:from>
    <xdr:to>
      <xdr:col>7</xdr:col>
      <xdr:colOff>619125</xdr:colOff>
      <xdr:row>11</xdr:row>
      <xdr:rowOff>0</xdr:rowOff>
    </xdr:to>
    <xdr:sp macro="" textlink="">
      <xdr:nvSpPr>
        <xdr:cNvPr id="5" name="文字方塊 4"/>
        <xdr:cNvSpPr txBox="1"/>
      </xdr:nvSpPr>
      <xdr:spPr>
        <a:xfrm>
          <a:off x="3781424" y="2446020"/>
          <a:ext cx="73914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A.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移動平均圖</a:t>
          </a:r>
        </a:p>
      </xdr:txBody>
    </xdr:sp>
    <xdr:clientData/>
  </xdr:twoCellAnchor>
  <xdr:twoCellAnchor>
    <xdr:from>
      <xdr:col>7</xdr:col>
      <xdr:colOff>695324</xdr:colOff>
      <xdr:row>10</xdr:row>
      <xdr:rowOff>161926</xdr:rowOff>
    </xdr:from>
    <xdr:to>
      <xdr:col>8</xdr:col>
      <xdr:colOff>419100</xdr:colOff>
      <xdr:row>11</xdr:row>
      <xdr:rowOff>0</xdr:rowOff>
    </xdr:to>
    <xdr:sp macro="" textlink="">
      <xdr:nvSpPr>
        <xdr:cNvPr id="6" name="文字方塊 5"/>
        <xdr:cNvSpPr txBox="1"/>
      </xdr:nvSpPr>
      <xdr:spPr>
        <a:xfrm>
          <a:off x="4596764" y="2446020"/>
          <a:ext cx="714376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F.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扇形圖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28575</xdr:colOff>
          <xdr:row>4</xdr:row>
          <xdr:rowOff>400050</xdr:rowOff>
        </xdr:from>
        <xdr:to>
          <xdr:col>3</xdr:col>
          <xdr:colOff>314325</xdr:colOff>
          <xdr:row>5</xdr:row>
          <xdr:rowOff>85725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客戶資料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28575</xdr:colOff>
          <xdr:row>5</xdr:row>
          <xdr:rowOff>133350</xdr:rowOff>
        </xdr:from>
        <xdr:to>
          <xdr:col>3</xdr:col>
          <xdr:colOff>323850</xdr:colOff>
          <xdr:row>7</xdr:row>
          <xdr:rowOff>28575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產品資料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352425</xdr:colOff>
          <xdr:row>7</xdr:row>
          <xdr:rowOff>76200</xdr:rowOff>
        </xdr:from>
        <xdr:to>
          <xdr:col>5</xdr:col>
          <xdr:colOff>361950</xdr:colOff>
          <xdr:row>8</xdr:row>
          <xdr:rowOff>171450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雜項資料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38100</xdr:colOff>
          <xdr:row>7</xdr:row>
          <xdr:rowOff>76200</xdr:rowOff>
        </xdr:from>
        <xdr:to>
          <xdr:col>3</xdr:col>
          <xdr:colOff>323850</xdr:colOff>
          <xdr:row>8</xdr:row>
          <xdr:rowOff>171450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業務員資料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352425</xdr:colOff>
          <xdr:row>5</xdr:row>
          <xdr:rowOff>133350</xdr:rowOff>
        </xdr:from>
        <xdr:to>
          <xdr:col>5</xdr:col>
          <xdr:colOff>361950</xdr:colOff>
          <xdr:row>7</xdr:row>
          <xdr:rowOff>19050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訂單資料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47625</xdr:colOff>
          <xdr:row>9</xdr:row>
          <xdr:rowOff>19050</xdr:rowOff>
        </xdr:from>
        <xdr:to>
          <xdr:col>5</xdr:col>
          <xdr:colOff>371475</xdr:colOff>
          <xdr:row>10</xdr:row>
          <xdr:rowOff>114300</xdr:rowOff>
        </xdr:to>
        <xdr:sp macro="" textlink="">
          <xdr:nvSpPr>
            <xdr:cNvPr id="9222" name="Button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通關密語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352425</xdr:colOff>
          <xdr:row>4</xdr:row>
          <xdr:rowOff>400050</xdr:rowOff>
        </xdr:from>
        <xdr:to>
          <xdr:col>5</xdr:col>
          <xdr:colOff>361950</xdr:colOff>
          <xdr:row>5</xdr:row>
          <xdr:rowOff>85725</xdr:rowOff>
        </xdr:to>
        <xdr:sp macro="" textlink="">
          <xdr:nvSpPr>
            <xdr:cNvPr id="9223" name="Button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000" b="1" i="0" u="none" strike="noStrike" baseline="0">
                  <a:solidFill>
                    <a:srgbClr val="000080"/>
                  </a:solidFill>
                  <a:latin typeface="標楷體"/>
                  <a:ea typeface="標楷體"/>
                </a:rPr>
                <a:t>新增客戶資料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380999</xdr:colOff>
      <xdr:row>11</xdr:row>
      <xdr:rowOff>161925</xdr:rowOff>
    </xdr:from>
    <xdr:to>
      <xdr:col>6</xdr:col>
      <xdr:colOff>952500</xdr:colOff>
      <xdr:row>12</xdr:row>
      <xdr:rowOff>0</xdr:rowOff>
    </xdr:to>
    <xdr:sp macro="" textlink="">
      <xdr:nvSpPr>
        <xdr:cNvPr id="14" name="文字方塊 13"/>
        <xdr:cNvSpPr txBox="1"/>
      </xdr:nvSpPr>
      <xdr:spPr>
        <a:xfrm>
          <a:off x="3009899" y="2609850"/>
          <a:ext cx="571501" cy="14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1.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排名</a:t>
          </a:r>
        </a:p>
      </xdr:txBody>
    </xdr:sp>
    <xdr:clientData/>
  </xdr:twoCellAnchor>
  <xdr:twoCellAnchor>
    <xdr:from>
      <xdr:col>6</xdr:col>
      <xdr:colOff>1152524</xdr:colOff>
      <xdr:row>11</xdr:row>
      <xdr:rowOff>161926</xdr:rowOff>
    </xdr:from>
    <xdr:to>
      <xdr:col>7</xdr:col>
      <xdr:colOff>619125</xdr:colOff>
      <xdr:row>12</xdr:row>
      <xdr:rowOff>0</xdr:rowOff>
    </xdr:to>
    <xdr:sp macro="" textlink="">
      <xdr:nvSpPr>
        <xdr:cNvPr id="15" name="文字方塊 14"/>
        <xdr:cNvSpPr txBox="1"/>
      </xdr:nvSpPr>
      <xdr:spPr>
        <a:xfrm>
          <a:off x="3781424" y="2609851"/>
          <a:ext cx="738189" cy="14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A.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移動平均圖</a:t>
          </a:r>
        </a:p>
      </xdr:txBody>
    </xdr:sp>
    <xdr:clientData/>
  </xdr:twoCellAnchor>
  <xdr:twoCellAnchor>
    <xdr:from>
      <xdr:col>7</xdr:col>
      <xdr:colOff>695324</xdr:colOff>
      <xdr:row>11</xdr:row>
      <xdr:rowOff>161926</xdr:rowOff>
    </xdr:from>
    <xdr:to>
      <xdr:col>8</xdr:col>
      <xdr:colOff>419100</xdr:colOff>
      <xdr:row>12</xdr:row>
      <xdr:rowOff>0</xdr:rowOff>
    </xdr:to>
    <xdr:sp macro="" textlink="">
      <xdr:nvSpPr>
        <xdr:cNvPr id="16" name="文字方塊 15"/>
        <xdr:cNvSpPr txBox="1"/>
      </xdr:nvSpPr>
      <xdr:spPr>
        <a:xfrm>
          <a:off x="4595812" y="2609851"/>
          <a:ext cx="714376" cy="14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altLang="zh-TW" sz="1000">
              <a:latin typeface="微軟正黑體" pitchFamily="34" charset="-120"/>
              <a:ea typeface="微軟正黑體" pitchFamily="34" charset="-120"/>
            </a:rPr>
            <a:t>F. </a:t>
          </a:r>
          <a:r>
            <a:rPr lang="zh-TW" altLang="en-US" sz="1000">
              <a:latin typeface="微軟正黑體" pitchFamily="34" charset="-120"/>
              <a:ea typeface="微軟正黑體" pitchFamily="34" charset="-120"/>
            </a:rPr>
            <a:t>扇形圖</a:t>
          </a:r>
        </a:p>
      </xdr:txBody>
    </xdr:sp>
    <xdr:clientData/>
  </xdr:twoCellAnchor>
  <xdr:twoCellAnchor editAs="absolute">
    <xdr:from>
      <xdr:col>1</xdr:col>
      <xdr:colOff>152400</xdr:colOff>
      <xdr:row>4</xdr:row>
      <xdr:rowOff>68579</xdr:rowOff>
    </xdr:from>
    <xdr:to>
      <xdr:col>5</xdr:col>
      <xdr:colOff>548640</xdr:colOff>
      <xdr:row>11</xdr:row>
      <xdr:rowOff>59531</xdr:rowOff>
    </xdr:to>
    <xdr:sp macro="" textlink="">
      <xdr:nvSpPr>
        <xdr:cNvPr id="18" name="Rectangle 20"/>
        <xdr:cNvSpPr>
          <a:spLocks noChangeArrowheads="1"/>
        </xdr:cNvSpPr>
      </xdr:nvSpPr>
      <xdr:spPr bwMode="auto">
        <a:xfrm>
          <a:off x="438150" y="806767"/>
          <a:ext cx="2384584" cy="1818561"/>
        </a:xfrm>
        <a:prstGeom prst="rect">
          <a:avLst/>
        </a:prstGeom>
        <a:noFill/>
        <a:ln w="38100">
          <a:solidFill>
            <a:srgbClr val="000099"/>
          </a:solidFill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="horz" wrap="square" lIns="91436" tIns="45718" rIns="91436" bIns="45718" numCol="1" rtlCol="0" anchor="t" anchorCtr="0" compatLnSpc="1">
          <a:prstTxWarp prst="textNoShape">
            <a:avLst/>
          </a:prstTxWarp>
        </a:bodyPr>
        <a:lstStyle/>
        <a:p>
          <a:pPr marL="0" indent="0" algn="ctr" defTabSz="914099" rtl="0" eaLnBrk="1" latinLnBrk="0" hangingPunct="1">
            <a:defRPr sz="1000"/>
          </a:pPr>
          <a:r>
            <a:rPr lang="zh-TW" altLang="en-US" sz="1400" b="1" kern="1200">
              <a:solidFill>
                <a:srgbClr val="FF0000"/>
              </a:solidFill>
              <a:latin typeface="標楷體" pitchFamily="65" charset="-120"/>
              <a:ea typeface="標楷體" pitchFamily="65" charset="-120"/>
              <a:cs typeface="+mn-cs"/>
            </a:rPr>
            <a:t>基本資料管理</a:t>
          </a:r>
          <a:endParaRPr lang="en-US" altLang="zh-TW" sz="1400" b="1" kern="1200">
            <a:solidFill>
              <a:srgbClr val="FF0000"/>
            </a:solidFill>
            <a:latin typeface="標楷體" pitchFamily="65" charset="-120"/>
            <a:ea typeface="標楷體" pitchFamily="65" charset="-120"/>
            <a:cs typeface="+mn-cs"/>
          </a:endParaRPr>
        </a:p>
      </xdr:txBody>
    </xdr:sp>
    <xdr:clientData/>
  </xdr:twoCellAnchor>
  <xdr:twoCellAnchor editAs="absolute">
    <xdr:from>
      <xdr:col>6</xdr:col>
      <xdr:colOff>190500</xdr:colOff>
      <xdr:row>4</xdr:row>
      <xdr:rowOff>60960</xdr:rowOff>
    </xdr:from>
    <xdr:to>
      <xdr:col>8</xdr:col>
      <xdr:colOff>411479</xdr:colOff>
      <xdr:row>11</xdr:row>
      <xdr:rowOff>65484</xdr:rowOff>
    </xdr:to>
    <xdr:sp macro="" textlink="">
      <xdr:nvSpPr>
        <xdr:cNvPr id="19" name="Rectangle 20"/>
        <xdr:cNvSpPr>
          <a:spLocks noChangeArrowheads="1"/>
        </xdr:cNvSpPr>
      </xdr:nvSpPr>
      <xdr:spPr bwMode="auto">
        <a:xfrm>
          <a:off x="3113484" y="799148"/>
          <a:ext cx="2739151" cy="1832133"/>
        </a:xfrm>
        <a:prstGeom prst="rect">
          <a:avLst/>
        </a:prstGeom>
        <a:noFill/>
        <a:ln w="38100">
          <a:solidFill>
            <a:srgbClr val="000099"/>
          </a:solidFill>
          <a:headEnd type="none" w="med" len="med"/>
          <a:tailEnd type="none" w="med" len="med"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="horz" wrap="square" lIns="91436" tIns="45718" rIns="91436" bIns="45718" numCol="1" rtlCol="0" anchor="t" anchorCtr="0" compatLnSpc="1">
          <a:prstTxWarp prst="textNoShape">
            <a:avLst/>
          </a:prstTxWarp>
        </a:bodyPr>
        <a:lstStyle/>
        <a:p>
          <a:pPr marL="0" indent="0" algn="ctr" defTabSz="914099" rtl="0" eaLnBrk="1" latinLnBrk="0" hangingPunct="1">
            <a:defRPr sz="1000"/>
          </a:pPr>
          <a:r>
            <a:rPr lang="en-US" altLang="zh-TW" sz="1400" kern="1200">
              <a:solidFill>
                <a:srgbClr val="FF0000"/>
              </a:solidFill>
              <a:latin typeface="Arial Black" pitchFamily="34" charset="0"/>
              <a:ea typeface="+mn-ea"/>
              <a:cs typeface="+mn-cs"/>
            </a:rPr>
            <a:t>-- KPI --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3900</xdr:rowOff>
    </xdr:from>
    <xdr:to>
      <xdr:col>9</xdr:col>
      <xdr:colOff>47624</xdr:colOff>
      <xdr:row>2</xdr:row>
      <xdr:rowOff>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類別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類別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" y="3900"/>
              <a:ext cx="6829424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此圖案代表表格交叉分析篩選器。Excel 2013 或更新版本支援表格交叉分析篩選器。
如果曾以舊版 Excel 修改過圖案，或如果曾以 Excel 2007 或較舊版本儲存活頁簿，便無法使用交叉分析篩選器。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使用者" refreshedDate="41862.476232870373" createdVersion="5" refreshedVersion="5" minRefreshableVersion="3" recordCount="29">
  <cacheSource type="worksheet">
    <worksheetSource name="客戶資料表格"/>
  </cacheSource>
  <cacheFields count="8">
    <cacheField name="客戶編號" numFmtId="0">
      <sharedItems/>
    </cacheField>
    <cacheField name="公司" numFmtId="0">
      <sharedItems/>
    </cacheField>
    <cacheField name="負責人" numFmtId="0">
      <sharedItems/>
    </cacheField>
    <cacheField name="職稱" numFmtId="0">
      <sharedItems count="4">
        <s v="董事長"/>
        <s v="採購經理"/>
        <s v="採購代表"/>
        <s v="採購助理"/>
      </sharedItems>
    </cacheField>
    <cacheField name="市/鎮" numFmtId="0">
      <sharedItems count="12">
        <s v="台北市"/>
        <s v="花蓮市"/>
        <s v="新竹市"/>
        <s v="台中市"/>
        <s v="台北縣"/>
        <s v="宜蘭市"/>
        <s v="南投縣"/>
        <s v="屏東縣"/>
        <s v="桃園縣"/>
        <s v="屏東市"/>
        <s v="苗栗縣"/>
        <s v="高雄市"/>
      </sharedItems>
    </cacheField>
    <cacheField name="地址" numFmtId="0">
      <sharedItems/>
    </cacheField>
    <cacheField name="郵遞區號" numFmtId="49">
      <sharedItems/>
    </cacheField>
    <cacheField name="業務員編號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CUST002"/>
    <s v="東南實業"/>
    <s v="黃安東"/>
    <x v="0"/>
    <x v="0"/>
    <s v="仁愛路二段120號"/>
    <s v="502"/>
    <s v="EMP006"/>
  </r>
  <r>
    <s v="CUST001"/>
    <s v="三川實業有限公司"/>
    <s v="陳安娜"/>
    <x v="0"/>
    <x v="0"/>
    <s v="忠孝東路四段32號"/>
    <s v="122"/>
    <s v="EMP005"/>
  </r>
  <r>
    <s v="CUST017"/>
    <s v="世邦"/>
    <s v="方珍菲"/>
    <x v="0"/>
    <x v="0"/>
    <s v="忠孝東路三段2號"/>
    <s v="301"/>
    <s v="EMP001"/>
  </r>
  <r>
    <s v="CUST024"/>
    <s v="雅洲信託"/>
    <s v="陳瓊安"/>
    <x v="0"/>
    <x v="0"/>
    <s v="北平東路64號"/>
    <s v="502"/>
    <s v="EMP002"/>
  </r>
  <r>
    <s v="CUST005"/>
    <s v="喻台生機械"/>
    <s v="李馬汀"/>
    <x v="0"/>
    <x v="1"/>
    <s v="花蓮路98號"/>
    <s v="159"/>
    <s v="EMP007"/>
  </r>
  <r>
    <s v="CUST007"/>
    <s v="皓國廣兌"/>
    <s v="方明揚"/>
    <x v="0"/>
    <x v="2"/>
    <s v="永平路一段1號"/>
    <s v="147"/>
    <s v="EMP009"/>
  </r>
  <r>
    <s v="CUST011"/>
    <s v="宇奏雜誌"/>
    <s v="徐彼得"/>
    <x v="1"/>
    <x v="3"/>
    <s v="中港路一段78號"/>
    <s v="100"/>
    <s v="EMP004"/>
  </r>
  <r>
    <s v="CUST027"/>
    <s v="茶打銀行"/>
    <s v="成凱倫"/>
    <x v="1"/>
    <x v="3"/>
    <s v="中港路一段78號"/>
    <s v="670"/>
    <s v="EMP009"/>
  </r>
  <r>
    <s v="CUST009"/>
    <s v="琴攝影"/>
    <s v="謝史分"/>
    <x v="1"/>
    <x v="0"/>
    <s v="北平東路24號3樓之一"/>
    <s v="130"/>
    <s v="EMP006"/>
  </r>
  <r>
    <s v="CUST025"/>
    <s v="棕國信託"/>
    <s v="余約翰"/>
    <x v="1"/>
    <x v="0"/>
    <s v="北平東路42號3樓之一"/>
    <s v="122"/>
    <s v="EMP006"/>
  </r>
  <r>
    <s v="CUST004"/>
    <s v="國頂有限公司"/>
    <s v="李克汀"/>
    <x v="1"/>
    <x v="4"/>
    <s v="中新路11號"/>
    <s v="130"/>
    <s v="EMP003"/>
  </r>
  <r>
    <s v="CUST020"/>
    <s v="正人資源"/>
    <s v="王喬治"/>
    <x v="1"/>
    <x v="4"/>
    <s v="北新路11號"/>
    <s v="280"/>
    <s v="EMP006"/>
  </r>
  <r>
    <s v="CUST006"/>
    <s v="琴花卉"/>
    <s v="劉法蘭"/>
    <x v="1"/>
    <x v="5"/>
    <s v="經國路55號"/>
    <s v="670"/>
    <s v="EMP001"/>
  </r>
  <r>
    <s v="CUST021"/>
    <s v="紅陽事業"/>
    <s v="徐柏納"/>
    <x v="1"/>
    <x v="1"/>
    <s v="花中路15號"/>
    <s v="502"/>
    <s v="EMP005"/>
  </r>
  <r>
    <s v="CUST012"/>
    <s v="威航貨運承攬有限公司"/>
    <s v="李約翰"/>
    <x v="1"/>
    <x v="6"/>
    <s v="石牌鄉南投路5號"/>
    <s v="159"/>
    <s v="EMP002"/>
  </r>
  <r>
    <s v="CUST028"/>
    <s v="第二銀行"/>
    <s v="林安許"/>
    <x v="1"/>
    <x v="6"/>
    <s v="石牌鄉南投路5號"/>
    <s v="100"/>
    <s v="EMP008"/>
  </r>
  <r>
    <s v="CUST029"/>
    <s v="山山銀行"/>
    <s v="李甦瓊"/>
    <x v="1"/>
    <x v="7"/>
    <s v="水果鄉永大路4號"/>
    <s v="147"/>
    <s v="EMP001"/>
  </r>
  <r>
    <s v="CUST015"/>
    <s v="美國運海"/>
    <s v="鍾海娜"/>
    <x v="1"/>
    <x v="8"/>
    <s v="富國路42號"/>
    <s v="101"/>
    <s v="EMP007"/>
  </r>
  <r>
    <s v="CUST010"/>
    <s v="中央開發"/>
    <s v="王羅藍"/>
    <x v="1"/>
    <x v="2"/>
    <s v="竹北路8號"/>
    <s v="100"/>
    <s v="EMP006"/>
  </r>
  <r>
    <s v="CUST023"/>
    <s v="路福村"/>
    <s v="方國明"/>
    <x v="1"/>
    <x v="2"/>
    <s v="永平路7號"/>
    <s v="301"/>
    <s v="EMP005"/>
  </r>
  <r>
    <s v="CUST018"/>
    <s v="敦郼斯船舶"/>
    <s v="劉卡瑟"/>
    <x v="2"/>
    <x v="3"/>
    <s v="仁愛路四段180號"/>
    <s v="755"/>
    <s v="EMP008"/>
  </r>
  <r>
    <s v="CUST008"/>
    <s v="邁多貿易"/>
    <s v="陳依利"/>
    <x v="2"/>
    <x v="0"/>
    <s v="北平東路24號"/>
    <s v="101"/>
    <s v="EMP003"/>
  </r>
  <r>
    <s v="CUST014"/>
    <s v="嗨天旅行社"/>
    <s v="林卡洛"/>
    <x v="2"/>
    <x v="9"/>
    <s v="中山路7號"/>
    <s v="683"/>
    <s v="EMP004"/>
  </r>
  <r>
    <s v="CUST013"/>
    <s v="三捷實業"/>
    <s v="林安主"/>
    <x v="2"/>
    <x v="7"/>
    <s v="當文鄉永大路4號"/>
    <s v="683"/>
    <s v="EMP009"/>
  </r>
  <r>
    <s v="CUST016"/>
    <s v="萬海"/>
    <s v="劉丹尼"/>
    <x v="2"/>
    <x v="10"/>
    <s v="樹腳鄉中正路二段2樓"/>
    <s v="502"/>
    <s v="EMP002"/>
  </r>
  <r>
    <s v="CUST003"/>
    <s v="坦森行貿易"/>
    <s v="胡湯瑪"/>
    <x v="2"/>
    <x v="11"/>
    <s v="中正路一段12號"/>
    <s v="502"/>
    <s v="EMP006"/>
  </r>
  <r>
    <s v="CUST022"/>
    <s v="嘉元實業"/>
    <s v="周露西"/>
    <x v="3"/>
    <x v="5"/>
    <s v="經國路38號"/>
    <s v="280"/>
    <s v="EMP008"/>
  </r>
  <r>
    <s v="CUST019"/>
    <s v="中國通"/>
    <s v="謝亞力"/>
    <x v="3"/>
    <x v="11"/>
    <s v="中正路四段65號"/>
    <s v="100"/>
    <s v="EMP003"/>
  </r>
  <r>
    <s v="CUST026"/>
    <s v="信華銀行"/>
    <s v="劉萊姆"/>
    <x v="3"/>
    <x v="2"/>
    <s v="竹北路8號"/>
    <s v="502"/>
    <s v="EMP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0" applyNumberFormats="0" applyBorderFormats="0" applyFontFormats="0" applyPatternFormats="0" applyAlignmentFormats="0" applyWidthHeightFormats="1" dataCaption="數值" updatedVersion="5" minRefreshableVersion="3" useAutoFormatting="1" itemPrintTitles="1" createdVersion="5" indent="0" outline="1" outlineData="1" multipleFieldFilters="0" rowHeaderCaption="市鎮區域" colHeaderCaption="職稱分類">
  <location ref="B19:G33" firstHeaderRow="1" firstDataRow="2" firstDataCol="1"/>
  <pivotFields count="8">
    <pivotField dataField="1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Row" showAll="0" sortType="ascending">
      <items count="13">
        <item x="3"/>
        <item x="0"/>
        <item x="4"/>
        <item x="5"/>
        <item x="1"/>
        <item x="6"/>
        <item x="9"/>
        <item x="7"/>
        <item x="10"/>
        <item x="8"/>
        <item x="11"/>
        <item x="2"/>
        <item t="default"/>
      </items>
    </pivotField>
    <pivotField showAll="0"/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客戶人數" fld="0" subtotal="count" baseField="0" baseItem="0"/>
  </dataFields>
  <formats count="12">
    <format dxfId="11">
      <pivotArea dataOnly="0" labelOnly="1" fieldPosition="0">
        <references count="1">
          <reference field="3" count="0"/>
        </references>
      </pivotArea>
    </format>
    <format dxfId="10">
      <pivotArea dataOnly="0" labelOnly="1" grandCol="1" outline="0" fieldPosition="0"/>
    </format>
    <format dxfId="9">
      <pivotArea dataOnly="0" labelOnly="1" fieldPosition="0">
        <references count="1">
          <reference field="4" count="0"/>
        </references>
      </pivotArea>
    </format>
    <format dxfId="8">
      <pivotArea dataOnly="0" labelOnly="1" grandRow="1" outline="0" fieldPosition="0"/>
    </format>
    <format dxfId="7">
      <pivotArea outline="0" collapsedLevelsAreSubtotals="1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dataOnly="0" labelOnly="1" fieldPosition="0">
        <references count="1">
          <reference field="4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3" count="0"/>
        </references>
      </pivotArea>
    </format>
    <format dxfId="1">
      <pivotArea dataOnly="0" labelOnly="1" grandCol="1" outline="0" fieldPosition="0"/>
    </format>
    <format dxfId="0">
      <pivotArea field="3" type="button" dataOnly="0" labelOnly="1" outline="0" axis="axisCol" fieldPosition="0"/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類別" sourceName="類別">
  <extLst>
    <x:ext xmlns:x15="http://schemas.microsoft.com/office/spreadsheetml/2010/11/main" uri="{2F2917AC-EB37-4324-AD4E-5DD8C200BD13}">
      <x15:tableSlicerCache tableId="4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類別" cache="Slicer_類別" caption="類別" columnCount="8" showCaption="0" rowHeight="252000"/>
</slicers>
</file>

<file path=xl/tables/table1.xml><?xml version="1.0" encoding="utf-8"?>
<table xmlns="http://schemas.openxmlformats.org/spreadsheetml/2006/main" id="1" name="客戶資料表格" displayName="客戶資料表格" ref="B3:I33" totalsRowCount="1" headerRowDxfId="120" totalsRowDxfId="118" tableBorderDxfId="119" totalsRowBorderDxfId="117">
  <autoFilter ref="B3:I32"/>
  <tableColumns count="8">
    <tableColumn id="1" name="客戶編號" totalsRowLabel="合計" totalsRowDxfId="116"/>
    <tableColumn id="2" name="公司" totalsRowFunction="count" totalsRowDxfId="115"/>
    <tableColumn id="3" name="負責人" totalsRowDxfId="114"/>
    <tableColumn id="4" name="職稱" totalsRowDxfId="113"/>
    <tableColumn id="5" name="市/鎮" totalsRowDxfId="112"/>
    <tableColumn id="6" name="地址" totalsRowDxfId="111"/>
    <tableColumn id="7" name="郵遞區號" totalsRowDxfId="110"/>
    <tableColumn id="8" name="業務員編號" totalsRowDxfId="10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業務員資料表格" displayName="業務員資料表格" ref="B3:G13" totalsRowCount="1" dataDxfId="107" totalsRowDxfId="105" headerRowBorderDxfId="108" tableBorderDxfId="106" totalsRowBorderDxfId="104">
  <autoFilter ref="B3:G12"/>
  <tableColumns count="6">
    <tableColumn id="1" name="業務員編號" totalsRowLabel="合計" dataDxfId="103" totalsRowDxfId="102"/>
    <tableColumn id="2" name="姓名" totalsRowFunction="count" dataDxfId="101" totalsRowDxfId="100"/>
    <tableColumn id="3" name="職稱" dataDxfId="99" totalsRowDxfId="98"/>
    <tableColumn id="4" name="電子郵件地址" dataDxfId="97" totalsRowDxfId="96"/>
    <tableColumn id="5" name="客戶人數" totalsRowFunction="sum" dataDxfId="95" totalsRowDxfId="94">
      <calculatedColumnFormula>COUNTIF(客戶資料表格[業務員編號],業務員資料表格[[#This Row],[業務員編號]])</calculatedColumnFormula>
    </tableColumn>
    <tableColumn id="6" name="本期業績目標" totalsRowFunction="sum" dataDxfId="93" totalsRowDxfId="92" dataCellStyle="千分位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產品資料表格" displayName="產品資料表格" ref="B3:J49" totalsRowCount="1" headerRowDxfId="90" dataDxfId="88" totalsRowDxfId="86" headerRowBorderDxfId="89" tableBorderDxfId="87" totalsRowBorderDxfId="85" dataCellStyle="千分位">
  <autoFilter ref="B3:J48">
    <filterColumn colId="2">
      <filters>
        <filter val="調味品"/>
      </filters>
    </filterColumn>
  </autoFilter>
  <tableColumns count="9">
    <tableColumn id="1" name="產品編號" totalsRowLabel="合計" dataDxfId="84" totalsRowDxfId="83"/>
    <tableColumn id="3" name="產品名稱" totalsRowFunction="count" dataDxfId="82" totalsRowDxfId="81"/>
    <tableColumn id="2" name="類別" dataDxfId="80" totalsRowDxfId="79"/>
    <tableColumn id="4" name="成本" totalsRowFunction="custom" dataDxfId="78" totalsRowDxfId="77" dataCellStyle="千分位">
      <totalsRowFormula>SUMPRODUCT(產品資料表格[成本],產品資料表格[庫存量])</totalsRowFormula>
    </tableColumn>
    <tableColumn id="5" name="標價" dataDxfId="76" totalsRowDxfId="75" dataCellStyle="千分位"/>
    <tableColumn id="6" name="毛利率" dataDxfId="74" totalsRowDxfId="73" dataCellStyle="百分比">
      <calculatedColumnFormula>(產品資料表格[[#This Row],[標價]]-產品資料表格[[#This Row],[成本]])/產品資料表格[[#This Row],[標價]]</calculatedColumnFormula>
    </tableColumn>
    <tableColumn id="7" name="庫存量" dataDxfId="72" totalsRowDxfId="71" dataCellStyle="千分位"/>
    <tableColumn id="8" name="庫存臨界點" dataDxfId="70" totalsRowDxfId="69" dataCellStyle="千分位"/>
    <tableColumn id="9" name="平均庫存" totalsRowFunction="sum" dataDxfId="68" totalsRowDxfId="67" dataCellStyle="千分位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訂單資料表格" displayName="訂單資料表格" ref="B3:J1066" totalsRowCount="1" headerRowDxfId="66" dataDxfId="64" totalsRowDxfId="62" headerRowBorderDxfId="65" tableBorderDxfId="63" totalsRowBorderDxfId="61">
  <autoFilter ref="B3:J1065"/>
  <tableColumns count="9">
    <tableColumn id="1" name="訂單編號" totalsRowLabel="合計" dataDxfId="60" totalsRowDxfId="59"/>
    <tableColumn id="2" name="業務員編號" totalsRowFunction="count" dataDxfId="58" totalsRowDxfId="57"/>
    <tableColumn id="3" name="客戶編號" dataDxfId="56" totalsRowDxfId="55"/>
    <tableColumn id="4" name="訂單日期" dataDxfId="54" totalsRowDxfId="53"/>
    <tableColumn id="5" name="運送方式" dataDxfId="52" totalsRowDxfId="51"/>
    <tableColumn id="6" name="訂單金額總計" totalsRowFunction="sum" dataDxfId="50" totalsRowDxfId="49" dataCellStyle="千分位">
      <calculatedColumnFormula>SUMIF(訂單詳細資料表格[訂單編號],訂單資料表格[[#This Row],[訂單編號]],訂單詳細資料表格[小計])</calculatedColumnFormula>
    </tableColumn>
    <tableColumn id="10" name="訂單成本" dataDxfId="48" totalsRowDxfId="47" dataCellStyle="千分位">
      <calculatedColumnFormula>SUMIF(訂單詳細資料表格[訂單編號],訂單資料表格[[#This Row],[訂單編號]],訂單詳細資料表格[成本])</calculatedColumnFormula>
    </tableColumn>
    <tableColumn id="7" name="運費" totalsRowFunction="sum" dataDxfId="46" totalsRowDxfId="45" dataCellStyle="千分位"/>
    <tableColumn id="8" name="付款類型" dataDxfId="44" totalsRowDxfId="4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訂單詳細資料表格" displayName="訂單詳細資料表格" ref="B3:G2890" totalsRowCount="1" headerRowDxfId="42" dataDxfId="40" totalsRowDxfId="38" headerRowBorderDxfId="41" tableBorderDxfId="39" totalsRowBorderDxfId="37">
  <autoFilter ref="B3:G2889"/>
  <tableColumns count="6">
    <tableColumn id="1" name="訂單編號" totalsRowLabel="合計" dataDxfId="36" totalsRowDxfId="35"/>
    <tableColumn id="2" name="產品編號" totalsRowFunction="count" dataDxfId="34" totalsRowDxfId="33"/>
    <tableColumn id="3" name="數量" dataDxfId="32" totalsRowDxfId="31"/>
    <tableColumn id="4" name="售價" dataDxfId="30" totalsRowDxfId="29" dataCellStyle="千分位"/>
    <tableColumn id="5" name="小計" totalsRowFunction="sum" dataDxfId="28" totalsRowDxfId="27" dataCellStyle="千分位">
      <calculatedColumnFormula>訂單詳細資料表格[[#This Row],[數量]]*訂單詳細資料表格[[#This Row],[售價]]</calculatedColumnFormula>
    </tableColumn>
    <tableColumn id="6" name="成本" totalsRowFunction="sum" dataDxfId="26" totalsRowDxfId="25">
      <calculatedColumnFormula>訂單詳細資料表格[[#This Row],[數量]]*VLOOKUP(訂單詳細資料表格[[#This Row],[產品編號]],產品資料表格[],4,FALSE)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產品類別表格" displayName="產品類別表格" ref="B3:B20" totalsRowShown="0" headerRowDxfId="24" dataDxfId="22" headerRowBorderDxfId="23" tableBorderDxfId="21">
  <autoFilter ref="B3:B20"/>
  <tableColumns count="1">
    <tableColumn id="1" name="產品類別" dataDxfId="2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市鎮表格" displayName="市鎮表格" ref="D3:D15" totalsRowShown="0" headerRowDxfId="19" dataDxfId="18" tableBorderDxfId="17">
  <autoFilter ref="D3:D15"/>
  <tableColumns count="1">
    <tableColumn id="1" name="市鎮" dataDxfId="1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0" name="職稱表格" displayName="職稱表格" ref="F3:F7" totalsRowShown="0" headerRowDxfId="15" dataDxfId="14" tableBorderDxfId="13">
  <autoFilter ref="F3:F7"/>
  <tableColumns count="1">
    <tableColumn id="1" name="職稱" dataDxf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>
    <pageSetUpPr fitToPage="1"/>
  </sheetPr>
  <dimension ref="A1:XFC24"/>
  <sheetViews>
    <sheetView showGridLines="0" zoomScale="160" zoomScaleNormal="160" workbookViewId="0">
      <selection activeCell="I7" sqref="I7"/>
    </sheetView>
  </sheetViews>
  <sheetFormatPr defaultColWidth="0" defaultRowHeight="16.5" customHeight="1" zeroHeight="1" x14ac:dyDescent="0.25"/>
  <cols>
    <col min="1" max="1" width="3.75" customWidth="1"/>
    <col min="2" max="2" width="4.25" customWidth="1"/>
    <col min="3" max="3" width="9" customWidth="1"/>
    <col min="4" max="4" width="6" customWidth="1"/>
    <col min="5" max="5" width="6.875" customWidth="1"/>
    <col min="6" max="6" width="8.5" customWidth="1"/>
    <col min="7" max="7" width="18.5" customWidth="1"/>
    <col min="8" max="8" width="14.5" customWidth="1"/>
    <col min="9" max="9" width="13.375" customWidth="1"/>
    <col min="10" max="11" width="9.5" hidden="1" customWidth="1"/>
    <col min="12" max="16383" width="9" hidden="1"/>
    <col min="16384" max="16384" width="16.625" hidden="1" customWidth="1"/>
  </cols>
  <sheetData>
    <row r="1" spans="1:9" ht="6" customHeight="1" x14ac:dyDescent="0.25">
      <c r="A1" s="238" t="s">
        <v>1300</v>
      </c>
      <c r="B1" s="238"/>
      <c r="C1" s="238"/>
      <c r="D1" s="238"/>
      <c r="E1" s="238"/>
      <c r="F1" s="238"/>
      <c r="G1" s="56"/>
      <c r="H1" s="56"/>
      <c r="I1" s="56"/>
    </row>
    <row r="2" spans="1:9" ht="17.25" customHeight="1" x14ac:dyDescent="0.4">
      <c r="A2" s="238"/>
      <c r="B2" s="238"/>
      <c r="C2" s="238"/>
      <c r="D2" s="238"/>
      <c r="E2" s="238"/>
      <c r="F2" s="238"/>
      <c r="G2" s="68" t="s">
        <v>1301</v>
      </c>
      <c r="H2" s="239">
        <f ca="1">NOW()</f>
        <v>41863.420310185182</v>
      </c>
      <c r="I2" s="239"/>
    </row>
    <row r="3" spans="1:9" ht="17.25" customHeight="1" x14ac:dyDescent="0.4">
      <c r="A3" s="238"/>
      <c r="B3" s="238"/>
      <c r="C3" s="238"/>
      <c r="D3" s="238"/>
      <c r="E3" s="238"/>
      <c r="F3" s="238"/>
      <c r="G3" s="68" t="s">
        <v>1302</v>
      </c>
      <c r="H3" s="57">
        <f ca="1">DATE(今年,12,31)-TODAY()</f>
        <v>141</v>
      </c>
      <c r="I3" s="58">
        <f ca="1">YEARFRAC(DATE(今年,1,1),TODAY(),1)</f>
        <v>0.61095890410958908</v>
      </c>
    </row>
    <row r="4" spans="1:9" ht="17.25" customHeight="1" x14ac:dyDescent="0.4">
      <c r="A4" s="238"/>
      <c r="B4" s="238"/>
      <c r="C4" s="238"/>
      <c r="D4" s="238"/>
      <c r="E4" s="238"/>
      <c r="F4" s="238"/>
      <c r="G4" s="68" t="s">
        <v>1303</v>
      </c>
      <c r="H4" s="59">
        <f>SUM(業務員資料表格[本期業績目標])</f>
        <v>75400000</v>
      </c>
      <c r="I4" s="58">
        <f ca="1">H5/H4</f>
        <v>0.90995141909814325</v>
      </c>
    </row>
    <row r="5" spans="1:9" ht="48.6" customHeight="1" x14ac:dyDescent="0.4">
      <c r="A5" s="56"/>
      <c r="B5" s="56"/>
      <c r="C5" s="56"/>
      <c r="D5" s="56"/>
      <c r="E5" s="56"/>
      <c r="F5" s="56"/>
      <c r="G5" s="69" t="s">
        <v>1304</v>
      </c>
      <c r="H5" s="60">
        <f ca="1">SUMIF(訂單資料表格[訂單日期],"&gt;="&amp;DATE(今年,1,1),訂單資料表格[訂單金額總計])</f>
        <v>68610337</v>
      </c>
      <c r="I5" s="236">
        <f t="shared" ref="I5:I9" ca="1" si="0">H5</f>
        <v>68610337</v>
      </c>
    </row>
    <row r="6" spans="1:9" ht="16.5" customHeight="1" x14ac:dyDescent="0.25">
      <c r="A6" s="56"/>
      <c r="B6" s="56"/>
      <c r="C6" s="56"/>
      <c r="D6" s="56"/>
      <c r="E6" s="56"/>
      <c r="F6" s="56"/>
      <c r="G6" s="70" t="s">
        <v>1305</v>
      </c>
      <c r="H6" s="61">
        <f ca="1">(H5-SUMIF(訂單資料表格[訂單日期],"&gt;="&amp;DATE(今年,1,1),訂單資料表格[訂單成本]))/H5</f>
        <v>0.43494276962959677</v>
      </c>
      <c r="I6" s="236">
        <f t="shared" ca="1" si="0"/>
        <v>0.43494276962959677</v>
      </c>
    </row>
    <row r="7" spans="1:9" ht="16.5" customHeight="1" x14ac:dyDescent="0.25">
      <c r="A7" s="56"/>
      <c r="B7" s="56"/>
      <c r="C7" s="56"/>
      <c r="D7" s="56"/>
      <c r="E7" s="56"/>
      <c r="F7" s="56"/>
      <c r="G7" s="70" t="s">
        <v>1306</v>
      </c>
      <c r="H7" s="62">
        <f>產品資料表格[[#Totals],[成本]]</f>
        <v>1769586</v>
      </c>
      <c r="I7" s="236">
        <f t="shared" si="0"/>
        <v>1769586</v>
      </c>
    </row>
    <row r="8" spans="1:9" ht="16.5" customHeight="1" x14ac:dyDescent="0.25">
      <c r="A8" s="56"/>
      <c r="B8" s="56"/>
      <c r="C8" s="56"/>
      <c r="D8" s="56"/>
      <c r="E8" s="56"/>
      <c r="F8" s="56"/>
      <c r="G8" s="70" t="s">
        <v>1307</v>
      </c>
      <c r="H8" s="62">
        <f t="array" ref="H8">SUM(IF(產品資料表格[庫存量]&lt;=產品資料表格[庫存臨界點],1,0))</f>
        <v>10</v>
      </c>
      <c r="I8" s="236">
        <f t="shared" si="0"/>
        <v>10</v>
      </c>
    </row>
    <row r="9" spans="1:9" ht="16.5" customHeight="1" x14ac:dyDescent="0.25">
      <c r="A9" s="56"/>
      <c r="B9" s="56"/>
      <c r="C9" s="56"/>
      <c r="D9" s="56"/>
      <c r="E9" s="56"/>
      <c r="F9" s="56"/>
      <c r="G9" s="70" t="s">
        <v>1308</v>
      </c>
      <c r="H9" s="63">
        <f>COUNTA(客戶資料表格[客戶編號])</f>
        <v>29</v>
      </c>
      <c r="I9" s="236">
        <f t="shared" si="0"/>
        <v>29</v>
      </c>
    </row>
    <row r="10" spans="1:9" ht="16.5" customHeight="1" x14ac:dyDescent="0.4">
      <c r="A10" s="56"/>
      <c r="B10" s="56"/>
      <c r="C10" s="56"/>
      <c r="D10" s="56"/>
      <c r="E10" s="56"/>
      <c r="F10" s="56"/>
      <c r="G10" s="235" t="s">
        <v>1304</v>
      </c>
      <c r="H10" s="60">
        <f ca="1">SUMPRODUCT((YEAR(訂單資料表格[訂單日期])=今年)*訂單資料表格[訂單金額總計])</f>
        <v>68610337</v>
      </c>
      <c r="I10" s="237"/>
    </row>
    <row r="11" spans="1:9" s="71" customFormat="1" ht="14.25" customHeight="1" x14ac:dyDescent="0.25">
      <c r="A11" s="56"/>
      <c r="B11" s="56"/>
      <c r="C11" s="56"/>
      <c r="D11" s="56"/>
      <c r="E11" s="56"/>
      <c r="F11" s="56"/>
      <c r="G11" s="235" t="s">
        <v>1422</v>
      </c>
      <c r="H11" s="62">
        <f>SUMPRODUCT((產品資料表格[庫存量]&lt;=產品資料表格[庫存臨界點])*1)</f>
        <v>10</v>
      </c>
      <c r="I11" s="237"/>
    </row>
    <row r="12" spans="1:9" ht="16.5" customHeight="1" x14ac:dyDescent="0.25">
      <c r="A12" s="56"/>
      <c r="B12" s="56"/>
      <c r="C12" s="56"/>
      <c r="D12" s="56"/>
      <c r="E12" s="56"/>
      <c r="F12" s="56"/>
      <c r="G12" s="56"/>
      <c r="H12" s="56"/>
      <c r="I12" s="56"/>
    </row>
    <row r="13" spans="1:9" ht="16.5" hidden="1" customHeight="1" x14ac:dyDescent="0.25"/>
    <row r="14" spans="1:9" ht="16.5" hidden="1" customHeight="1" x14ac:dyDescent="0.25"/>
    <row r="15" spans="1:9" ht="16.5" hidden="1" customHeight="1" x14ac:dyDescent="0.25"/>
    <row r="16" spans="1:9" ht="16.5" hidden="1" customHeight="1" x14ac:dyDescent="0.25"/>
    <row r="17" ht="16.5" hidden="1" customHeight="1" x14ac:dyDescent="0.25"/>
    <row r="18" ht="16.5" hidden="1" customHeight="1" x14ac:dyDescent="0.25"/>
    <row r="19" ht="16.5" hidden="1" customHeight="1" x14ac:dyDescent="0.25"/>
    <row r="20" ht="16.5" hidden="1" customHeight="1" x14ac:dyDescent="0.25"/>
    <row r="21" ht="16.5" hidden="1" customHeight="1" x14ac:dyDescent="0.25"/>
    <row r="22" ht="16.5" hidden="1" customHeight="1" x14ac:dyDescent="0.25"/>
    <row r="23" ht="16.5" hidden="1" customHeight="1" x14ac:dyDescent="0.25"/>
    <row r="24" ht="16.5" hidden="1" customHeight="1" x14ac:dyDescent="0.25"/>
  </sheetData>
  <mergeCells count="2">
    <mergeCell ref="A1:F4"/>
    <mergeCell ref="H2:I2"/>
  </mergeCells>
  <phoneticPr fontId="3" type="noConversion"/>
  <conditionalFormatting sqref="I5">
    <cfRule type="iconSet" priority="5">
      <iconSet iconSet="3Symbols" showValue="0">
        <cfvo type="percent" val="0"/>
        <cfvo type="num" val="$H$4*$I$3*0.95"/>
        <cfvo type="num" val="$H$4*$I$3*1.05"/>
      </iconSet>
    </cfRule>
  </conditionalFormatting>
  <conditionalFormatting sqref="I6">
    <cfRule type="iconSet" priority="4">
      <iconSet iconSet="3Symbols" showValue="0">
        <cfvo type="percent" val="0"/>
        <cfvo type="num" val="0.25"/>
        <cfvo type="num" val="0.4"/>
      </iconSet>
    </cfRule>
  </conditionalFormatting>
  <conditionalFormatting sqref="I7">
    <cfRule type="iconSet" priority="3">
      <iconSet iconSet="3Symbols" showValue="0" reverse="1">
        <cfvo type="percent" val="0"/>
        <cfvo type="num" val="總平均庫存*0.95"/>
        <cfvo type="num" val="總平均庫存*1.15"/>
      </iconSet>
    </cfRule>
  </conditionalFormatting>
  <conditionalFormatting sqref="I9">
    <cfRule type="iconSet" priority="1">
      <iconSet iconSet="3Symbols" showValue="0">
        <cfvo type="percent" val="0"/>
        <cfvo type="num" val="30"/>
        <cfvo type="num" val="40"/>
      </iconSet>
    </cfRule>
  </conditionalFormatting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>
                <anchor>
                  <from>
                    <xdr:col>2</xdr:col>
                    <xdr:colOff>28575</xdr:colOff>
                    <xdr:row>4</xdr:row>
                    <xdr:rowOff>400050</xdr:rowOff>
                  </from>
                  <to>
                    <xdr:col>3</xdr:col>
                    <xdr:colOff>314325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Button 2">
              <controlPr defaultSize="0" print="0" autoFill="0" autoPict="0">
                <anchor>
                  <from>
                    <xdr:col>2</xdr:col>
                    <xdr:colOff>28575</xdr:colOff>
                    <xdr:row>5</xdr:row>
                    <xdr:rowOff>133350</xdr:rowOff>
                  </from>
                  <to>
                    <xdr:col>3</xdr:col>
                    <xdr:colOff>323850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Button 3">
              <controlPr defaultSize="0" print="0" autoFill="0" autoPict="0">
                <anchor>
                  <from>
                    <xdr:col>3</xdr:col>
                    <xdr:colOff>352425</xdr:colOff>
                    <xdr:row>7</xdr:row>
                    <xdr:rowOff>76200</xdr:rowOff>
                  </from>
                  <to>
                    <xdr:col>5</xdr:col>
                    <xdr:colOff>361950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Button 4">
              <controlPr defaultSize="0" print="0" autoFill="0" autoPict="0">
                <anchor>
                  <from>
                    <xdr:col>2</xdr:col>
                    <xdr:colOff>38100</xdr:colOff>
                    <xdr:row>7</xdr:row>
                    <xdr:rowOff>76200</xdr:rowOff>
                  </from>
                  <to>
                    <xdr:col>3</xdr:col>
                    <xdr:colOff>323850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Button 5">
              <controlPr defaultSize="0" print="0" autoFill="0" autoPict="0">
                <anchor>
                  <from>
                    <xdr:col>3</xdr:col>
                    <xdr:colOff>352425</xdr:colOff>
                    <xdr:row>5</xdr:row>
                    <xdr:rowOff>133350</xdr:rowOff>
                  </from>
                  <to>
                    <xdr:col>5</xdr:col>
                    <xdr:colOff>361950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Button 6">
              <controlPr defaultSize="0" print="0" autoFill="0" autoPict="0">
                <anchor>
                  <from>
                    <xdr:col>2</xdr:col>
                    <xdr:colOff>47625</xdr:colOff>
                    <xdr:row>9</xdr:row>
                    <xdr:rowOff>19050</xdr:rowOff>
                  </from>
                  <to>
                    <xdr:col>5</xdr:col>
                    <xdr:colOff>371475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Button 7">
              <controlPr defaultSize="0" print="0" autoFill="0" autoPict="0">
                <anchor>
                  <from>
                    <xdr:col>3</xdr:col>
                    <xdr:colOff>352425</xdr:colOff>
                    <xdr:row>4</xdr:row>
                    <xdr:rowOff>400050</xdr:rowOff>
                  </from>
                  <to>
                    <xdr:col>5</xdr:col>
                    <xdr:colOff>361950</xdr:colOff>
                    <xdr:row>5</xdr:row>
                    <xdr:rowOff>85725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778772D-5E8E-43B1-A33E-1FEAFF266310}">
            <x14:iconSet iconSet="3Symbols" showValue="0" reverse="1">
              <x14:cfvo type="percent">
                <xm:f>0</xm:f>
              </x14:cfvo>
              <x14:cfvo type="num">
                <xm:f>(COUNTA(產品資料!$B:$B)-2)*0.2</xm:f>
              </x14:cfvo>
              <x14:cfvo type="num">
                <xm:f>(COUNTA(產品資料!$B:$B)-2)*0.3</xm:f>
              </x14:cfvo>
            </x14:iconSet>
          </x14:cfRule>
          <xm:sqref>I8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39"/>
  <sheetViews>
    <sheetView topLeftCell="A2" workbookViewId="0">
      <selection activeCell="I24" sqref="I24"/>
    </sheetView>
  </sheetViews>
  <sheetFormatPr defaultColWidth="9" defaultRowHeight="16.5" customHeight="1" x14ac:dyDescent="0.25"/>
  <cols>
    <col min="1" max="1" width="4.125" style="2" customWidth="1"/>
    <col min="2" max="2" width="11.5" style="2" customWidth="1"/>
    <col min="3" max="3" width="18.625" style="3" bestFit="1" customWidth="1"/>
    <col min="4" max="4" width="9.125" style="3" customWidth="1"/>
    <col min="5" max="5" width="9.5" style="3" customWidth="1"/>
    <col min="6" max="6" width="6.875" style="2" customWidth="1"/>
    <col min="7" max="7" width="17.625" style="2" bestFit="1" customWidth="1"/>
    <col min="8" max="8" width="10.875" style="2" customWidth="1"/>
    <col min="9" max="9" width="13.5" style="2" customWidth="1"/>
    <col min="10" max="16384" width="9" style="2"/>
  </cols>
  <sheetData>
    <row r="1" spans="2:9" ht="24" customHeight="1" x14ac:dyDescent="0.25"/>
    <row r="2" spans="2:9" ht="24" customHeight="1" x14ac:dyDescent="0.25"/>
    <row r="3" spans="2:9" ht="16.5" customHeight="1" x14ac:dyDescent="0.25">
      <c r="B3" s="221" t="s">
        <v>91</v>
      </c>
      <c r="C3" s="222" t="s">
        <v>55</v>
      </c>
      <c r="D3" s="223" t="s">
        <v>92</v>
      </c>
      <c r="E3" s="223" t="s">
        <v>56</v>
      </c>
      <c r="F3" s="222" t="s">
        <v>1391</v>
      </c>
      <c r="G3" s="222" t="s">
        <v>1299</v>
      </c>
      <c r="H3" s="224" t="s">
        <v>57</v>
      </c>
      <c r="I3" s="223" t="s">
        <v>1310</v>
      </c>
    </row>
    <row r="4" spans="2:9" ht="16.5" customHeight="1" x14ac:dyDescent="0.25">
      <c r="B4" s="218" t="s">
        <v>96</v>
      </c>
      <c r="C4" s="37" t="s">
        <v>60</v>
      </c>
      <c r="D4" s="36" t="s">
        <v>97</v>
      </c>
      <c r="E4" s="36" t="s">
        <v>59</v>
      </c>
      <c r="F4" s="36" t="s">
        <v>1314</v>
      </c>
      <c r="G4" s="37" t="s">
        <v>1392</v>
      </c>
      <c r="H4" s="76" t="s">
        <v>98</v>
      </c>
      <c r="I4" s="73" t="s">
        <v>195</v>
      </c>
    </row>
    <row r="5" spans="2:9" ht="16.5" customHeight="1" x14ac:dyDescent="0.25">
      <c r="B5" s="219" t="s">
        <v>93</v>
      </c>
      <c r="C5" s="38" t="s">
        <v>58</v>
      </c>
      <c r="D5" s="9" t="s">
        <v>94</v>
      </c>
      <c r="E5" s="9" t="s">
        <v>59</v>
      </c>
      <c r="F5" s="9" t="s">
        <v>1314</v>
      </c>
      <c r="G5" s="38" t="s">
        <v>1393</v>
      </c>
      <c r="H5" s="77" t="s">
        <v>95</v>
      </c>
      <c r="I5" s="74" t="s">
        <v>191</v>
      </c>
    </row>
    <row r="6" spans="2:9" ht="16.5" customHeight="1" x14ac:dyDescent="0.25">
      <c r="B6" s="219" t="s">
        <v>134</v>
      </c>
      <c r="C6" s="38" t="s">
        <v>77</v>
      </c>
      <c r="D6" s="9" t="s">
        <v>135</v>
      </c>
      <c r="E6" s="9" t="s">
        <v>59</v>
      </c>
      <c r="F6" s="9" t="s">
        <v>1314</v>
      </c>
      <c r="G6" s="38" t="s">
        <v>1394</v>
      </c>
      <c r="H6" s="77" t="s">
        <v>136</v>
      </c>
      <c r="I6" s="74" t="s">
        <v>177</v>
      </c>
    </row>
    <row r="7" spans="2:9" ht="16.5" customHeight="1" x14ac:dyDescent="0.25">
      <c r="B7" s="219" t="s">
        <v>151</v>
      </c>
      <c r="C7" s="38" t="s">
        <v>85</v>
      </c>
      <c r="D7" s="9" t="s">
        <v>152</v>
      </c>
      <c r="E7" s="9" t="s">
        <v>59</v>
      </c>
      <c r="F7" s="9" t="s">
        <v>1314</v>
      </c>
      <c r="G7" s="38" t="s">
        <v>1395</v>
      </c>
      <c r="H7" s="77" t="s">
        <v>98</v>
      </c>
      <c r="I7" s="74" t="s">
        <v>181</v>
      </c>
    </row>
    <row r="8" spans="2:9" ht="16.5" customHeight="1" x14ac:dyDescent="0.25">
      <c r="B8" s="219" t="s">
        <v>104</v>
      </c>
      <c r="C8" s="38" t="s">
        <v>65</v>
      </c>
      <c r="D8" s="9" t="s">
        <v>105</v>
      </c>
      <c r="E8" s="9" t="s">
        <v>59</v>
      </c>
      <c r="F8" s="9" t="s">
        <v>1317</v>
      </c>
      <c r="G8" s="38" t="s">
        <v>1396</v>
      </c>
      <c r="H8" s="77" t="s">
        <v>106</v>
      </c>
      <c r="I8" s="74" t="s">
        <v>198</v>
      </c>
    </row>
    <row r="9" spans="2:9" ht="16.5" customHeight="1" x14ac:dyDescent="0.25">
      <c r="B9" s="219" t="s">
        <v>110</v>
      </c>
      <c r="C9" s="38" t="s">
        <v>67</v>
      </c>
      <c r="D9" s="9" t="s">
        <v>111</v>
      </c>
      <c r="E9" s="9" t="s">
        <v>59</v>
      </c>
      <c r="F9" s="9" t="s">
        <v>1324</v>
      </c>
      <c r="G9" s="38" t="s">
        <v>1397</v>
      </c>
      <c r="H9" s="77" t="s">
        <v>112</v>
      </c>
      <c r="I9" s="74" t="s">
        <v>205</v>
      </c>
    </row>
    <row r="10" spans="2:9" ht="16.5" customHeight="1" x14ac:dyDescent="0.25">
      <c r="B10" s="219" t="s">
        <v>121</v>
      </c>
      <c r="C10" s="38" t="s">
        <v>71</v>
      </c>
      <c r="D10" s="9" t="s">
        <v>122</v>
      </c>
      <c r="E10" s="9" t="s">
        <v>64</v>
      </c>
      <c r="F10" s="9" t="s">
        <v>1313</v>
      </c>
      <c r="G10" s="38" t="s">
        <v>1398</v>
      </c>
      <c r="H10" s="77" t="s">
        <v>120</v>
      </c>
      <c r="I10" s="74" t="s">
        <v>188</v>
      </c>
    </row>
    <row r="11" spans="2:9" ht="16.5" customHeight="1" x14ac:dyDescent="0.25">
      <c r="B11" s="219" t="s">
        <v>157</v>
      </c>
      <c r="C11" s="38" t="s">
        <v>88</v>
      </c>
      <c r="D11" s="9" t="s">
        <v>158</v>
      </c>
      <c r="E11" s="9" t="s">
        <v>64</v>
      </c>
      <c r="F11" s="9" t="s">
        <v>1313</v>
      </c>
      <c r="G11" s="38" t="s">
        <v>1398</v>
      </c>
      <c r="H11" s="77" t="s">
        <v>109</v>
      </c>
      <c r="I11" s="74" t="s">
        <v>205</v>
      </c>
    </row>
    <row r="12" spans="2:9" ht="16.5" customHeight="1" x14ac:dyDescent="0.25">
      <c r="B12" s="219" t="s">
        <v>116</v>
      </c>
      <c r="C12" s="38" t="s">
        <v>69</v>
      </c>
      <c r="D12" s="9" t="s">
        <v>117</v>
      </c>
      <c r="E12" s="9" t="s">
        <v>64</v>
      </c>
      <c r="F12" s="9" t="s">
        <v>1314</v>
      </c>
      <c r="G12" s="38" t="s">
        <v>1399</v>
      </c>
      <c r="H12" s="77" t="s">
        <v>103</v>
      </c>
      <c r="I12" s="74" t="s">
        <v>195</v>
      </c>
    </row>
    <row r="13" spans="2:9" ht="16.5" customHeight="1" x14ac:dyDescent="0.25">
      <c r="B13" s="219" t="s">
        <v>153</v>
      </c>
      <c r="C13" s="38" t="s">
        <v>86</v>
      </c>
      <c r="D13" s="9" t="s">
        <v>154</v>
      </c>
      <c r="E13" s="9" t="s">
        <v>64</v>
      </c>
      <c r="F13" s="9" t="s">
        <v>1314</v>
      </c>
      <c r="G13" s="38" t="s">
        <v>1400</v>
      </c>
      <c r="H13" s="77" t="s">
        <v>95</v>
      </c>
      <c r="I13" s="74" t="s">
        <v>195</v>
      </c>
    </row>
    <row r="14" spans="2:9" ht="16.5" customHeight="1" x14ac:dyDescent="0.25">
      <c r="B14" s="219" t="s">
        <v>1390</v>
      </c>
      <c r="C14" s="38" t="s">
        <v>63</v>
      </c>
      <c r="D14" s="9" t="s">
        <v>102</v>
      </c>
      <c r="E14" s="9" t="s">
        <v>64</v>
      </c>
      <c r="F14" s="9" t="s">
        <v>1315</v>
      </c>
      <c r="G14" s="38" t="s">
        <v>1401</v>
      </c>
      <c r="H14" s="77" t="s">
        <v>103</v>
      </c>
      <c r="I14" s="74" t="s">
        <v>185</v>
      </c>
    </row>
    <row r="15" spans="2:9" ht="16.5" customHeight="1" x14ac:dyDescent="0.25">
      <c r="B15" s="219" t="s">
        <v>142</v>
      </c>
      <c r="C15" s="38" t="s">
        <v>81</v>
      </c>
      <c r="D15" s="9" t="s">
        <v>143</v>
      </c>
      <c r="E15" s="9" t="s">
        <v>64</v>
      </c>
      <c r="F15" s="9" t="s">
        <v>1315</v>
      </c>
      <c r="G15" s="38" t="s">
        <v>1402</v>
      </c>
      <c r="H15" s="77" t="s">
        <v>144</v>
      </c>
      <c r="I15" s="74" t="s">
        <v>195</v>
      </c>
    </row>
    <row r="16" spans="2:9" ht="16.5" customHeight="1" x14ac:dyDescent="0.25">
      <c r="B16" s="219" t="s">
        <v>107</v>
      </c>
      <c r="C16" s="38" t="s">
        <v>66</v>
      </c>
      <c r="D16" s="9" t="s">
        <v>108</v>
      </c>
      <c r="E16" s="9" t="s">
        <v>64</v>
      </c>
      <c r="F16" s="9" t="s">
        <v>1316</v>
      </c>
      <c r="G16" s="38" t="s">
        <v>1403</v>
      </c>
      <c r="H16" s="77" t="s">
        <v>109</v>
      </c>
      <c r="I16" s="74" t="s">
        <v>177</v>
      </c>
    </row>
    <row r="17" spans="2:9" ht="16.5" customHeight="1" x14ac:dyDescent="0.25">
      <c r="B17" s="219" t="s">
        <v>145</v>
      </c>
      <c r="C17" s="38" t="s">
        <v>82</v>
      </c>
      <c r="D17" s="9" t="s">
        <v>146</v>
      </c>
      <c r="E17" s="9" t="s">
        <v>64</v>
      </c>
      <c r="F17" s="9" t="s">
        <v>1317</v>
      </c>
      <c r="G17" s="38" t="s">
        <v>1404</v>
      </c>
      <c r="H17" s="77" t="s">
        <v>98</v>
      </c>
      <c r="I17" s="74" t="s">
        <v>191</v>
      </c>
    </row>
    <row r="18" spans="2:9" ht="16.5" customHeight="1" x14ac:dyDescent="0.25">
      <c r="B18" s="219" t="s">
        <v>123</v>
      </c>
      <c r="C18" s="38" t="s">
        <v>72</v>
      </c>
      <c r="D18" s="9" t="s">
        <v>124</v>
      </c>
      <c r="E18" s="9" t="s">
        <v>64</v>
      </c>
      <c r="F18" s="9" t="s">
        <v>1318</v>
      </c>
      <c r="G18" s="38" t="s">
        <v>1405</v>
      </c>
      <c r="H18" s="77" t="s">
        <v>106</v>
      </c>
      <c r="I18" s="74" t="s">
        <v>181</v>
      </c>
    </row>
    <row r="19" spans="2:9" ht="16.5" customHeight="1" x14ac:dyDescent="0.25">
      <c r="B19" s="219" t="s">
        <v>159</v>
      </c>
      <c r="C19" s="38" t="s">
        <v>89</v>
      </c>
      <c r="D19" s="9" t="s">
        <v>160</v>
      </c>
      <c r="E19" s="9" t="s">
        <v>64</v>
      </c>
      <c r="F19" s="9" t="s">
        <v>1318</v>
      </c>
      <c r="G19" s="38" t="s">
        <v>1405</v>
      </c>
      <c r="H19" s="77" t="s">
        <v>120</v>
      </c>
      <c r="I19" s="74" t="s">
        <v>201</v>
      </c>
    </row>
    <row r="20" spans="2:9" ht="16.5" customHeight="1" x14ac:dyDescent="0.25">
      <c r="B20" s="219" t="s">
        <v>161</v>
      </c>
      <c r="C20" s="38" t="s">
        <v>90</v>
      </c>
      <c r="D20" s="9" t="s">
        <v>162</v>
      </c>
      <c r="E20" s="9" t="s">
        <v>64</v>
      </c>
      <c r="F20" s="9" t="s">
        <v>1320</v>
      </c>
      <c r="G20" s="38" t="s">
        <v>1406</v>
      </c>
      <c r="H20" s="77" t="s">
        <v>112</v>
      </c>
      <c r="I20" s="74" t="s">
        <v>177</v>
      </c>
    </row>
    <row r="21" spans="2:9" ht="16.5" customHeight="1" x14ac:dyDescent="0.25">
      <c r="B21" s="219" t="s">
        <v>130</v>
      </c>
      <c r="C21" s="38" t="s">
        <v>75</v>
      </c>
      <c r="D21" s="9" t="s">
        <v>131</v>
      </c>
      <c r="E21" s="9" t="s">
        <v>64</v>
      </c>
      <c r="F21" s="9" t="s">
        <v>1322</v>
      </c>
      <c r="G21" s="38" t="s">
        <v>1407</v>
      </c>
      <c r="H21" s="77" t="s">
        <v>115</v>
      </c>
      <c r="I21" s="74" t="s">
        <v>198</v>
      </c>
    </row>
    <row r="22" spans="2:9" ht="16.5" customHeight="1" x14ac:dyDescent="0.25">
      <c r="B22" s="219" t="s">
        <v>118</v>
      </c>
      <c r="C22" s="38" t="s">
        <v>70</v>
      </c>
      <c r="D22" s="9" t="s">
        <v>119</v>
      </c>
      <c r="E22" s="9" t="s">
        <v>64</v>
      </c>
      <c r="F22" s="9" t="s">
        <v>1324</v>
      </c>
      <c r="G22" s="38" t="s">
        <v>1408</v>
      </c>
      <c r="H22" s="77" t="s">
        <v>120</v>
      </c>
      <c r="I22" s="74" t="s">
        <v>195</v>
      </c>
    </row>
    <row r="23" spans="2:9" ht="16.5" customHeight="1" x14ac:dyDescent="0.25">
      <c r="B23" s="219" t="s">
        <v>149</v>
      </c>
      <c r="C23" s="38" t="s">
        <v>84</v>
      </c>
      <c r="D23" s="9" t="s">
        <v>150</v>
      </c>
      <c r="E23" s="9" t="s">
        <v>64</v>
      </c>
      <c r="F23" s="9" t="s">
        <v>1324</v>
      </c>
      <c r="G23" s="38" t="s">
        <v>1409</v>
      </c>
      <c r="H23" s="77" t="s">
        <v>136</v>
      </c>
      <c r="I23" s="74" t="s">
        <v>191</v>
      </c>
    </row>
    <row r="24" spans="2:9" ht="16.5" customHeight="1" x14ac:dyDescent="0.25">
      <c r="B24" s="219" t="s">
        <v>137</v>
      </c>
      <c r="C24" s="38" t="s">
        <v>78</v>
      </c>
      <c r="D24" s="9" t="s">
        <v>138</v>
      </c>
      <c r="E24" s="9" t="s">
        <v>62</v>
      </c>
      <c r="F24" s="9" t="s">
        <v>1313</v>
      </c>
      <c r="G24" s="38" t="s">
        <v>1410</v>
      </c>
      <c r="H24" s="77" t="s">
        <v>139</v>
      </c>
      <c r="I24" s="74" t="s">
        <v>201</v>
      </c>
    </row>
    <row r="25" spans="2:9" ht="16.5" customHeight="1" x14ac:dyDescent="0.25">
      <c r="B25" s="219" t="s">
        <v>113</v>
      </c>
      <c r="C25" s="38" t="s">
        <v>68</v>
      </c>
      <c r="D25" s="9" t="s">
        <v>114</v>
      </c>
      <c r="E25" s="9" t="s">
        <v>62</v>
      </c>
      <c r="F25" s="9" t="s">
        <v>1314</v>
      </c>
      <c r="G25" s="38" t="s">
        <v>1411</v>
      </c>
      <c r="H25" s="77" t="s">
        <v>115</v>
      </c>
      <c r="I25" s="74" t="s">
        <v>185</v>
      </c>
    </row>
    <row r="26" spans="2:9" ht="16.5" customHeight="1" x14ac:dyDescent="0.25">
      <c r="B26" s="219" t="s">
        <v>128</v>
      </c>
      <c r="C26" s="38" t="s">
        <v>74</v>
      </c>
      <c r="D26" s="9" t="s">
        <v>129</v>
      </c>
      <c r="E26" s="9" t="s">
        <v>62</v>
      </c>
      <c r="F26" s="9" t="s">
        <v>1319</v>
      </c>
      <c r="G26" s="38" t="s">
        <v>1412</v>
      </c>
      <c r="H26" s="77" t="s">
        <v>127</v>
      </c>
      <c r="I26" s="74" t="s">
        <v>188</v>
      </c>
    </row>
    <row r="27" spans="2:9" ht="16.5" customHeight="1" x14ac:dyDescent="0.25">
      <c r="B27" s="219" t="s">
        <v>125</v>
      </c>
      <c r="C27" s="38" t="s">
        <v>73</v>
      </c>
      <c r="D27" s="9" t="s">
        <v>126</v>
      </c>
      <c r="E27" s="9" t="s">
        <v>62</v>
      </c>
      <c r="F27" s="9" t="s">
        <v>1320</v>
      </c>
      <c r="G27" s="38" t="s">
        <v>1413</v>
      </c>
      <c r="H27" s="77" t="s">
        <v>127</v>
      </c>
      <c r="I27" s="74" t="s">
        <v>205</v>
      </c>
    </row>
    <row r="28" spans="2:9" ht="16.5" customHeight="1" x14ac:dyDescent="0.25">
      <c r="B28" s="219" t="s">
        <v>132</v>
      </c>
      <c r="C28" s="38" t="s">
        <v>76</v>
      </c>
      <c r="D28" s="9" t="s">
        <v>133</v>
      </c>
      <c r="E28" s="9" t="s">
        <v>62</v>
      </c>
      <c r="F28" s="9" t="s">
        <v>1321</v>
      </c>
      <c r="G28" s="38" t="s">
        <v>1414</v>
      </c>
      <c r="H28" s="77" t="s">
        <v>98</v>
      </c>
      <c r="I28" s="74" t="s">
        <v>181</v>
      </c>
    </row>
    <row r="29" spans="2:9" ht="16.5" customHeight="1" x14ac:dyDescent="0.25">
      <c r="B29" s="219" t="s">
        <v>99</v>
      </c>
      <c r="C29" s="38" t="s">
        <v>61</v>
      </c>
      <c r="D29" s="9" t="s">
        <v>100</v>
      </c>
      <c r="E29" s="9" t="s">
        <v>62</v>
      </c>
      <c r="F29" s="9" t="s">
        <v>1323</v>
      </c>
      <c r="G29" s="38" t="s">
        <v>1415</v>
      </c>
      <c r="H29" s="77" t="s">
        <v>98</v>
      </c>
      <c r="I29" s="74" t="s">
        <v>195</v>
      </c>
    </row>
    <row r="30" spans="2:9" ht="16.5" customHeight="1" x14ac:dyDescent="0.25">
      <c r="B30" s="219" t="s">
        <v>147</v>
      </c>
      <c r="C30" s="38" t="s">
        <v>83</v>
      </c>
      <c r="D30" s="9" t="s">
        <v>148</v>
      </c>
      <c r="E30" s="9" t="s">
        <v>80</v>
      </c>
      <c r="F30" s="9" t="s">
        <v>1316</v>
      </c>
      <c r="G30" s="38" t="s">
        <v>1416</v>
      </c>
      <c r="H30" s="77" t="s">
        <v>144</v>
      </c>
      <c r="I30" s="74" t="s">
        <v>201</v>
      </c>
    </row>
    <row r="31" spans="2:9" ht="16.5" customHeight="1" x14ac:dyDescent="0.25">
      <c r="B31" s="220" t="s">
        <v>140</v>
      </c>
      <c r="C31" s="67" t="s">
        <v>79</v>
      </c>
      <c r="D31" s="66" t="s">
        <v>141</v>
      </c>
      <c r="E31" s="66" t="s">
        <v>80</v>
      </c>
      <c r="F31" s="66" t="s">
        <v>1323</v>
      </c>
      <c r="G31" s="67" t="s">
        <v>1417</v>
      </c>
      <c r="H31" s="78" t="s">
        <v>120</v>
      </c>
      <c r="I31" s="75" t="s">
        <v>185</v>
      </c>
    </row>
    <row r="32" spans="2:9" ht="16.5" customHeight="1" x14ac:dyDescent="0.25">
      <c r="B32" s="220" t="s">
        <v>155</v>
      </c>
      <c r="C32" s="67" t="s">
        <v>87</v>
      </c>
      <c r="D32" s="66" t="s">
        <v>156</v>
      </c>
      <c r="E32" s="66" t="s">
        <v>80</v>
      </c>
      <c r="F32" s="66" t="s">
        <v>1324</v>
      </c>
      <c r="G32" s="67" t="s">
        <v>1408</v>
      </c>
      <c r="H32" s="78" t="s">
        <v>98</v>
      </c>
      <c r="I32" s="75" t="s">
        <v>188</v>
      </c>
    </row>
    <row r="33" spans="2:9" s="64" customFormat="1" ht="16.5" customHeight="1" x14ac:dyDescent="0.25">
      <c r="B33" s="225" t="s">
        <v>1418</v>
      </c>
      <c r="C33" s="226">
        <f>SUBTOTAL(103,客戶資料表格[公司])</f>
        <v>29</v>
      </c>
      <c r="D33" s="226"/>
      <c r="E33" s="226"/>
      <c r="F33" s="226"/>
      <c r="G33" s="227"/>
      <c r="H33" s="228"/>
      <c r="I33" s="229"/>
    </row>
    <row r="34" spans="2:9" ht="16.5" customHeight="1" x14ac:dyDescent="0.25">
      <c r="B34" s="64"/>
      <c r="C34" s="65"/>
      <c r="D34" s="65"/>
      <c r="E34" s="65"/>
      <c r="F34" s="64"/>
      <c r="G34" s="64"/>
      <c r="H34" s="64"/>
      <c r="I34" s="64"/>
    </row>
    <row r="35" spans="2:9" ht="16.5" customHeight="1" x14ac:dyDescent="0.25">
      <c r="B35" s="64"/>
      <c r="C35" s="65"/>
      <c r="D35" s="65"/>
      <c r="E35" s="65"/>
      <c r="F35" s="64"/>
      <c r="G35" s="64"/>
      <c r="H35" s="64"/>
      <c r="I35" s="64"/>
    </row>
    <row r="36" spans="2:9" ht="16.5" customHeight="1" x14ac:dyDescent="0.25">
      <c r="B36" s="64"/>
      <c r="C36" s="65"/>
      <c r="D36" s="65"/>
      <c r="E36" s="65"/>
      <c r="F36" s="64"/>
      <c r="G36" s="64"/>
      <c r="H36" s="64"/>
      <c r="I36" s="64"/>
    </row>
    <row r="37" spans="2:9" ht="16.5" customHeight="1" x14ac:dyDescent="0.25">
      <c r="B37" s="64"/>
      <c r="C37" s="65"/>
      <c r="D37" s="65"/>
      <c r="E37" s="65"/>
      <c r="F37" s="64"/>
      <c r="G37" s="64"/>
      <c r="H37" s="64"/>
      <c r="I37" s="64"/>
    </row>
    <row r="38" spans="2:9" ht="16.5" customHeight="1" x14ac:dyDescent="0.25">
      <c r="B38" s="64"/>
      <c r="C38" s="65"/>
      <c r="D38" s="65"/>
      <c r="E38" s="65"/>
      <c r="F38" s="64"/>
      <c r="G38" s="64"/>
      <c r="H38" s="64"/>
      <c r="I38" s="64"/>
    </row>
    <row r="39" spans="2:9" ht="16.5" customHeight="1" x14ac:dyDescent="0.25">
      <c r="B39" s="64"/>
      <c r="C39" s="65"/>
      <c r="D39" s="65"/>
      <c r="E39" s="65"/>
      <c r="F39" s="64"/>
      <c r="G39" s="64"/>
      <c r="H39" s="64"/>
      <c r="I39" s="64"/>
    </row>
  </sheetData>
  <phoneticPr fontId="3" type="noConversion"/>
  <conditionalFormatting sqref="G4:G32">
    <cfRule type="duplicateValues" dxfId="121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G13"/>
  <sheetViews>
    <sheetView topLeftCell="A2" workbookViewId="0">
      <selection activeCell="G13" sqref="G13"/>
    </sheetView>
  </sheetViews>
  <sheetFormatPr defaultColWidth="9" defaultRowHeight="15.75" customHeight="1" x14ac:dyDescent="0.25"/>
  <cols>
    <col min="1" max="1" width="4.125" style="2" customWidth="1"/>
    <col min="2" max="2" width="13.875" style="2" bestFit="1" customWidth="1"/>
    <col min="3" max="3" width="7.75" style="2" bestFit="1" customWidth="1"/>
    <col min="4" max="4" width="10.875" style="2" bestFit="1" customWidth="1"/>
    <col min="5" max="5" width="25.125" style="2" bestFit="1" customWidth="1"/>
    <col min="6" max="6" width="11.75" style="2" bestFit="1" customWidth="1"/>
    <col min="7" max="7" width="15.375" style="2" customWidth="1"/>
    <col min="8" max="16384" width="9" style="2"/>
  </cols>
  <sheetData>
    <row r="1" spans="2:7" ht="24" hidden="1" customHeight="1" x14ac:dyDescent="0.25"/>
    <row r="2" spans="2:7" ht="24" customHeight="1" x14ac:dyDescent="0.25"/>
    <row r="3" spans="2:7" ht="15.75" customHeight="1" x14ac:dyDescent="0.25">
      <c r="B3" s="25" t="s">
        <v>1309</v>
      </c>
      <c r="C3" s="26" t="s">
        <v>175</v>
      </c>
      <c r="D3" s="27" t="s">
        <v>56</v>
      </c>
      <c r="E3" s="28" t="s">
        <v>176</v>
      </c>
      <c r="F3" s="55" t="s">
        <v>1290</v>
      </c>
      <c r="G3" s="55" t="s">
        <v>1291</v>
      </c>
    </row>
    <row r="4" spans="2:7" ht="15.75" customHeight="1" x14ac:dyDescent="0.25">
      <c r="B4" s="79" t="s">
        <v>177</v>
      </c>
      <c r="C4" s="43" t="s">
        <v>178</v>
      </c>
      <c r="D4" s="44" t="s">
        <v>179</v>
      </c>
      <c r="E4" s="86" t="s">
        <v>180</v>
      </c>
      <c r="F4" s="87">
        <f>COUNTIF(客戶資料表格[業務員編號],業務員資料表格[[#This Row],[業務員編號]])</f>
        <v>3</v>
      </c>
      <c r="G4" s="88">
        <v>6600000</v>
      </c>
    </row>
    <row r="5" spans="2:7" ht="15.75" customHeight="1" x14ac:dyDescent="0.25">
      <c r="B5" s="80" t="s">
        <v>181</v>
      </c>
      <c r="C5" s="45" t="s">
        <v>182</v>
      </c>
      <c r="D5" s="46" t="s">
        <v>183</v>
      </c>
      <c r="E5" s="89" t="s">
        <v>184</v>
      </c>
      <c r="F5" s="90">
        <f>COUNTIF(客戶資料表格[業務員編號],業務員資料表格[[#This Row],[業務員編號]])</f>
        <v>3</v>
      </c>
      <c r="G5" s="91">
        <v>8100000</v>
      </c>
    </row>
    <row r="6" spans="2:7" ht="15.75" customHeight="1" x14ac:dyDescent="0.25">
      <c r="B6" s="80" t="s">
        <v>185</v>
      </c>
      <c r="C6" s="45" t="s">
        <v>186</v>
      </c>
      <c r="D6" s="46" t="s">
        <v>179</v>
      </c>
      <c r="E6" s="89" t="s">
        <v>187</v>
      </c>
      <c r="F6" s="90">
        <f>COUNTIF(客戶資料表格[業務員編號],業務員資料表格[[#This Row],[業務員編號]])</f>
        <v>3</v>
      </c>
      <c r="G6" s="91">
        <v>7700000</v>
      </c>
    </row>
    <row r="7" spans="2:7" ht="15.75" customHeight="1" x14ac:dyDescent="0.25">
      <c r="B7" s="80" t="s">
        <v>188</v>
      </c>
      <c r="C7" s="45" t="s">
        <v>189</v>
      </c>
      <c r="D7" s="46" t="s">
        <v>179</v>
      </c>
      <c r="E7" s="89" t="s">
        <v>190</v>
      </c>
      <c r="F7" s="90">
        <f>COUNTIF(客戶資料表格[業務員編號],業務員資料表格[[#This Row],[業務員編號]])</f>
        <v>3</v>
      </c>
      <c r="G7" s="91">
        <v>6600000</v>
      </c>
    </row>
    <row r="8" spans="2:7" ht="15.75" customHeight="1" x14ac:dyDescent="0.25">
      <c r="B8" s="80" t="s">
        <v>191</v>
      </c>
      <c r="C8" s="45" t="s">
        <v>192</v>
      </c>
      <c r="D8" s="46" t="s">
        <v>193</v>
      </c>
      <c r="E8" s="89" t="s">
        <v>194</v>
      </c>
      <c r="F8" s="90">
        <f>COUNTIF(客戶資料表格[業務員編號],業務員資料表格[[#This Row],[業務員編號]])</f>
        <v>3</v>
      </c>
      <c r="G8" s="91">
        <v>8800000</v>
      </c>
    </row>
    <row r="9" spans="2:7" ht="15.75" customHeight="1" x14ac:dyDescent="0.25">
      <c r="B9" s="80" t="s">
        <v>195</v>
      </c>
      <c r="C9" s="45" t="s">
        <v>196</v>
      </c>
      <c r="D9" s="46" t="s">
        <v>179</v>
      </c>
      <c r="E9" s="89" t="s">
        <v>197</v>
      </c>
      <c r="F9" s="90">
        <f>COUNTIF(客戶資料表格[業務員編號],業務員資料表格[[#This Row],[業務員編號]])</f>
        <v>6</v>
      </c>
      <c r="G9" s="91">
        <v>8800000</v>
      </c>
    </row>
    <row r="10" spans="2:7" ht="15.75" customHeight="1" x14ac:dyDescent="0.25">
      <c r="B10" s="80" t="s">
        <v>198</v>
      </c>
      <c r="C10" s="45" t="s">
        <v>199</v>
      </c>
      <c r="D10" s="46" t="s">
        <v>179</v>
      </c>
      <c r="E10" s="89" t="s">
        <v>200</v>
      </c>
      <c r="F10" s="90">
        <f>COUNTIF(客戶資料表格[業務員編號],業務員資料表格[[#This Row],[業務員編號]])</f>
        <v>2</v>
      </c>
      <c r="G10" s="91">
        <v>10000000</v>
      </c>
    </row>
    <row r="11" spans="2:7" ht="15.75" customHeight="1" x14ac:dyDescent="0.25">
      <c r="B11" s="80" t="s">
        <v>201</v>
      </c>
      <c r="C11" s="45" t="s">
        <v>202</v>
      </c>
      <c r="D11" s="46" t="s">
        <v>203</v>
      </c>
      <c r="E11" s="89" t="s">
        <v>204</v>
      </c>
      <c r="F11" s="90">
        <f>COUNTIF(客戶資料表格[業務員編號],業務員資料表格[[#This Row],[業務員編號]])</f>
        <v>3</v>
      </c>
      <c r="G11" s="91">
        <v>10000000</v>
      </c>
    </row>
    <row r="12" spans="2:7" ht="15.75" customHeight="1" x14ac:dyDescent="0.25">
      <c r="B12" s="81" t="s">
        <v>205</v>
      </c>
      <c r="C12" s="47" t="s">
        <v>206</v>
      </c>
      <c r="D12" s="48" t="s">
        <v>179</v>
      </c>
      <c r="E12" s="92" t="s">
        <v>207</v>
      </c>
      <c r="F12" s="93">
        <f>COUNTIF(客戶資料表格[業務員編號],業務員資料表格[[#This Row],[業務員編號]])</f>
        <v>3</v>
      </c>
      <c r="G12" s="94">
        <v>8800000</v>
      </c>
    </row>
    <row r="13" spans="2:7" ht="15.75" customHeight="1" x14ac:dyDescent="0.25">
      <c r="B13" s="49" t="s">
        <v>1287</v>
      </c>
      <c r="C13" s="82">
        <f>SUBTOTAL(103,業務員資料表格[姓名])</f>
        <v>9</v>
      </c>
      <c r="D13" s="83"/>
      <c r="E13" s="84"/>
      <c r="F13" s="193">
        <f>SUBTOTAL(109,業務員資料表格[客戶人數])</f>
        <v>29</v>
      </c>
      <c r="G13" s="85">
        <f>SUBTOTAL(109,業務員資料表格[本期業績目標])</f>
        <v>75400000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J64"/>
  <sheetViews>
    <sheetView tabSelected="1" workbookViewId="0">
      <selection activeCell="G36" sqref="G36"/>
    </sheetView>
  </sheetViews>
  <sheetFormatPr defaultColWidth="9" defaultRowHeight="16.5" customHeight="1" x14ac:dyDescent="0.25"/>
  <cols>
    <col min="1" max="1" width="4.125" style="2" customWidth="1"/>
    <col min="2" max="2" width="12.125" style="2" bestFit="1" customWidth="1"/>
    <col min="3" max="3" width="17.125" style="2" bestFit="1" customWidth="1"/>
    <col min="4" max="4" width="10" style="2" bestFit="1" customWidth="1"/>
    <col min="5" max="5" width="8.875" style="2" bestFit="1" customWidth="1"/>
    <col min="6" max="6" width="7.75" style="2" bestFit="1" customWidth="1"/>
    <col min="7" max="8" width="9.625" style="2" bestFit="1" customWidth="1"/>
    <col min="9" max="9" width="13.875" style="2" bestFit="1" customWidth="1"/>
    <col min="10" max="10" width="11.75" style="2" bestFit="1" customWidth="1"/>
    <col min="11" max="16384" width="9" style="2"/>
  </cols>
  <sheetData>
    <row r="1" spans="2:10" ht="28.9" customHeight="1" x14ac:dyDescent="0.25"/>
    <row r="2" spans="2:10" ht="28.9" customHeight="1" x14ac:dyDescent="0.25"/>
    <row r="3" spans="2:10" s="3" customFormat="1" ht="16.5" customHeight="1" x14ac:dyDescent="0.25">
      <c r="B3" s="29" t="s">
        <v>163</v>
      </c>
      <c r="C3" s="11" t="s">
        <v>165</v>
      </c>
      <c r="D3" s="10" t="s">
        <v>164</v>
      </c>
      <c r="E3" s="30" t="s">
        <v>166</v>
      </c>
      <c r="F3" s="30" t="s">
        <v>167</v>
      </c>
      <c r="G3" s="30" t="s">
        <v>1292</v>
      </c>
      <c r="H3" s="30" t="s">
        <v>168</v>
      </c>
      <c r="I3" s="31" t="s">
        <v>169</v>
      </c>
      <c r="J3" s="72" t="s">
        <v>1293</v>
      </c>
    </row>
    <row r="4" spans="2:10" ht="16.5" hidden="1" customHeight="1" x14ac:dyDescent="0.25">
      <c r="B4" s="95" t="s">
        <v>51</v>
      </c>
      <c r="C4" s="6" t="s">
        <v>1342</v>
      </c>
      <c r="D4" s="7" t="s">
        <v>18</v>
      </c>
      <c r="E4" s="99">
        <v>1145</v>
      </c>
      <c r="F4" s="99">
        <v>1689</v>
      </c>
      <c r="G4" s="215">
        <f>(產品資料表格[[#This Row],[標價]]-產品資料表格[[#This Row],[成本]])/產品資料表格[[#This Row],[標價]]</f>
        <v>0.32208407341622264</v>
      </c>
      <c r="H4" s="99">
        <v>23</v>
      </c>
      <c r="I4" s="100">
        <v>28</v>
      </c>
      <c r="J4" s="99">
        <v>52670</v>
      </c>
    </row>
    <row r="5" spans="2:10" ht="16.5" hidden="1" customHeight="1" x14ac:dyDescent="0.25">
      <c r="B5" s="96" t="s">
        <v>17</v>
      </c>
      <c r="C5" s="4" t="s">
        <v>1343</v>
      </c>
      <c r="D5" s="8" t="s">
        <v>18</v>
      </c>
      <c r="E5" s="101">
        <v>106</v>
      </c>
      <c r="F5" s="101">
        <v>152</v>
      </c>
      <c r="G5" s="216">
        <f>(產品資料表格[[#This Row],[標價]]-產品資料表格[[#This Row],[成本]])/產品資料表格[[#This Row],[標價]]</f>
        <v>0.30263157894736842</v>
      </c>
      <c r="H5" s="101">
        <v>93</v>
      </c>
      <c r="I5" s="102">
        <v>25</v>
      </c>
      <c r="J5" s="101">
        <v>6716</v>
      </c>
    </row>
    <row r="6" spans="2:10" ht="16.5" hidden="1" customHeight="1" x14ac:dyDescent="0.25">
      <c r="B6" s="96" t="s">
        <v>52</v>
      </c>
      <c r="C6" s="4" t="s">
        <v>1344</v>
      </c>
      <c r="D6" s="8" t="s">
        <v>18</v>
      </c>
      <c r="E6" s="101">
        <v>399</v>
      </c>
      <c r="F6" s="101">
        <v>551</v>
      </c>
      <c r="G6" s="216">
        <f>(產品資料表格[[#This Row],[標價]]-產品資料表格[[#This Row],[成本]])/產品資料表格[[#This Row],[標價]]</f>
        <v>0.27586206896551724</v>
      </c>
      <c r="H6" s="101">
        <v>25</v>
      </c>
      <c r="I6" s="102">
        <v>48</v>
      </c>
      <c r="J6" s="101">
        <v>21059</v>
      </c>
    </row>
    <row r="7" spans="2:10" ht="16.5" hidden="1" customHeight="1" x14ac:dyDescent="0.25">
      <c r="B7" s="96" t="s">
        <v>7</v>
      </c>
      <c r="C7" s="4" t="s">
        <v>1346</v>
      </c>
      <c r="D7" s="8" t="s">
        <v>170</v>
      </c>
      <c r="E7" s="101">
        <v>1156</v>
      </c>
      <c r="F7" s="101">
        <v>1801</v>
      </c>
      <c r="G7" s="216">
        <f>(產品資料表格[[#This Row],[標價]]-產品資料表格[[#This Row],[成本]])/產品資料表格[[#This Row],[標價]]</f>
        <v>0.35813436979455859</v>
      </c>
      <c r="H7" s="101">
        <v>80</v>
      </c>
      <c r="I7" s="102">
        <v>22</v>
      </c>
      <c r="J7" s="101">
        <v>73579</v>
      </c>
    </row>
    <row r="8" spans="2:10" ht="16.5" hidden="1" customHeight="1" x14ac:dyDescent="0.25">
      <c r="B8" s="96" t="s">
        <v>14</v>
      </c>
      <c r="C8" s="4" t="s">
        <v>1349</v>
      </c>
      <c r="D8" s="8" t="s">
        <v>171</v>
      </c>
      <c r="E8" s="101">
        <v>610</v>
      </c>
      <c r="F8" s="101">
        <v>926</v>
      </c>
      <c r="G8" s="216">
        <f>(產品資料表格[[#This Row],[標價]]-產品資料表格[[#This Row],[成本]])/產品資料表格[[#This Row],[標價]]</f>
        <v>0.34125269978401729</v>
      </c>
      <c r="H8" s="101">
        <v>54</v>
      </c>
      <c r="I8" s="102">
        <v>44</v>
      </c>
      <c r="J8" s="101">
        <v>27779</v>
      </c>
    </row>
    <row r="9" spans="2:10" ht="16.5" hidden="1" customHeight="1" x14ac:dyDescent="0.25">
      <c r="B9" s="96" t="s">
        <v>24</v>
      </c>
      <c r="C9" s="4" t="s">
        <v>1354</v>
      </c>
      <c r="D9" s="8" t="s">
        <v>9</v>
      </c>
      <c r="E9" s="101">
        <v>640</v>
      </c>
      <c r="F9" s="101">
        <v>1031</v>
      </c>
      <c r="G9" s="216">
        <f>(產品資料表格[[#This Row],[標價]]-產品資料表格[[#This Row],[成本]])/產品資料表格[[#This Row],[標價]]</f>
        <v>0.37924345295829293</v>
      </c>
      <c r="H9" s="101">
        <v>63</v>
      </c>
      <c r="I9" s="102">
        <v>45</v>
      </c>
      <c r="J9" s="101">
        <v>43622</v>
      </c>
    </row>
    <row r="10" spans="2:10" ht="16.5" hidden="1" customHeight="1" x14ac:dyDescent="0.25">
      <c r="B10" s="96" t="s">
        <v>8</v>
      </c>
      <c r="C10" s="4" t="s">
        <v>1355</v>
      </c>
      <c r="D10" s="8" t="s">
        <v>9</v>
      </c>
      <c r="E10" s="101">
        <v>1044</v>
      </c>
      <c r="F10" s="101">
        <v>1663</v>
      </c>
      <c r="G10" s="216">
        <f>(產品資料表格[[#This Row],[標價]]-產品資料表格[[#This Row],[成本]])/產品資料表格[[#This Row],[標價]]</f>
        <v>0.37221888153938665</v>
      </c>
      <c r="H10" s="101">
        <v>31</v>
      </c>
      <c r="I10" s="102">
        <v>34</v>
      </c>
      <c r="J10" s="101">
        <v>52116</v>
      </c>
    </row>
    <row r="11" spans="2:10" ht="16.5" hidden="1" customHeight="1" x14ac:dyDescent="0.25">
      <c r="B11" s="96" t="s">
        <v>34</v>
      </c>
      <c r="C11" s="4" t="s">
        <v>1356</v>
      </c>
      <c r="D11" s="8" t="s">
        <v>9</v>
      </c>
      <c r="E11" s="101">
        <v>687</v>
      </c>
      <c r="F11" s="101">
        <v>1008</v>
      </c>
      <c r="G11" s="216">
        <f>(產品資料表格[[#This Row],[標價]]-產品資料表格[[#This Row],[成本]])/產品資料表格[[#This Row],[標價]]</f>
        <v>0.31845238095238093</v>
      </c>
      <c r="H11" s="101">
        <v>51</v>
      </c>
      <c r="I11" s="102">
        <v>50</v>
      </c>
      <c r="J11" s="101">
        <v>49464</v>
      </c>
    </row>
    <row r="12" spans="2:10" ht="16.5" hidden="1" customHeight="1" x14ac:dyDescent="0.25">
      <c r="B12" s="96" t="s">
        <v>36</v>
      </c>
      <c r="C12" s="4" t="s">
        <v>1357</v>
      </c>
      <c r="D12" s="8" t="s">
        <v>9</v>
      </c>
      <c r="E12" s="101">
        <v>992</v>
      </c>
      <c r="F12" s="101">
        <v>1525</v>
      </c>
      <c r="G12" s="216">
        <f>(產品資料表格[[#This Row],[標價]]-產品資料表格[[#This Row],[成本]])/產品資料表格[[#This Row],[標價]]</f>
        <v>0.34950819672131145</v>
      </c>
      <c r="H12" s="101">
        <v>88</v>
      </c>
      <c r="I12" s="102">
        <v>45</v>
      </c>
      <c r="J12" s="101">
        <v>54083</v>
      </c>
    </row>
    <row r="13" spans="2:10" ht="16.5" hidden="1" customHeight="1" x14ac:dyDescent="0.25">
      <c r="B13" s="96" t="s">
        <v>54</v>
      </c>
      <c r="C13" s="4" t="s">
        <v>1360</v>
      </c>
      <c r="D13" s="8" t="s">
        <v>20</v>
      </c>
      <c r="E13" s="101">
        <v>90</v>
      </c>
      <c r="F13" s="101">
        <v>149</v>
      </c>
      <c r="G13" s="216">
        <f>(產品資料表格[[#This Row],[標價]]-產品資料表格[[#This Row],[成本]])/產品資料表格[[#This Row],[標價]]</f>
        <v>0.39597315436241609</v>
      </c>
      <c r="H13" s="101">
        <v>66</v>
      </c>
      <c r="I13" s="102">
        <v>36</v>
      </c>
      <c r="J13" s="101">
        <v>3726</v>
      </c>
    </row>
    <row r="14" spans="2:10" ht="16.5" hidden="1" customHeight="1" x14ac:dyDescent="0.25">
      <c r="B14" s="96" t="s">
        <v>37</v>
      </c>
      <c r="C14" s="4" t="s">
        <v>1365</v>
      </c>
      <c r="D14" s="8" t="s">
        <v>1</v>
      </c>
      <c r="E14" s="101">
        <v>805</v>
      </c>
      <c r="F14" s="101">
        <v>1236</v>
      </c>
      <c r="G14" s="216">
        <f>(產品資料表格[[#This Row],[標價]]-產品資料表格[[#This Row],[成本]])/產品資料表格[[#This Row],[標價]]</f>
        <v>0.34870550161812297</v>
      </c>
      <c r="H14" s="101">
        <v>52</v>
      </c>
      <c r="I14" s="102">
        <v>21</v>
      </c>
      <c r="J14" s="101">
        <v>37674</v>
      </c>
    </row>
    <row r="15" spans="2:10" ht="16.5" hidden="1" customHeight="1" x14ac:dyDescent="0.25">
      <c r="B15" s="96" t="s">
        <v>43</v>
      </c>
      <c r="C15" s="4" t="s">
        <v>1367</v>
      </c>
      <c r="D15" s="8" t="s">
        <v>1</v>
      </c>
      <c r="E15" s="101">
        <v>1053</v>
      </c>
      <c r="F15" s="101">
        <v>1496</v>
      </c>
      <c r="G15" s="216">
        <f>(產品資料表格[[#This Row],[標價]]-產品資料表格[[#This Row],[成本]])/產品資料表格[[#This Row],[標價]]</f>
        <v>0.29612299465240643</v>
      </c>
      <c r="H15" s="101">
        <v>96</v>
      </c>
      <c r="I15" s="102">
        <v>39</v>
      </c>
      <c r="J15" s="101">
        <v>62306</v>
      </c>
    </row>
    <row r="16" spans="2:10" ht="16.5" hidden="1" customHeight="1" x14ac:dyDescent="0.25">
      <c r="B16" s="96" t="s">
        <v>29</v>
      </c>
      <c r="C16" s="4" t="s">
        <v>1369</v>
      </c>
      <c r="D16" s="8" t="s">
        <v>28</v>
      </c>
      <c r="E16" s="101">
        <v>897</v>
      </c>
      <c r="F16" s="101">
        <v>1292</v>
      </c>
      <c r="G16" s="216">
        <f>(產品資料表格[[#This Row],[標價]]-產品資料表格[[#This Row],[成本]])/產品資料表格[[#This Row],[標價]]</f>
        <v>0.30572755417956654</v>
      </c>
      <c r="H16" s="101">
        <v>41</v>
      </c>
      <c r="I16" s="102">
        <v>28</v>
      </c>
      <c r="J16" s="101">
        <v>46213</v>
      </c>
    </row>
    <row r="17" spans="2:10" ht="16.5" hidden="1" customHeight="1" x14ac:dyDescent="0.25">
      <c r="B17" s="96" t="s">
        <v>25</v>
      </c>
      <c r="C17" s="4" t="s">
        <v>1371</v>
      </c>
      <c r="D17" s="8" t="s">
        <v>26</v>
      </c>
      <c r="E17" s="101">
        <v>643</v>
      </c>
      <c r="F17" s="101">
        <v>1020</v>
      </c>
      <c r="G17" s="216">
        <f>(產品資料表格[[#This Row],[標價]]-產品資料表格[[#This Row],[成本]])/產品資料表格[[#This Row],[標價]]</f>
        <v>0.36960784313725492</v>
      </c>
      <c r="H17" s="101">
        <v>75</v>
      </c>
      <c r="I17" s="102">
        <v>24</v>
      </c>
      <c r="J17" s="101">
        <v>37557</v>
      </c>
    </row>
    <row r="18" spans="2:10" ht="16.5" hidden="1" customHeight="1" x14ac:dyDescent="0.25">
      <c r="B18" s="96" t="s">
        <v>13</v>
      </c>
      <c r="C18" s="4" t="s">
        <v>1374</v>
      </c>
      <c r="D18" s="8" t="s">
        <v>172</v>
      </c>
      <c r="E18" s="101">
        <v>236</v>
      </c>
      <c r="F18" s="101">
        <v>368</v>
      </c>
      <c r="G18" s="216">
        <f>(產品資料表格[[#This Row],[標價]]-產品資料表格[[#This Row],[成本]])/產品資料表格[[#This Row],[標價]]</f>
        <v>0.35869565217391303</v>
      </c>
      <c r="H18" s="101">
        <v>93</v>
      </c>
      <c r="I18" s="102">
        <v>23</v>
      </c>
      <c r="J18" s="101">
        <v>10308</v>
      </c>
    </row>
    <row r="19" spans="2:10" ht="16.5" hidden="1" customHeight="1" x14ac:dyDescent="0.25">
      <c r="B19" s="96" t="s">
        <v>46</v>
      </c>
      <c r="C19" s="4" t="s">
        <v>1375</v>
      </c>
      <c r="D19" s="8" t="s">
        <v>172</v>
      </c>
      <c r="E19" s="101">
        <v>1154</v>
      </c>
      <c r="F19" s="101">
        <v>1845</v>
      </c>
      <c r="G19" s="216">
        <f>(產品資料表格[[#This Row],[標價]]-產品資料表格[[#This Row],[成本]])/產品資料表格[[#This Row],[標價]]</f>
        <v>0.37452574525745258</v>
      </c>
      <c r="H19" s="101">
        <v>85</v>
      </c>
      <c r="I19" s="102">
        <v>41</v>
      </c>
      <c r="J19" s="101">
        <v>50960</v>
      </c>
    </row>
    <row r="20" spans="2:10" ht="16.5" hidden="1" customHeight="1" x14ac:dyDescent="0.25">
      <c r="B20" s="96" t="s">
        <v>48</v>
      </c>
      <c r="C20" s="4" t="s">
        <v>1376</v>
      </c>
      <c r="D20" s="8" t="s">
        <v>172</v>
      </c>
      <c r="E20" s="101">
        <v>183</v>
      </c>
      <c r="F20" s="101">
        <v>292</v>
      </c>
      <c r="G20" s="216">
        <f>(產品資料表格[[#This Row],[標價]]-產品資料表格[[#This Row],[成本]])/產品資料表格[[#This Row],[標價]]</f>
        <v>0.37328767123287671</v>
      </c>
      <c r="H20" s="101">
        <v>28</v>
      </c>
      <c r="I20" s="102">
        <v>21</v>
      </c>
      <c r="J20" s="101">
        <v>7407</v>
      </c>
    </row>
    <row r="21" spans="2:10" ht="16.5" hidden="1" customHeight="1" x14ac:dyDescent="0.25">
      <c r="B21" s="96" t="s">
        <v>49</v>
      </c>
      <c r="C21" s="4" t="s">
        <v>1377</v>
      </c>
      <c r="D21" s="8" t="s">
        <v>172</v>
      </c>
      <c r="E21" s="101">
        <v>1162</v>
      </c>
      <c r="F21" s="101">
        <v>1801</v>
      </c>
      <c r="G21" s="216">
        <f>(產品資料表格[[#This Row],[標價]]-產品資料表格[[#This Row],[成本]])/產品資料表格[[#This Row],[標價]]</f>
        <v>0.35480288728484177</v>
      </c>
      <c r="H21" s="101">
        <v>82</v>
      </c>
      <c r="I21" s="102">
        <v>47</v>
      </c>
      <c r="J21" s="101">
        <v>88312</v>
      </c>
    </row>
    <row r="22" spans="2:10" ht="16.5" hidden="1" customHeight="1" x14ac:dyDescent="0.25">
      <c r="B22" s="96" t="s">
        <v>50</v>
      </c>
      <c r="C22" s="4" t="s">
        <v>1378</v>
      </c>
      <c r="D22" s="8" t="s">
        <v>172</v>
      </c>
      <c r="E22" s="101">
        <v>244</v>
      </c>
      <c r="F22" s="101">
        <v>390</v>
      </c>
      <c r="G22" s="216">
        <f>(產品資料表格[[#This Row],[標價]]-產品資料表格[[#This Row],[成本]])/產品資料表格[[#This Row],[標價]]</f>
        <v>0.37435897435897436</v>
      </c>
      <c r="H22" s="101">
        <v>66</v>
      </c>
      <c r="I22" s="102">
        <v>33</v>
      </c>
      <c r="J22" s="101">
        <v>16875</v>
      </c>
    </row>
    <row r="23" spans="2:10" ht="16.5" customHeight="1" x14ac:dyDescent="0.25">
      <c r="B23" s="96" t="s">
        <v>35</v>
      </c>
      <c r="C23" s="4" t="s">
        <v>1381</v>
      </c>
      <c r="D23" s="8" t="s">
        <v>3</v>
      </c>
      <c r="E23" s="101">
        <v>931</v>
      </c>
      <c r="F23" s="101">
        <v>1510</v>
      </c>
      <c r="G23" s="216">
        <f>(產品資料表格[[#This Row],[標價]]-產品資料表格[[#This Row],[成本]])/產品資料表格[[#This Row],[標價]]</f>
        <v>0.38344370860927152</v>
      </c>
      <c r="H23" s="101">
        <v>29</v>
      </c>
      <c r="I23" s="102">
        <v>29</v>
      </c>
      <c r="J23" s="101">
        <v>46382</v>
      </c>
    </row>
    <row r="24" spans="2:10" ht="16.5" hidden="1" customHeight="1" x14ac:dyDescent="0.25">
      <c r="B24" s="96" t="s">
        <v>30</v>
      </c>
      <c r="C24" s="4" t="s">
        <v>1384</v>
      </c>
      <c r="D24" s="8" t="s">
        <v>11</v>
      </c>
      <c r="E24" s="101">
        <v>1151</v>
      </c>
      <c r="F24" s="101">
        <v>1784</v>
      </c>
      <c r="G24" s="216">
        <f>(產品資料表格[[#This Row],[標價]]-產品資料表格[[#This Row],[成本]])/產品資料表格[[#This Row],[標價]]</f>
        <v>0.35482062780269058</v>
      </c>
      <c r="H24" s="101">
        <v>62</v>
      </c>
      <c r="I24" s="102">
        <v>35</v>
      </c>
      <c r="J24" s="101">
        <v>56974</v>
      </c>
    </row>
    <row r="25" spans="2:10" ht="16.149999999999999" hidden="1" customHeight="1" x14ac:dyDescent="0.25">
      <c r="B25" s="96" t="s">
        <v>31</v>
      </c>
      <c r="C25" s="4" t="s">
        <v>1386</v>
      </c>
      <c r="D25" s="8" t="s">
        <v>11</v>
      </c>
      <c r="E25" s="101">
        <v>947</v>
      </c>
      <c r="F25" s="101">
        <v>1322</v>
      </c>
      <c r="G25" s="216">
        <f>(產品資料表格[[#This Row],[標價]]-產品資料表格[[#This Row],[成本]])/產品資料表格[[#This Row],[標價]]</f>
        <v>0.28366111951588502</v>
      </c>
      <c r="H25" s="101">
        <v>67</v>
      </c>
      <c r="I25" s="102">
        <v>27</v>
      </c>
      <c r="J25" s="101">
        <v>41838</v>
      </c>
    </row>
    <row r="26" spans="2:10" ht="16.5" hidden="1" customHeight="1" x14ac:dyDescent="0.25">
      <c r="B26" s="96" t="s">
        <v>5</v>
      </c>
      <c r="C26" s="4" t="s">
        <v>1348</v>
      </c>
      <c r="D26" s="8" t="s">
        <v>6</v>
      </c>
      <c r="E26" s="101">
        <v>210</v>
      </c>
      <c r="F26" s="101">
        <v>362</v>
      </c>
      <c r="G26" s="216">
        <f>(產品資料表格[[#This Row],[標價]]-產品資料表格[[#This Row],[成本]])/產品資料表格[[#This Row],[標價]]</f>
        <v>0.41988950276243092</v>
      </c>
      <c r="H26" s="101">
        <v>66</v>
      </c>
      <c r="I26" s="102">
        <v>23</v>
      </c>
      <c r="J26" s="101">
        <v>13305</v>
      </c>
    </row>
    <row r="27" spans="2:10" ht="16.5" hidden="1" customHeight="1" x14ac:dyDescent="0.25">
      <c r="B27" s="96" t="s">
        <v>15</v>
      </c>
      <c r="C27" s="4" t="s">
        <v>1350</v>
      </c>
      <c r="D27" s="8" t="s">
        <v>171</v>
      </c>
      <c r="E27" s="101">
        <v>659</v>
      </c>
      <c r="F27" s="101">
        <v>1123</v>
      </c>
      <c r="G27" s="216">
        <f>(產品資料表格[[#This Row],[標價]]-產品資料表格[[#This Row],[成本]])/產品資料表格[[#This Row],[標價]]</f>
        <v>0.41317898486197685</v>
      </c>
      <c r="H27" s="101">
        <v>95</v>
      </c>
      <c r="I27" s="102">
        <v>32</v>
      </c>
      <c r="J27" s="101">
        <v>38749</v>
      </c>
    </row>
    <row r="28" spans="2:10" ht="16.5" hidden="1" customHeight="1" x14ac:dyDescent="0.25">
      <c r="B28" s="96" t="s">
        <v>41</v>
      </c>
      <c r="C28" s="4" t="s">
        <v>1351</v>
      </c>
      <c r="D28" s="8" t="s">
        <v>171</v>
      </c>
      <c r="E28" s="101">
        <v>775</v>
      </c>
      <c r="F28" s="101">
        <v>1319</v>
      </c>
      <c r="G28" s="216">
        <f>(產品資料表格[[#This Row],[標價]]-產品資料表格[[#This Row],[成本]])/產品資料表格[[#This Row],[標價]]</f>
        <v>0.41243366186504926</v>
      </c>
      <c r="H28" s="101">
        <v>49</v>
      </c>
      <c r="I28" s="102">
        <v>21</v>
      </c>
      <c r="J28" s="101">
        <v>54684</v>
      </c>
    </row>
    <row r="29" spans="2:10" ht="16.5" hidden="1" customHeight="1" x14ac:dyDescent="0.25">
      <c r="B29" s="96" t="s">
        <v>12</v>
      </c>
      <c r="C29" s="4" t="s">
        <v>1353</v>
      </c>
      <c r="D29" s="8" t="s">
        <v>9</v>
      </c>
      <c r="E29" s="101">
        <v>1122</v>
      </c>
      <c r="F29" s="101">
        <v>1886</v>
      </c>
      <c r="G29" s="216">
        <f>(產品資料表格[[#This Row],[標價]]-產品資料表格[[#This Row],[成本]])/產品資料表格[[#This Row],[標價]]</f>
        <v>0.40509013785790032</v>
      </c>
      <c r="H29" s="101">
        <v>37</v>
      </c>
      <c r="I29" s="102">
        <v>32</v>
      </c>
      <c r="J29" s="101">
        <v>60520</v>
      </c>
    </row>
    <row r="30" spans="2:10" ht="16.5" hidden="1" customHeight="1" x14ac:dyDescent="0.25">
      <c r="B30" s="96" t="s">
        <v>38</v>
      </c>
      <c r="C30" s="4" t="s">
        <v>1358</v>
      </c>
      <c r="D30" s="8" t="s">
        <v>39</v>
      </c>
      <c r="E30" s="101">
        <v>1068</v>
      </c>
      <c r="F30" s="101">
        <v>1885</v>
      </c>
      <c r="G30" s="216">
        <f>(產品資料表格[[#This Row],[標價]]-產品資料表格[[#This Row],[成本]])/產品資料表格[[#This Row],[標價]]</f>
        <v>0.43342175066312999</v>
      </c>
      <c r="H30" s="101">
        <v>20</v>
      </c>
      <c r="I30" s="102">
        <v>20</v>
      </c>
      <c r="J30" s="101">
        <v>56005</v>
      </c>
    </row>
    <row r="31" spans="2:10" ht="16.5" hidden="1" customHeight="1" x14ac:dyDescent="0.25">
      <c r="B31" s="96" t="s">
        <v>16</v>
      </c>
      <c r="C31" s="4" t="s">
        <v>1363</v>
      </c>
      <c r="D31" s="8" t="s">
        <v>1</v>
      </c>
      <c r="E31" s="101">
        <v>905</v>
      </c>
      <c r="F31" s="101">
        <v>1896</v>
      </c>
      <c r="G31" s="216">
        <f>(產品資料表格[[#This Row],[標價]]-產品資料表格[[#This Row],[成本]])/產品資料表格[[#This Row],[標價]]</f>
        <v>0.52267932489451474</v>
      </c>
      <c r="H31" s="101">
        <v>29</v>
      </c>
      <c r="I31" s="102">
        <v>36</v>
      </c>
      <c r="J31" s="101">
        <v>48815</v>
      </c>
    </row>
    <row r="32" spans="2:10" ht="16.5" hidden="1" customHeight="1" x14ac:dyDescent="0.25">
      <c r="B32" s="96" t="s">
        <v>21</v>
      </c>
      <c r="C32" s="4" t="s">
        <v>1364</v>
      </c>
      <c r="D32" s="8" t="s">
        <v>1</v>
      </c>
      <c r="E32" s="101">
        <v>288</v>
      </c>
      <c r="F32" s="101">
        <v>540</v>
      </c>
      <c r="G32" s="216">
        <f>(產品資料表格[[#This Row],[標價]]-產品資料表格[[#This Row],[成本]])/產品資料表格[[#This Row],[標價]]</f>
        <v>0.46666666666666667</v>
      </c>
      <c r="H32" s="101">
        <v>51</v>
      </c>
      <c r="I32" s="102">
        <v>24</v>
      </c>
      <c r="J32" s="101">
        <v>18607</v>
      </c>
    </row>
    <row r="33" spans="2:10" ht="16.5" hidden="1" customHeight="1" x14ac:dyDescent="0.25">
      <c r="B33" s="96" t="s">
        <v>27</v>
      </c>
      <c r="C33" s="4" t="s">
        <v>1368</v>
      </c>
      <c r="D33" s="8" t="s">
        <v>28</v>
      </c>
      <c r="E33" s="101">
        <v>1023</v>
      </c>
      <c r="F33" s="101">
        <v>1735</v>
      </c>
      <c r="G33" s="216">
        <f>(產品資料表格[[#This Row],[標價]]-產品資料表格[[#This Row],[成本]])/產品資料表格[[#This Row],[標價]]</f>
        <v>0.41037463976945243</v>
      </c>
      <c r="H33" s="101">
        <v>33</v>
      </c>
      <c r="I33" s="102">
        <v>30</v>
      </c>
      <c r="J33" s="101">
        <v>48623</v>
      </c>
    </row>
    <row r="34" spans="2:10" ht="16.5" hidden="1" customHeight="1" x14ac:dyDescent="0.25">
      <c r="B34" s="96" t="s">
        <v>44</v>
      </c>
      <c r="C34" s="4" t="s">
        <v>1372</v>
      </c>
      <c r="D34" s="8" t="s">
        <v>172</v>
      </c>
      <c r="E34" s="101">
        <v>549</v>
      </c>
      <c r="F34" s="101">
        <v>962</v>
      </c>
      <c r="G34" s="216">
        <f>(產品資料表格[[#This Row],[標價]]-產品資料表格[[#This Row],[成本]])/產品資料表格[[#This Row],[標價]]</f>
        <v>0.42931392931392931</v>
      </c>
      <c r="H34" s="101">
        <v>40</v>
      </c>
      <c r="I34" s="102">
        <v>23</v>
      </c>
      <c r="J34" s="101">
        <v>24512</v>
      </c>
    </row>
    <row r="35" spans="2:10" ht="16.5" hidden="1" customHeight="1" x14ac:dyDescent="0.25">
      <c r="B35" s="96" t="s">
        <v>45</v>
      </c>
      <c r="C35" s="4" t="s">
        <v>1373</v>
      </c>
      <c r="D35" s="8" t="s">
        <v>172</v>
      </c>
      <c r="E35" s="101">
        <v>598</v>
      </c>
      <c r="F35" s="101">
        <v>1044</v>
      </c>
      <c r="G35" s="216">
        <f>(產品資料表格[[#This Row],[標價]]-產品資料表格[[#This Row],[成本]])/產品資料表格[[#This Row],[標價]]</f>
        <v>0.42720306513409961</v>
      </c>
      <c r="H35" s="101">
        <v>71</v>
      </c>
      <c r="I35" s="102">
        <v>47</v>
      </c>
      <c r="J35" s="101">
        <v>38224</v>
      </c>
    </row>
    <row r="36" spans="2:10" ht="16.5" customHeight="1" x14ac:dyDescent="0.25">
      <c r="B36" s="97" t="s">
        <v>4</v>
      </c>
      <c r="C36" s="4" t="s">
        <v>1380</v>
      </c>
      <c r="D36" s="8" t="s">
        <v>3</v>
      </c>
      <c r="E36" s="101">
        <v>1145</v>
      </c>
      <c r="F36" s="101">
        <v>1961</v>
      </c>
      <c r="G36" s="216">
        <f>(產品資料表格[[#This Row],[標價]]-產品資料表格[[#This Row],[成本]])/產品資料表格[[#This Row],[標價]]</f>
        <v>0.41611422743498216</v>
      </c>
      <c r="H36" s="101">
        <v>68</v>
      </c>
      <c r="I36" s="102">
        <v>36</v>
      </c>
      <c r="J36" s="101">
        <v>62517</v>
      </c>
    </row>
    <row r="37" spans="2:10" ht="16.5" hidden="1" customHeight="1" x14ac:dyDescent="0.25">
      <c r="B37" s="96" t="s">
        <v>10</v>
      </c>
      <c r="C37" s="4" t="s">
        <v>1385</v>
      </c>
      <c r="D37" s="8" t="s">
        <v>11</v>
      </c>
      <c r="E37" s="101">
        <v>713</v>
      </c>
      <c r="F37" s="101">
        <v>1208</v>
      </c>
      <c r="G37" s="216">
        <f>(產品資料表格[[#This Row],[標價]]-產品資料表格[[#This Row],[成本]])/產品資料表格[[#This Row],[標價]]</f>
        <v>0.40976821192052981</v>
      </c>
      <c r="H37" s="101">
        <v>62</v>
      </c>
      <c r="I37" s="102">
        <v>30</v>
      </c>
      <c r="J37" s="101">
        <v>33453</v>
      </c>
    </row>
    <row r="38" spans="2:10" ht="16.5" hidden="1" customHeight="1" x14ac:dyDescent="0.25">
      <c r="B38" s="96" t="s">
        <v>32</v>
      </c>
      <c r="C38" s="4" t="s">
        <v>1345</v>
      </c>
      <c r="D38" s="8" t="s">
        <v>33</v>
      </c>
      <c r="E38" s="101">
        <v>792</v>
      </c>
      <c r="F38" s="101">
        <v>1047</v>
      </c>
      <c r="G38" s="216">
        <f>(產品資料表格[[#This Row],[標價]]-產品資料表格[[#This Row],[成本]])/產品資料表格[[#This Row],[標價]]</f>
        <v>0.24355300859598855</v>
      </c>
      <c r="H38" s="101">
        <v>26</v>
      </c>
      <c r="I38" s="102">
        <v>36</v>
      </c>
      <c r="J38" s="101">
        <v>38016</v>
      </c>
    </row>
    <row r="39" spans="2:10" ht="16.5" hidden="1" customHeight="1" x14ac:dyDescent="0.25">
      <c r="B39" s="96" t="s">
        <v>173</v>
      </c>
      <c r="C39" s="4" t="s">
        <v>1347</v>
      </c>
      <c r="D39" s="8" t="s">
        <v>170</v>
      </c>
      <c r="E39" s="101">
        <v>723</v>
      </c>
      <c r="F39" s="101">
        <v>909</v>
      </c>
      <c r="G39" s="216">
        <f>(產品資料表格[[#This Row],[標價]]-產品資料表格[[#This Row],[成本]])/產品資料表格[[#This Row],[標價]]</f>
        <v>0.20462046204620463</v>
      </c>
      <c r="H39" s="101">
        <v>38</v>
      </c>
      <c r="I39" s="102">
        <v>39</v>
      </c>
      <c r="J39" s="101">
        <v>31942</v>
      </c>
    </row>
    <row r="40" spans="2:10" ht="16.5" hidden="1" customHeight="1" x14ac:dyDescent="0.25">
      <c r="B40" s="96" t="s">
        <v>42</v>
      </c>
      <c r="C40" s="4" t="s">
        <v>1352</v>
      </c>
      <c r="D40" s="8" t="s">
        <v>171</v>
      </c>
      <c r="E40" s="101">
        <v>1152</v>
      </c>
      <c r="F40" s="101">
        <v>1456</v>
      </c>
      <c r="G40" s="216">
        <f>(產品資料表格[[#This Row],[標價]]-產品資料表格[[#This Row],[成本]])/產品資料表格[[#This Row],[標價]]</f>
        <v>0.2087912087912088</v>
      </c>
      <c r="H40" s="101">
        <v>40</v>
      </c>
      <c r="I40" s="102">
        <v>24</v>
      </c>
      <c r="J40" s="101">
        <v>59834</v>
      </c>
    </row>
    <row r="41" spans="2:10" ht="16.5" hidden="1" customHeight="1" x14ac:dyDescent="0.25">
      <c r="B41" s="96" t="s">
        <v>1289</v>
      </c>
      <c r="C41" s="4" t="s">
        <v>1359</v>
      </c>
      <c r="D41" s="8" t="s">
        <v>39</v>
      </c>
      <c r="E41" s="101">
        <v>451</v>
      </c>
      <c r="F41" s="101">
        <v>601</v>
      </c>
      <c r="G41" s="216">
        <f>(產品資料表格[[#This Row],[標價]]-產品資料表格[[#This Row],[成本]])/產品資料表格[[#This Row],[標價]]</f>
        <v>0.24958402662229617</v>
      </c>
      <c r="H41" s="101">
        <v>81</v>
      </c>
      <c r="I41" s="102">
        <v>21</v>
      </c>
      <c r="J41" s="101">
        <v>25111</v>
      </c>
    </row>
    <row r="42" spans="2:10" ht="16.5" hidden="1" customHeight="1" x14ac:dyDescent="0.25">
      <c r="B42" s="96" t="s">
        <v>19</v>
      </c>
      <c r="C42" s="4" t="s">
        <v>1361</v>
      </c>
      <c r="D42" s="8" t="s">
        <v>20</v>
      </c>
      <c r="E42" s="101">
        <v>300</v>
      </c>
      <c r="F42" s="101">
        <v>384</v>
      </c>
      <c r="G42" s="216">
        <f>(產品資料表格[[#This Row],[標價]]-產品資料表格[[#This Row],[成本]])/產品資料表格[[#This Row],[標價]]</f>
        <v>0.21875</v>
      </c>
      <c r="H42" s="101">
        <v>20</v>
      </c>
      <c r="I42" s="102">
        <v>29</v>
      </c>
      <c r="J42" s="101">
        <v>12348</v>
      </c>
    </row>
    <row r="43" spans="2:10" ht="16.5" hidden="1" customHeight="1" x14ac:dyDescent="0.25">
      <c r="B43" s="96" t="s">
        <v>53</v>
      </c>
      <c r="C43" s="4" t="s">
        <v>1362</v>
      </c>
      <c r="D43" s="8" t="s">
        <v>20</v>
      </c>
      <c r="E43" s="101">
        <v>757</v>
      </c>
      <c r="F43" s="101">
        <v>909</v>
      </c>
      <c r="G43" s="216">
        <f>(產品資料表格[[#This Row],[標價]]-產品資料表格[[#This Row],[成本]])/產品資料表格[[#This Row],[標價]]</f>
        <v>0.16721672167216722</v>
      </c>
      <c r="H43" s="101">
        <v>64</v>
      </c>
      <c r="I43" s="102">
        <v>30</v>
      </c>
      <c r="J43" s="101">
        <v>34065</v>
      </c>
    </row>
    <row r="44" spans="2:10" ht="16.5" hidden="1" customHeight="1" x14ac:dyDescent="0.25">
      <c r="B44" s="96" t="s">
        <v>0</v>
      </c>
      <c r="C44" s="4" t="s">
        <v>1366</v>
      </c>
      <c r="D44" s="8" t="s">
        <v>1</v>
      </c>
      <c r="E44" s="101">
        <v>1099</v>
      </c>
      <c r="F44" s="101">
        <v>1402</v>
      </c>
      <c r="G44" s="216">
        <f>(產品資料表格[[#This Row],[標價]]-產品資料表格[[#This Row],[成本]])/產品資料表格[[#This Row],[標價]]</f>
        <v>0.21611982881597719</v>
      </c>
      <c r="H44" s="101">
        <v>30</v>
      </c>
      <c r="I44" s="102">
        <v>48</v>
      </c>
      <c r="J44" s="101">
        <v>77149</v>
      </c>
    </row>
    <row r="45" spans="2:10" ht="16.5" hidden="1" customHeight="1" x14ac:dyDescent="0.25">
      <c r="B45" s="96" t="s">
        <v>40</v>
      </c>
      <c r="C45" s="4" t="s">
        <v>1370</v>
      </c>
      <c r="D45" s="8" t="s">
        <v>174</v>
      </c>
      <c r="E45" s="101">
        <v>98</v>
      </c>
      <c r="F45" s="101">
        <v>117</v>
      </c>
      <c r="G45" s="216">
        <f>(產品資料表格[[#This Row],[標價]]-產品資料表格[[#This Row],[成本]])/產品資料表格[[#This Row],[標價]]</f>
        <v>0.1623931623931624</v>
      </c>
      <c r="H45" s="101">
        <v>50</v>
      </c>
      <c r="I45" s="102">
        <v>39</v>
      </c>
      <c r="J45" s="101">
        <v>5909</v>
      </c>
    </row>
    <row r="46" spans="2:10" ht="16.5" hidden="1" customHeight="1" x14ac:dyDescent="0.25">
      <c r="B46" s="96" t="s">
        <v>47</v>
      </c>
      <c r="C46" s="4" t="s">
        <v>1379</v>
      </c>
      <c r="D46" s="8" t="s">
        <v>172</v>
      </c>
      <c r="E46" s="101">
        <v>231</v>
      </c>
      <c r="F46" s="101">
        <v>298</v>
      </c>
      <c r="G46" s="216">
        <f>(產品資料表格[[#This Row],[標價]]-產品資料表格[[#This Row],[成本]])/產品資料表格[[#This Row],[標價]]</f>
        <v>0.22483221476510068</v>
      </c>
      <c r="H46" s="101">
        <v>72</v>
      </c>
      <c r="I46" s="102">
        <v>46</v>
      </c>
      <c r="J46" s="101">
        <v>9313</v>
      </c>
    </row>
    <row r="47" spans="2:10" ht="16.5" customHeight="1" x14ac:dyDescent="0.25">
      <c r="B47" s="96" t="s">
        <v>2</v>
      </c>
      <c r="C47" s="4" t="s">
        <v>1382</v>
      </c>
      <c r="D47" s="8" t="s">
        <v>3</v>
      </c>
      <c r="E47" s="101">
        <v>425</v>
      </c>
      <c r="F47" s="101">
        <v>528</v>
      </c>
      <c r="G47" s="216">
        <f>(產品資料表格[[#This Row],[標價]]-產品資料表格[[#This Row],[成本]])/產品資料表格[[#This Row],[標價]]</f>
        <v>0.19507575757575757</v>
      </c>
      <c r="H47" s="101">
        <v>98</v>
      </c>
      <c r="I47" s="102">
        <v>44</v>
      </c>
      <c r="J47" s="101">
        <v>16779</v>
      </c>
    </row>
    <row r="48" spans="2:10" ht="16.5" hidden="1" customHeight="1" x14ac:dyDescent="0.25">
      <c r="B48" s="98" t="s">
        <v>22</v>
      </c>
      <c r="C48" s="13" t="s">
        <v>1383</v>
      </c>
      <c r="D48" s="12" t="s">
        <v>23</v>
      </c>
      <c r="E48" s="103">
        <v>822</v>
      </c>
      <c r="F48" s="103">
        <v>1076</v>
      </c>
      <c r="G48" s="217">
        <f>(產品資料表格[[#This Row],[標價]]-產品資料表格[[#This Row],[成本]])/產品資料表格[[#This Row],[標價]]</f>
        <v>0.23605947955390336</v>
      </c>
      <c r="H48" s="103">
        <v>62</v>
      </c>
      <c r="I48" s="104">
        <v>47</v>
      </c>
      <c r="J48" s="103">
        <v>42809</v>
      </c>
    </row>
    <row r="49" spans="2:10" ht="16.5" customHeight="1" x14ac:dyDescent="0.25">
      <c r="B49" s="50" t="s">
        <v>1287</v>
      </c>
      <c r="C49" s="108">
        <f>SUBTOTAL(103,產品資料表格[產品名稱])</f>
        <v>3</v>
      </c>
      <c r="D49" s="51"/>
      <c r="E49" s="105">
        <f>SUMPRODUCT(產品資料表格[成本],產品資料表格[庫存量])</f>
        <v>1769586</v>
      </c>
      <c r="F49" s="105"/>
      <c r="G49" s="105"/>
      <c r="H49" s="105"/>
      <c r="I49" s="106"/>
      <c r="J49" s="107">
        <f>SUBTOTAL(109,產品資料表格[平均庫存])</f>
        <v>125678</v>
      </c>
    </row>
    <row r="50" spans="2:10" ht="16.5" customHeight="1" x14ac:dyDescent="0.25">
      <c r="H50" s="5"/>
    </row>
    <row r="51" spans="2:10" ht="16.5" customHeight="1" x14ac:dyDescent="0.25">
      <c r="H51" s="5"/>
    </row>
    <row r="52" spans="2:10" ht="16.5" customHeight="1" x14ac:dyDescent="0.25">
      <c r="H52" s="5"/>
    </row>
    <row r="53" spans="2:10" ht="16.5" customHeight="1" x14ac:dyDescent="0.25">
      <c r="H53" s="5"/>
    </row>
    <row r="54" spans="2:10" ht="16.5" customHeight="1" x14ac:dyDescent="0.25">
      <c r="H54" s="5"/>
    </row>
    <row r="55" spans="2:10" ht="16.5" customHeight="1" x14ac:dyDescent="0.25">
      <c r="H55" s="5"/>
    </row>
    <row r="56" spans="2:10" ht="16.5" customHeight="1" x14ac:dyDescent="0.25">
      <c r="H56" s="5"/>
    </row>
    <row r="57" spans="2:10" ht="16.5" customHeight="1" x14ac:dyDescent="0.25">
      <c r="H57" s="5"/>
    </row>
    <row r="58" spans="2:10" ht="16.5" customHeight="1" x14ac:dyDescent="0.25">
      <c r="H58" s="5"/>
    </row>
    <row r="59" spans="2:10" ht="16.5" customHeight="1" x14ac:dyDescent="0.25">
      <c r="H59" s="5"/>
    </row>
    <row r="60" spans="2:10" ht="16.5" customHeight="1" x14ac:dyDescent="0.25">
      <c r="H60" s="5"/>
    </row>
    <row r="61" spans="2:10" ht="16.5" customHeight="1" x14ac:dyDescent="0.25">
      <c r="H61" s="5"/>
    </row>
    <row r="62" spans="2:10" ht="16.5" customHeight="1" x14ac:dyDescent="0.25">
      <c r="H62" s="5"/>
    </row>
    <row r="63" spans="2:10" ht="16.5" customHeight="1" x14ac:dyDescent="0.25">
      <c r="H63" s="5"/>
    </row>
    <row r="64" spans="2:10" ht="16.5" customHeight="1" x14ac:dyDescent="0.25">
      <c r="H64" s="5"/>
    </row>
  </sheetData>
  <phoneticPr fontId="3" type="noConversion"/>
  <conditionalFormatting sqref="G4:G48">
    <cfRule type="iconSet" priority="2">
      <iconSet iconSet="3Arrows">
        <cfvo type="percent" val="0"/>
        <cfvo type="num" val="0.25"/>
        <cfvo type="num" val="0.4"/>
      </iconSet>
    </cfRule>
  </conditionalFormatting>
  <conditionalFormatting sqref="B4:J48">
    <cfRule type="expression" dxfId="91" priority="1">
      <formula>$H4&lt;=$I4</formula>
    </cfRule>
  </conditionalFormatting>
  <dataValidations count="3">
    <dataValidation type="list" allowBlank="1" showInputMessage="1" showErrorMessage="1" sqref="D4:D48">
      <formula1>產品類別</formula1>
    </dataValidation>
    <dataValidation type="whole" operator="greaterThanOrEqual" allowBlank="1" showInputMessage="1" showErrorMessage="1" sqref="F4:F48">
      <formula1>E4</formula1>
    </dataValidation>
    <dataValidation type="custom" allowBlank="1" showInputMessage="1" showErrorMessage="1" sqref="B4:B48">
      <formula1>COUNTIF(B:B,B4)=1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B1:J1066"/>
  <sheetViews>
    <sheetView workbookViewId="0">
      <selection activeCell="I8" sqref="I8"/>
    </sheetView>
  </sheetViews>
  <sheetFormatPr defaultColWidth="9" defaultRowHeight="16.5" customHeight="1" x14ac:dyDescent="0.25"/>
  <cols>
    <col min="1" max="1" width="4.125" style="2" customWidth="1"/>
    <col min="2" max="2" width="11.75" style="2" bestFit="1" customWidth="1"/>
    <col min="3" max="3" width="13.5" style="2" customWidth="1"/>
    <col min="4" max="5" width="11.75" style="2" bestFit="1" customWidth="1"/>
    <col min="6" max="6" width="12" style="2" customWidth="1"/>
    <col min="7" max="7" width="15" style="2" customWidth="1"/>
    <col min="8" max="8" width="11.75" style="2" bestFit="1" customWidth="1"/>
    <col min="9" max="9" width="9.875" style="2" customWidth="1"/>
    <col min="10" max="10" width="11.625" style="2" bestFit="1" customWidth="1"/>
    <col min="11" max="16384" width="9" style="2"/>
  </cols>
  <sheetData>
    <row r="1" spans="2:10" ht="24" customHeight="1" x14ac:dyDescent="0.25"/>
    <row r="2" spans="2:10" ht="24" customHeight="1" x14ac:dyDescent="0.25"/>
    <row r="3" spans="2:10" s="32" customFormat="1" ht="16.5" customHeight="1" x14ac:dyDescent="0.25">
      <c r="B3" s="14" t="s">
        <v>208</v>
      </c>
      <c r="C3" s="39" t="s">
        <v>1309</v>
      </c>
      <c r="D3" s="39" t="s">
        <v>91</v>
      </c>
      <c r="E3" s="39" t="s">
        <v>209</v>
      </c>
      <c r="F3" s="39" t="s">
        <v>1294</v>
      </c>
      <c r="G3" s="39" t="s">
        <v>210</v>
      </c>
      <c r="H3" s="39" t="s">
        <v>1298</v>
      </c>
      <c r="I3" s="39" t="s">
        <v>211</v>
      </c>
      <c r="J3" s="39" t="s">
        <v>212</v>
      </c>
    </row>
    <row r="4" spans="2:10" ht="16.5" customHeight="1" x14ac:dyDescent="0.25">
      <c r="B4" s="109" t="s">
        <v>261</v>
      </c>
      <c r="C4" s="110" t="s">
        <v>177</v>
      </c>
      <c r="D4" s="110" t="s">
        <v>123</v>
      </c>
      <c r="E4" s="111">
        <v>41284</v>
      </c>
      <c r="F4" s="40" t="s">
        <v>1295</v>
      </c>
      <c r="G4" s="120">
        <f>SUMIF(訂單詳細資料表格[訂單編號],訂單資料表格[[#This Row],[訂單編號]],訂單詳細資料表格[小計])</f>
        <v>183029</v>
      </c>
      <c r="H4" s="120">
        <f>SUMIF(訂單詳細資料表格[訂單編號],訂單資料表格[[#This Row],[訂單編號]],訂單詳細資料表格[成本])</f>
        <v>132470</v>
      </c>
      <c r="I4" s="120">
        <v>1011</v>
      </c>
      <c r="J4" s="40" t="s">
        <v>221</v>
      </c>
    </row>
    <row r="5" spans="2:10" ht="16.5" customHeight="1" x14ac:dyDescent="0.25">
      <c r="B5" s="112" t="s">
        <v>268</v>
      </c>
      <c r="C5" s="113" t="s">
        <v>177</v>
      </c>
      <c r="D5" s="113" t="s">
        <v>107</v>
      </c>
      <c r="E5" s="114">
        <v>41293</v>
      </c>
      <c r="F5" s="41" t="s">
        <v>1296</v>
      </c>
      <c r="G5" s="121">
        <f>SUMIF(訂單詳細資料表格[訂單編號],訂單資料表格[[#This Row],[訂單編號]],訂單詳細資料表格[小計])</f>
        <v>111460</v>
      </c>
      <c r="H5" s="121">
        <f>SUMIF(訂單詳細資料表格[訂單編號],訂單資料表格[[#This Row],[訂單編號]],訂單詳細資料表格[成本])</f>
        <v>62977</v>
      </c>
      <c r="I5" s="121">
        <v>708</v>
      </c>
      <c r="J5" s="41" t="s">
        <v>221</v>
      </c>
    </row>
    <row r="6" spans="2:10" ht="16.5" customHeight="1" x14ac:dyDescent="0.25">
      <c r="B6" s="112" t="s">
        <v>578</v>
      </c>
      <c r="C6" s="113" t="s">
        <v>177</v>
      </c>
      <c r="D6" s="113" t="s">
        <v>123</v>
      </c>
      <c r="E6" s="114">
        <v>41343</v>
      </c>
      <c r="F6" s="41" t="s">
        <v>1297</v>
      </c>
      <c r="G6" s="121">
        <f>SUMIF(訂單詳細資料表格[訂單編號],訂單資料表格[[#This Row],[訂單編號]],訂單詳細資料表格[小計])</f>
        <v>124360</v>
      </c>
      <c r="H6" s="121">
        <f>SUMIF(訂單詳細資料表格[訂單編號],訂單資料表格[[#This Row],[訂單編號]],訂單詳細資料表格[成本])</f>
        <v>69522</v>
      </c>
      <c r="I6" s="121">
        <v>660</v>
      </c>
      <c r="J6" s="41" t="s">
        <v>221</v>
      </c>
    </row>
    <row r="7" spans="2:10" ht="16.5" customHeight="1" x14ac:dyDescent="0.25">
      <c r="B7" s="112" t="s">
        <v>585</v>
      </c>
      <c r="C7" s="113" t="s">
        <v>177</v>
      </c>
      <c r="D7" s="113" t="s">
        <v>107</v>
      </c>
      <c r="E7" s="114">
        <v>41350</v>
      </c>
      <c r="F7" s="41" t="s">
        <v>1295</v>
      </c>
      <c r="G7" s="121">
        <f>SUMIF(訂單詳細資料表格[訂單編號],訂單資料表格[[#This Row],[訂單編號]],訂單詳細資料表格[小計])</f>
        <v>55542</v>
      </c>
      <c r="H7" s="121">
        <f>SUMIF(訂單詳細資料表格[訂單編號],訂單資料表格[[#This Row],[訂單編號]],訂單詳細資料表格[成本])</f>
        <v>36194</v>
      </c>
      <c r="I7" s="121">
        <v>318</v>
      </c>
      <c r="J7" s="41" t="s">
        <v>214</v>
      </c>
    </row>
    <row r="8" spans="2:10" ht="16.5" customHeight="1" x14ac:dyDescent="0.25">
      <c r="B8" s="112" t="s">
        <v>226</v>
      </c>
      <c r="C8" s="113" t="s">
        <v>177</v>
      </c>
      <c r="D8" s="113" t="s">
        <v>157</v>
      </c>
      <c r="E8" s="114">
        <v>41357</v>
      </c>
      <c r="F8" s="41" t="s">
        <v>1296</v>
      </c>
      <c r="G8" s="121">
        <f>SUMIF(訂單詳細資料表格[訂單編號],訂單資料表格[[#This Row],[訂單編號]],訂單詳細資料表格[小計])</f>
        <v>17644</v>
      </c>
      <c r="H8" s="121">
        <f>SUMIF(訂單詳細資料表格[訂單編號],訂單資料表格[[#This Row],[訂單編號]],訂單詳細資料表格[成本])</f>
        <v>12672</v>
      </c>
      <c r="I8" s="121">
        <v>78</v>
      </c>
      <c r="J8" s="41" t="s">
        <v>214</v>
      </c>
    </row>
    <row r="9" spans="2:10" ht="16.5" customHeight="1" x14ac:dyDescent="0.25">
      <c r="B9" s="112" t="s">
        <v>599</v>
      </c>
      <c r="C9" s="113" t="s">
        <v>177</v>
      </c>
      <c r="D9" s="113" t="s">
        <v>107</v>
      </c>
      <c r="E9" s="114">
        <v>41368</v>
      </c>
      <c r="F9" s="41" t="s">
        <v>1295</v>
      </c>
      <c r="G9" s="121">
        <f>SUMIF(訂單詳細資料表格[訂單編號],訂單資料表格[[#This Row],[訂單編號]],訂單詳細資料表格[小計])</f>
        <v>118830</v>
      </c>
      <c r="H9" s="121">
        <f>SUMIF(訂單詳細資料表格[訂單編號],訂單資料表格[[#This Row],[訂單編號]],訂單詳細資料表格[成本])</f>
        <v>74075</v>
      </c>
      <c r="I9" s="121">
        <v>1954</v>
      </c>
      <c r="J9" s="41" t="s">
        <v>214</v>
      </c>
    </row>
    <row r="10" spans="2:10" ht="16.5" customHeight="1" x14ac:dyDescent="0.25">
      <c r="B10" s="112" t="s">
        <v>236</v>
      </c>
      <c r="C10" s="113" t="s">
        <v>177</v>
      </c>
      <c r="D10" s="113" t="s">
        <v>123</v>
      </c>
      <c r="E10" s="114">
        <v>41369</v>
      </c>
      <c r="F10" s="41" t="s">
        <v>1297</v>
      </c>
      <c r="G10" s="121">
        <f>SUMIF(訂單詳細資料表格[訂單編號],訂單資料表格[[#This Row],[訂單編號]],訂單詳細資料表格[小計])</f>
        <v>103812</v>
      </c>
      <c r="H10" s="121">
        <f>SUMIF(訂單詳細資料表格[訂單編號],訂單資料表格[[#This Row],[訂單編號]],訂單詳細資料表格[成本])</f>
        <v>37105</v>
      </c>
      <c r="I10" s="121">
        <v>419</v>
      </c>
      <c r="J10" s="41" t="s">
        <v>214</v>
      </c>
    </row>
    <row r="11" spans="2:10" ht="16.5" customHeight="1" x14ac:dyDescent="0.25">
      <c r="B11" s="112" t="s">
        <v>343</v>
      </c>
      <c r="C11" s="113" t="s">
        <v>177</v>
      </c>
      <c r="D11" s="113" t="s">
        <v>157</v>
      </c>
      <c r="E11" s="114">
        <v>41383</v>
      </c>
      <c r="F11" s="41" t="s">
        <v>1297</v>
      </c>
      <c r="G11" s="121">
        <f>SUMIF(訂單詳細資料表格[訂單編號],訂單資料表格[[#This Row],[訂單編號]],訂單詳細資料表格[小計])</f>
        <v>475273</v>
      </c>
      <c r="H11" s="121">
        <f>SUMIF(訂單詳細資料表格[訂單編號],訂單資料表格[[#This Row],[訂單編號]],訂單詳細資料表格[成本])</f>
        <v>282763</v>
      </c>
      <c r="I11" s="121">
        <v>4883</v>
      </c>
      <c r="J11" s="41" t="s">
        <v>221</v>
      </c>
    </row>
    <row r="12" spans="2:10" ht="16.5" customHeight="1" x14ac:dyDescent="0.25">
      <c r="B12" s="112" t="s">
        <v>346</v>
      </c>
      <c r="C12" s="113" t="s">
        <v>177</v>
      </c>
      <c r="D12" s="113" t="s">
        <v>157</v>
      </c>
      <c r="E12" s="114">
        <v>41386</v>
      </c>
      <c r="F12" s="41" t="s">
        <v>1297</v>
      </c>
      <c r="G12" s="121">
        <f>SUMIF(訂單詳細資料表格[訂單編號],訂單資料表格[[#This Row],[訂單編號]],訂單詳細資料表格[小計])</f>
        <v>331421</v>
      </c>
      <c r="H12" s="121">
        <f>SUMIF(訂單詳細資料表格[訂單編號],訂單資料表格[[#This Row],[訂單編號]],訂單詳細資料表格[成本])</f>
        <v>220009</v>
      </c>
      <c r="I12" s="121">
        <v>1406</v>
      </c>
      <c r="J12" s="41" t="s">
        <v>214</v>
      </c>
    </row>
    <row r="13" spans="2:10" ht="16.5" customHeight="1" x14ac:dyDescent="0.25">
      <c r="B13" s="112" t="s">
        <v>628</v>
      </c>
      <c r="C13" s="113" t="s">
        <v>177</v>
      </c>
      <c r="D13" s="113" t="s">
        <v>157</v>
      </c>
      <c r="E13" s="114">
        <v>41426</v>
      </c>
      <c r="F13" s="41" t="s">
        <v>1297</v>
      </c>
      <c r="G13" s="121">
        <f>SUMIF(訂單詳細資料表格[訂單編號],訂單資料表格[[#This Row],[訂單編號]],訂單詳細資料表格[小計])</f>
        <v>64262</v>
      </c>
      <c r="H13" s="121">
        <f>SUMIF(訂單詳細資料表格[訂單編號],訂單資料表格[[#This Row],[訂單編號]],訂單詳細資料表格[成本])</f>
        <v>30314</v>
      </c>
      <c r="I13" s="121">
        <v>238</v>
      </c>
      <c r="J13" s="41" t="s">
        <v>221</v>
      </c>
    </row>
    <row r="14" spans="2:10" ht="16.5" customHeight="1" x14ac:dyDescent="0.25">
      <c r="B14" s="112" t="s">
        <v>385</v>
      </c>
      <c r="C14" s="113" t="s">
        <v>177</v>
      </c>
      <c r="D14" s="113" t="s">
        <v>107</v>
      </c>
      <c r="E14" s="114">
        <v>41429</v>
      </c>
      <c r="F14" s="41" t="s">
        <v>1296</v>
      </c>
      <c r="G14" s="121">
        <f>SUMIF(訂單詳細資料表格[訂單編號],訂單資料表格[[#This Row],[訂單編號]],訂單詳細資料表格[小計])</f>
        <v>25016</v>
      </c>
      <c r="H14" s="121">
        <f>SUMIF(訂單詳細資料表格[訂單編號],訂單資料表格[[#This Row],[訂單編號]],訂單詳細資料表格[成本])</f>
        <v>10797</v>
      </c>
      <c r="I14" s="121">
        <v>33</v>
      </c>
      <c r="J14" s="41" t="s">
        <v>221</v>
      </c>
    </row>
    <row r="15" spans="2:10" ht="16.5" customHeight="1" x14ac:dyDescent="0.25">
      <c r="B15" s="112" t="s">
        <v>637</v>
      </c>
      <c r="C15" s="113" t="s">
        <v>177</v>
      </c>
      <c r="D15" s="113" t="s">
        <v>123</v>
      </c>
      <c r="E15" s="114">
        <v>41450</v>
      </c>
      <c r="F15" s="41" t="s">
        <v>1297</v>
      </c>
      <c r="G15" s="121">
        <f>SUMIF(訂單詳細資料表格[訂單編號],訂單資料表格[[#This Row],[訂單編號]],訂單詳細資料表格[小計])</f>
        <v>6342</v>
      </c>
      <c r="H15" s="121">
        <f>SUMIF(訂單詳細資料表格[訂單編號],訂單資料表格[[#This Row],[訂單編號]],訂單詳細資料表格[成本])</f>
        <v>4410</v>
      </c>
      <c r="I15" s="121">
        <v>16</v>
      </c>
      <c r="J15" s="41" t="s">
        <v>214</v>
      </c>
    </row>
    <row r="16" spans="2:10" ht="16.5" customHeight="1" x14ac:dyDescent="0.25">
      <c r="B16" s="112" t="s">
        <v>404</v>
      </c>
      <c r="C16" s="113" t="s">
        <v>177</v>
      </c>
      <c r="D16" s="113" t="s">
        <v>107</v>
      </c>
      <c r="E16" s="114">
        <v>41457</v>
      </c>
      <c r="F16" s="41" t="s">
        <v>1297</v>
      </c>
      <c r="G16" s="121">
        <f>SUMIF(訂單詳細資料表格[訂單編號],訂單資料表格[[#This Row],[訂單編號]],訂單詳細資料表格[小計])</f>
        <v>161595</v>
      </c>
      <c r="H16" s="121">
        <f>SUMIF(訂單詳細資料表格[訂單編號],訂單資料表格[[#This Row],[訂單編號]],訂單詳細資料表格[成本])</f>
        <v>91537</v>
      </c>
      <c r="I16" s="121">
        <v>779</v>
      </c>
      <c r="J16" s="41" t="s">
        <v>214</v>
      </c>
    </row>
    <row r="17" spans="2:10" ht="16.5" customHeight="1" x14ac:dyDescent="0.25">
      <c r="B17" s="112" t="s">
        <v>407</v>
      </c>
      <c r="C17" s="113" t="s">
        <v>177</v>
      </c>
      <c r="D17" s="113" t="s">
        <v>123</v>
      </c>
      <c r="E17" s="114">
        <v>41463</v>
      </c>
      <c r="F17" s="41" t="s">
        <v>1295</v>
      </c>
      <c r="G17" s="121">
        <f>SUMIF(訂單詳細資料表格[訂單編號],訂單資料表格[[#This Row],[訂單編號]],訂單詳細資料表格[小計])</f>
        <v>6240</v>
      </c>
      <c r="H17" s="121">
        <f>SUMIF(訂單詳細資料表格[訂單編號],訂單資料表格[[#This Row],[訂單編號]],訂單詳細資料表格[成本])</f>
        <v>5088</v>
      </c>
      <c r="I17" s="121">
        <v>28</v>
      </c>
      <c r="J17" s="41" t="s">
        <v>221</v>
      </c>
    </row>
    <row r="18" spans="2:10" ht="16.5" customHeight="1" x14ac:dyDescent="0.25">
      <c r="B18" s="112" t="s">
        <v>411</v>
      </c>
      <c r="C18" s="113" t="s">
        <v>177</v>
      </c>
      <c r="D18" s="113" t="s">
        <v>107</v>
      </c>
      <c r="E18" s="114">
        <v>41467</v>
      </c>
      <c r="F18" s="41" t="s">
        <v>1296</v>
      </c>
      <c r="G18" s="121">
        <f>SUMIF(訂單詳細資料表格[訂單編號],訂單資料表格[[#This Row],[訂單編號]],訂單詳細資料表格[小計])</f>
        <v>254424</v>
      </c>
      <c r="H18" s="121">
        <f>SUMIF(訂單詳細資料表格[訂單編號],訂單資料表格[[#This Row],[訂單編號]],訂單詳細資料表格[成本])</f>
        <v>134141</v>
      </c>
      <c r="I18" s="121">
        <v>253</v>
      </c>
      <c r="J18" s="41" t="s">
        <v>214</v>
      </c>
    </row>
    <row r="19" spans="2:10" ht="16.5" customHeight="1" x14ac:dyDescent="0.25">
      <c r="B19" s="112" t="s">
        <v>648</v>
      </c>
      <c r="C19" s="113" t="s">
        <v>177</v>
      </c>
      <c r="D19" s="113" t="s">
        <v>157</v>
      </c>
      <c r="E19" s="114">
        <v>41471</v>
      </c>
      <c r="F19" s="41" t="s">
        <v>1295</v>
      </c>
      <c r="G19" s="121">
        <f>SUMIF(訂單詳細資料表格[訂單編號],訂單資料表格[[#This Row],[訂單編號]],訂單詳細資料表格[小計])</f>
        <v>44770</v>
      </c>
      <c r="H19" s="121">
        <f>SUMIF(訂單詳細資料表格[訂單編號],訂單資料表格[[#This Row],[訂單編號]],訂單詳細資料表格[成本])</f>
        <v>25344</v>
      </c>
      <c r="I19" s="121">
        <v>507</v>
      </c>
      <c r="J19" s="41" t="s">
        <v>214</v>
      </c>
    </row>
    <row r="20" spans="2:10" ht="16.5" customHeight="1" x14ac:dyDescent="0.25">
      <c r="B20" s="112" t="s">
        <v>420</v>
      </c>
      <c r="C20" s="113" t="s">
        <v>177</v>
      </c>
      <c r="D20" s="113" t="s">
        <v>107</v>
      </c>
      <c r="E20" s="114">
        <v>41481</v>
      </c>
      <c r="F20" s="41" t="s">
        <v>1296</v>
      </c>
      <c r="G20" s="121">
        <f>SUMIF(訂單詳細資料表格[訂單編號],訂單資料表格[[#This Row],[訂單編號]],訂單詳細資料表格[小計])</f>
        <v>22720</v>
      </c>
      <c r="H20" s="121">
        <f>SUMIF(訂單詳細資料表格[訂單編號],訂單資料表格[[#This Row],[訂單編號]],訂單詳細資料表格[成本])</f>
        <v>15960</v>
      </c>
      <c r="I20" s="121">
        <v>369</v>
      </c>
      <c r="J20" s="41" t="s">
        <v>221</v>
      </c>
    </row>
    <row r="21" spans="2:10" ht="16.5" customHeight="1" x14ac:dyDescent="0.25">
      <c r="B21" s="112" t="s">
        <v>428</v>
      </c>
      <c r="C21" s="113" t="s">
        <v>177</v>
      </c>
      <c r="D21" s="113" t="s">
        <v>123</v>
      </c>
      <c r="E21" s="114">
        <v>41493</v>
      </c>
      <c r="F21" s="41" t="s">
        <v>1297</v>
      </c>
      <c r="G21" s="121">
        <f>SUMIF(訂單詳細資料表格[訂單編號],訂單資料表格[[#This Row],[訂單編號]],訂單詳細資料表格[小計])</f>
        <v>68391</v>
      </c>
      <c r="H21" s="121">
        <f>SUMIF(訂單詳細資料表格[訂單編號],訂單資料表格[[#This Row],[訂單編號]],訂單詳細資料表格[成本])</f>
        <v>54468</v>
      </c>
      <c r="I21" s="121">
        <v>531</v>
      </c>
      <c r="J21" s="41" t="s">
        <v>221</v>
      </c>
    </row>
    <row r="22" spans="2:10" ht="16.5" customHeight="1" x14ac:dyDescent="0.25">
      <c r="B22" s="112" t="s">
        <v>674</v>
      </c>
      <c r="C22" s="113" t="s">
        <v>177</v>
      </c>
      <c r="D22" s="113" t="s">
        <v>123</v>
      </c>
      <c r="E22" s="114">
        <v>41523</v>
      </c>
      <c r="F22" s="41" t="s">
        <v>1295</v>
      </c>
      <c r="G22" s="121">
        <f>SUMIF(訂單詳細資料表格[訂單編號],訂單資料表格[[#This Row],[訂單編號]],訂單詳細資料表格[小計])</f>
        <v>29070</v>
      </c>
      <c r="H22" s="121">
        <f>SUMIF(訂單詳細資料表格[訂單編號],訂單資料表格[[#This Row],[訂單編號]],訂單詳細資料表格[成本])</f>
        <v>20349</v>
      </c>
      <c r="I22" s="121">
        <v>254</v>
      </c>
      <c r="J22" s="41" t="s">
        <v>221</v>
      </c>
    </row>
    <row r="23" spans="2:10" ht="16.5" customHeight="1" x14ac:dyDescent="0.25">
      <c r="B23" s="112" t="s">
        <v>686</v>
      </c>
      <c r="C23" s="113" t="s">
        <v>177</v>
      </c>
      <c r="D23" s="113" t="s">
        <v>107</v>
      </c>
      <c r="E23" s="114">
        <v>41548</v>
      </c>
      <c r="F23" s="41" t="s">
        <v>1296</v>
      </c>
      <c r="G23" s="121">
        <f>SUMIF(訂單詳細資料表格[訂單編號],訂單資料表格[[#This Row],[訂單編號]],訂單詳細資料表格[小計])</f>
        <v>356641</v>
      </c>
      <c r="H23" s="121">
        <f>SUMIF(訂單詳細資料表格[訂單編號],訂單資料表格[[#This Row],[訂單編號]],訂單詳細資料表格[成本])</f>
        <v>222235</v>
      </c>
      <c r="I23" s="121">
        <v>5887</v>
      </c>
      <c r="J23" s="41" t="s">
        <v>221</v>
      </c>
    </row>
    <row r="24" spans="2:10" ht="16.5" customHeight="1" x14ac:dyDescent="0.25">
      <c r="B24" s="112" t="s">
        <v>687</v>
      </c>
      <c r="C24" s="113" t="s">
        <v>177</v>
      </c>
      <c r="D24" s="113" t="s">
        <v>157</v>
      </c>
      <c r="E24" s="114">
        <v>41549</v>
      </c>
      <c r="F24" s="41" t="s">
        <v>1295</v>
      </c>
      <c r="G24" s="121">
        <f>SUMIF(訂單詳細資料表格[訂單編號],訂單資料表格[[#This Row],[訂單編號]],訂單詳細資料表格[小計])</f>
        <v>115890</v>
      </c>
      <c r="H24" s="121">
        <f>SUMIF(訂單詳細資料表格[訂單編號],訂單資料表格[[#This Row],[訂單編號]],訂單詳細資料表格[成本])</f>
        <v>62670</v>
      </c>
      <c r="I24" s="121">
        <v>952</v>
      </c>
      <c r="J24" s="41" t="s">
        <v>214</v>
      </c>
    </row>
    <row r="25" spans="2:10" ht="16.5" customHeight="1" x14ac:dyDescent="0.25">
      <c r="B25" s="112" t="s">
        <v>694</v>
      </c>
      <c r="C25" s="113" t="s">
        <v>177</v>
      </c>
      <c r="D25" s="113" t="s">
        <v>123</v>
      </c>
      <c r="E25" s="114">
        <v>41557</v>
      </c>
      <c r="F25" s="41" t="s">
        <v>1296</v>
      </c>
      <c r="G25" s="121">
        <f>SUMIF(訂單詳細資料表格[訂單編號],訂單資料表格[[#This Row],[訂單編號]],訂單詳細資料表格[小計])</f>
        <v>36716</v>
      </c>
      <c r="H25" s="121">
        <f>SUMIF(訂單詳細資料表格[訂單編號],訂單資料表格[[#This Row],[訂單編號]],訂單詳細資料表格[成本])</f>
        <v>20100</v>
      </c>
      <c r="I25" s="121">
        <v>25</v>
      </c>
      <c r="J25" s="41" t="s">
        <v>214</v>
      </c>
    </row>
    <row r="26" spans="2:10" ht="16.5" customHeight="1" x14ac:dyDescent="0.25">
      <c r="B26" s="112" t="s">
        <v>478</v>
      </c>
      <c r="C26" s="113" t="s">
        <v>177</v>
      </c>
      <c r="D26" s="113" t="s">
        <v>157</v>
      </c>
      <c r="E26" s="114">
        <v>41561</v>
      </c>
      <c r="F26" s="41" t="s">
        <v>1296</v>
      </c>
      <c r="G26" s="121">
        <f>SUMIF(訂單詳細資料表格[訂單編號],訂單資料表格[[#This Row],[訂單編號]],訂單詳細資料表格[小計])</f>
        <v>87473</v>
      </c>
      <c r="H26" s="121">
        <f>SUMIF(訂單詳細資料表格[訂單編號],訂單資料表格[[#This Row],[訂單編號]],訂單詳細資料表格[成本])</f>
        <v>40822</v>
      </c>
      <c r="I26" s="121">
        <v>393</v>
      </c>
      <c r="J26" s="41" t="s">
        <v>221</v>
      </c>
    </row>
    <row r="27" spans="2:10" ht="16.5" customHeight="1" x14ac:dyDescent="0.25">
      <c r="B27" s="112" t="s">
        <v>703</v>
      </c>
      <c r="C27" s="113" t="s">
        <v>177</v>
      </c>
      <c r="D27" s="113" t="s">
        <v>107</v>
      </c>
      <c r="E27" s="114">
        <v>41570</v>
      </c>
      <c r="F27" s="41" t="s">
        <v>1297</v>
      </c>
      <c r="G27" s="121">
        <f>SUMIF(訂單詳細資料表格[訂單編號],訂單資料表格[[#This Row],[訂單編號]],訂單詳細資料表格[小計])</f>
        <v>82745</v>
      </c>
      <c r="H27" s="121">
        <f>SUMIF(訂單詳細資料表格[訂單編號],訂單資料表格[[#This Row],[訂單編號]],訂單詳細資料表格[成本])</f>
        <v>58305</v>
      </c>
      <c r="I27" s="121">
        <v>816</v>
      </c>
      <c r="J27" s="41" t="s">
        <v>214</v>
      </c>
    </row>
    <row r="28" spans="2:10" ht="16.5" customHeight="1" x14ac:dyDescent="0.25">
      <c r="B28" s="112" t="s">
        <v>707</v>
      </c>
      <c r="C28" s="113" t="s">
        <v>177</v>
      </c>
      <c r="D28" s="113" t="s">
        <v>107</v>
      </c>
      <c r="E28" s="114">
        <v>41576</v>
      </c>
      <c r="F28" s="41" t="s">
        <v>1297</v>
      </c>
      <c r="G28" s="121">
        <f>SUMIF(訂單詳細資料表格[訂單編號],訂單資料表格[[#This Row],[訂單編號]],訂單詳細資料表格[小計])</f>
        <v>59462</v>
      </c>
      <c r="H28" s="121">
        <f>SUMIF(訂單詳細資料表格[訂單編號],訂單資料表格[[#This Row],[訂單編號]],訂單詳細資料表格[成本])</f>
        <v>31473</v>
      </c>
      <c r="I28" s="121">
        <v>1</v>
      </c>
      <c r="J28" s="41" t="s">
        <v>221</v>
      </c>
    </row>
    <row r="29" spans="2:10" ht="16.5" customHeight="1" x14ac:dyDescent="0.25">
      <c r="B29" s="112" t="s">
        <v>1048</v>
      </c>
      <c r="C29" s="113" t="s">
        <v>177</v>
      </c>
      <c r="D29" s="113" t="s">
        <v>123</v>
      </c>
      <c r="E29" s="114">
        <v>41643</v>
      </c>
      <c r="F29" s="41" t="s">
        <v>1297</v>
      </c>
      <c r="G29" s="121">
        <f>SUMIF(訂單詳細資料表格[訂單編號],訂單資料表格[[#This Row],[訂單編號]],訂單詳細資料表格[小計])</f>
        <v>34112</v>
      </c>
      <c r="H29" s="121">
        <f>SUMIF(訂單詳細資料表格[訂單編號],訂單資料表格[[#This Row],[訂單編號]],訂單詳細資料表格[成本])</f>
        <v>26274</v>
      </c>
      <c r="I29" s="121">
        <v>75</v>
      </c>
      <c r="J29" s="41" t="s">
        <v>214</v>
      </c>
    </row>
    <row r="30" spans="2:10" ht="16.5" customHeight="1" x14ac:dyDescent="0.25">
      <c r="B30" s="112" t="s">
        <v>1049</v>
      </c>
      <c r="C30" s="113" t="s">
        <v>177</v>
      </c>
      <c r="D30" s="113" t="s">
        <v>107</v>
      </c>
      <c r="E30" s="114">
        <v>41644</v>
      </c>
      <c r="F30" s="41" t="s">
        <v>1297</v>
      </c>
      <c r="G30" s="121">
        <f>SUMIF(訂單詳細資料表格[訂單編號],訂單資料表格[[#This Row],[訂單編號]],訂單詳細資料表格[小計])</f>
        <v>447178</v>
      </c>
      <c r="H30" s="121">
        <f>SUMIF(訂單詳細資料表格[訂單編號],訂單資料表格[[#This Row],[訂單編號]],訂單詳細資料表格[成本])</f>
        <v>239363</v>
      </c>
      <c r="I30" s="121">
        <v>472</v>
      </c>
      <c r="J30" s="41" t="s">
        <v>214</v>
      </c>
    </row>
    <row r="31" spans="2:10" ht="16.5" customHeight="1" x14ac:dyDescent="0.25">
      <c r="B31" s="112" t="s">
        <v>1266</v>
      </c>
      <c r="C31" s="113" t="s">
        <v>177</v>
      </c>
      <c r="D31" s="113" t="s">
        <v>123</v>
      </c>
      <c r="E31" s="114">
        <v>41649</v>
      </c>
      <c r="F31" s="41" t="s">
        <v>1297</v>
      </c>
      <c r="G31" s="121">
        <f>SUMIF(訂單詳細資料表格[訂單編號],訂單資料表格[[#This Row],[訂單編號]],訂單詳細資料表格[小計])</f>
        <v>188023</v>
      </c>
      <c r="H31" s="121">
        <f>SUMIF(訂單詳細資料表格[訂單編號],訂單資料表格[[#This Row],[訂單編號]],訂單詳細資料表格[成本])</f>
        <v>101356</v>
      </c>
      <c r="I31" s="121">
        <v>595</v>
      </c>
      <c r="J31" s="41" t="s">
        <v>214</v>
      </c>
    </row>
    <row r="32" spans="2:10" ht="16.5" customHeight="1" x14ac:dyDescent="0.25">
      <c r="B32" s="112" t="s">
        <v>1081</v>
      </c>
      <c r="C32" s="113" t="s">
        <v>177</v>
      </c>
      <c r="D32" s="113" t="s">
        <v>123</v>
      </c>
      <c r="E32" s="114">
        <v>41683</v>
      </c>
      <c r="F32" s="41" t="s">
        <v>1295</v>
      </c>
      <c r="G32" s="121">
        <f>SUMIF(訂單詳細資料表格[訂單編號],訂單資料表格[[#This Row],[訂單編號]],訂單詳細資料表格[小計])</f>
        <v>147485</v>
      </c>
      <c r="H32" s="121">
        <f>SUMIF(訂單詳細資料表格[訂單編號],訂單資料表格[[#This Row],[訂單編號]],訂單詳細資料表格[成本])</f>
        <v>77454</v>
      </c>
      <c r="I32" s="121">
        <v>1270</v>
      </c>
      <c r="J32" s="41" t="s">
        <v>221</v>
      </c>
    </row>
    <row r="33" spans="2:10" ht="16.5" customHeight="1" x14ac:dyDescent="0.25">
      <c r="B33" s="112" t="s">
        <v>1086</v>
      </c>
      <c r="C33" s="113" t="s">
        <v>177</v>
      </c>
      <c r="D33" s="113" t="s">
        <v>157</v>
      </c>
      <c r="E33" s="114">
        <v>41692</v>
      </c>
      <c r="F33" s="41" t="s">
        <v>1296</v>
      </c>
      <c r="G33" s="121">
        <f>SUMIF(訂單詳細資料表格[訂單編號],訂單資料表格[[#This Row],[訂單編號]],訂單詳細資料表格[小計])</f>
        <v>31447</v>
      </c>
      <c r="H33" s="121">
        <f>SUMIF(訂單詳細資料表格[訂單編號],訂單資料表格[[#This Row],[訂單編號]],訂單詳細資料表格[成本])</f>
        <v>17700</v>
      </c>
      <c r="I33" s="121">
        <v>776</v>
      </c>
      <c r="J33" s="41" t="s">
        <v>214</v>
      </c>
    </row>
    <row r="34" spans="2:10" ht="16.5" customHeight="1" x14ac:dyDescent="0.25">
      <c r="B34" s="112" t="s">
        <v>1092</v>
      </c>
      <c r="C34" s="113" t="s">
        <v>177</v>
      </c>
      <c r="D34" s="113" t="s">
        <v>123</v>
      </c>
      <c r="E34" s="114">
        <v>41701</v>
      </c>
      <c r="F34" s="41" t="s">
        <v>1297</v>
      </c>
      <c r="G34" s="121">
        <f>SUMIF(訂單詳細資料表格[訂單編號],訂單資料表格[[#This Row],[訂單編號]],訂單詳細資料表格[小計])</f>
        <v>308182</v>
      </c>
      <c r="H34" s="121">
        <f>SUMIF(訂單詳細資料表格[訂單編號],訂單資料表格[[#This Row],[訂單編號]],訂單詳細資料表格[成本])</f>
        <v>155567</v>
      </c>
      <c r="I34" s="121">
        <v>1347</v>
      </c>
      <c r="J34" s="41" t="s">
        <v>214</v>
      </c>
    </row>
    <row r="35" spans="2:10" ht="16.5" customHeight="1" x14ac:dyDescent="0.25">
      <c r="B35" s="112" t="s">
        <v>812</v>
      </c>
      <c r="C35" s="113" t="s">
        <v>177</v>
      </c>
      <c r="D35" s="113" t="s">
        <v>107</v>
      </c>
      <c r="E35" s="114">
        <v>41706</v>
      </c>
      <c r="F35" s="41" t="s">
        <v>1297</v>
      </c>
      <c r="G35" s="121">
        <f>SUMIF(訂單詳細資料表格[訂單編號],訂單資料表格[[#This Row],[訂單編號]],訂單詳細資料表格[小計])</f>
        <v>266071</v>
      </c>
      <c r="H35" s="121">
        <f>SUMIF(訂單詳細資料表格[訂單編號],訂單資料表格[[#This Row],[訂單編號]],訂單詳細資料表格[成本])</f>
        <v>165950</v>
      </c>
      <c r="I35" s="121">
        <v>763</v>
      </c>
      <c r="J35" s="41" t="s">
        <v>221</v>
      </c>
    </row>
    <row r="36" spans="2:10" ht="16.5" customHeight="1" x14ac:dyDescent="0.25">
      <c r="B36" s="112" t="s">
        <v>1104</v>
      </c>
      <c r="C36" s="113" t="s">
        <v>177</v>
      </c>
      <c r="D36" s="113" t="s">
        <v>123</v>
      </c>
      <c r="E36" s="114">
        <v>41731</v>
      </c>
      <c r="F36" s="41" t="s">
        <v>1296</v>
      </c>
      <c r="G36" s="121">
        <f>SUMIF(訂單詳細資料表格[訂單編號],訂單資料表格[[#This Row],[訂單編號]],訂單詳細資料表格[小計])</f>
        <v>137460</v>
      </c>
      <c r="H36" s="121">
        <f>SUMIF(訂單詳細資料表格[訂單編號],訂單資料表格[[#This Row],[訂單編號]],訂單詳細資料表格[成本])</f>
        <v>84333</v>
      </c>
      <c r="I36" s="121">
        <v>78</v>
      </c>
      <c r="J36" s="41" t="s">
        <v>221</v>
      </c>
    </row>
    <row r="37" spans="2:10" ht="16.5" customHeight="1" x14ac:dyDescent="0.25">
      <c r="B37" s="112" t="s">
        <v>845</v>
      </c>
      <c r="C37" s="113" t="s">
        <v>177</v>
      </c>
      <c r="D37" s="113" t="s">
        <v>107</v>
      </c>
      <c r="E37" s="114">
        <v>41745</v>
      </c>
      <c r="F37" s="41" t="s">
        <v>1295</v>
      </c>
      <c r="G37" s="121">
        <f>SUMIF(訂單詳細資料表格[訂單編號],訂單資料表格[[#This Row],[訂單編號]],訂單詳細資料表格[小計])</f>
        <v>204435</v>
      </c>
      <c r="H37" s="121">
        <f>SUMIF(訂單詳細資料表格[訂單編號],訂單資料表格[[#This Row],[訂單編號]],訂單詳細資料表格[成本])</f>
        <v>120282</v>
      </c>
      <c r="I37" s="121">
        <v>2948</v>
      </c>
      <c r="J37" s="41" t="s">
        <v>214</v>
      </c>
    </row>
    <row r="38" spans="2:10" ht="16.5" customHeight="1" x14ac:dyDescent="0.25">
      <c r="B38" s="112" t="s">
        <v>758</v>
      </c>
      <c r="C38" s="113" t="s">
        <v>177</v>
      </c>
      <c r="D38" s="113" t="s">
        <v>123</v>
      </c>
      <c r="E38" s="114">
        <v>41753</v>
      </c>
      <c r="F38" s="41" t="s">
        <v>1295</v>
      </c>
      <c r="G38" s="121">
        <f>SUMIF(訂單詳細資料表格[訂單編號],訂單資料表格[[#This Row],[訂單編號]],訂單詳細資料表格[小計])</f>
        <v>40458</v>
      </c>
      <c r="H38" s="121">
        <f>SUMIF(訂單詳細資料表格[訂單編號],訂單資料表格[[#This Row],[訂單編號]],訂單詳細資料表格[成本])</f>
        <v>21433</v>
      </c>
      <c r="I38" s="121">
        <v>3491</v>
      </c>
      <c r="J38" s="41" t="s">
        <v>221</v>
      </c>
    </row>
    <row r="39" spans="2:10" ht="16.5" customHeight="1" x14ac:dyDescent="0.25">
      <c r="B39" s="112" t="s">
        <v>854</v>
      </c>
      <c r="C39" s="113" t="s">
        <v>177</v>
      </c>
      <c r="D39" s="113" t="s">
        <v>123</v>
      </c>
      <c r="E39" s="114">
        <v>41756</v>
      </c>
      <c r="F39" s="41" t="s">
        <v>1295</v>
      </c>
      <c r="G39" s="121">
        <f>SUMIF(訂單詳細資料表格[訂單編號],訂單資料表格[[#This Row],[訂單編號]],訂單詳細資料表格[小計])</f>
        <v>181568</v>
      </c>
      <c r="H39" s="121">
        <f>SUMIF(訂單詳細資料表格[訂單編號],訂單資料表格[[#This Row],[訂單編號]],訂單詳細資料表格[成本])</f>
        <v>109693</v>
      </c>
      <c r="I39" s="121">
        <v>2352</v>
      </c>
      <c r="J39" s="41" t="s">
        <v>214</v>
      </c>
    </row>
    <row r="40" spans="2:10" ht="16.5" customHeight="1" x14ac:dyDescent="0.25">
      <c r="B40" s="112" t="s">
        <v>856</v>
      </c>
      <c r="C40" s="113" t="s">
        <v>177</v>
      </c>
      <c r="D40" s="113" t="s">
        <v>107</v>
      </c>
      <c r="E40" s="114">
        <v>41758</v>
      </c>
      <c r="F40" s="41" t="s">
        <v>1296</v>
      </c>
      <c r="G40" s="121">
        <f>SUMIF(訂單詳細資料表格[訂單編號],訂單資料表格[[#This Row],[訂單編號]],訂單詳細資料表格[小計])</f>
        <v>446516</v>
      </c>
      <c r="H40" s="121">
        <f>SUMIF(訂單詳細資料表格[訂單編號],訂單資料表格[[#This Row],[訂單編號]],訂單詳細資料表格[成本])</f>
        <v>261900</v>
      </c>
      <c r="I40" s="121">
        <v>3831</v>
      </c>
      <c r="J40" s="41" t="s">
        <v>221</v>
      </c>
    </row>
    <row r="41" spans="2:10" ht="16.5" customHeight="1" x14ac:dyDescent="0.25">
      <c r="B41" s="112" t="s">
        <v>768</v>
      </c>
      <c r="C41" s="113" t="s">
        <v>177</v>
      </c>
      <c r="D41" s="113" t="s">
        <v>157</v>
      </c>
      <c r="E41" s="114">
        <v>41762</v>
      </c>
      <c r="F41" s="41" t="s">
        <v>1296</v>
      </c>
      <c r="G41" s="121">
        <f>SUMIF(訂單詳細資料表格[訂單編號],訂單資料表格[[#This Row],[訂單編號]],訂單詳細資料表格[小計])</f>
        <v>3302</v>
      </c>
      <c r="H41" s="121">
        <f>SUMIF(訂單詳細資料表格[訂單編號],訂單資料表格[[#This Row],[訂單編號]],訂單詳細資料表格[成本])</f>
        <v>2548</v>
      </c>
      <c r="I41" s="121">
        <v>528</v>
      </c>
      <c r="J41" s="41" t="s">
        <v>214</v>
      </c>
    </row>
    <row r="42" spans="2:10" ht="16.5" customHeight="1" x14ac:dyDescent="0.25">
      <c r="B42" s="112" t="s">
        <v>762</v>
      </c>
      <c r="C42" s="113" t="s">
        <v>177</v>
      </c>
      <c r="D42" s="113" t="s">
        <v>107</v>
      </c>
      <c r="E42" s="114">
        <v>41764</v>
      </c>
      <c r="F42" s="41" t="s">
        <v>1297</v>
      </c>
      <c r="G42" s="121">
        <f>SUMIF(訂單詳細資料表格[訂單編號],訂單資料表格[[#This Row],[訂單編號]],訂單詳細資料表格[小計])</f>
        <v>16872</v>
      </c>
      <c r="H42" s="121">
        <f>SUMIF(訂單詳細資料表格[訂單編號],訂單資料表格[[#This Row],[訂單編號]],訂單詳細資料表格[成本])</f>
        <v>10144</v>
      </c>
      <c r="I42" s="121">
        <v>160</v>
      </c>
      <c r="J42" s="41" t="s">
        <v>214</v>
      </c>
    </row>
    <row r="43" spans="2:10" ht="16.5" customHeight="1" x14ac:dyDescent="0.25">
      <c r="B43" s="112" t="s">
        <v>764</v>
      </c>
      <c r="C43" s="113" t="s">
        <v>177</v>
      </c>
      <c r="D43" s="113" t="s">
        <v>123</v>
      </c>
      <c r="E43" s="114">
        <v>41764</v>
      </c>
      <c r="F43" s="41" t="s">
        <v>1295</v>
      </c>
      <c r="G43" s="121">
        <f>SUMIF(訂單詳細資料表格[訂單編號],訂單資料表格[[#This Row],[訂單編號]],訂單詳細資料表格[小計])</f>
        <v>228426</v>
      </c>
      <c r="H43" s="121">
        <f>SUMIF(訂單詳細資料表格[訂單編號],訂單資料表格[[#This Row],[訂單編號]],訂單詳細資料表格[成本])</f>
        <v>118959</v>
      </c>
      <c r="I43" s="121">
        <v>2093</v>
      </c>
      <c r="J43" s="41" t="s">
        <v>214</v>
      </c>
    </row>
    <row r="44" spans="2:10" ht="16.5" customHeight="1" x14ac:dyDescent="0.25">
      <c r="B44" s="112" t="s">
        <v>785</v>
      </c>
      <c r="C44" s="113" t="s">
        <v>177</v>
      </c>
      <c r="D44" s="113" t="s">
        <v>157</v>
      </c>
      <c r="E44" s="114">
        <v>41784</v>
      </c>
      <c r="F44" s="41" t="s">
        <v>1297</v>
      </c>
      <c r="G44" s="121">
        <f>SUMIF(訂單詳細資料表格[訂單編號],訂單資料表格[[#This Row],[訂單編號]],訂單詳細資料表格[小計])</f>
        <v>125252</v>
      </c>
      <c r="H44" s="121">
        <f>SUMIF(訂單詳細資料表格[訂單編號],訂單資料表格[[#This Row],[訂單編號]],訂單詳細資料表格[成本])</f>
        <v>54156</v>
      </c>
      <c r="I44" s="121">
        <v>432</v>
      </c>
      <c r="J44" s="41" t="s">
        <v>214</v>
      </c>
    </row>
    <row r="45" spans="2:10" ht="16.5" customHeight="1" x14ac:dyDescent="0.25">
      <c r="B45" s="112" t="s">
        <v>1150</v>
      </c>
      <c r="C45" s="113" t="s">
        <v>177</v>
      </c>
      <c r="D45" s="113" t="s">
        <v>123</v>
      </c>
      <c r="E45" s="114">
        <v>41803</v>
      </c>
      <c r="F45" s="41" t="s">
        <v>1297</v>
      </c>
      <c r="G45" s="121">
        <f>SUMIF(訂單詳細資料表格[訂單編號],訂單資料表格[[#This Row],[訂單編號]],訂單詳細資料表格[小計])</f>
        <v>182631</v>
      </c>
      <c r="H45" s="121">
        <f>SUMIF(訂單詳細資料表格[訂單編號],訂單資料表格[[#This Row],[訂單編號]],訂單詳細資料表格[成本])</f>
        <v>99808</v>
      </c>
      <c r="I45" s="121">
        <v>500</v>
      </c>
      <c r="J45" s="41" t="s">
        <v>221</v>
      </c>
    </row>
    <row r="46" spans="2:10" ht="16.5" customHeight="1" x14ac:dyDescent="0.25">
      <c r="B46" s="112" t="s">
        <v>1153</v>
      </c>
      <c r="C46" s="113" t="s">
        <v>177</v>
      </c>
      <c r="D46" s="113" t="s">
        <v>123</v>
      </c>
      <c r="E46" s="114">
        <v>41809</v>
      </c>
      <c r="F46" s="41" t="s">
        <v>1296</v>
      </c>
      <c r="G46" s="121">
        <f>SUMIF(訂單詳細資料表格[訂單編號],訂單資料表格[[#This Row],[訂單編號]],訂單詳細資料表格[小計])</f>
        <v>23982</v>
      </c>
      <c r="H46" s="121">
        <f>SUMIF(訂單詳細資料表格[訂單編號],訂單資料表格[[#This Row],[訂單編號]],訂單詳細資料表格[成本])</f>
        <v>13258</v>
      </c>
      <c r="I46" s="121">
        <v>644</v>
      </c>
      <c r="J46" s="41" t="s">
        <v>221</v>
      </c>
    </row>
    <row r="47" spans="2:10" ht="16.5" customHeight="1" x14ac:dyDescent="0.25">
      <c r="B47" s="112" t="s">
        <v>1154</v>
      </c>
      <c r="C47" s="113" t="s">
        <v>177</v>
      </c>
      <c r="D47" s="113" t="s">
        <v>123</v>
      </c>
      <c r="E47" s="114">
        <v>41815</v>
      </c>
      <c r="F47" s="41" t="s">
        <v>1297</v>
      </c>
      <c r="G47" s="121">
        <f>SUMIF(訂單詳細資料表格[訂單編號],訂單資料表格[[#This Row],[訂單編號]],訂單詳細資料表格[小計])</f>
        <v>144021</v>
      </c>
      <c r="H47" s="121">
        <f>SUMIF(訂單詳細資料表格[訂單編號],訂單資料表格[[#This Row],[訂單編號]],訂單詳細資料表格[成本])</f>
        <v>91675</v>
      </c>
      <c r="I47" s="121">
        <v>73</v>
      </c>
      <c r="J47" s="41" t="s">
        <v>221</v>
      </c>
    </row>
    <row r="48" spans="2:10" ht="16.5" customHeight="1" x14ac:dyDescent="0.25">
      <c r="B48" s="112" t="s">
        <v>783</v>
      </c>
      <c r="C48" s="113" t="s">
        <v>177</v>
      </c>
      <c r="D48" s="113" t="s">
        <v>107</v>
      </c>
      <c r="E48" s="114">
        <v>41843</v>
      </c>
      <c r="F48" s="41" t="s">
        <v>1296</v>
      </c>
      <c r="G48" s="121">
        <f>SUMIF(訂單詳細資料表格[訂單編號],訂單資料表格[[#This Row],[訂單編號]],訂單詳細資料表格[小計])</f>
        <v>26996</v>
      </c>
      <c r="H48" s="121">
        <f>SUMIF(訂單詳細資料表格[訂單編號],訂單資料表格[[#This Row],[訂單編號]],訂單詳細資料表格[成本])</f>
        <v>17920</v>
      </c>
      <c r="I48" s="121">
        <v>739</v>
      </c>
      <c r="J48" s="41" t="s">
        <v>214</v>
      </c>
    </row>
    <row r="49" spans="2:10" ht="16.5" customHeight="1" x14ac:dyDescent="0.25">
      <c r="B49" s="112" t="s">
        <v>1183</v>
      </c>
      <c r="C49" s="113" t="s">
        <v>177</v>
      </c>
      <c r="D49" s="113" t="s">
        <v>123</v>
      </c>
      <c r="E49" s="114">
        <v>41878</v>
      </c>
      <c r="F49" s="41" t="s">
        <v>1297</v>
      </c>
      <c r="G49" s="121">
        <f>SUMIF(訂單詳細資料表格[訂單編號],訂單資料表格[[#This Row],[訂單編號]],訂單詳細資料表格[小計])</f>
        <v>157818</v>
      </c>
      <c r="H49" s="121">
        <f>SUMIF(訂單詳細資料表格[訂單編號],訂單資料表格[[#This Row],[訂單編號]],訂單詳細資料表格[成本])</f>
        <v>67822</v>
      </c>
      <c r="I49" s="121">
        <v>306</v>
      </c>
      <c r="J49" s="41" t="s">
        <v>221</v>
      </c>
    </row>
    <row r="50" spans="2:10" ht="16.5" customHeight="1" x14ac:dyDescent="0.25">
      <c r="B50" s="112" t="s">
        <v>962</v>
      </c>
      <c r="C50" s="113" t="s">
        <v>177</v>
      </c>
      <c r="D50" s="113" t="s">
        <v>123</v>
      </c>
      <c r="E50" s="114">
        <v>41893</v>
      </c>
      <c r="F50" s="41" t="s">
        <v>1296</v>
      </c>
      <c r="G50" s="121">
        <f>SUMIF(訂單詳細資料表格[訂單編號],訂單資料表格[[#This Row],[訂單編號]],訂單詳細資料表格[小計])</f>
        <v>317792</v>
      </c>
      <c r="H50" s="121">
        <f>SUMIF(訂單詳細資料表格[訂單編號],訂單資料表格[[#This Row],[訂單編號]],訂單詳細資料表格[成本])</f>
        <v>204327</v>
      </c>
      <c r="I50" s="121">
        <v>3598</v>
      </c>
      <c r="J50" s="41" t="s">
        <v>214</v>
      </c>
    </row>
    <row r="51" spans="2:10" ht="16.5" customHeight="1" x14ac:dyDescent="0.25">
      <c r="B51" s="112" t="s">
        <v>1227</v>
      </c>
      <c r="C51" s="113" t="s">
        <v>177</v>
      </c>
      <c r="D51" s="113" t="s">
        <v>107</v>
      </c>
      <c r="E51" s="114">
        <v>41956</v>
      </c>
      <c r="F51" s="41" t="s">
        <v>1296</v>
      </c>
      <c r="G51" s="121">
        <f>SUMIF(訂單詳細資料表格[訂單編號],訂單資料表格[[#This Row],[訂單編號]],訂單詳細資料表格[小計])</f>
        <v>19850</v>
      </c>
      <c r="H51" s="121">
        <f>SUMIF(訂單詳細資料表格[訂單編號],訂單資料表格[[#This Row],[訂單編號]],訂單詳細資料表格[成本])</f>
        <v>9975</v>
      </c>
      <c r="I51" s="121">
        <v>4</v>
      </c>
      <c r="J51" s="41" t="s">
        <v>214</v>
      </c>
    </row>
    <row r="52" spans="2:10" ht="16.5" customHeight="1" x14ac:dyDescent="0.25">
      <c r="B52" s="112" t="s">
        <v>1009</v>
      </c>
      <c r="C52" s="113" t="s">
        <v>177</v>
      </c>
      <c r="D52" s="113" t="s">
        <v>107</v>
      </c>
      <c r="E52" s="114">
        <v>41957</v>
      </c>
      <c r="F52" s="41" t="s">
        <v>1296</v>
      </c>
      <c r="G52" s="121">
        <f>SUMIF(訂單詳細資料表格[訂單編號],訂單資料表格[[#This Row],[訂單編號]],訂單詳細資料表格[小計])</f>
        <v>141925</v>
      </c>
      <c r="H52" s="121">
        <f>SUMIF(訂單詳細資料表格[訂單編號],訂單資料表格[[#This Row],[訂單編號]],訂單詳細資料表格[成本])</f>
        <v>64885</v>
      </c>
      <c r="I52" s="121">
        <v>344</v>
      </c>
      <c r="J52" s="41" t="s">
        <v>221</v>
      </c>
    </row>
    <row r="53" spans="2:10" ht="16.5" customHeight="1" x14ac:dyDescent="0.25">
      <c r="B53" s="112" t="s">
        <v>1231</v>
      </c>
      <c r="C53" s="113" t="s">
        <v>177</v>
      </c>
      <c r="D53" s="113" t="s">
        <v>107</v>
      </c>
      <c r="E53" s="114">
        <v>41963</v>
      </c>
      <c r="F53" s="41" t="s">
        <v>1296</v>
      </c>
      <c r="G53" s="121">
        <f>SUMIF(訂單詳細資料表格[訂單編號],訂單資料表格[[#This Row],[訂單編號]],訂單詳細資料表格[小計])</f>
        <v>118503</v>
      </c>
      <c r="H53" s="121">
        <f>SUMIF(訂單詳細資料表格[訂單編號],訂單資料表格[[#This Row],[訂單編號]],訂單詳細資料表格[成本])</f>
        <v>70521</v>
      </c>
      <c r="I53" s="121">
        <v>7</v>
      </c>
      <c r="J53" s="41" t="s">
        <v>214</v>
      </c>
    </row>
    <row r="54" spans="2:10" ht="16.5" customHeight="1" x14ac:dyDescent="0.25">
      <c r="B54" s="112" t="s">
        <v>1237</v>
      </c>
      <c r="C54" s="113" t="s">
        <v>177</v>
      </c>
      <c r="D54" s="113" t="s">
        <v>123</v>
      </c>
      <c r="E54" s="114">
        <v>41971</v>
      </c>
      <c r="F54" s="41" t="s">
        <v>1295</v>
      </c>
      <c r="G54" s="121">
        <f>SUMIF(訂單詳細資料表格[訂單編號],訂單資料表格[[#This Row],[訂單編號]],訂單詳細資料表格[小計])</f>
        <v>295175</v>
      </c>
      <c r="H54" s="121">
        <f>SUMIF(訂單詳細資料表格[訂單編號],訂單資料表格[[#This Row],[訂單編號]],訂單詳細資料表格[成本])</f>
        <v>169127</v>
      </c>
      <c r="I54" s="121">
        <v>296</v>
      </c>
      <c r="J54" s="41" t="s">
        <v>221</v>
      </c>
    </row>
    <row r="55" spans="2:10" ht="16.5" customHeight="1" x14ac:dyDescent="0.25">
      <c r="B55" s="112" t="s">
        <v>1045</v>
      </c>
      <c r="C55" s="113" t="s">
        <v>177</v>
      </c>
      <c r="D55" s="113" t="s">
        <v>107</v>
      </c>
      <c r="E55" s="114">
        <v>42003</v>
      </c>
      <c r="F55" s="41" t="s">
        <v>1296</v>
      </c>
      <c r="G55" s="121">
        <f>SUMIF(訂單詳細資料表格[訂單編號],訂單資料表格[[#This Row],[訂單編號]],訂單詳細資料表格[小計])</f>
        <v>109440</v>
      </c>
      <c r="H55" s="121">
        <f>SUMIF(訂單詳細資料表格[訂單編號],訂單資料表格[[#This Row],[訂單編號]],訂單詳細資料表格[成本])</f>
        <v>42720</v>
      </c>
      <c r="I55" s="121">
        <v>348</v>
      </c>
      <c r="J55" s="41" t="s">
        <v>221</v>
      </c>
    </row>
    <row r="56" spans="2:10" ht="16.5" customHeight="1" x14ac:dyDescent="0.25">
      <c r="B56" s="112" t="s">
        <v>543</v>
      </c>
      <c r="C56" s="113" t="s">
        <v>181</v>
      </c>
      <c r="D56" s="113" t="s">
        <v>140</v>
      </c>
      <c r="E56" s="114">
        <v>41277</v>
      </c>
      <c r="F56" s="41" t="s">
        <v>1296</v>
      </c>
      <c r="G56" s="121">
        <f>SUMIF(訂單詳細資料表格[訂單編號],訂單資料表格[[#This Row],[訂單編號]],訂單詳細資料表格[小計])</f>
        <v>14607</v>
      </c>
      <c r="H56" s="121">
        <f>SUMIF(訂單詳細資料表格[訂單編號],訂單資料表格[[#This Row],[訂單編號]],訂單詳細資料表格[成本])</f>
        <v>10773</v>
      </c>
      <c r="I56" s="121">
        <v>213</v>
      </c>
      <c r="J56" s="41" t="s">
        <v>221</v>
      </c>
    </row>
    <row r="57" spans="2:10" ht="16.5" customHeight="1" x14ac:dyDescent="0.25">
      <c r="B57" s="112" t="s">
        <v>260</v>
      </c>
      <c r="C57" s="113" t="s">
        <v>181</v>
      </c>
      <c r="D57" s="113" t="s">
        <v>137</v>
      </c>
      <c r="E57" s="114">
        <v>41283</v>
      </c>
      <c r="F57" s="41" t="s">
        <v>1296</v>
      </c>
      <c r="G57" s="121">
        <f>SUMIF(訂單詳細資料表格[訂單編號],訂單資料表格[[#This Row],[訂單編號]],訂單詳細資料表格[小計])</f>
        <v>141585</v>
      </c>
      <c r="H57" s="121">
        <f>SUMIF(訂單詳細資料表格[訂單編號],訂單資料表格[[#This Row],[訂單編號]],訂單詳細資料表格[成本])</f>
        <v>94034</v>
      </c>
      <c r="I57" s="121">
        <v>361</v>
      </c>
      <c r="J57" s="41" t="s">
        <v>221</v>
      </c>
    </row>
    <row r="58" spans="2:10" ht="16.5" customHeight="1" x14ac:dyDescent="0.25">
      <c r="B58" s="112" t="s">
        <v>265</v>
      </c>
      <c r="C58" s="113" t="s">
        <v>181</v>
      </c>
      <c r="D58" s="113" t="s">
        <v>137</v>
      </c>
      <c r="E58" s="114">
        <v>41289</v>
      </c>
      <c r="F58" s="41" t="s">
        <v>1295</v>
      </c>
      <c r="G58" s="121">
        <f>SUMIF(訂單詳細資料表格[訂單編號],訂單資料表格[[#This Row],[訂單編號]],訂單詳細資料表格[小計])</f>
        <v>92304</v>
      </c>
      <c r="H58" s="121">
        <f>SUMIF(訂單詳細資料表格[訂單編號],訂單資料表格[[#This Row],[訂單編號]],訂單詳細資料表格[成本])</f>
        <v>51264</v>
      </c>
      <c r="I58" s="121">
        <v>677</v>
      </c>
      <c r="J58" s="41" t="s">
        <v>221</v>
      </c>
    </row>
    <row r="59" spans="2:10" ht="16.5" customHeight="1" x14ac:dyDescent="0.25">
      <c r="B59" s="112" t="s">
        <v>310</v>
      </c>
      <c r="C59" s="113" t="s">
        <v>181</v>
      </c>
      <c r="D59" s="113" t="s">
        <v>140</v>
      </c>
      <c r="E59" s="114">
        <v>41345</v>
      </c>
      <c r="F59" s="41" t="s">
        <v>1295</v>
      </c>
      <c r="G59" s="121">
        <f>SUMIF(訂單詳細資料表格[訂單編號],訂單資料表格[[#This Row],[訂單編號]],訂單詳細資料表格[小計])</f>
        <v>330287</v>
      </c>
      <c r="H59" s="121">
        <f>SUMIF(訂單詳細資料表格[訂單編號],訂單資料表格[[#This Row],[訂單編號]],訂單詳細資料表格[成本])</f>
        <v>191096</v>
      </c>
      <c r="I59" s="121">
        <v>2140</v>
      </c>
      <c r="J59" s="41" t="s">
        <v>214</v>
      </c>
    </row>
    <row r="60" spans="2:10" ht="16.5" customHeight="1" x14ac:dyDescent="0.25">
      <c r="B60" s="112" t="s">
        <v>323</v>
      </c>
      <c r="C60" s="113" t="s">
        <v>181</v>
      </c>
      <c r="D60" s="113" t="s">
        <v>140</v>
      </c>
      <c r="E60" s="114">
        <v>41360</v>
      </c>
      <c r="F60" s="41" t="s">
        <v>1296</v>
      </c>
      <c r="G60" s="121">
        <f>SUMIF(訂單詳細資料表格[訂單編號],訂單資料表格[[#This Row],[訂單編號]],訂單詳細資料表格[小計])</f>
        <v>169234</v>
      </c>
      <c r="H60" s="121">
        <f>SUMIF(訂單詳細資料表格[訂單編號],訂單資料表格[[#This Row],[訂單編號]],訂單詳細資料表格[成本])</f>
        <v>110265</v>
      </c>
      <c r="I60" s="121">
        <v>1446</v>
      </c>
      <c r="J60" s="41" t="s">
        <v>214</v>
      </c>
    </row>
    <row r="61" spans="2:10" ht="16.5" customHeight="1" x14ac:dyDescent="0.25">
      <c r="B61" s="112" t="s">
        <v>351</v>
      </c>
      <c r="C61" s="113" t="s">
        <v>181</v>
      </c>
      <c r="D61" s="113" t="s">
        <v>104</v>
      </c>
      <c r="E61" s="114">
        <v>41392</v>
      </c>
      <c r="F61" s="41" t="s">
        <v>1297</v>
      </c>
      <c r="G61" s="121">
        <f>SUMIF(訂單詳細資料表格[訂單編號],訂單資料表格[[#This Row],[訂單編號]],訂單詳細資料表格[小計])</f>
        <v>10608</v>
      </c>
      <c r="H61" s="121">
        <f>SUMIF(訂單詳細資料表格[訂單編號],訂單資料表格[[#This Row],[訂單編號]],訂單詳細資料表格[成本])</f>
        <v>5088</v>
      </c>
      <c r="I61" s="121">
        <v>59</v>
      </c>
      <c r="J61" s="41" t="s">
        <v>214</v>
      </c>
    </row>
    <row r="62" spans="2:10" ht="16.5" customHeight="1" x14ac:dyDescent="0.25">
      <c r="B62" s="112" t="s">
        <v>611</v>
      </c>
      <c r="C62" s="113" t="s">
        <v>181</v>
      </c>
      <c r="D62" s="113" t="s">
        <v>104</v>
      </c>
      <c r="E62" s="114">
        <v>41395</v>
      </c>
      <c r="F62" s="41" t="s">
        <v>1296</v>
      </c>
      <c r="G62" s="121">
        <f>SUMIF(訂單詳細資料表格[訂單編號],訂單資料表格[[#This Row],[訂單編號]],訂單詳細資料表格[小計])</f>
        <v>70564</v>
      </c>
      <c r="H62" s="121">
        <f>SUMIF(訂單詳細資料表格[訂單編號],訂單資料表格[[#This Row],[訂單編號]],訂單詳細資料表格[成本])</f>
        <v>33436</v>
      </c>
      <c r="I62" s="121">
        <v>277</v>
      </c>
      <c r="J62" s="41" t="s">
        <v>221</v>
      </c>
    </row>
    <row r="63" spans="2:10" ht="16.5" customHeight="1" x14ac:dyDescent="0.25">
      <c r="B63" s="112" t="s">
        <v>617</v>
      </c>
      <c r="C63" s="113" t="s">
        <v>181</v>
      </c>
      <c r="D63" s="113" t="s">
        <v>140</v>
      </c>
      <c r="E63" s="114">
        <v>41405</v>
      </c>
      <c r="F63" s="41" t="s">
        <v>1295</v>
      </c>
      <c r="G63" s="121">
        <f>SUMIF(訂單詳細資料表格[訂單編號],訂單資料表格[[#This Row],[訂單編號]],訂單詳細資料表格[小計])</f>
        <v>96033</v>
      </c>
      <c r="H63" s="121">
        <f>SUMIF(訂單詳細資料表格[訂單編號],訂單資料表格[[#This Row],[訂單編號]],訂單詳細資料表格[成本])</f>
        <v>45747</v>
      </c>
      <c r="I63" s="121">
        <v>618</v>
      </c>
      <c r="J63" s="41" t="s">
        <v>214</v>
      </c>
    </row>
    <row r="64" spans="2:10" ht="16.5" customHeight="1" x14ac:dyDescent="0.25">
      <c r="B64" s="112" t="s">
        <v>625</v>
      </c>
      <c r="C64" s="113" t="s">
        <v>181</v>
      </c>
      <c r="D64" s="113" t="s">
        <v>140</v>
      </c>
      <c r="E64" s="114">
        <v>41422</v>
      </c>
      <c r="F64" s="41" t="s">
        <v>1296</v>
      </c>
      <c r="G64" s="121">
        <f>SUMIF(訂單詳細資料表格[訂單編號],訂單資料表格[[#This Row],[訂單編號]],訂單詳細資料表格[小計])</f>
        <v>37464</v>
      </c>
      <c r="H64" s="121">
        <f>SUMIF(訂單詳細資料表格[訂單編號],訂單資料表格[[#This Row],[訂單編號]],訂單詳細資料表格[成本])</f>
        <v>18600</v>
      </c>
      <c r="I64" s="121">
        <v>269</v>
      </c>
      <c r="J64" s="41" t="s">
        <v>214</v>
      </c>
    </row>
    <row r="65" spans="2:10" ht="16.5" customHeight="1" x14ac:dyDescent="0.25">
      <c r="B65" s="112" t="s">
        <v>403</v>
      </c>
      <c r="C65" s="113" t="s">
        <v>181</v>
      </c>
      <c r="D65" s="113" t="s">
        <v>140</v>
      </c>
      <c r="E65" s="114">
        <v>41456</v>
      </c>
      <c r="F65" s="41" t="s">
        <v>1295</v>
      </c>
      <c r="G65" s="121">
        <f>SUMIF(訂單詳細資料表格[訂單編號],訂單資料表格[[#This Row],[訂單編號]],訂單詳細資料表格[小計])</f>
        <v>191484</v>
      </c>
      <c r="H65" s="121">
        <f>SUMIF(訂單詳細資料表格[訂單編號],訂單資料表格[[#This Row],[訂單編號]],訂單詳細資料表格[成本])</f>
        <v>116255</v>
      </c>
      <c r="I65" s="121">
        <v>3437</v>
      </c>
      <c r="J65" s="41" t="s">
        <v>214</v>
      </c>
    </row>
    <row r="66" spans="2:10" ht="16.5" customHeight="1" x14ac:dyDescent="0.25">
      <c r="B66" s="112" t="s">
        <v>412</v>
      </c>
      <c r="C66" s="113" t="s">
        <v>181</v>
      </c>
      <c r="D66" s="113" t="s">
        <v>140</v>
      </c>
      <c r="E66" s="114">
        <v>41469</v>
      </c>
      <c r="F66" s="41" t="s">
        <v>1296</v>
      </c>
      <c r="G66" s="121">
        <f>SUMIF(訂單詳細資料表格[訂單編號],訂單資料表格[[#This Row],[訂單編號]],訂單詳細資料表格[小計])</f>
        <v>10034</v>
      </c>
      <c r="H66" s="121">
        <f>SUMIF(訂單詳細資料表格[訂單編號],訂單資料表格[[#This Row],[訂單編號]],訂單詳細資料表格[成本])</f>
        <v>5220</v>
      </c>
      <c r="I66" s="121">
        <v>14</v>
      </c>
      <c r="J66" s="41" t="s">
        <v>221</v>
      </c>
    </row>
    <row r="67" spans="2:10" ht="16.5" customHeight="1" x14ac:dyDescent="0.25">
      <c r="B67" s="112" t="s">
        <v>452</v>
      </c>
      <c r="C67" s="113" t="s">
        <v>181</v>
      </c>
      <c r="D67" s="113" t="s">
        <v>140</v>
      </c>
      <c r="E67" s="114">
        <v>41527</v>
      </c>
      <c r="F67" s="41" t="s">
        <v>1295</v>
      </c>
      <c r="G67" s="121">
        <f>SUMIF(訂單詳細資料表格[訂單編號],訂單資料表格[[#This Row],[訂單編號]],訂單詳細資料表格[小計])</f>
        <v>175070</v>
      </c>
      <c r="H67" s="121">
        <f>SUMIF(訂單詳細資料表格[訂單編號],訂單資料表格[[#This Row],[訂單編號]],訂單詳細資料表格[成本])</f>
        <v>81447</v>
      </c>
      <c r="I67" s="121">
        <v>352</v>
      </c>
      <c r="J67" s="41" t="s">
        <v>214</v>
      </c>
    </row>
    <row r="68" spans="2:10" ht="16.5" customHeight="1" x14ac:dyDescent="0.25">
      <c r="B68" s="112" t="s">
        <v>508</v>
      </c>
      <c r="C68" s="113" t="s">
        <v>181</v>
      </c>
      <c r="D68" s="113" t="s">
        <v>140</v>
      </c>
      <c r="E68" s="114">
        <v>41597</v>
      </c>
      <c r="F68" s="41" t="s">
        <v>1297</v>
      </c>
      <c r="G68" s="121">
        <f>SUMIF(訂單詳細資料表格[訂單編號],訂單資料表格[[#This Row],[訂單編號]],訂單詳細資料表格[小計])</f>
        <v>124106</v>
      </c>
      <c r="H68" s="121">
        <f>SUMIF(訂單詳細資料表格[訂單編號],訂單資料表格[[#This Row],[訂單編號]],訂單詳細資料表格[成本])</f>
        <v>86139</v>
      </c>
      <c r="I68" s="121">
        <v>1002</v>
      </c>
      <c r="J68" s="41" t="s">
        <v>221</v>
      </c>
    </row>
    <row r="69" spans="2:10" ht="16.5" customHeight="1" x14ac:dyDescent="0.25">
      <c r="B69" s="112" t="s">
        <v>1270</v>
      </c>
      <c r="C69" s="113" t="s">
        <v>181</v>
      </c>
      <c r="D69" s="113" t="s">
        <v>137</v>
      </c>
      <c r="E69" s="114">
        <v>41657</v>
      </c>
      <c r="F69" s="41" t="s">
        <v>1297</v>
      </c>
      <c r="G69" s="121">
        <f>SUMIF(訂單詳細資料表格[訂單編號],訂單資料表格[[#This Row],[訂單編號]],訂單詳細資料表格[小計])</f>
        <v>67802</v>
      </c>
      <c r="H69" s="121">
        <f>SUMIF(訂單詳細資料表格[訂單編號],訂單資料表格[[#This Row],[訂單編號]],訂單詳細資料表格[成本])</f>
        <v>37926</v>
      </c>
      <c r="I69" s="121">
        <v>2924</v>
      </c>
      <c r="J69" s="41" t="s">
        <v>221</v>
      </c>
    </row>
    <row r="70" spans="2:10" ht="16.5" customHeight="1" x14ac:dyDescent="0.25">
      <c r="B70" s="112" t="s">
        <v>788</v>
      </c>
      <c r="C70" s="113" t="s">
        <v>181</v>
      </c>
      <c r="D70" s="113" t="s">
        <v>137</v>
      </c>
      <c r="E70" s="114">
        <v>41676</v>
      </c>
      <c r="F70" s="41" t="s">
        <v>1296</v>
      </c>
      <c r="G70" s="121">
        <f>SUMIF(訂單詳細資料表格[訂單編號],訂單資料表格[[#This Row],[訂單編號]],訂單詳細資料表格[小計])</f>
        <v>29946</v>
      </c>
      <c r="H70" s="121">
        <f>SUMIF(訂單詳細資料表格[訂單編號],訂單資料表格[[#This Row],[訂單編號]],訂單詳細資料表格[成本])</f>
        <v>14973</v>
      </c>
      <c r="I70" s="121">
        <v>153</v>
      </c>
      <c r="J70" s="41" t="s">
        <v>214</v>
      </c>
    </row>
    <row r="71" spans="2:10" ht="16.5" customHeight="1" x14ac:dyDescent="0.25">
      <c r="B71" s="112" t="s">
        <v>792</v>
      </c>
      <c r="C71" s="113" t="s">
        <v>181</v>
      </c>
      <c r="D71" s="113" t="s">
        <v>137</v>
      </c>
      <c r="E71" s="114">
        <v>41680</v>
      </c>
      <c r="F71" s="41" t="s">
        <v>1295</v>
      </c>
      <c r="G71" s="121">
        <f>SUMIF(訂單詳細資料表格[訂單編號],訂單資料表格[[#This Row],[訂單編號]],訂單詳細資料表格[小計])</f>
        <v>49374</v>
      </c>
      <c r="H71" s="121">
        <f>SUMIF(訂單詳細資料表格[訂單編號],訂單資料表格[[#This Row],[訂單編號]],訂單詳細資料表格[成本])</f>
        <v>28617</v>
      </c>
      <c r="I71" s="121">
        <v>605</v>
      </c>
      <c r="J71" s="41" t="s">
        <v>214</v>
      </c>
    </row>
    <row r="72" spans="2:10" ht="16.5" customHeight="1" x14ac:dyDescent="0.25">
      <c r="B72" s="112" t="s">
        <v>1093</v>
      </c>
      <c r="C72" s="113" t="s">
        <v>181</v>
      </c>
      <c r="D72" s="113" t="s">
        <v>137</v>
      </c>
      <c r="E72" s="114">
        <v>41701</v>
      </c>
      <c r="F72" s="41" t="s">
        <v>1296</v>
      </c>
      <c r="G72" s="121">
        <f>SUMIF(訂單詳細資料表格[訂單編號],訂單資料表格[[#This Row],[訂單編號]],訂單詳細資料表格[小計])</f>
        <v>167130</v>
      </c>
      <c r="H72" s="121">
        <f>SUMIF(訂單詳細資料表格[訂單編號],訂單資料表格[[#This Row],[訂單編號]],訂單詳細資料表格[成本])</f>
        <v>75156</v>
      </c>
      <c r="I72" s="121">
        <v>1380</v>
      </c>
      <c r="J72" s="41" t="s">
        <v>221</v>
      </c>
    </row>
    <row r="73" spans="2:10" ht="16.5" customHeight="1" x14ac:dyDescent="0.25">
      <c r="B73" s="112" t="s">
        <v>814</v>
      </c>
      <c r="C73" s="113" t="s">
        <v>181</v>
      </c>
      <c r="D73" s="113" t="s">
        <v>137</v>
      </c>
      <c r="E73" s="114">
        <v>41708</v>
      </c>
      <c r="F73" s="41" t="s">
        <v>1296</v>
      </c>
      <c r="G73" s="121">
        <f>SUMIF(訂單詳細資料表格[訂單編號],訂單資料表格[[#This Row],[訂單編號]],訂單詳細資料表格[小計])</f>
        <v>518467</v>
      </c>
      <c r="H73" s="121">
        <f>SUMIF(訂單詳細資料表格[訂單編號],訂單資料表格[[#This Row],[訂單編號]],訂單詳細資料表格[成本])</f>
        <v>282760</v>
      </c>
      <c r="I73" s="121">
        <v>1621</v>
      </c>
      <c r="J73" s="41" t="s">
        <v>214</v>
      </c>
    </row>
    <row r="74" spans="2:10" ht="16.5" customHeight="1" x14ac:dyDescent="0.25">
      <c r="B74" s="112" t="s">
        <v>1108</v>
      </c>
      <c r="C74" s="113" t="s">
        <v>181</v>
      </c>
      <c r="D74" s="113" t="s">
        <v>137</v>
      </c>
      <c r="E74" s="114">
        <v>41738</v>
      </c>
      <c r="F74" s="41" t="s">
        <v>1295</v>
      </c>
      <c r="G74" s="121">
        <f>SUMIF(訂單詳細資料表格[訂單編號],訂單資料表格[[#This Row],[訂單編號]],訂單詳細資料表格[小計])</f>
        <v>170706</v>
      </c>
      <c r="H74" s="121">
        <f>SUMIF(訂單詳細資料表格[訂單編號],訂單資料表格[[#This Row],[訂單編號]],訂單詳細資料表格[成本])</f>
        <v>99000</v>
      </c>
      <c r="I74" s="121">
        <v>1288</v>
      </c>
      <c r="J74" s="41" t="s">
        <v>221</v>
      </c>
    </row>
    <row r="75" spans="2:10" ht="16.5" customHeight="1" x14ac:dyDescent="0.25">
      <c r="B75" s="112" t="s">
        <v>848</v>
      </c>
      <c r="C75" s="113" t="s">
        <v>181</v>
      </c>
      <c r="D75" s="113" t="s">
        <v>140</v>
      </c>
      <c r="E75" s="114">
        <v>41748</v>
      </c>
      <c r="F75" s="41" t="s">
        <v>1297</v>
      </c>
      <c r="G75" s="121">
        <f>SUMIF(訂單詳細資料表格[訂單編號],訂單資料表格[[#This Row],[訂單編號]],訂單詳細資料表格[小計])</f>
        <v>456667</v>
      </c>
      <c r="H75" s="121">
        <f>SUMIF(訂單詳細資料表格[訂單編號],訂單資料表格[[#This Row],[訂單編號]],訂單詳細資料表格[成本])</f>
        <v>257481</v>
      </c>
      <c r="I75" s="121">
        <v>1253</v>
      </c>
      <c r="J75" s="41" t="s">
        <v>221</v>
      </c>
    </row>
    <row r="76" spans="2:10" ht="16.5" customHeight="1" x14ac:dyDescent="0.25">
      <c r="B76" s="112" t="s">
        <v>1121</v>
      </c>
      <c r="C76" s="113" t="s">
        <v>181</v>
      </c>
      <c r="D76" s="113" t="s">
        <v>140</v>
      </c>
      <c r="E76" s="114">
        <v>41753</v>
      </c>
      <c r="F76" s="41" t="s">
        <v>1295</v>
      </c>
      <c r="G76" s="121">
        <f>SUMIF(訂單詳細資料表格[訂單編號],訂單資料表格[[#This Row],[訂單編號]],訂單詳細資料表格[小計])</f>
        <v>67152</v>
      </c>
      <c r="H76" s="121">
        <f>SUMIF(訂單詳細資料表格[訂單編號],訂單資料表格[[#This Row],[訂單編號]],訂單詳細資料表格[成本])</f>
        <v>43056</v>
      </c>
      <c r="I76" s="121">
        <v>303</v>
      </c>
      <c r="J76" s="41" t="s">
        <v>221</v>
      </c>
    </row>
    <row r="77" spans="2:10" ht="16.5" customHeight="1" x14ac:dyDescent="0.25">
      <c r="B77" s="112" t="s">
        <v>1133</v>
      </c>
      <c r="C77" s="113" t="s">
        <v>181</v>
      </c>
      <c r="D77" s="113" t="s">
        <v>137</v>
      </c>
      <c r="E77" s="114">
        <v>41770</v>
      </c>
      <c r="F77" s="41" t="s">
        <v>1297</v>
      </c>
      <c r="G77" s="121">
        <f>SUMIF(訂單詳細資料表格[訂單編號],訂單資料表格[[#This Row],[訂單編號]],訂單詳細資料表格[小計])</f>
        <v>19845</v>
      </c>
      <c r="H77" s="121">
        <f>SUMIF(訂單詳細資料表格[訂單編號],訂單資料表格[[#This Row],[訂單編號]],訂單詳細資料表格[成本])</f>
        <v>9450</v>
      </c>
      <c r="I77" s="121">
        <v>149</v>
      </c>
      <c r="J77" s="41" t="s">
        <v>221</v>
      </c>
    </row>
    <row r="78" spans="2:10" ht="16.5" customHeight="1" x14ac:dyDescent="0.25">
      <c r="B78" s="112" t="s">
        <v>1138</v>
      </c>
      <c r="C78" s="113" t="s">
        <v>181</v>
      </c>
      <c r="D78" s="113" t="s">
        <v>137</v>
      </c>
      <c r="E78" s="114">
        <v>41781</v>
      </c>
      <c r="F78" s="41" t="s">
        <v>1297</v>
      </c>
      <c r="G78" s="121">
        <f>SUMIF(訂單詳細資料表格[訂單編號],訂單資料表格[[#This Row],[訂單編號]],訂單詳細資料表格[小計])</f>
        <v>15520</v>
      </c>
      <c r="H78" s="121">
        <f>SUMIF(訂單詳細資料表格[訂單編號],訂單資料表格[[#This Row],[訂單編號]],訂單詳細資料表格[成本])</f>
        <v>9240</v>
      </c>
      <c r="I78" s="121">
        <v>830</v>
      </c>
      <c r="J78" s="41" t="s">
        <v>214</v>
      </c>
    </row>
    <row r="79" spans="2:10" ht="16.5" customHeight="1" x14ac:dyDescent="0.25">
      <c r="B79" s="112" t="s">
        <v>1141</v>
      </c>
      <c r="C79" s="113" t="s">
        <v>181</v>
      </c>
      <c r="D79" s="113" t="s">
        <v>140</v>
      </c>
      <c r="E79" s="114">
        <v>41786</v>
      </c>
      <c r="F79" s="41" t="s">
        <v>1297</v>
      </c>
      <c r="G79" s="121">
        <f>SUMIF(訂單詳細資料表格[訂單編號],訂單資料表格[[#This Row],[訂單編號]],訂單詳細資料表格[小計])</f>
        <v>219974</v>
      </c>
      <c r="H79" s="121">
        <f>SUMIF(訂單詳細資料表格[訂單編號],訂單資料表格[[#This Row],[訂單編號]],訂單詳細資料表格[成本])</f>
        <v>136608</v>
      </c>
      <c r="I79" s="121">
        <v>351</v>
      </c>
      <c r="J79" s="41" t="s">
        <v>221</v>
      </c>
    </row>
    <row r="80" spans="2:10" ht="16.5" customHeight="1" x14ac:dyDescent="0.25">
      <c r="B80" s="112" t="s">
        <v>1147</v>
      </c>
      <c r="C80" s="113" t="s">
        <v>181</v>
      </c>
      <c r="D80" s="113" t="s">
        <v>104</v>
      </c>
      <c r="E80" s="114">
        <v>41799</v>
      </c>
      <c r="F80" s="41" t="s">
        <v>1295</v>
      </c>
      <c r="G80" s="121">
        <f>SUMIF(訂單詳細資料表格[訂單編號],訂單資料表格[[#This Row],[訂單編號]],訂單詳細資料表格[小計])</f>
        <v>21984</v>
      </c>
      <c r="H80" s="121">
        <f>SUMIF(訂單詳細資料表格[訂單編號],訂單資料表格[[#This Row],[訂單編號]],訂單詳細資料表格[成本])</f>
        <v>13824</v>
      </c>
      <c r="I80" s="121">
        <v>311</v>
      </c>
      <c r="J80" s="41" t="s">
        <v>214</v>
      </c>
    </row>
    <row r="81" spans="2:10" ht="16.5" customHeight="1" x14ac:dyDescent="0.25">
      <c r="B81" s="112" t="s">
        <v>772</v>
      </c>
      <c r="C81" s="113" t="s">
        <v>181</v>
      </c>
      <c r="D81" s="113" t="s">
        <v>140</v>
      </c>
      <c r="E81" s="114">
        <v>41814</v>
      </c>
      <c r="F81" s="41" t="s">
        <v>1296</v>
      </c>
      <c r="G81" s="121">
        <f>SUMIF(訂單詳細資料表格[訂單編號],訂單資料表格[[#This Row],[訂單編號]],訂單詳細資料表格[小計])</f>
        <v>56012</v>
      </c>
      <c r="H81" s="121">
        <f>SUMIF(訂單詳細資料表格[訂單編號],訂單資料表格[[#This Row],[訂單編號]],訂單詳細資料表格[成本])</f>
        <v>45936</v>
      </c>
      <c r="I81" s="121">
        <v>977</v>
      </c>
      <c r="J81" s="41" t="s">
        <v>214</v>
      </c>
    </row>
    <row r="82" spans="2:10" ht="16.5" customHeight="1" x14ac:dyDescent="0.25">
      <c r="B82" s="112" t="s">
        <v>908</v>
      </c>
      <c r="C82" s="113" t="s">
        <v>181</v>
      </c>
      <c r="D82" s="113" t="s">
        <v>104</v>
      </c>
      <c r="E82" s="114">
        <v>41817</v>
      </c>
      <c r="F82" s="41" t="s">
        <v>1296</v>
      </c>
      <c r="G82" s="121">
        <f>SUMIF(訂單詳細資料表格[訂單編號],訂單資料表格[[#This Row],[訂單編號]],訂單詳細資料表格[小計])</f>
        <v>95332</v>
      </c>
      <c r="H82" s="121">
        <f>SUMIF(訂單詳細資料表格[訂單編號],訂單資料表格[[#This Row],[訂單編號]],訂單詳細資料表格[成本])</f>
        <v>46042</v>
      </c>
      <c r="I82" s="121">
        <v>801</v>
      </c>
      <c r="J82" s="41" t="s">
        <v>221</v>
      </c>
    </row>
    <row r="83" spans="2:10" ht="16.5" customHeight="1" x14ac:dyDescent="0.25">
      <c r="B83" s="112" t="s">
        <v>1020</v>
      </c>
      <c r="C83" s="113" t="s">
        <v>181</v>
      </c>
      <c r="D83" s="113" t="s">
        <v>104</v>
      </c>
      <c r="E83" s="114">
        <v>41972</v>
      </c>
      <c r="F83" s="41" t="s">
        <v>1295</v>
      </c>
      <c r="G83" s="121">
        <f>SUMIF(訂單詳細資料表格[訂單編號],訂單資料表格[[#This Row],[訂單編號]],訂單詳細資料表格[小計])</f>
        <v>56948</v>
      </c>
      <c r="H83" s="121">
        <f>SUMIF(訂單詳細資料表格[訂單編號],訂單資料表格[[#This Row],[訂單編號]],訂單詳細資料表格[成本])</f>
        <v>25806</v>
      </c>
      <c r="I83" s="121">
        <v>16</v>
      </c>
      <c r="J83" s="41" t="s">
        <v>214</v>
      </c>
    </row>
    <row r="84" spans="2:10" ht="16.5" customHeight="1" x14ac:dyDescent="0.25">
      <c r="B84" s="112" t="s">
        <v>1025</v>
      </c>
      <c r="C84" s="113" t="s">
        <v>181</v>
      </c>
      <c r="D84" s="113" t="s">
        <v>137</v>
      </c>
      <c r="E84" s="114">
        <v>41976</v>
      </c>
      <c r="F84" s="41" t="s">
        <v>1296</v>
      </c>
      <c r="G84" s="121">
        <f>SUMIF(訂單詳細資料表格[訂單編號],訂單資料表格[[#This Row],[訂單編號]],訂單詳細資料表格[小計])</f>
        <v>90405</v>
      </c>
      <c r="H84" s="121">
        <f>SUMIF(訂單詳細資料表格[訂單編號],訂單資料表格[[#This Row],[訂單編號]],訂單詳細資料表格[成本])</f>
        <v>47385</v>
      </c>
      <c r="I84" s="121">
        <v>195</v>
      </c>
      <c r="J84" s="41" t="s">
        <v>214</v>
      </c>
    </row>
    <row r="85" spans="2:10" ht="16.5" customHeight="1" x14ac:dyDescent="0.25">
      <c r="B85" s="112" t="s">
        <v>542</v>
      </c>
      <c r="C85" s="113" t="s">
        <v>185</v>
      </c>
      <c r="D85" s="113" t="s">
        <v>149</v>
      </c>
      <c r="E85" s="114">
        <v>41276</v>
      </c>
      <c r="F85" s="41" t="s">
        <v>1295</v>
      </c>
      <c r="G85" s="121">
        <f>SUMIF(訂單詳細資料表格[訂單編號],訂單資料表格[[#This Row],[訂單編號]],訂單詳細資料表格[小計])</f>
        <v>88276</v>
      </c>
      <c r="H85" s="121">
        <f>SUMIF(訂單詳細資料表格[訂單編號],訂單資料表格[[#This Row],[訂單編號]],訂單詳細資料表格[成本])</f>
        <v>48510</v>
      </c>
      <c r="I85" s="121">
        <v>1635</v>
      </c>
      <c r="J85" s="41" t="s">
        <v>221</v>
      </c>
    </row>
    <row r="86" spans="2:10" ht="16.5" customHeight="1" x14ac:dyDescent="0.25">
      <c r="B86" s="112" t="s">
        <v>555</v>
      </c>
      <c r="C86" s="113" t="s">
        <v>185</v>
      </c>
      <c r="D86" s="113" t="s">
        <v>132</v>
      </c>
      <c r="E86" s="114">
        <v>41296</v>
      </c>
      <c r="F86" s="41" t="s">
        <v>1297</v>
      </c>
      <c r="G86" s="121">
        <f>SUMIF(訂單詳細資料表格[訂單編號],訂單資料表格[[#This Row],[訂單編號]],訂單詳細資料表格[小計])</f>
        <v>116380</v>
      </c>
      <c r="H86" s="121">
        <f>SUMIF(訂單詳細資料表格[訂單編號],訂單資料表格[[#This Row],[訂單編號]],訂單詳細資料表格[成本])</f>
        <v>51128</v>
      </c>
      <c r="I86" s="121">
        <v>383</v>
      </c>
      <c r="J86" s="41" t="s">
        <v>214</v>
      </c>
    </row>
    <row r="87" spans="2:10" ht="16.5" customHeight="1" x14ac:dyDescent="0.25">
      <c r="B87" s="112" t="s">
        <v>561</v>
      </c>
      <c r="C87" s="113" t="s">
        <v>185</v>
      </c>
      <c r="D87" s="113" t="s">
        <v>132</v>
      </c>
      <c r="E87" s="114">
        <v>41305</v>
      </c>
      <c r="F87" s="41" t="s">
        <v>1297</v>
      </c>
      <c r="G87" s="121">
        <f>SUMIF(訂單詳細資料表格[訂單編號],訂單資料表格[[#This Row],[訂單編號]],訂單詳細資料表格[小計])</f>
        <v>198386</v>
      </c>
      <c r="H87" s="121">
        <f>SUMIF(訂單詳細資料表格[訂單編號],訂單資料表格[[#This Row],[訂單編號]],訂單詳細資料表格[成本])</f>
        <v>109938</v>
      </c>
      <c r="I87" s="121">
        <v>2</v>
      </c>
      <c r="J87" s="41" t="s">
        <v>214</v>
      </c>
    </row>
    <row r="88" spans="2:10" ht="16.5" customHeight="1" x14ac:dyDescent="0.25">
      <c r="B88" s="112" t="s">
        <v>564</v>
      </c>
      <c r="C88" s="113" t="s">
        <v>185</v>
      </c>
      <c r="D88" s="113" t="s">
        <v>149</v>
      </c>
      <c r="E88" s="114">
        <v>41316</v>
      </c>
      <c r="F88" s="41" t="s">
        <v>1295</v>
      </c>
      <c r="G88" s="121">
        <f>SUMIF(訂單詳細資料表格[訂單編號],訂單資料表格[[#This Row],[訂單編號]],訂單詳細資料表格[小計])</f>
        <v>87094</v>
      </c>
      <c r="H88" s="121">
        <f>SUMIF(訂單詳細資料表格[訂單編號],訂單資料表格[[#This Row],[訂單編號]],訂單詳細資料表格[成本])</f>
        <v>40972</v>
      </c>
      <c r="I88" s="121">
        <v>195</v>
      </c>
      <c r="J88" s="41" t="s">
        <v>221</v>
      </c>
    </row>
    <row r="89" spans="2:10" ht="16.5" customHeight="1" x14ac:dyDescent="0.25">
      <c r="B89" s="112" t="s">
        <v>586</v>
      </c>
      <c r="C89" s="113" t="s">
        <v>185</v>
      </c>
      <c r="D89" s="113" t="s">
        <v>149</v>
      </c>
      <c r="E89" s="114">
        <v>41351</v>
      </c>
      <c r="F89" s="41" t="s">
        <v>1297</v>
      </c>
      <c r="G89" s="121">
        <f>SUMIF(訂單詳細資料表格[訂單編號],訂單資料表格[[#This Row],[訂單編號]],訂單詳細資料表格[小計])</f>
        <v>98371</v>
      </c>
      <c r="H89" s="121">
        <f>SUMIF(訂單詳細資料表格[訂單編號],訂單資料表格[[#This Row],[訂單編號]],訂單詳細資料表格[成本])</f>
        <v>59481</v>
      </c>
      <c r="I89" s="121">
        <v>719</v>
      </c>
      <c r="J89" s="41" t="s">
        <v>221</v>
      </c>
    </row>
    <row r="90" spans="2:10" ht="16.5" customHeight="1" x14ac:dyDescent="0.25">
      <c r="B90" s="112" t="s">
        <v>355</v>
      </c>
      <c r="C90" s="113" t="s">
        <v>185</v>
      </c>
      <c r="D90" s="113" t="s">
        <v>132</v>
      </c>
      <c r="E90" s="114">
        <v>41396</v>
      </c>
      <c r="F90" s="41" t="s">
        <v>1296</v>
      </c>
      <c r="G90" s="121">
        <f>SUMIF(訂單詳細資料表格[訂單編號],訂單資料表格[[#This Row],[訂單編號]],訂單詳細資料表格[小計])</f>
        <v>12214</v>
      </c>
      <c r="H90" s="121">
        <f>SUMIF(訂單詳細資料表格[訂單編號],訂單資料表格[[#This Row],[訂單編號]],訂單詳細資料表格[成本])</f>
        <v>5580</v>
      </c>
      <c r="I90" s="121">
        <v>55</v>
      </c>
      <c r="J90" s="41" t="s">
        <v>214</v>
      </c>
    </row>
    <row r="91" spans="2:10" ht="16.5" customHeight="1" x14ac:dyDescent="0.25">
      <c r="B91" s="112" t="s">
        <v>387</v>
      </c>
      <c r="C91" s="113" t="s">
        <v>185</v>
      </c>
      <c r="D91" s="113" t="s">
        <v>101</v>
      </c>
      <c r="E91" s="114">
        <v>41432</v>
      </c>
      <c r="F91" s="41" t="s">
        <v>1295</v>
      </c>
      <c r="G91" s="121">
        <f>SUMIF(訂單詳細資料表格[訂單編號],訂單資料表格[[#This Row],[訂單編號]],訂單詳細資料表格[小計])</f>
        <v>62282</v>
      </c>
      <c r="H91" s="121">
        <f>SUMIF(訂單詳細資料表格[訂單編號],訂單資料表格[[#This Row],[訂單編號]],訂單詳細資料表格[成本])</f>
        <v>43852</v>
      </c>
      <c r="I91" s="121">
        <v>26</v>
      </c>
      <c r="J91" s="41" t="s">
        <v>214</v>
      </c>
    </row>
    <row r="92" spans="2:10" ht="16.5" customHeight="1" x14ac:dyDescent="0.25">
      <c r="B92" s="112" t="s">
        <v>640</v>
      </c>
      <c r="C92" s="113" t="s">
        <v>185</v>
      </c>
      <c r="D92" s="113" t="s">
        <v>149</v>
      </c>
      <c r="E92" s="114">
        <v>41458</v>
      </c>
      <c r="F92" s="41" t="s">
        <v>1297</v>
      </c>
      <c r="G92" s="121">
        <f>SUMIF(訂單詳細資料表格[訂單編號],訂單資料表格[[#This Row],[訂單編號]],訂單詳細資料表格[小計])</f>
        <v>147392</v>
      </c>
      <c r="H92" s="121">
        <f>SUMIF(訂單詳細資料表格[訂單編號],訂單資料表格[[#This Row],[訂單編號]],訂單詳細資料表格[成本])</f>
        <v>64456</v>
      </c>
      <c r="I92" s="121">
        <v>817</v>
      </c>
      <c r="J92" s="41" t="s">
        <v>221</v>
      </c>
    </row>
    <row r="93" spans="2:10" ht="16.5" customHeight="1" x14ac:dyDescent="0.25">
      <c r="B93" s="112" t="s">
        <v>450</v>
      </c>
      <c r="C93" s="113" t="s">
        <v>185</v>
      </c>
      <c r="D93" s="113" t="s">
        <v>149</v>
      </c>
      <c r="E93" s="114">
        <v>41525</v>
      </c>
      <c r="F93" s="41" t="s">
        <v>1296</v>
      </c>
      <c r="G93" s="121">
        <f>SUMIF(訂單詳細資料表格[訂單編號],訂單資料表格[[#This Row],[訂單編號]],訂單詳細資料表格[小計])</f>
        <v>39341</v>
      </c>
      <c r="H93" s="121">
        <f>SUMIF(訂單詳細資料表格[訂單編號],訂單資料表格[[#This Row],[訂單編號]],訂單詳細資料表格[成本])</f>
        <v>19520</v>
      </c>
      <c r="I93" s="121">
        <v>1070</v>
      </c>
      <c r="J93" s="41" t="s">
        <v>221</v>
      </c>
    </row>
    <row r="94" spans="2:10" ht="16.5" customHeight="1" x14ac:dyDescent="0.25">
      <c r="B94" s="112" t="s">
        <v>469</v>
      </c>
      <c r="C94" s="113" t="s">
        <v>185</v>
      </c>
      <c r="D94" s="113" t="s">
        <v>101</v>
      </c>
      <c r="E94" s="114">
        <v>41551</v>
      </c>
      <c r="F94" s="41" t="s">
        <v>1295</v>
      </c>
      <c r="G94" s="121">
        <f>SUMIF(訂單詳細資料表格[訂單編號],訂單資料表格[[#This Row],[訂單編號]],訂單詳細資料表格[小計])</f>
        <v>126916</v>
      </c>
      <c r="H94" s="121">
        <f>SUMIF(訂單詳細資料表格[訂單編號],訂單資料表格[[#This Row],[訂單編號]],訂單詳細資料表格[成本])</f>
        <v>70074</v>
      </c>
      <c r="I94" s="121">
        <v>109</v>
      </c>
      <c r="J94" s="41" t="s">
        <v>221</v>
      </c>
    </row>
    <row r="95" spans="2:10" ht="16.5" customHeight="1" x14ac:dyDescent="0.25">
      <c r="B95" s="112" t="s">
        <v>490</v>
      </c>
      <c r="C95" s="113" t="s">
        <v>185</v>
      </c>
      <c r="D95" s="113" t="s">
        <v>132</v>
      </c>
      <c r="E95" s="114">
        <v>41577</v>
      </c>
      <c r="F95" s="41" t="s">
        <v>1297</v>
      </c>
      <c r="G95" s="121">
        <f>SUMIF(訂單詳細資料表格[訂單編號],訂單資料表格[[#This Row],[訂單編號]],訂單詳細資料表格[小計])</f>
        <v>86736</v>
      </c>
      <c r="H95" s="121">
        <f>SUMIF(訂單詳細資料表格[訂單編號],訂單資料表格[[#This Row],[訂單編號]],訂單詳細資料表格[成本])</f>
        <v>34224</v>
      </c>
      <c r="I95" s="121">
        <v>624</v>
      </c>
      <c r="J95" s="41" t="s">
        <v>221</v>
      </c>
    </row>
    <row r="96" spans="2:10" ht="16.5" customHeight="1" x14ac:dyDescent="0.25">
      <c r="B96" s="112" t="s">
        <v>504</v>
      </c>
      <c r="C96" s="113" t="s">
        <v>185</v>
      </c>
      <c r="D96" s="113" t="s">
        <v>149</v>
      </c>
      <c r="E96" s="114">
        <v>41592</v>
      </c>
      <c r="F96" s="41" t="s">
        <v>1296</v>
      </c>
      <c r="G96" s="121">
        <f>SUMIF(訂單詳細資料表格[訂單編號],訂單資料表格[[#This Row],[訂單編號]],訂單詳細資料表格[小計])</f>
        <v>11362</v>
      </c>
      <c r="H96" s="121">
        <f>SUMIF(訂單詳細資料表格[訂單編號],訂單資料表格[[#This Row],[訂單編號]],訂單詳細資料表格[成本])</f>
        <v>7774</v>
      </c>
      <c r="I96" s="121">
        <v>71</v>
      </c>
      <c r="J96" s="41" t="s">
        <v>221</v>
      </c>
    </row>
    <row r="97" spans="2:10" ht="16.5" customHeight="1" x14ac:dyDescent="0.25">
      <c r="B97" s="112" t="s">
        <v>520</v>
      </c>
      <c r="C97" s="113" t="s">
        <v>185</v>
      </c>
      <c r="D97" s="113" t="s">
        <v>149</v>
      </c>
      <c r="E97" s="114">
        <v>41615</v>
      </c>
      <c r="F97" s="41" t="s">
        <v>1295</v>
      </c>
      <c r="G97" s="121">
        <f>SUMIF(訂單詳細資料表格[訂單編號],訂單資料表格[[#This Row],[訂單編號]],訂單詳細資料表格[小計])</f>
        <v>120408</v>
      </c>
      <c r="H97" s="121">
        <f>SUMIF(訂單詳細資料表格[訂單編號],訂單資料表格[[#This Row],[訂單編號]],訂單詳細資料表格[成本])</f>
        <v>66410</v>
      </c>
      <c r="I97" s="121">
        <v>29</v>
      </c>
      <c r="J97" s="41" t="s">
        <v>214</v>
      </c>
    </row>
    <row r="98" spans="2:10" ht="16.5" customHeight="1" x14ac:dyDescent="0.25">
      <c r="B98" s="112" t="s">
        <v>524</v>
      </c>
      <c r="C98" s="113" t="s">
        <v>185</v>
      </c>
      <c r="D98" s="113" t="s">
        <v>101</v>
      </c>
      <c r="E98" s="114">
        <v>41619</v>
      </c>
      <c r="F98" s="41" t="s">
        <v>1297</v>
      </c>
      <c r="G98" s="121">
        <f>SUMIF(訂單詳細資料表格[訂單編號],訂單資料表格[[#This Row],[訂單編號]],訂單詳細資料表格[小計])</f>
        <v>764621</v>
      </c>
      <c r="H98" s="121">
        <f>SUMIF(訂單詳細資料表格[訂單編號],訂單資料表格[[#This Row],[訂單編號]],訂單詳細資料表格[成本])</f>
        <v>442640</v>
      </c>
      <c r="I98" s="121">
        <v>3375</v>
      </c>
      <c r="J98" s="41" t="s">
        <v>221</v>
      </c>
    </row>
    <row r="99" spans="2:10" ht="16.5" customHeight="1" x14ac:dyDescent="0.25">
      <c r="B99" s="112" t="s">
        <v>540</v>
      </c>
      <c r="C99" s="113" t="s">
        <v>185</v>
      </c>
      <c r="D99" s="113" t="s">
        <v>132</v>
      </c>
      <c r="E99" s="114">
        <v>41638</v>
      </c>
      <c r="F99" s="41" t="s">
        <v>1296</v>
      </c>
      <c r="G99" s="121">
        <f>SUMIF(訂單詳細資料表格[訂單編號],訂單資料表格[[#This Row],[訂單編號]],訂單詳細資料表格[小計])</f>
        <v>75110</v>
      </c>
      <c r="H99" s="121">
        <f>SUMIF(訂單詳細資料表格[訂單編號],訂單資料表格[[#This Row],[訂單編號]],訂單詳細資料表格[成本])</f>
        <v>58081</v>
      </c>
      <c r="I99" s="121">
        <v>2062</v>
      </c>
      <c r="J99" s="41" t="s">
        <v>214</v>
      </c>
    </row>
    <row r="100" spans="2:10" ht="16.5" customHeight="1" x14ac:dyDescent="0.25">
      <c r="B100" s="112" t="s">
        <v>1047</v>
      </c>
      <c r="C100" s="113" t="s">
        <v>185</v>
      </c>
      <c r="D100" s="113" t="s">
        <v>101</v>
      </c>
      <c r="E100" s="114">
        <v>41642</v>
      </c>
      <c r="F100" s="41" t="s">
        <v>1295</v>
      </c>
      <c r="G100" s="121">
        <f>SUMIF(訂單詳細資料表格[訂單編號],訂單資料表格[[#This Row],[訂單編號]],訂單詳細資料表格[小計])</f>
        <v>99332</v>
      </c>
      <c r="H100" s="121">
        <f>SUMIF(訂單詳細資料表格[訂單編號],訂單資料表格[[#This Row],[訂單編號]],訂單詳細資料表格[成本])</f>
        <v>70534</v>
      </c>
      <c r="I100" s="121">
        <v>1109</v>
      </c>
      <c r="J100" s="41" t="s">
        <v>214</v>
      </c>
    </row>
    <row r="101" spans="2:10" ht="16.5" customHeight="1" x14ac:dyDescent="0.25">
      <c r="B101" s="112" t="s">
        <v>1056</v>
      </c>
      <c r="C101" s="113" t="s">
        <v>185</v>
      </c>
      <c r="D101" s="113" t="s">
        <v>132</v>
      </c>
      <c r="E101" s="114">
        <v>41651</v>
      </c>
      <c r="F101" s="41" t="s">
        <v>1297</v>
      </c>
      <c r="G101" s="121">
        <f>SUMIF(訂單詳細資料表格[訂單編號],訂單資料表格[[#This Row],[訂單編號]],訂單詳細資料表格[小計])</f>
        <v>13312</v>
      </c>
      <c r="H101" s="121">
        <f>SUMIF(訂單詳細資料表格[訂單編號],訂單資料表格[[#This Row],[訂單編號]],訂單詳細資料表格[成本])</f>
        <v>10992</v>
      </c>
      <c r="I101" s="121">
        <v>199</v>
      </c>
      <c r="J101" s="41" t="s">
        <v>214</v>
      </c>
    </row>
    <row r="102" spans="2:10" ht="16.5" customHeight="1" x14ac:dyDescent="0.25">
      <c r="B102" s="112" t="s">
        <v>1087</v>
      </c>
      <c r="C102" s="113" t="s">
        <v>185</v>
      </c>
      <c r="D102" s="113" t="s">
        <v>101</v>
      </c>
      <c r="E102" s="114">
        <v>41693</v>
      </c>
      <c r="F102" s="41" t="s">
        <v>1295</v>
      </c>
      <c r="G102" s="121">
        <f>SUMIF(訂單詳細資料表格[訂單編號],訂單資料表格[[#This Row],[訂單編號]],訂單詳細資料表格[小計])</f>
        <v>18768</v>
      </c>
      <c r="H102" s="121">
        <f>SUMIF(訂單詳細資料表格[訂單編號],訂單資料表格[[#This Row],[訂單編號]],訂單詳細資料表格[成本])</f>
        <v>12444</v>
      </c>
      <c r="I102" s="121">
        <v>56</v>
      </c>
      <c r="J102" s="41" t="s">
        <v>221</v>
      </c>
    </row>
    <row r="103" spans="2:10" ht="16.5" customHeight="1" x14ac:dyDescent="0.25">
      <c r="B103" s="112" t="s">
        <v>1101</v>
      </c>
      <c r="C103" s="113" t="s">
        <v>185</v>
      </c>
      <c r="D103" s="113" t="s">
        <v>149</v>
      </c>
      <c r="E103" s="114">
        <v>41718</v>
      </c>
      <c r="F103" s="41" t="s">
        <v>1296</v>
      </c>
      <c r="G103" s="121">
        <f>SUMIF(訂單詳細資料表格[訂單編號],訂單資料表格[[#This Row],[訂單編號]],訂單詳細資料表格[小計])</f>
        <v>122497</v>
      </c>
      <c r="H103" s="121">
        <f>SUMIF(訂單詳細資料表格[訂單編號],訂單資料表格[[#This Row],[訂單編號]],訂單詳細資料表格[成本])</f>
        <v>79119</v>
      </c>
      <c r="I103" s="121">
        <v>362</v>
      </c>
      <c r="J103" s="41" t="s">
        <v>221</v>
      </c>
    </row>
    <row r="104" spans="2:10" ht="16.5" customHeight="1" x14ac:dyDescent="0.25">
      <c r="B104" s="112" t="s">
        <v>1122</v>
      </c>
      <c r="C104" s="113" t="s">
        <v>185</v>
      </c>
      <c r="D104" s="113" t="s">
        <v>149</v>
      </c>
      <c r="E104" s="114">
        <v>41755</v>
      </c>
      <c r="F104" s="41" t="s">
        <v>1296</v>
      </c>
      <c r="G104" s="121">
        <f>SUMIF(訂單詳細資料表格[訂單編號],訂單資料表格[[#This Row],[訂單編號]],訂單詳細資料表格[小計])</f>
        <v>153074</v>
      </c>
      <c r="H104" s="121">
        <f>SUMIF(訂單詳細資料表格[訂單編號],訂單資料表格[[#This Row],[訂單編號]],訂單詳細資料表格[成本])</f>
        <v>93065</v>
      </c>
      <c r="I104" s="121">
        <v>1729</v>
      </c>
      <c r="J104" s="41" t="s">
        <v>221</v>
      </c>
    </row>
    <row r="105" spans="2:10" ht="16.5" customHeight="1" x14ac:dyDescent="0.25">
      <c r="B105" s="112" t="s">
        <v>1123</v>
      </c>
      <c r="C105" s="113" t="s">
        <v>185</v>
      </c>
      <c r="D105" s="113" t="s">
        <v>132</v>
      </c>
      <c r="E105" s="114">
        <v>41756</v>
      </c>
      <c r="F105" s="41" t="s">
        <v>1297</v>
      </c>
      <c r="G105" s="121">
        <f>SUMIF(訂單詳細資料表格[訂單編號],訂單資料表格[[#This Row],[訂單編號]],訂單詳細資料表格[小計])</f>
        <v>18144</v>
      </c>
      <c r="H105" s="121">
        <f>SUMIF(訂單詳細資料表格[訂單編號],訂單資料表格[[#This Row],[訂單編號]],訂單詳細資料表格[成本])</f>
        <v>9226</v>
      </c>
      <c r="I105" s="121">
        <v>18</v>
      </c>
      <c r="J105" s="41" t="s">
        <v>214</v>
      </c>
    </row>
    <row r="106" spans="2:10" ht="16.5" customHeight="1" x14ac:dyDescent="0.25">
      <c r="B106" s="112" t="s">
        <v>868</v>
      </c>
      <c r="C106" s="113" t="s">
        <v>185</v>
      </c>
      <c r="D106" s="113" t="s">
        <v>101</v>
      </c>
      <c r="E106" s="114">
        <v>41772</v>
      </c>
      <c r="F106" s="41" t="s">
        <v>1297</v>
      </c>
      <c r="G106" s="121">
        <f>SUMIF(訂單詳細資料表格[訂單編號],訂單資料表格[[#This Row],[訂單編號]],訂單詳細資料表格[小計])</f>
        <v>246624</v>
      </c>
      <c r="H106" s="121">
        <f>SUMIF(訂單詳細資料表格[訂單編號],訂單資料表格[[#This Row],[訂單編號]],訂單詳細資料表格[成本])</f>
        <v>162762</v>
      </c>
      <c r="I106" s="121">
        <v>3434</v>
      </c>
      <c r="J106" s="41" t="s">
        <v>221</v>
      </c>
    </row>
    <row r="107" spans="2:10" ht="16.5" customHeight="1" x14ac:dyDescent="0.25">
      <c r="B107" s="112" t="s">
        <v>870</v>
      </c>
      <c r="C107" s="113" t="s">
        <v>185</v>
      </c>
      <c r="D107" s="113" t="s">
        <v>149</v>
      </c>
      <c r="E107" s="114">
        <v>41774</v>
      </c>
      <c r="F107" s="41" t="s">
        <v>1297</v>
      </c>
      <c r="G107" s="121">
        <f>SUMIF(訂單詳細資料表格[訂單編號],訂單資料表格[[#This Row],[訂單編號]],訂單詳細資料表格[小計])</f>
        <v>145804</v>
      </c>
      <c r="H107" s="121">
        <f>SUMIF(訂單詳細資料表格[訂單編號],訂單資料表格[[#This Row],[訂單編號]],訂單詳細資料表格[成本])</f>
        <v>85282</v>
      </c>
      <c r="I107" s="121">
        <v>1247</v>
      </c>
      <c r="J107" s="41" t="s">
        <v>221</v>
      </c>
    </row>
    <row r="108" spans="2:10" ht="16.5" customHeight="1" x14ac:dyDescent="0.25">
      <c r="B108" s="112" t="s">
        <v>891</v>
      </c>
      <c r="C108" s="113" t="s">
        <v>185</v>
      </c>
      <c r="D108" s="113" t="s">
        <v>132</v>
      </c>
      <c r="E108" s="114">
        <v>41797</v>
      </c>
      <c r="F108" s="41" t="s">
        <v>1297</v>
      </c>
      <c r="G108" s="121">
        <f>SUMIF(訂單詳細資料表格[訂單編號],訂單資料表格[[#This Row],[訂單編號]],訂單詳細資料表格[小計])</f>
        <v>124086</v>
      </c>
      <c r="H108" s="121">
        <f>SUMIF(訂單詳細資料表格[訂單編號],訂單資料表格[[#This Row],[訂單編號]],訂單詳細資料表格[成本])</f>
        <v>81050</v>
      </c>
      <c r="I108" s="121">
        <v>2069</v>
      </c>
      <c r="J108" s="41" t="s">
        <v>214</v>
      </c>
    </row>
    <row r="109" spans="2:10" ht="16.5" customHeight="1" x14ac:dyDescent="0.25">
      <c r="B109" s="112" t="s">
        <v>902</v>
      </c>
      <c r="C109" s="113" t="s">
        <v>185</v>
      </c>
      <c r="D109" s="113" t="s">
        <v>101</v>
      </c>
      <c r="E109" s="114">
        <v>41810</v>
      </c>
      <c r="F109" s="41" t="s">
        <v>1297</v>
      </c>
      <c r="G109" s="121">
        <f>SUMIF(訂單詳細資料表格[訂單編號],訂單資料表格[[#This Row],[訂單編號]],訂單詳細資料表格[小計])</f>
        <v>89428</v>
      </c>
      <c r="H109" s="121">
        <f>SUMIF(訂單詳細資料表格[訂單編號],訂單資料表格[[#This Row],[訂單編號]],訂單詳細資料表格[成本])</f>
        <v>60053</v>
      </c>
      <c r="I109" s="121">
        <v>3426</v>
      </c>
      <c r="J109" s="41" t="s">
        <v>221</v>
      </c>
    </row>
    <row r="110" spans="2:10" ht="16.5" customHeight="1" x14ac:dyDescent="0.25">
      <c r="B110" s="112" t="s">
        <v>1155</v>
      </c>
      <c r="C110" s="113" t="s">
        <v>185</v>
      </c>
      <c r="D110" s="113" t="s">
        <v>149</v>
      </c>
      <c r="E110" s="114">
        <v>41816</v>
      </c>
      <c r="F110" s="41" t="s">
        <v>1295</v>
      </c>
      <c r="G110" s="121">
        <f>SUMIF(訂單詳細資料表格[訂單編號],訂單資料表格[[#This Row],[訂單編號]],訂單詳細資料表格[小計])</f>
        <v>5148</v>
      </c>
      <c r="H110" s="121">
        <f>SUMIF(訂單詳細資料表格[訂單編號],訂單資料表格[[#This Row],[訂單編號]],訂單詳細資料表格[成本])</f>
        <v>2772</v>
      </c>
      <c r="I110" s="121">
        <v>869</v>
      </c>
      <c r="J110" s="41" t="s">
        <v>221</v>
      </c>
    </row>
    <row r="111" spans="2:10" ht="16.5" customHeight="1" x14ac:dyDescent="0.25">
      <c r="B111" s="112" t="s">
        <v>942</v>
      </c>
      <c r="C111" s="113" t="s">
        <v>185</v>
      </c>
      <c r="D111" s="113" t="s">
        <v>132</v>
      </c>
      <c r="E111" s="114">
        <v>41863</v>
      </c>
      <c r="F111" s="41" t="s">
        <v>1296</v>
      </c>
      <c r="G111" s="121">
        <f>SUMIF(訂單詳細資料表格[訂單編號],訂單資料表格[[#This Row],[訂單編號]],訂單詳細資料表格[小計])</f>
        <v>170341</v>
      </c>
      <c r="H111" s="121">
        <f>SUMIF(訂單詳細資料表格[訂單編號],訂單資料表格[[#This Row],[訂單編號]],訂單詳細資料表格[成本])</f>
        <v>104473</v>
      </c>
      <c r="I111" s="121">
        <v>1878</v>
      </c>
      <c r="J111" s="41" t="s">
        <v>221</v>
      </c>
    </row>
    <row r="112" spans="2:10" ht="16.5" customHeight="1" x14ac:dyDescent="0.25">
      <c r="B112" s="112" t="s">
        <v>954</v>
      </c>
      <c r="C112" s="113" t="s">
        <v>185</v>
      </c>
      <c r="D112" s="113" t="s">
        <v>132</v>
      </c>
      <c r="E112" s="114">
        <v>41881</v>
      </c>
      <c r="F112" s="41" t="s">
        <v>1297</v>
      </c>
      <c r="G112" s="121">
        <f>SUMIF(訂單詳細資料表格[訂單編號],訂單資料表格[[#This Row],[訂單編號]],訂單詳細資料表格[小計])</f>
        <v>156552</v>
      </c>
      <c r="H112" s="121">
        <f>SUMIF(訂單詳細資料表格[訂單編號],訂單資料表格[[#This Row],[訂單編號]],訂單詳細資料表格[成本])</f>
        <v>106157</v>
      </c>
      <c r="I112" s="121">
        <v>357</v>
      </c>
      <c r="J112" s="41" t="s">
        <v>221</v>
      </c>
    </row>
    <row r="113" spans="2:10" ht="16.5" customHeight="1" x14ac:dyDescent="0.25">
      <c r="B113" s="112" t="s">
        <v>967</v>
      </c>
      <c r="C113" s="113" t="s">
        <v>185</v>
      </c>
      <c r="D113" s="113" t="s">
        <v>149</v>
      </c>
      <c r="E113" s="114">
        <v>41899</v>
      </c>
      <c r="F113" s="41" t="s">
        <v>1297</v>
      </c>
      <c r="G113" s="121">
        <f>SUMIF(訂單詳細資料表格[訂單編號],訂單資料表格[[#This Row],[訂單編號]],訂單詳細資料表格[小計])</f>
        <v>111530</v>
      </c>
      <c r="H113" s="121">
        <f>SUMIF(訂單詳細資料表格[訂單編號],訂單資料表格[[#This Row],[訂單編號]],訂單詳細資料表格[成本])</f>
        <v>51590</v>
      </c>
      <c r="I113" s="121">
        <v>2037</v>
      </c>
      <c r="J113" s="41" t="s">
        <v>214</v>
      </c>
    </row>
    <row r="114" spans="2:10" ht="16.5" customHeight="1" x14ac:dyDescent="0.25">
      <c r="B114" s="112" t="s">
        <v>1215</v>
      </c>
      <c r="C114" s="113" t="s">
        <v>185</v>
      </c>
      <c r="D114" s="113" t="s">
        <v>101</v>
      </c>
      <c r="E114" s="114">
        <v>41938</v>
      </c>
      <c r="F114" s="41" t="s">
        <v>1295</v>
      </c>
      <c r="G114" s="121">
        <f>SUMIF(訂單詳細資料表格[訂單編號],訂單資料表格[[#This Row],[訂單編號]],訂單詳細資料表格[小計])</f>
        <v>25488</v>
      </c>
      <c r="H114" s="121">
        <f>SUMIF(訂單詳細資料表格[訂單編號],訂單資料表格[[#This Row],[訂單編號]],訂單詳細資料表格[成本])</f>
        <v>17700</v>
      </c>
      <c r="I114" s="121">
        <v>211</v>
      </c>
      <c r="J114" s="41" t="s">
        <v>221</v>
      </c>
    </row>
    <row r="115" spans="2:10" ht="16.5" customHeight="1" x14ac:dyDescent="0.25">
      <c r="B115" s="112" t="s">
        <v>1217</v>
      </c>
      <c r="C115" s="113" t="s">
        <v>185</v>
      </c>
      <c r="D115" s="113" t="s">
        <v>149</v>
      </c>
      <c r="E115" s="114">
        <v>41944</v>
      </c>
      <c r="F115" s="41" t="s">
        <v>1297</v>
      </c>
      <c r="G115" s="121">
        <f>SUMIF(訂單詳細資料表格[訂單編號],訂單資料表格[[#This Row],[訂單編號]],訂單詳細資料表格[小計])</f>
        <v>433885</v>
      </c>
      <c r="H115" s="121">
        <f>SUMIF(訂單詳細資料表格[訂單編號],訂單資料表格[[#This Row],[訂單編號]],訂單詳細資料表格[成本])</f>
        <v>224843</v>
      </c>
      <c r="I115" s="121">
        <v>3040</v>
      </c>
      <c r="J115" s="41" t="s">
        <v>214</v>
      </c>
    </row>
    <row r="116" spans="2:10" ht="16.5" customHeight="1" x14ac:dyDescent="0.25">
      <c r="B116" s="112" t="s">
        <v>1235</v>
      </c>
      <c r="C116" s="113" t="s">
        <v>185</v>
      </c>
      <c r="D116" s="113" t="s">
        <v>149</v>
      </c>
      <c r="E116" s="114">
        <v>41967</v>
      </c>
      <c r="F116" s="41" t="s">
        <v>1297</v>
      </c>
      <c r="G116" s="121">
        <f>SUMIF(訂單詳細資料表格[訂單編號],訂單資料表格[[#This Row],[訂單編號]],訂單詳細資料表格[小計])</f>
        <v>74800</v>
      </c>
      <c r="H116" s="121">
        <f>SUMIF(訂單詳細資料表格[訂單編號],訂單資料表格[[#This Row],[訂單編號]],訂單詳細資料表格[成本])</f>
        <v>32950</v>
      </c>
      <c r="I116" s="121">
        <v>823</v>
      </c>
      <c r="J116" s="41" t="s">
        <v>221</v>
      </c>
    </row>
    <row r="117" spans="2:10" ht="16.5" customHeight="1" x14ac:dyDescent="0.25">
      <c r="B117" s="112" t="s">
        <v>1031</v>
      </c>
      <c r="C117" s="113" t="s">
        <v>185</v>
      </c>
      <c r="D117" s="113" t="s">
        <v>101</v>
      </c>
      <c r="E117" s="114">
        <v>41983</v>
      </c>
      <c r="F117" s="41" t="s">
        <v>1296</v>
      </c>
      <c r="G117" s="121">
        <f>SUMIF(訂單詳細資料表格[訂單編號],訂單資料表格[[#This Row],[訂單編號]],訂單詳細資料表格[小計])</f>
        <v>27075</v>
      </c>
      <c r="H117" s="121">
        <f>SUMIF(訂單詳細資料表格[訂單編號],訂單資料表格[[#This Row],[訂單編號]],訂單詳細資料表格[成本])</f>
        <v>12217</v>
      </c>
      <c r="I117" s="121">
        <v>75</v>
      </c>
      <c r="J117" s="41" t="s">
        <v>221</v>
      </c>
    </row>
    <row r="118" spans="2:10" ht="16.5" customHeight="1" x14ac:dyDescent="0.25">
      <c r="B118" s="112" t="s">
        <v>546</v>
      </c>
      <c r="C118" s="113" t="s">
        <v>188</v>
      </c>
      <c r="D118" s="113" t="s">
        <v>151</v>
      </c>
      <c r="E118" s="114">
        <v>41281</v>
      </c>
      <c r="F118" s="41" t="s">
        <v>1297</v>
      </c>
      <c r="G118" s="121">
        <f>SUMIF(訂單詳細資料表格[訂單編號],訂單資料表格[[#This Row],[訂單編號]],訂單詳細資料表格[小計])</f>
        <v>283785</v>
      </c>
      <c r="H118" s="121">
        <f>SUMIF(訂單詳細資料表格[訂單編號],訂單資料表格[[#This Row],[訂單編號]],訂單詳細資料表格[成本])</f>
        <v>177719</v>
      </c>
      <c r="I118" s="121">
        <v>533</v>
      </c>
      <c r="J118" s="41" t="s">
        <v>221</v>
      </c>
    </row>
    <row r="119" spans="2:10" ht="16.5" customHeight="1" x14ac:dyDescent="0.25">
      <c r="B119" s="112" t="s">
        <v>213</v>
      </c>
      <c r="C119" s="113" t="s">
        <v>188</v>
      </c>
      <c r="D119" s="113" t="s">
        <v>151</v>
      </c>
      <c r="E119" s="114">
        <v>41289</v>
      </c>
      <c r="F119" s="41" t="s">
        <v>1297</v>
      </c>
      <c r="G119" s="121">
        <f>SUMIF(訂單詳細資料表格[訂單編號],訂單資料表格[[#This Row],[訂單編號]],訂單詳細資料表格[小計])</f>
        <v>189258</v>
      </c>
      <c r="H119" s="121">
        <f>SUMIF(訂單詳細資料表格[訂單編號],訂單資料表格[[#This Row],[訂單編號]],訂單詳細資料表格[成本])</f>
        <v>78508</v>
      </c>
      <c r="I119" s="121">
        <v>518</v>
      </c>
      <c r="J119" s="41" t="s">
        <v>221</v>
      </c>
    </row>
    <row r="120" spans="2:10" ht="16.5" customHeight="1" x14ac:dyDescent="0.25">
      <c r="B120" s="112" t="s">
        <v>305</v>
      </c>
      <c r="C120" s="113" t="s">
        <v>188</v>
      </c>
      <c r="D120" s="113" t="s">
        <v>151</v>
      </c>
      <c r="E120" s="114">
        <v>41340</v>
      </c>
      <c r="F120" s="41" t="s">
        <v>1296</v>
      </c>
      <c r="G120" s="121">
        <f>SUMIF(訂單詳細資料表格[訂單編號],訂單資料表格[[#This Row],[訂單編號]],訂單詳細資料表格[小計])</f>
        <v>277472</v>
      </c>
      <c r="H120" s="121">
        <f>SUMIF(訂單詳細資料表格[訂單編號],訂單資料表格[[#This Row],[訂單編號]],訂單詳細資料表格[成本])</f>
        <v>152612</v>
      </c>
      <c r="I120" s="121">
        <v>1168</v>
      </c>
      <c r="J120" s="41" t="s">
        <v>221</v>
      </c>
    </row>
    <row r="121" spans="2:10" ht="16.5" customHeight="1" x14ac:dyDescent="0.25">
      <c r="B121" s="112" t="s">
        <v>580</v>
      </c>
      <c r="C121" s="113" t="s">
        <v>188</v>
      </c>
      <c r="D121" s="113" t="s">
        <v>130</v>
      </c>
      <c r="E121" s="114">
        <v>41345</v>
      </c>
      <c r="F121" s="41" t="s">
        <v>1297</v>
      </c>
      <c r="G121" s="121">
        <f>SUMIF(訂單詳細資料表格[訂單編號],訂單資料表格[[#This Row],[訂單編號]],訂單詳細資料表格[小計])</f>
        <v>105446</v>
      </c>
      <c r="H121" s="121">
        <f>SUMIF(訂單詳細資料表格[訂單編號],訂單資料表格[[#This Row],[訂單編號]],訂單詳細資料表格[成本])</f>
        <v>55297</v>
      </c>
      <c r="I121" s="121">
        <v>107</v>
      </c>
      <c r="J121" s="41" t="s">
        <v>221</v>
      </c>
    </row>
    <row r="122" spans="2:10" ht="16.5" customHeight="1" x14ac:dyDescent="0.25">
      <c r="B122" s="112" t="s">
        <v>593</v>
      </c>
      <c r="C122" s="113" t="s">
        <v>188</v>
      </c>
      <c r="D122" s="113" t="s">
        <v>151</v>
      </c>
      <c r="E122" s="114">
        <v>41361</v>
      </c>
      <c r="F122" s="41" t="s">
        <v>1295</v>
      </c>
      <c r="G122" s="121">
        <f>SUMIF(訂單詳細資料表格[訂單編號],訂單資料表格[[#This Row],[訂單編號]],訂單詳細資料表格[小計])</f>
        <v>52886</v>
      </c>
      <c r="H122" s="121">
        <f>SUMIF(訂單詳細資料表格[訂單編號],訂單資料表格[[#This Row],[訂單編號]],訂單詳細資料表格[成本])</f>
        <v>35712</v>
      </c>
      <c r="I122" s="121">
        <v>199</v>
      </c>
      <c r="J122" s="41" t="s">
        <v>221</v>
      </c>
    </row>
    <row r="123" spans="2:10" ht="16.5" customHeight="1" x14ac:dyDescent="0.25">
      <c r="B123" s="112" t="s">
        <v>326</v>
      </c>
      <c r="C123" s="113" t="s">
        <v>188</v>
      </c>
      <c r="D123" s="113" t="s">
        <v>151</v>
      </c>
      <c r="E123" s="114">
        <v>41363</v>
      </c>
      <c r="F123" s="41" t="s">
        <v>1296</v>
      </c>
      <c r="G123" s="121">
        <f>SUMIF(訂單詳細資料表格[訂單編號],訂單資料表格[[#This Row],[訂單編號]],訂單詳細資料表格[小計])</f>
        <v>144507</v>
      </c>
      <c r="H123" s="121">
        <f>SUMIF(訂單詳細資料表格[訂單編號],訂單資料表格[[#This Row],[訂單編號]],訂單詳細資料表格[成本])</f>
        <v>94396</v>
      </c>
      <c r="I123" s="121">
        <v>575</v>
      </c>
      <c r="J123" s="41" t="s">
        <v>221</v>
      </c>
    </row>
    <row r="124" spans="2:10" ht="16.5" customHeight="1" x14ac:dyDescent="0.25">
      <c r="B124" s="112" t="s">
        <v>231</v>
      </c>
      <c r="C124" s="113" t="s">
        <v>188</v>
      </c>
      <c r="D124" s="113" t="s">
        <v>130</v>
      </c>
      <c r="E124" s="114">
        <v>41369</v>
      </c>
      <c r="F124" s="41" t="s">
        <v>1296</v>
      </c>
      <c r="G124" s="121">
        <f>SUMIF(訂單詳細資料表格[訂單編號],訂單資料表格[[#This Row],[訂單編號]],訂單詳細資料表格[小計])</f>
        <v>70240</v>
      </c>
      <c r="H124" s="121">
        <f>SUMIF(訂單詳細資料表格[訂單編號],訂單資料表格[[#This Row],[訂單編號]],訂單詳細資料表格[成本])</f>
        <v>53160</v>
      </c>
      <c r="I124" s="121">
        <v>2795</v>
      </c>
      <c r="J124" s="41" t="s">
        <v>214</v>
      </c>
    </row>
    <row r="125" spans="2:10" ht="16.5" customHeight="1" x14ac:dyDescent="0.25">
      <c r="B125" s="112" t="s">
        <v>600</v>
      </c>
      <c r="C125" s="113" t="s">
        <v>188</v>
      </c>
      <c r="D125" s="113" t="s">
        <v>130</v>
      </c>
      <c r="E125" s="114">
        <v>41369</v>
      </c>
      <c r="F125" s="41" t="s">
        <v>1297</v>
      </c>
      <c r="G125" s="121">
        <f>SUMIF(訂單詳細資料表格[訂單編號],訂單資料表格[[#This Row],[訂單編號]],訂單詳細資料表格[小計])</f>
        <v>149016</v>
      </c>
      <c r="H125" s="121">
        <f>SUMIF(訂單詳細資料表格[訂單編號],訂單資料表格[[#This Row],[訂單編號]],訂單詳細資料表格[成本])</f>
        <v>75337</v>
      </c>
      <c r="I125" s="121">
        <v>2603</v>
      </c>
      <c r="J125" s="41" t="s">
        <v>221</v>
      </c>
    </row>
    <row r="126" spans="2:10" ht="16.5" customHeight="1" x14ac:dyDescent="0.25">
      <c r="B126" s="112" t="s">
        <v>338</v>
      </c>
      <c r="C126" s="113" t="s">
        <v>188</v>
      </c>
      <c r="D126" s="113" t="s">
        <v>155</v>
      </c>
      <c r="E126" s="114">
        <v>41378</v>
      </c>
      <c r="F126" s="41" t="s">
        <v>1296</v>
      </c>
      <c r="G126" s="121">
        <f>SUMIF(訂單詳細資料表格[訂單編號],訂單資料表格[[#This Row],[訂單編號]],訂單詳細資料表格[小計])</f>
        <v>223626</v>
      </c>
      <c r="H126" s="121">
        <f>SUMIF(訂單詳細資料表格[訂單編號],訂單資料表格[[#This Row],[訂單編號]],訂單詳細資料表格[成本])</f>
        <v>132687</v>
      </c>
      <c r="I126" s="121">
        <v>1536</v>
      </c>
      <c r="J126" s="41" t="s">
        <v>214</v>
      </c>
    </row>
    <row r="127" spans="2:10" ht="16.5" customHeight="1" x14ac:dyDescent="0.25">
      <c r="B127" s="112" t="s">
        <v>339</v>
      </c>
      <c r="C127" s="113" t="s">
        <v>188</v>
      </c>
      <c r="D127" s="113" t="s">
        <v>130</v>
      </c>
      <c r="E127" s="114">
        <v>41379</v>
      </c>
      <c r="F127" s="41" t="s">
        <v>1295</v>
      </c>
      <c r="G127" s="121">
        <f>SUMIF(訂單詳細資料表格[訂單編號],訂單資料表格[[#This Row],[訂單編號]],訂單詳細資料表格[小計])</f>
        <v>64626</v>
      </c>
      <c r="H127" s="121">
        <f>SUMIF(訂單詳細資料表格[訂單編號],訂單資料表格[[#This Row],[訂單編號]],訂單詳細資料表格[成本])</f>
        <v>35411</v>
      </c>
      <c r="I127" s="121">
        <v>1385</v>
      </c>
      <c r="J127" s="41" t="s">
        <v>221</v>
      </c>
    </row>
    <row r="128" spans="2:10" ht="16.5" customHeight="1" x14ac:dyDescent="0.25">
      <c r="B128" s="112" t="s">
        <v>365</v>
      </c>
      <c r="C128" s="113" t="s">
        <v>188</v>
      </c>
      <c r="D128" s="113" t="s">
        <v>130</v>
      </c>
      <c r="E128" s="114">
        <v>41407</v>
      </c>
      <c r="F128" s="41" t="s">
        <v>1295</v>
      </c>
      <c r="G128" s="121">
        <f>SUMIF(訂單詳細資料表格[訂單編號],訂單資料表格[[#This Row],[訂單編號]],訂單詳細資料表格[小計])</f>
        <v>94070</v>
      </c>
      <c r="H128" s="121">
        <f>SUMIF(訂單詳細資料表格[訂單編號],訂單資料表格[[#This Row],[訂單編號]],訂單詳細資料表格[成本])</f>
        <v>45814</v>
      </c>
      <c r="I128" s="121">
        <v>95</v>
      </c>
      <c r="J128" s="41" t="s">
        <v>214</v>
      </c>
    </row>
    <row r="129" spans="2:10" ht="16.5" customHeight="1" x14ac:dyDescent="0.25">
      <c r="B129" s="112" t="s">
        <v>622</v>
      </c>
      <c r="C129" s="113" t="s">
        <v>188</v>
      </c>
      <c r="D129" s="113" t="s">
        <v>155</v>
      </c>
      <c r="E129" s="114">
        <v>41413</v>
      </c>
      <c r="F129" s="41" t="s">
        <v>1295</v>
      </c>
      <c r="G129" s="121">
        <f>SUMIF(訂單詳細資料表格[訂單編號],訂單資料表格[[#This Row],[訂單編號]],訂單詳細資料表格[小計])</f>
        <v>60926</v>
      </c>
      <c r="H129" s="121">
        <f>SUMIF(訂單詳細資料表格[訂單編號],訂單資料表格[[#This Row],[訂單編號]],訂單詳細資料表格[成本])</f>
        <v>47232</v>
      </c>
      <c r="I129" s="121">
        <v>247</v>
      </c>
      <c r="J129" s="41" t="s">
        <v>221</v>
      </c>
    </row>
    <row r="130" spans="2:10" ht="16.5" customHeight="1" x14ac:dyDescent="0.25">
      <c r="B130" s="112" t="s">
        <v>246</v>
      </c>
      <c r="C130" s="113" t="s">
        <v>188</v>
      </c>
      <c r="D130" s="113" t="s">
        <v>151</v>
      </c>
      <c r="E130" s="114">
        <v>41430</v>
      </c>
      <c r="F130" s="41" t="s">
        <v>1296</v>
      </c>
      <c r="G130" s="121">
        <f>SUMIF(訂單詳細資料表格[訂單編號],訂單資料表格[[#This Row],[訂單編號]],訂單詳細資料表格[小計])</f>
        <v>26117</v>
      </c>
      <c r="H130" s="121">
        <f>SUMIF(訂單詳細資料表格[訂單編號],訂單資料表格[[#This Row],[訂單編號]],訂單詳細資料表格[成本])</f>
        <v>14700</v>
      </c>
      <c r="I130" s="121">
        <v>307</v>
      </c>
      <c r="J130" s="41" t="s">
        <v>221</v>
      </c>
    </row>
    <row r="131" spans="2:10" ht="16.5" customHeight="1" x14ac:dyDescent="0.25">
      <c r="B131" s="112" t="s">
        <v>402</v>
      </c>
      <c r="C131" s="113" t="s">
        <v>188</v>
      </c>
      <c r="D131" s="113" t="s">
        <v>151</v>
      </c>
      <c r="E131" s="114">
        <v>41454</v>
      </c>
      <c r="F131" s="41" t="s">
        <v>1296</v>
      </c>
      <c r="G131" s="121">
        <f>SUMIF(訂單詳細資料表格[訂單編號],訂單資料表格[[#This Row],[訂單編號]],訂單詳細資料表格[小計])</f>
        <v>112516</v>
      </c>
      <c r="H131" s="121">
        <f>SUMIF(訂單詳細資料表格[訂單編號],訂單資料表格[[#This Row],[訂單編號]],訂單詳細資料表格[成本])</f>
        <v>69606</v>
      </c>
      <c r="I131" s="121">
        <v>2814</v>
      </c>
      <c r="J131" s="41" t="s">
        <v>214</v>
      </c>
    </row>
    <row r="132" spans="2:10" ht="16.5" customHeight="1" x14ac:dyDescent="0.25">
      <c r="B132" s="112" t="s">
        <v>668</v>
      </c>
      <c r="C132" s="113" t="s">
        <v>188</v>
      </c>
      <c r="D132" s="113" t="s">
        <v>151</v>
      </c>
      <c r="E132" s="114">
        <v>41507</v>
      </c>
      <c r="F132" s="41" t="s">
        <v>1297</v>
      </c>
      <c r="G132" s="121">
        <f>SUMIF(訂單詳細資料表格[訂單編號],訂單資料表格[[#This Row],[訂單編號]],訂單詳細資料表格[小計])</f>
        <v>61991</v>
      </c>
      <c r="H132" s="121">
        <f>SUMIF(訂單詳細資料表格[訂單編號],訂單資料表格[[#This Row],[訂單編號]],訂單詳細資料表格[成本])</f>
        <v>47058</v>
      </c>
      <c r="I132" s="121">
        <v>452</v>
      </c>
      <c r="J132" s="41" t="s">
        <v>221</v>
      </c>
    </row>
    <row r="133" spans="2:10" ht="16.5" customHeight="1" x14ac:dyDescent="0.25">
      <c r="B133" s="112" t="s">
        <v>501</v>
      </c>
      <c r="C133" s="113" t="s">
        <v>188</v>
      </c>
      <c r="D133" s="113" t="s">
        <v>130</v>
      </c>
      <c r="E133" s="114">
        <v>41589</v>
      </c>
      <c r="F133" s="41" t="s">
        <v>1296</v>
      </c>
      <c r="G133" s="121">
        <f>SUMIF(訂單詳細資料表格[訂單編號],訂單資料表格[[#This Row],[訂單編號]],訂單詳細資料表格[小計])</f>
        <v>82820</v>
      </c>
      <c r="H133" s="121">
        <f>SUMIF(訂單詳細資料表格[訂單編號],訂單資料表格[[#This Row],[訂單編號]],訂單詳細資料表格[成本])</f>
        <v>47647</v>
      </c>
      <c r="I133" s="121">
        <v>749</v>
      </c>
      <c r="J133" s="41" t="s">
        <v>221</v>
      </c>
    </row>
    <row r="134" spans="2:10" ht="16.5" customHeight="1" x14ac:dyDescent="0.25">
      <c r="B134" s="112" t="s">
        <v>505</v>
      </c>
      <c r="C134" s="113" t="s">
        <v>188</v>
      </c>
      <c r="D134" s="113" t="s">
        <v>151</v>
      </c>
      <c r="E134" s="114">
        <v>41594</v>
      </c>
      <c r="F134" s="41" t="s">
        <v>1296</v>
      </c>
      <c r="G134" s="121">
        <f>SUMIF(訂單詳細資料表格[訂單編號],訂單資料表格[[#This Row],[訂單編號]],訂單詳細資料表格[小計])</f>
        <v>118756</v>
      </c>
      <c r="H134" s="121">
        <f>SUMIF(訂單詳細資料表格[訂單編號],訂單資料表格[[#This Row],[訂單編號]],訂單詳細資料表格[成本])</f>
        <v>51128</v>
      </c>
      <c r="I134" s="121">
        <v>1659</v>
      </c>
      <c r="J134" s="41" t="s">
        <v>221</v>
      </c>
    </row>
    <row r="135" spans="2:10" ht="16.5" customHeight="1" x14ac:dyDescent="0.25">
      <c r="B135" s="112" t="s">
        <v>511</v>
      </c>
      <c r="C135" s="113" t="s">
        <v>188</v>
      </c>
      <c r="D135" s="113" t="s">
        <v>151</v>
      </c>
      <c r="E135" s="114">
        <v>41601</v>
      </c>
      <c r="F135" s="41" t="s">
        <v>1297</v>
      </c>
      <c r="G135" s="121">
        <f>SUMIF(訂單詳細資料表格[訂單編號],訂單資料表格[[#This Row],[訂單編號]],訂單詳細資料表格[小計])</f>
        <v>34730</v>
      </c>
      <c r="H135" s="121">
        <f>SUMIF(訂單詳細資料表格[訂單編號],訂單資料表格[[#This Row],[訂單編號]],訂單詳細資料表格[成本])</f>
        <v>26335</v>
      </c>
      <c r="I135" s="121">
        <v>67</v>
      </c>
      <c r="J135" s="41" t="s">
        <v>221</v>
      </c>
    </row>
    <row r="136" spans="2:10" ht="16.5" customHeight="1" x14ac:dyDescent="0.25">
      <c r="B136" s="112" t="s">
        <v>724</v>
      </c>
      <c r="C136" s="113" t="s">
        <v>188</v>
      </c>
      <c r="D136" s="113" t="s">
        <v>130</v>
      </c>
      <c r="E136" s="114">
        <v>41606</v>
      </c>
      <c r="F136" s="41" t="s">
        <v>1296</v>
      </c>
      <c r="G136" s="121">
        <f>SUMIF(訂單詳細資料表格[訂單編號],訂單資料表格[[#This Row],[訂單編號]],訂單詳細資料表格[小計])</f>
        <v>149166</v>
      </c>
      <c r="H136" s="121">
        <f>SUMIF(訂單詳細資料表格[訂單編號],訂單資料表格[[#This Row],[訂單編號]],訂單詳細資料表格[成本])</f>
        <v>98470</v>
      </c>
      <c r="I136" s="121">
        <v>794</v>
      </c>
      <c r="J136" s="41" t="s">
        <v>214</v>
      </c>
    </row>
    <row r="137" spans="2:10" ht="16.5" customHeight="1" x14ac:dyDescent="0.25">
      <c r="B137" s="112" t="s">
        <v>1263</v>
      </c>
      <c r="C137" s="113" t="s">
        <v>188</v>
      </c>
      <c r="D137" s="113" t="s">
        <v>130</v>
      </c>
      <c r="E137" s="114">
        <v>41646</v>
      </c>
      <c r="F137" s="41" t="s">
        <v>1297</v>
      </c>
      <c r="G137" s="121">
        <f>SUMIF(訂單詳細資料表格[訂單編號],訂單資料表格[[#This Row],[訂單編號]],訂單詳細資料表格[小計])</f>
        <v>378589</v>
      </c>
      <c r="H137" s="121">
        <f>SUMIF(訂單詳細資料表格[訂單編號],訂單資料表格[[#This Row],[訂單編號]],訂單詳細資料表格[成本])</f>
        <v>247314</v>
      </c>
      <c r="I137" s="121">
        <v>1658</v>
      </c>
      <c r="J137" s="41" t="s">
        <v>221</v>
      </c>
    </row>
    <row r="138" spans="2:10" ht="16.5" customHeight="1" x14ac:dyDescent="0.25">
      <c r="B138" s="112" t="s">
        <v>1059</v>
      </c>
      <c r="C138" s="113" t="s">
        <v>188</v>
      </c>
      <c r="D138" s="113" t="s">
        <v>155</v>
      </c>
      <c r="E138" s="114">
        <v>41654</v>
      </c>
      <c r="F138" s="41" t="s">
        <v>1296</v>
      </c>
      <c r="G138" s="121">
        <f>SUMIF(訂單詳細資料表格[訂單編號],訂單資料表格[[#This Row],[訂單編號]],訂單詳細資料表格[小計])</f>
        <v>283573</v>
      </c>
      <c r="H138" s="121">
        <f>SUMIF(訂單詳細資料表格[訂單編號],訂單資料表格[[#This Row],[訂單編號]],訂單詳細資料表格[成本])</f>
        <v>149074</v>
      </c>
      <c r="I138" s="121">
        <v>4389</v>
      </c>
      <c r="J138" s="41" t="s">
        <v>214</v>
      </c>
    </row>
    <row r="139" spans="2:10" ht="16.5" customHeight="1" x14ac:dyDescent="0.25">
      <c r="B139" s="112" t="s">
        <v>1077</v>
      </c>
      <c r="C139" s="113" t="s">
        <v>188</v>
      </c>
      <c r="D139" s="113" t="s">
        <v>151</v>
      </c>
      <c r="E139" s="114">
        <v>41677</v>
      </c>
      <c r="F139" s="41" t="s">
        <v>1295</v>
      </c>
      <c r="G139" s="121">
        <f>SUMIF(訂單詳細資料表格[訂單編號],訂單資料表格[[#This Row],[訂單編號]],訂單詳細資料表格[小計])</f>
        <v>140148</v>
      </c>
      <c r="H139" s="121">
        <f>SUMIF(訂單詳細資料表格[訂單編號],訂單資料表格[[#This Row],[訂單編號]],訂單詳細資料表格[成本])</f>
        <v>76878</v>
      </c>
      <c r="I139" s="121">
        <v>3350</v>
      </c>
      <c r="J139" s="41" t="s">
        <v>214</v>
      </c>
    </row>
    <row r="140" spans="2:10" ht="16.5" customHeight="1" x14ac:dyDescent="0.25">
      <c r="B140" s="112" t="s">
        <v>808</v>
      </c>
      <c r="C140" s="113" t="s">
        <v>188</v>
      </c>
      <c r="D140" s="113" t="s">
        <v>130</v>
      </c>
      <c r="E140" s="114">
        <v>41700</v>
      </c>
      <c r="F140" s="41" t="s">
        <v>1295</v>
      </c>
      <c r="G140" s="121">
        <f>SUMIF(訂單詳細資料表格[訂單編號],訂單資料表格[[#This Row],[訂單編號]],訂單詳細資料表格[小計])</f>
        <v>159981</v>
      </c>
      <c r="H140" s="121">
        <f>SUMIF(訂單詳細資料表格[訂單編號],訂單資料表格[[#This Row],[訂單編號]],訂單詳細資料表格[成本])</f>
        <v>80098</v>
      </c>
      <c r="I140" s="121">
        <v>903</v>
      </c>
      <c r="J140" s="41" t="s">
        <v>214</v>
      </c>
    </row>
    <row r="141" spans="2:10" ht="16.5" customHeight="1" x14ac:dyDescent="0.25">
      <c r="B141" s="112" t="s">
        <v>1094</v>
      </c>
      <c r="C141" s="113" t="s">
        <v>188</v>
      </c>
      <c r="D141" s="113" t="s">
        <v>155</v>
      </c>
      <c r="E141" s="114">
        <v>41702</v>
      </c>
      <c r="F141" s="41" t="s">
        <v>1297</v>
      </c>
      <c r="G141" s="121">
        <f>SUMIF(訂單詳細資料表格[訂單編號],訂單資料表格[[#This Row],[訂單編號]],訂單詳細資料表格[小計])</f>
        <v>19839</v>
      </c>
      <c r="H141" s="121">
        <f>SUMIF(訂單詳細資料表格[訂單編號],訂單資料表格[[#This Row],[訂單編號]],訂單詳細資料表格[成本])</f>
        <v>15249</v>
      </c>
      <c r="I141" s="121">
        <v>46</v>
      </c>
      <c r="J141" s="41" t="s">
        <v>221</v>
      </c>
    </row>
    <row r="142" spans="2:10" ht="16.5" customHeight="1" x14ac:dyDescent="0.25">
      <c r="B142" s="112" t="s">
        <v>1099</v>
      </c>
      <c r="C142" s="113" t="s">
        <v>188</v>
      </c>
      <c r="D142" s="113" t="s">
        <v>130</v>
      </c>
      <c r="E142" s="114">
        <v>41715</v>
      </c>
      <c r="F142" s="41" t="s">
        <v>1296</v>
      </c>
      <c r="G142" s="121">
        <f>SUMIF(訂單詳細資料表格[訂單編號],訂單資料表格[[#This Row],[訂單編號]],訂單詳細資料表格[小計])</f>
        <v>144486</v>
      </c>
      <c r="H142" s="121">
        <f>SUMIF(訂單詳細資料表格[訂單編號],訂單資料表格[[#This Row],[訂單編號]],訂單詳細資料表格[成本])</f>
        <v>71850</v>
      </c>
      <c r="I142" s="121">
        <v>336</v>
      </c>
      <c r="J142" s="41" t="s">
        <v>214</v>
      </c>
    </row>
    <row r="143" spans="2:10" ht="16.5" customHeight="1" x14ac:dyDescent="0.25">
      <c r="B143" s="112" t="s">
        <v>833</v>
      </c>
      <c r="C143" s="113" t="s">
        <v>188</v>
      </c>
      <c r="D143" s="113" t="s">
        <v>155</v>
      </c>
      <c r="E143" s="114">
        <v>41733</v>
      </c>
      <c r="F143" s="41" t="s">
        <v>1297</v>
      </c>
      <c r="G143" s="121">
        <f>SUMIF(訂單詳細資料表格[訂單編號],訂單資料表格[[#This Row],[訂單編號]],訂單詳細資料表格[小計])</f>
        <v>197646</v>
      </c>
      <c r="H143" s="121">
        <f>SUMIF(訂單詳細資料表格[訂單編號],訂單資料表格[[#This Row],[訂單編號]],訂單詳細資料表格[成本])</f>
        <v>124626</v>
      </c>
      <c r="I143" s="121">
        <v>2605</v>
      </c>
      <c r="J143" s="41" t="s">
        <v>214</v>
      </c>
    </row>
    <row r="144" spans="2:10" ht="16.5" customHeight="1" x14ac:dyDescent="0.25">
      <c r="B144" s="112" t="s">
        <v>1107</v>
      </c>
      <c r="C144" s="113" t="s">
        <v>188</v>
      </c>
      <c r="D144" s="113" t="s">
        <v>130</v>
      </c>
      <c r="E144" s="114">
        <v>41737</v>
      </c>
      <c r="F144" s="41" t="s">
        <v>1296</v>
      </c>
      <c r="G144" s="121">
        <f>SUMIF(訂單詳細資料表格[訂單編號],訂單資料表格[[#This Row],[訂單編號]],訂單詳細資料表格[小計])</f>
        <v>37296</v>
      </c>
      <c r="H144" s="121">
        <f>SUMIF(訂單詳細資料表格[訂單編號],訂單資料表格[[#This Row],[訂單編號]],訂單詳細資料表格[成本])</f>
        <v>14352</v>
      </c>
      <c r="I144" s="121">
        <v>240</v>
      </c>
      <c r="J144" s="41" t="s">
        <v>221</v>
      </c>
    </row>
    <row r="145" spans="2:10" ht="16.5" customHeight="1" x14ac:dyDescent="0.25">
      <c r="B145" s="112" t="s">
        <v>1124</v>
      </c>
      <c r="C145" s="113" t="s">
        <v>188</v>
      </c>
      <c r="D145" s="113" t="s">
        <v>151</v>
      </c>
      <c r="E145" s="114">
        <v>41757</v>
      </c>
      <c r="F145" s="41" t="s">
        <v>1296</v>
      </c>
      <c r="G145" s="121">
        <f>SUMIF(訂單詳細資料表格[訂單編號],訂單資料表格[[#This Row],[訂單編號]],訂單詳細資料表格[小計])</f>
        <v>35880</v>
      </c>
      <c r="H145" s="121">
        <f>SUMIF(訂單詳細資料表格[訂單編號],訂單資料表格[[#This Row],[訂單編號]],訂單詳細資料表格[成本])</f>
        <v>21690</v>
      </c>
      <c r="I145" s="121">
        <v>376</v>
      </c>
      <c r="J145" s="41" t="s">
        <v>221</v>
      </c>
    </row>
    <row r="146" spans="2:10" ht="16.5" customHeight="1" x14ac:dyDescent="0.25">
      <c r="B146" s="112" t="s">
        <v>1126</v>
      </c>
      <c r="C146" s="113" t="s">
        <v>188</v>
      </c>
      <c r="D146" s="113" t="s">
        <v>155</v>
      </c>
      <c r="E146" s="114">
        <v>41760</v>
      </c>
      <c r="F146" s="41" t="s">
        <v>1297</v>
      </c>
      <c r="G146" s="121">
        <f>SUMIF(訂單詳細資料表格[訂單編號],訂單資料表格[[#This Row],[訂單編號]],訂單詳細資料表格[小計])</f>
        <v>97824</v>
      </c>
      <c r="H146" s="121">
        <f>SUMIF(訂單詳細資料表格[訂單編號],訂單資料表格[[#This Row],[訂單編號]],訂單詳細資料表格[成本])</f>
        <v>56167</v>
      </c>
      <c r="I146" s="121">
        <v>1279</v>
      </c>
      <c r="J146" s="41" t="s">
        <v>214</v>
      </c>
    </row>
    <row r="147" spans="2:10" ht="16.5" customHeight="1" x14ac:dyDescent="0.25">
      <c r="B147" s="112" t="s">
        <v>894</v>
      </c>
      <c r="C147" s="113" t="s">
        <v>188</v>
      </c>
      <c r="D147" s="113" t="s">
        <v>151</v>
      </c>
      <c r="E147" s="114">
        <v>41801</v>
      </c>
      <c r="F147" s="41" t="s">
        <v>1295</v>
      </c>
      <c r="G147" s="121">
        <f>SUMIF(訂單詳細資料表格[訂單編號],訂單資料表格[[#This Row],[訂單編號]],訂單詳細資料表格[小計])</f>
        <v>176710</v>
      </c>
      <c r="H147" s="121">
        <f>SUMIF(訂單詳細資料表格[訂單編號],訂單資料表格[[#This Row],[訂單編號]],訂單詳細資料表格[成本])</f>
        <v>102037</v>
      </c>
      <c r="I147" s="121">
        <v>3615</v>
      </c>
      <c r="J147" s="41" t="s">
        <v>214</v>
      </c>
    </row>
    <row r="148" spans="2:10" ht="16.5" customHeight="1" x14ac:dyDescent="0.25">
      <c r="B148" s="112" t="s">
        <v>899</v>
      </c>
      <c r="C148" s="113" t="s">
        <v>188</v>
      </c>
      <c r="D148" s="113" t="s">
        <v>155</v>
      </c>
      <c r="E148" s="114">
        <v>41806</v>
      </c>
      <c r="F148" s="41" t="s">
        <v>1297</v>
      </c>
      <c r="G148" s="121">
        <f>SUMIF(訂單詳細資料表格[訂單編號],訂單資料表格[[#This Row],[訂單編號]],訂單詳細資料表格[小計])</f>
        <v>69000</v>
      </c>
      <c r="H148" s="121">
        <f>SUMIF(訂單詳細資料表格[訂單編號],訂單資料表格[[#This Row],[訂單編號]],訂單詳細資料表格[成本])</f>
        <v>38459</v>
      </c>
      <c r="I148" s="121">
        <v>2883</v>
      </c>
      <c r="J148" s="41" t="s">
        <v>214</v>
      </c>
    </row>
    <row r="149" spans="2:10" ht="16.5" customHeight="1" x14ac:dyDescent="0.25">
      <c r="B149" s="112" t="s">
        <v>1173</v>
      </c>
      <c r="C149" s="113" t="s">
        <v>188</v>
      </c>
      <c r="D149" s="113" t="s">
        <v>151</v>
      </c>
      <c r="E149" s="114">
        <v>41859</v>
      </c>
      <c r="F149" s="41" t="s">
        <v>1296</v>
      </c>
      <c r="G149" s="121">
        <f>SUMIF(訂單詳細資料表格[訂單編號],訂單資料表格[[#This Row],[訂單編號]],訂單詳細資料表格[小計])</f>
        <v>7560</v>
      </c>
      <c r="H149" s="121">
        <f>SUMIF(訂單詳細資料表格[訂單編號],訂單資料表格[[#This Row],[訂單編號]],訂單詳細資料表格[成本])</f>
        <v>6237</v>
      </c>
      <c r="I149" s="121">
        <v>322</v>
      </c>
      <c r="J149" s="41" t="s">
        <v>214</v>
      </c>
    </row>
    <row r="150" spans="2:10" ht="16.5" customHeight="1" x14ac:dyDescent="0.25">
      <c r="B150" s="112" t="s">
        <v>949</v>
      </c>
      <c r="C150" s="113" t="s">
        <v>188</v>
      </c>
      <c r="D150" s="113" t="s">
        <v>151</v>
      </c>
      <c r="E150" s="114">
        <v>41874</v>
      </c>
      <c r="F150" s="41" t="s">
        <v>1295</v>
      </c>
      <c r="G150" s="121">
        <f>SUMIF(訂單詳細資料表格[訂單編號],訂單資料表格[[#This Row],[訂單編號]],訂單詳細資料表格[小計])</f>
        <v>33196</v>
      </c>
      <c r="H150" s="121">
        <f>SUMIF(訂單詳細資料表格[訂單編號],訂單資料表格[[#This Row],[訂單編號]],訂單詳細資料表格[成本])</f>
        <v>23607</v>
      </c>
      <c r="I150" s="121">
        <v>506</v>
      </c>
      <c r="J150" s="41" t="s">
        <v>221</v>
      </c>
    </row>
    <row r="151" spans="2:10" ht="16.5" customHeight="1" x14ac:dyDescent="0.25">
      <c r="B151" s="112" t="s">
        <v>1212</v>
      </c>
      <c r="C151" s="113" t="s">
        <v>188</v>
      </c>
      <c r="D151" s="113" t="s">
        <v>155</v>
      </c>
      <c r="E151" s="114">
        <v>41930</v>
      </c>
      <c r="F151" s="41" t="s">
        <v>1296</v>
      </c>
      <c r="G151" s="121">
        <f>SUMIF(訂單詳細資料表格[訂單編號],訂單資料表格[[#This Row],[訂單編號]],訂單詳細資料表格[小計])</f>
        <v>54567</v>
      </c>
      <c r="H151" s="121">
        <f>SUMIF(訂單詳細資料表格[訂單編號],訂單資料表格[[#This Row],[訂單編號]],訂單詳細資料表格[成本])</f>
        <v>30915</v>
      </c>
      <c r="I151" s="121">
        <v>97</v>
      </c>
      <c r="J151" s="41" t="s">
        <v>214</v>
      </c>
    </row>
    <row r="152" spans="2:10" ht="16.5" customHeight="1" x14ac:dyDescent="0.25">
      <c r="B152" s="112" t="s">
        <v>1238</v>
      </c>
      <c r="C152" s="113" t="s">
        <v>188</v>
      </c>
      <c r="D152" s="113" t="s">
        <v>155</v>
      </c>
      <c r="E152" s="114">
        <v>41972</v>
      </c>
      <c r="F152" s="41" t="s">
        <v>1295</v>
      </c>
      <c r="G152" s="121">
        <f>SUMIF(訂單詳細資料表格[訂單編號],訂單資料表格[[#This Row],[訂單編號]],訂單詳細資料表格[小計])</f>
        <v>158820</v>
      </c>
      <c r="H152" s="121">
        <f>SUMIF(訂單詳細資料表格[訂單編號],訂單資料表格[[#This Row],[訂單編號]],訂單詳細資料表格[成本])</f>
        <v>99268</v>
      </c>
      <c r="I152" s="121">
        <v>1131</v>
      </c>
      <c r="J152" s="41" t="s">
        <v>221</v>
      </c>
    </row>
    <row r="153" spans="2:10" ht="16.5" customHeight="1" x14ac:dyDescent="0.25">
      <c r="B153" s="112" t="s">
        <v>1239</v>
      </c>
      <c r="C153" s="113" t="s">
        <v>188</v>
      </c>
      <c r="D153" s="113" t="s">
        <v>155</v>
      </c>
      <c r="E153" s="114">
        <v>41973</v>
      </c>
      <c r="F153" s="41" t="s">
        <v>1297</v>
      </c>
      <c r="G153" s="121">
        <f>SUMIF(訂單詳細資料表格[訂單編號],訂單資料表格[[#This Row],[訂單編號]],訂單詳細資料表格[小計])</f>
        <v>234716</v>
      </c>
      <c r="H153" s="121">
        <f>SUMIF(訂單詳細資料表格[訂單編號],訂單資料表格[[#This Row],[訂單編號]],訂單詳細資料表格[成本])</f>
        <v>141134</v>
      </c>
      <c r="I153" s="121">
        <v>296</v>
      </c>
      <c r="J153" s="41" t="s">
        <v>214</v>
      </c>
    </row>
    <row r="154" spans="2:10" ht="16.5" customHeight="1" x14ac:dyDescent="0.25">
      <c r="B154" s="112" t="s">
        <v>1039</v>
      </c>
      <c r="C154" s="113" t="s">
        <v>188</v>
      </c>
      <c r="D154" s="113" t="s">
        <v>151</v>
      </c>
      <c r="E154" s="114">
        <v>41992</v>
      </c>
      <c r="F154" s="41" t="s">
        <v>1297</v>
      </c>
      <c r="G154" s="121">
        <f>SUMIF(訂單詳細資料表格[訂單編號],訂單資料表格[[#This Row],[訂單編號]],訂單詳細資料表格[小計])</f>
        <v>66361</v>
      </c>
      <c r="H154" s="121">
        <f>SUMIF(訂單詳細資料表格[訂單編號],訂單資料表格[[#This Row],[訂單編號]],訂單詳細資料表格[成本])</f>
        <v>44921</v>
      </c>
      <c r="I154" s="121">
        <v>654</v>
      </c>
      <c r="J154" s="41" t="s">
        <v>221</v>
      </c>
    </row>
    <row r="155" spans="2:10" ht="16.5" customHeight="1" x14ac:dyDescent="0.25">
      <c r="B155" s="112" t="s">
        <v>552</v>
      </c>
      <c r="C155" s="113" t="s">
        <v>191</v>
      </c>
      <c r="D155" s="113" t="s">
        <v>121</v>
      </c>
      <c r="E155" s="114">
        <v>41293</v>
      </c>
      <c r="F155" s="41" t="s">
        <v>1296</v>
      </c>
      <c r="G155" s="121">
        <f>SUMIF(訂單詳細資料表格[訂單編號],訂單資料表格[[#This Row],[訂單編號]],訂單詳細資料表格[小計])</f>
        <v>7504</v>
      </c>
      <c r="H155" s="121">
        <f>SUMIF(訂單詳細資料表格[訂單編號],訂單資料表格[[#This Row],[訂單編號]],訂單詳細資料表格[成本])</f>
        <v>4608</v>
      </c>
      <c r="I155" s="121">
        <v>34</v>
      </c>
      <c r="J155" s="41" t="s">
        <v>221</v>
      </c>
    </row>
    <row r="156" spans="2:10" ht="16.5" customHeight="1" x14ac:dyDescent="0.25">
      <c r="B156" s="112" t="s">
        <v>556</v>
      </c>
      <c r="C156" s="113" t="s">
        <v>191</v>
      </c>
      <c r="D156" s="113" t="s">
        <v>147</v>
      </c>
      <c r="E156" s="114">
        <v>41297</v>
      </c>
      <c r="F156" s="41" t="s">
        <v>1295</v>
      </c>
      <c r="G156" s="121">
        <f>SUMIF(訂單詳細資料表格[訂單編號],訂單資料表格[[#This Row],[訂單編號]],訂單詳細資料表格[小計])</f>
        <v>31380</v>
      </c>
      <c r="H156" s="121">
        <f>SUMIF(訂單詳細資料表格[訂單編號],訂單資料表格[[#This Row],[訂單編號]],訂單詳細資料表格[成本])</f>
        <v>18000</v>
      </c>
      <c r="I156" s="121">
        <v>584</v>
      </c>
      <c r="J156" s="41" t="s">
        <v>221</v>
      </c>
    </row>
    <row r="157" spans="2:10" ht="16.5" customHeight="1" x14ac:dyDescent="0.25">
      <c r="B157" s="112" t="s">
        <v>219</v>
      </c>
      <c r="C157" s="113" t="s">
        <v>191</v>
      </c>
      <c r="D157" s="113" t="s">
        <v>121</v>
      </c>
      <c r="E157" s="114">
        <v>41315</v>
      </c>
      <c r="F157" s="41" t="s">
        <v>1297</v>
      </c>
      <c r="G157" s="121">
        <f>SUMIF(訂單詳細資料表格[訂單編號],訂單資料表格[[#This Row],[訂單編號]],訂單詳細資料表格[小計])</f>
        <v>35000</v>
      </c>
      <c r="H157" s="121">
        <f>SUMIF(訂單詳細資料表格[訂單編號],訂單資料表格[[#This Row],[訂單編號]],訂單詳細資料表格[成本])</f>
        <v>20550</v>
      </c>
      <c r="I157" s="121">
        <v>57</v>
      </c>
      <c r="J157" s="41" t="s">
        <v>214</v>
      </c>
    </row>
    <row r="158" spans="2:10" ht="16.5" customHeight="1" x14ac:dyDescent="0.25">
      <c r="B158" s="112" t="s">
        <v>288</v>
      </c>
      <c r="C158" s="113" t="s">
        <v>191</v>
      </c>
      <c r="D158" s="113" t="s">
        <v>121</v>
      </c>
      <c r="E158" s="114">
        <v>41321</v>
      </c>
      <c r="F158" s="41" t="s">
        <v>1296</v>
      </c>
      <c r="G158" s="121">
        <f>SUMIF(訂單詳細資料表格[訂單編號],訂單資料表格[[#This Row],[訂單編號]],訂單詳細資料表格[小計])</f>
        <v>47866</v>
      </c>
      <c r="H158" s="121">
        <f>SUMIF(訂單詳細資料表格[訂單編號],訂單資料表格[[#This Row],[訂單編號]],訂單詳細資料表格[成本])</f>
        <v>30413</v>
      </c>
      <c r="I158" s="121">
        <v>1659</v>
      </c>
      <c r="J158" s="41" t="s">
        <v>221</v>
      </c>
    </row>
    <row r="159" spans="2:10" ht="16.5" customHeight="1" x14ac:dyDescent="0.25">
      <c r="B159" s="112" t="s">
        <v>573</v>
      </c>
      <c r="C159" s="113" t="s">
        <v>191</v>
      </c>
      <c r="D159" s="113" t="s">
        <v>121</v>
      </c>
      <c r="E159" s="114">
        <v>41335</v>
      </c>
      <c r="F159" s="41" t="s">
        <v>1296</v>
      </c>
      <c r="G159" s="121">
        <f>SUMIF(訂單詳細資料表格[訂單編號],訂單資料表格[[#This Row],[訂單編號]],訂單詳細資料表格[小計])</f>
        <v>202601</v>
      </c>
      <c r="H159" s="121">
        <f>SUMIF(訂單詳細資料表格[訂單編號],訂單資料表格[[#This Row],[訂單編號]],訂單詳細資料表格[成本])</f>
        <v>134522</v>
      </c>
      <c r="I159" s="121">
        <v>743</v>
      </c>
      <c r="J159" s="41" t="s">
        <v>214</v>
      </c>
    </row>
    <row r="160" spans="2:10" ht="16.5" customHeight="1" x14ac:dyDescent="0.25">
      <c r="B160" s="112" t="s">
        <v>582</v>
      </c>
      <c r="C160" s="113" t="s">
        <v>191</v>
      </c>
      <c r="D160" s="113" t="s">
        <v>121</v>
      </c>
      <c r="E160" s="114">
        <v>41347</v>
      </c>
      <c r="F160" s="41" t="s">
        <v>1297</v>
      </c>
      <c r="G160" s="121">
        <f>SUMIF(訂單詳細資料表格[訂單編號],訂單資料表格[[#This Row],[訂單編號]],訂單詳細資料表格[小計])</f>
        <v>36876</v>
      </c>
      <c r="H160" s="121">
        <f>SUMIF(訂單詳細資料表格[訂單編號],訂單資料表格[[#This Row],[訂單編號]],訂單詳細資料表格[成本])</f>
        <v>14952</v>
      </c>
      <c r="I160" s="121">
        <v>882</v>
      </c>
      <c r="J160" s="41" t="s">
        <v>214</v>
      </c>
    </row>
    <row r="161" spans="2:10" ht="16.5" customHeight="1" x14ac:dyDescent="0.25">
      <c r="B161" s="112" t="s">
        <v>224</v>
      </c>
      <c r="C161" s="113" t="s">
        <v>191</v>
      </c>
      <c r="D161" s="113" t="s">
        <v>147</v>
      </c>
      <c r="E161" s="114">
        <v>41355</v>
      </c>
      <c r="F161" s="41" t="s">
        <v>1295</v>
      </c>
      <c r="G161" s="121">
        <f>SUMIF(訂單詳細資料表格[訂單編號],訂單資料表格[[#This Row],[訂單編號]],訂單詳細資料表格[小計])</f>
        <v>34063</v>
      </c>
      <c r="H161" s="121">
        <f>SUMIF(訂單詳細資料表格[訂單編號],訂單資料表格[[#This Row],[訂單編號]],訂單詳細資料表格[成本])</f>
        <v>18906</v>
      </c>
      <c r="I161" s="121">
        <v>451</v>
      </c>
      <c r="J161" s="41" t="s">
        <v>221</v>
      </c>
    </row>
    <row r="162" spans="2:10" ht="16.5" customHeight="1" x14ac:dyDescent="0.25">
      <c r="B162" s="112" t="s">
        <v>591</v>
      </c>
      <c r="C162" s="113" t="s">
        <v>191</v>
      </c>
      <c r="D162" s="113" t="s">
        <v>161</v>
      </c>
      <c r="E162" s="114">
        <v>41359</v>
      </c>
      <c r="F162" s="41" t="s">
        <v>1296</v>
      </c>
      <c r="G162" s="121">
        <f>SUMIF(訂單詳細資料表格[訂單編號],訂單資料表格[[#This Row],[訂單編號]],訂單詳細資料表格[小計])</f>
        <v>148818</v>
      </c>
      <c r="H162" s="121">
        <f>SUMIF(訂單詳細資料表格[訂單編號],訂單資料表格[[#This Row],[訂單編號]],訂單詳細資料表格[成本])</f>
        <v>85535</v>
      </c>
      <c r="I162" s="121">
        <v>1570</v>
      </c>
      <c r="J162" s="41" t="s">
        <v>221</v>
      </c>
    </row>
    <row r="163" spans="2:10" ht="16.5" customHeight="1" x14ac:dyDescent="0.25">
      <c r="B163" s="112" t="s">
        <v>324</v>
      </c>
      <c r="C163" s="113" t="s">
        <v>191</v>
      </c>
      <c r="D163" s="113" t="s">
        <v>161</v>
      </c>
      <c r="E163" s="114">
        <v>41361</v>
      </c>
      <c r="F163" s="41" t="s">
        <v>1296</v>
      </c>
      <c r="G163" s="121">
        <f>SUMIF(訂單詳細資料表格[訂單編號],訂單資料表格[[#This Row],[訂單編號]],訂單詳細資料表格[小計])</f>
        <v>182105</v>
      </c>
      <c r="H163" s="121">
        <f>SUMIF(訂單詳細資料表格[訂單編號],訂單資料表格[[#This Row],[訂單編號]],訂單詳細資料表格[成本])</f>
        <v>99719</v>
      </c>
      <c r="I163" s="121">
        <v>1988</v>
      </c>
      <c r="J163" s="41" t="s">
        <v>221</v>
      </c>
    </row>
    <row r="164" spans="2:10" ht="16.5" customHeight="1" x14ac:dyDescent="0.25">
      <c r="B164" s="112" t="s">
        <v>609</v>
      </c>
      <c r="C164" s="113" t="s">
        <v>191</v>
      </c>
      <c r="D164" s="113" t="s">
        <v>161</v>
      </c>
      <c r="E164" s="114">
        <v>41389</v>
      </c>
      <c r="F164" s="41" t="s">
        <v>1296</v>
      </c>
      <c r="G164" s="121">
        <f>SUMIF(訂單詳細資料表格[訂單編號],訂單資料表格[[#This Row],[訂單編號]],訂單詳細資料表格[小計])</f>
        <v>33573</v>
      </c>
      <c r="H164" s="121">
        <f>SUMIF(訂單詳細資料表格[訂單編號],訂單資料表格[[#This Row],[訂單編號]],訂單詳細資料表格[成本])</f>
        <v>23467</v>
      </c>
      <c r="I164" s="121">
        <v>10</v>
      </c>
      <c r="J164" s="41" t="s">
        <v>214</v>
      </c>
    </row>
    <row r="165" spans="2:10" ht="16.5" customHeight="1" x14ac:dyDescent="0.25">
      <c r="B165" s="112" t="s">
        <v>613</v>
      </c>
      <c r="C165" s="113" t="s">
        <v>191</v>
      </c>
      <c r="D165" s="113" t="s">
        <v>161</v>
      </c>
      <c r="E165" s="114">
        <v>41400</v>
      </c>
      <c r="F165" s="41" t="s">
        <v>1295</v>
      </c>
      <c r="G165" s="121">
        <f>SUMIF(訂單詳細資料表格[訂單編號],訂單資料表格[[#This Row],[訂單編號]],訂單詳細資料表格[小計])</f>
        <v>14476</v>
      </c>
      <c r="H165" s="121">
        <f>SUMIF(訂單詳細資料表格[訂單編號],訂單資料表格[[#This Row],[訂單編號]],訂單詳細資料表格[成本])</f>
        <v>10736</v>
      </c>
      <c r="I165" s="121">
        <v>88</v>
      </c>
      <c r="J165" s="41" t="s">
        <v>214</v>
      </c>
    </row>
    <row r="166" spans="2:10" ht="16.5" customHeight="1" x14ac:dyDescent="0.25">
      <c r="B166" s="112" t="s">
        <v>360</v>
      </c>
      <c r="C166" s="113" t="s">
        <v>191</v>
      </c>
      <c r="D166" s="113" t="s">
        <v>147</v>
      </c>
      <c r="E166" s="114">
        <v>41401</v>
      </c>
      <c r="F166" s="41" t="s">
        <v>1297</v>
      </c>
      <c r="G166" s="121">
        <f>SUMIF(訂單詳細資料表格[訂單編號],訂單資料表格[[#This Row],[訂單編號]],訂單詳細資料表格[小計])</f>
        <v>190170</v>
      </c>
      <c r="H166" s="121">
        <f>SUMIF(訂單詳細資料表格[訂單編號],訂單資料表格[[#This Row],[訂單編號]],訂單詳細資料表格[成本])</f>
        <v>124939</v>
      </c>
      <c r="I166" s="121">
        <v>613</v>
      </c>
      <c r="J166" s="41" t="s">
        <v>214</v>
      </c>
    </row>
    <row r="167" spans="2:10" ht="16.5" customHeight="1" x14ac:dyDescent="0.25">
      <c r="B167" s="112" t="s">
        <v>384</v>
      </c>
      <c r="C167" s="113" t="s">
        <v>191</v>
      </c>
      <c r="D167" s="113" t="s">
        <v>147</v>
      </c>
      <c r="E167" s="114">
        <v>41428</v>
      </c>
      <c r="F167" s="41" t="s">
        <v>1295</v>
      </c>
      <c r="G167" s="121">
        <f>SUMIF(訂單詳細資料表格[訂單編號],訂單資料表格[[#This Row],[訂單編號]],訂單詳細資料表格[小計])</f>
        <v>243503</v>
      </c>
      <c r="H167" s="121">
        <f>SUMIF(訂單詳細資料表格[訂單編號],訂單資料表格[[#This Row],[訂單編號]],訂單詳細資料表格[成本])</f>
        <v>166540</v>
      </c>
      <c r="I167" s="121">
        <v>146</v>
      </c>
      <c r="J167" s="41" t="s">
        <v>214</v>
      </c>
    </row>
    <row r="168" spans="2:10" ht="16.5" customHeight="1" x14ac:dyDescent="0.25">
      <c r="B168" s="112" t="s">
        <v>397</v>
      </c>
      <c r="C168" s="113" t="s">
        <v>191</v>
      </c>
      <c r="D168" s="113" t="s">
        <v>161</v>
      </c>
      <c r="E168" s="114">
        <v>41448</v>
      </c>
      <c r="F168" s="41" t="s">
        <v>1295</v>
      </c>
      <c r="G168" s="121">
        <f>SUMIF(訂單詳細資料表格[訂單編號],訂單資料表格[[#This Row],[訂單編號]],訂單詳細資料表格[小計])</f>
        <v>217024</v>
      </c>
      <c r="H168" s="121">
        <f>SUMIF(訂單詳細資料表格[訂單編號],訂單資料表格[[#This Row],[訂單編號]],訂單詳細資料表格[成本])</f>
        <v>109294</v>
      </c>
      <c r="I168" s="121">
        <v>2574</v>
      </c>
      <c r="J168" s="41" t="s">
        <v>221</v>
      </c>
    </row>
    <row r="169" spans="2:10" ht="16.5" customHeight="1" x14ac:dyDescent="0.25">
      <c r="B169" s="112" t="s">
        <v>400</v>
      </c>
      <c r="C169" s="113" t="s">
        <v>191</v>
      </c>
      <c r="D169" s="113" t="s">
        <v>121</v>
      </c>
      <c r="E169" s="114">
        <v>41451</v>
      </c>
      <c r="F169" s="41" t="s">
        <v>1297</v>
      </c>
      <c r="G169" s="121">
        <f>SUMIF(訂單詳細資料表格[訂單編號],訂單資料表格[[#This Row],[訂單編號]],訂單詳細資料表格[小計])</f>
        <v>101781</v>
      </c>
      <c r="H169" s="121">
        <f>SUMIF(訂單詳細資料表格[訂單編號],訂單資料表格[[#This Row],[訂單編號]],訂單詳細資料表格[成本])</f>
        <v>71869</v>
      </c>
      <c r="I169" s="121">
        <v>957</v>
      </c>
      <c r="J169" s="41" t="s">
        <v>221</v>
      </c>
    </row>
    <row r="170" spans="2:10" ht="16.5" customHeight="1" x14ac:dyDescent="0.25">
      <c r="B170" s="112" t="s">
        <v>438</v>
      </c>
      <c r="C170" s="113" t="s">
        <v>191</v>
      </c>
      <c r="D170" s="113" t="s">
        <v>147</v>
      </c>
      <c r="E170" s="114">
        <v>41505</v>
      </c>
      <c r="F170" s="41" t="s">
        <v>1295</v>
      </c>
      <c r="G170" s="121">
        <f>SUMIF(訂單詳細資料表格[訂單編號],訂單資料表格[[#This Row],[訂單編號]],訂單詳細資料表格[小計])</f>
        <v>83540</v>
      </c>
      <c r="H170" s="121">
        <f>SUMIF(訂單詳細資料表格[訂單編號],訂單資料表格[[#This Row],[訂單編號]],訂單詳細資料表格[成本])</f>
        <v>44145</v>
      </c>
      <c r="I170" s="121">
        <v>262</v>
      </c>
      <c r="J170" s="41" t="s">
        <v>221</v>
      </c>
    </row>
    <row r="171" spans="2:10" ht="16.5" customHeight="1" x14ac:dyDescent="0.25">
      <c r="B171" s="112" t="s">
        <v>444</v>
      </c>
      <c r="C171" s="113" t="s">
        <v>191</v>
      </c>
      <c r="D171" s="113" t="s">
        <v>121</v>
      </c>
      <c r="E171" s="114">
        <v>41512</v>
      </c>
      <c r="F171" s="41" t="s">
        <v>1297</v>
      </c>
      <c r="G171" s="121">
        <f>SUMIF(訂單詳細資料表格[訂單編號],訂單資料表格[[#This Row],[訂單編號]],訂單詳細資料表格[小計])</f>
        <v>337083</v>
      </c>
      <c r="H171" s="121">
        <f>SUMIF(訂單詳細資料表格[訂單編號],訂單資料表格[[#This Row],[訂單編號]],訂單詳細資料表格[成本])</f>
        <v>201819</v>
      </c>
      <c r="I171" s="121">
        <v>2071</v>
      </c>
      <c r="J171" s="41" t="s">
        <v>214</v>
      </c>
    </row>
    <row r="172" spans="2:10" ht="16.5" customHeight="1" x14ac:dyDescent="0.25">
      <c r="B172" s="112" t="s">
        <v>684</v>
      </c>
      <c r="C172" s="113" t="s">
        <v>191</v>
      </c>
      <c r="D172" s="113" t="s">
        <v>161</v>
      </c>
      <c r="E172" s="114">
        <v>41543</v>
      </c>
      <c r="F172" s="41" t="s">
        <v>1297</v>
      </c>
      <c r="G172" s="121">
        <f>SUMIF(訂單詳細資料表格[訂單編號],訂單資料表格[[#This Row],[訂單編號]],訂單詳細資料表格[小計])</f>
        <v>37188</v>
      </c>
      <c r="H172" s="121">
        <f>SUMIF(訂單詳細資料表格[訂單編號],訂單資料表格[[#This Row],[訂單編號]],訂單詳細資料表格[成本])</f>
        <v>20772</v>
      </c>
      <c r="I172" s="121">
        <v>839</v>
      </c>
      <c r="J172" s="41" t="s">
        <v>221</v>
      </c>
    </row>
    <row r="173" spans="2:10" ht="16.5" customHeight="1" x14ac:dyDescent="0.25">
      <c r="B173" s="112" t="s">
        <v>483</v>
      </c>
      <c r="C173" s="113" t="s">
        <v>191</v>
      </c>
      <c r="D173" s="113" t="s">
        <v>147</v>
      </c>
      <c r="E173" s="114">
        <v>41567</v>
      </c>
      <c r="F173" s="41" t="s">
        <v>1297</v>
      </c>
      <c r="G173" s="121">
        <f>SUMIF(訂單詳細資料表格[訂單編號],訂單資料表格[[#This Row],[訂單編號]],訂單詳細資料表格[小計])</f>
        <v>189340</v>
      </c>
      <c r="H173" s="121">
        <f>SUMIF(訂單詳細資料表格[訂單編號],訂單資料表格[[#This Row],[訂單編號]],訂單詳細資料表格[成本])</f>
        <v>104841</v>
      </c>
      <c r="I173" s="121">
        <v>358</v>
      </c>
      <c r="J173" s="41" t="s">
        <v>221</v>
      </c>
    </row>
    <row r="174" spans="2:10" ht="16.5" customHeight="1" x14ac:dyDescent="0.25">
      <c r="B174" s="112" t="s">
        <v>1261</v>
      </c>
      <c r="C174" s="113" t="s">
        <v>191</v>
      </c>
      <c r="D174" s="113" t="s">
        <v>147</v>
      </c>
      <c r="E174" s="114">
        <v>41643</v>
      </c>
      <c r="F174" s="41" t="s">
        <v>1296</v>
      </c>
      <c r="G174" s="121">
        <f>SUMIF(訂單詳細資料表格[訂單編號],訂單資料表格[[#This Row],[訂單編號]],訂單詳細資料表格[小計])</f>
        <v>297254</v>
      </c>
      <c r="H174" s="121">
        <f>SUMIF(訂單詳細資料表格[訂單編號],訂單資料表格[[#This Row],[訂單編號]],訂單詳細資料表格[成本])</f>
        <v>172539</v>
      </c>
      <c r="I174" s="121">
        <v>625</v>
      </c>
      <c r="J174" s="41" t="s">
        <v>221</v>
      </c>
    </row>
    <row r="175" spans="2:10" ht="16.5" customHeight="1" x14ac:dyDescent="0.25">
      <c r="B175" s="112" t="s">
        <v>1088</v>
      </c>
      <c r="C175" s="113" t="s">
        <v>191</v>
      </c>
      <c r="D175" s="113" t="s">
        <v>121</v>
      </c>
      <c r="E175" s="114">
        <v>41694</v>
      </c>
      <c r="F175" s="41" t="s">
        <v>1296</v>
      </c>
      <c r="G175" s="121">
        <f>SUMIF(訂單詳細資料表格[訂單編號],訂單資料表格[[#This Row],[訂單編號]],訂單詳細資料表格[小計])</f>
        <v>9648</v>
      </c>
      <c r="H175" s="121">
        <f>SUMIF(訂單詳細資料表格[訂單編號],訂單資料表格[[#This Row],[訂單編號]],訂單詳細資料表格[成本])</f>
        <v>6566</v>
      </c>
      <c r="I175" s="121">
        <v>154</v>
      </c>
      <c r="J175" s="41" t="s">
        <v>221</v>
      </c>
    </row>
    <row r="176" spans="2:10" ht="16.5" customHeight="1" x14ac:dyDescent="0.25">
      <c r="B176" s="112" t="s">
        <v>749</v>
      </c>
      <c r="C176" s="113" t="s">
        <v>191</v>
      </c>
      <c r="D176" s="113" t="s">
        <v>147</v>
      </c>
      <c r="E176" s="114">
        <v>41700</v>
      </c>
      <c r="F176" s="41" t="s">
        <v>1297</v>
      </c>
      <c r="G176" s="121">
        <f>SUMIF(訂單詳細資料表格[訂單編號],訂單資料表格[[#This Row],[訂單編號]],訂單詳細資料表格[小計])</f>
        <v>34572</v>
      </c>
      <c r="H176" s="121">
        <f>SUMIF(訂單詳細資料表格[訂單編號],訂單資料表格[[#This Row],[訂單編號]],訂單詳細資料表格[成本])</f>
        <v>27520</v>
      </c>
      <c r="I176" s="121">
        <v>382</v>
      </c>
      <c r="J176" s="41" t="s">
        <v>221</v>
      </c>
    </row>
    <row r="177" spans="2:10" ht="16.5" customHeight="1" x14ac:dyDescent="0.25">
      <c r="B177" s="112" t="s">
        <v>824</v>
      </c>
      <c r="C177" s="113" t="s">
        <v>191</v>
      </c>
      <c r="D177" s="113" t="s">
        <v>161</v>
      </c>
      <c r="E177" s="114">
        <v>41719</v>
      </c>
      <c r="F177" s="41" t="s">
        <v>1295</v>
      </c>
      <c r="G177" s="121">
        <f>SUMIF(訂單詳細資料表格[訂單編號],訂單資料表格[[#This Row],[訂單編號]],訂單詳細資料表格[小計])</f>
        <v>314435</v>
      </c>
      <c r="H177" s="121">
        <f>SUMIF(訂單詳細資料表格[訂單編號],訂單資料表格[[#This Row],[訂單編號]],訂單詳細資料表格[成本])</f>
        <v>181066</v>
      </c>
      <c r="I177" s="121">
        <v>4990</v>
      </c>
      <c r="J177" s="41" t="s">
        <v>214</v>
      </c>
    </row>
    <row r="178" spans="2:10" ht="16.5" customHeight="1" x14ac:dyDescent="0.25">
      <c r="B178" s="112" t="s">
        <v>826</v>
      </c>
      <c r="C178" s="113" t="s">
        <v>191</v>
      </c>
      <c r="D178" s="113" t="s">
        <v>121</v>
      </c>
      <c r="E178" s="114">
        <v>41722</v>
      </c>
      <c r="F178" s="41" t="s">
        <v>1297</v>
      </c>
      <c r="G178" s="121">
        <f>SUMIF(訂單詳細資料表格[訂單編號],訂單資料表格[[#This Row],[訂單編號]],訂單詳細資料表格[小計])</f>
        <v>133498</v>
      </c>
      <c r="H178" s="121">
        <f>SUMIF(訂單詳細資料表格[訂單編號],訂單資料表格[[#This Row],[訂單編號]],訂單詳細資料表格[成本])</f>
        <v>64812</v>
      </c>
      <c r="I178" s="121">
        <v>1378</v>
      </c>
      <c r="J178" s="41" t="s">
        <v>214</v>
      </c>
    </row>
    <row r="179" spans="2:10" ht="16.5" customHeight="1" x14ac:dyDescent="0.25">
      <c r="B179" s="112" t="s">
        <v>842</v>
      </c>
      <c r="C179" s="113" t="s">
        <v>191</v>
      </c>
      <c r="D179" s="113" t="s">
        <v>161</v>
      </c>
      <c r="E179" s="114">
        <v>41742</v>
      </c>
      <c r="F179" s="41" t="s">
        <v>1297</v>
      </c>
      <c r="G179" s="121">
        <f>SUMIF(訂單詳細資料表格[訂單編號],訂單資料表格[[#This Row],[訂單編號]],訂單詳細資料表格[小計])</f>
        <v>6188</v>
      </c>
      <c r="H179" s="121">
        <f>SUMIF(訂單詳細資料表格[訂單編號],訂單資料表格[[#This Row],[訂單編號]],訂單詳細資料表格[成本])</f>
        <v>4680</v>
      </c>
      <c r="I179" s="121">
        <v>626</v>
      </c>
      <c r="J179" s="41" t="s">
        <v>221</v>
      </c>
    </row>
    <row r="180" spans="2:10" ht="16.5" customHeight="1" x14ac:dyDescent="0.25">
      <c r="B180" s="112" t="s">
        <v>857</v>
      </c>
      <c r="C180" s="113" t="s">
        <v>191</v>
      </c>
      <c r="D180" s="113" t="s">
        <v>161</v>
      </c>
      <c r="E180" s="114">
        <v>41759</v>
      </c>
      <c r="F180" s="41" t="s">
        <v>1296</v>
      </c>
      <c r="G180" s="121">
        <f>SUMIF(訂單詳細資料表格[訂單編號],訂單資料表格[[#This Row],[訂單編號]],訂單詳細資料表格[小計])</f>
        <v>96209</v>
      </c>
      <c r="H180" s="121">
        <f>SUMIF(訂單詳細資料表格[訂單編號],訂單資料表格[[#This Row],[訂單編號]],訂單詳細資料表格[成本])</f>
        <v>69029</v>
      </c>
      <c r="I180" s="121">
        <v>1910</v>
      </c>
      <c r="J180" s="41" t="s">
        <v>214</v>
      </c>
    </row>
    <row r="181" spans="2:10" ht="16.5" customHeight="1" x14ac:dyDescent="0.25">
      <c r="B181" s="112" t="s">
        <v>1130</v>
      </c>
      <c r="C181" s="113" t="s">
        <v>191</v>
      </c>
      <c r="D181" s="113" t="s">
        <v>121</v>
      </c>
      <c r="E181" s="114">
        <v>41763</v>
      </c>
      <c r="F181" s="41" t="s">
        <v>1295</v>
      </c>
      <c r="G181" s="121">
        <f>SUMIF(訂單詳細資料表格[訂單編號],訂單資料表格[[#This Row],[訂單編號]],訂單詳細資料表格[小計])</f>
        <v>258332</v>
      </c>
      <c r="H181" s="121">
        <f>SUMIF(訂單詳細資料表格[訂單編號],訂單資料表格[[#This Row],[訂單編號]],訂單詳細資料表格[成本])</f>
        <v>132095</v>
      </c>
      <c r="I181" s="121">
        <v>945</v>
      </c>
      <c r="J181" s="41" t="s">
        <v>214</v>
      </c>
    </row>
    <row r="182" spans="2:10" ht="16.5" customHeight="1" x14ac:dyDescent="0.25">
      <c r="B182" s="112" t="s">
        <v>887</v>
      </c>
      <c r="C182" s="113" t="s">
        <v>191</v>
      </c>
      <c r="D182" s="113" t="s">
        <v>121</v>
      </c>
      <c r="E182" s="114">
        <v>41793</v>
      </c>
      <c r="F182" s="41" t="s">
        <v>1296</v>
      </c>
      <c r="G182" s="121">
        <f>SUMIF(訂單詳細資料表格[訂單編號],訂單資料表格[[#This Row],[訂單編號]],訂單詳細資料表格[小計])</f>
        <v>53636</v>
      </c>
      <c r="H182" s="121">
        <f>SUMIF(訂單詳細資料表格[訂單編號],訂單資料表格[[#This Row],[訂單編號]],訂單詳細資料表格[成本])</f>
        <v>20815</v>
      </c>
      <c r="I182" s="121">
        <v>271</v>
      </c>
      <c r="J182" s="41" t="s">
        <v>214</v>
      </c>
    </row>
    <row r="183" spans="2:10" ht="16.5" customHeight="1" x14ac:dyDescent="0.25">
      <c r="B183" s="112" t="s">
        <v>896</v>
      </c>
      <c r="C183" s="113" t="s">
        <v>191</v>
      </c>
      <c r="D183" s="113" t="s">
        <v>161</v>
      </c>
      <c r="E183" s="114">
        <v>41803</v>
      </c>
      <c r="F183" s="41" t="s">
        <v>1295</v>
      </c>
      <c r="G183" s="121">
        <f>SUMIF(訂單詳細資料表格[訂單編號],訂單資料表格[[#This Row],[訂單編號]],訂單詳細資料表格[小計])</f>
        <v>95673</v>
      </c>
      <c r="H183" s="121">
        <f>SUMIF(訂單詳細資料表格[訂單編號],訂單資料表格[[#This Row],[訂單編號]],訂單詳細資料表格[成本])</f>
        <v>51882</v>
      </c>
      <c r="I183" s="121">
        <v>425</v>
      </c>
      <c r="J183" s="41" t="s">
        <v>221</v>
      </c>
    </row>
    <row r="184" spans="2:10" ht="16.5" customHeight="1" x14ac:dyDescent="0.25">
      <c r="B184" s="112" t="s">
        <v>914</v>
      </c>
      <c r="C184" s="113" t="s">
        <v>191</v>
      </c>
      <c r="D184" s="113" t="s">
        <v>147</v>
      </c>
      <c r="E184" s="114">
        <v>41822</v>
      </c>
      <c r="F184" s="41" t="s">
        <v>1295</v>
      </c>
      <c r="G184" s="121">
        <f>SUMIF(訂單詳細資料表格[訂單編號],訂單資料表格[[#This Row],[訂單編號]],訂單詳細資料表格[小計])</f>
        <v>69938</v>
      </c>
      <c r="H184" s="121">
        <f>SUMIF(訂單詳細資料表格[訂單編號],訂單資料表格[[#This Row],[訂單編號]],訂單詳細資料表格[成本])</f>
        <v>49877</v>
      </c>
      <c r="I184" s="121">
        <v>748</v>
      </c>
      <c r="J184" s="41" t="s">
        <v>221</v>
      </c>
    </row>
    <row r="185" spans="2:10" ht="16.5" customHeight="1" x14ac:dyDescent="0.25">
      <c r="B185" s="112" t="s">
        <v>938</v>
      </c>
      <c r="C185" s="113" t="s">
        <v>191</v>
      </c>
      <c r="D185" s="113" t="s">
        <v>161</v>
      </c>
      <c r="E185" s="114">
        <v>41859</v>
      </c>
      <c r="F185" s="41" t="s">
        <v>1296</v>
      </c>
      <c r="G185" s="121">
        <f>SUMIF(訂單詳細資料表格[訂單編號],訂單資料表格[[#This Row],[訂單編號]],訂單詳細資料表格[小計])</f>
        <v>77274</v>
      </c>
      <c r="H185" s="121">
        <f>SUMIF(訂單詳細資料表格[訂單編號],訂單資料表格[[#This Row],[訂單編號]],訂單詳細資料表格[成本])</f>
        <v>42768</v>
      </c>
      <c r="I185" s="121">
        <v>154</v>
      </c>
      <c r="J185" s="41" t="s">
        <v>214</v>
      </c>
    </row>
    <row r="186" spans="2:10" ht="16.5" customHeight="1" x14ac:dyDescent="0.25">
      <c r="B186" s="112" t="s">
        <v>1182</v>
      </c>
      <c r="C186" s="113" t="s">
        <v>191</v>
      </c>
      <c r="D186" s="113" t="s">
        <v>121</v>
      </c>
      <c r="E186" s="114">
        <v>41875</v>
      </c>
      <c r="F186" s="41" t="s">
        <v>1295</v>
      </c>
      <c r="G186" s="121">
        <f>SUMIF(訂單詳細資料表格[訂單編號],訂單資料表格[[#This Row],[訂單編號]],訂單詳細資料表格[小計])</f>
        <v>24840</v>
      </c>
      <c r="H186" s="121">
        <f>SUMIF(訂單詳細資料表格[訂單編號],訂單資料表格[[#This Row],[訂單編號]],訂單詳細資料表格[成本])</f>
        <v>10368</v>
      </c>
      <c r="I186" s="121">
        <v>9</v>
      </c>
      <c r="J186" s="41" t="s">
        <v>214</v>
      </c>
    </row>
    <row r="187" spans="2:10" ht="16.5" customHeight="1" x14ac:dyDescent="0.25">
      <c r="B187" s="112" t="s">
        <v>1189</v>
      </c>
      <c r="C187" s="113" t="s">
        <v>191</v>
      </c>
      <c r="D187" s="113" t="s">
        <v>121</v>
      </c>
      <c r="E187" s="114">
        <v>41890</v>
      </c>
      <c r="F187" s="41" t="s">
        <v>1295</v>
      </c>
      <c r="G187" s="121">
        <f>SUMIF(訂單詳細資料表格[訂單編號],訂單資料表格[[#This Row],[訂單編號]],訂單詳細資料表格[小計])</f>
        <v>38024</v>
      </c>
      <c r="H187" s="121">
        <f>SUMIF(訂單詳細資料表格[訂單編號],訂單資料表格[[#This Row],[訂單編號]],訂單詳細資料表格[成本])</f>
        <v>17920</v>
      </c>
      <c r="I187" s="121">
        <v>175</v>
      </c>
      <c r="J187" s="41" t="s">
        <v>214</v>
      </c>
    </row>
    <row r="188" spans="2:10" ht="16.5" customHeight="1" x14ac:dyDescent="0.25">
      <c r="B188" s="112" t="s">
        <v>970</v>
      </c>
      <c r="C188" s="113" t="s">
        <v>191</v>
      </c>
      <c r="D188" s="113" t="s">
        <v>121</v>
      </c>
      <c r="E188" s="114">
        <v>41902</v>
      </c>
      <c r="F188" s="41" t="s">
        <v>1296</v>
      </c>
      <c r="G188" s="121">
        <f>SUMIF(訂單詳細資料表格[訂單編號],訂單資料表格[[#This Row],[訂單編號]],訂單詳細資料表格[小計])</f>
        <v>19656</v>
      </c>
      <c r="H188" s="121">
        <f>SUMIF(訂單詳細資料表格[訂單編號],訂單資料表格[[#This Row],[訂單編號]],訂單詳細資料表格[成本])</f>
        <v>10800</v>
      </c>
      <c r="I188" s="121">
        <v>613</v>
      </c>
      <c r="J188" s="41" t="s">
        <v>221</v>
      </c>
    </row>
    <row r="189" spans="2:10" ht="16.5" customHeight="1" x14ac:dyDescent="0.25">
      <c r="B189" s="112" t="s">
        <v>1206</v>
      </c>
      <c r="C189" s="113" t="s">
        <v>191</v>
      </c>
      <c r="D189" s="113" t="s">
        <v>161</v>
      </c>
      <c r="E189" s="114">
        <v>41920</v>
      </c>
      <c r="F189" s="41" t="s">
        <v>1297</v>
      </c>
      <c r="G189" s="121">
        <f>SUMIF(訂單詳細資料表格[訂單編號],訂單資料表格[[#This Row],[訂單編號]],訂單詳細資料表格[小計])</f>
        <v>34375</v>
      </c>
      <c r="H189" s="121">
        <f>SUMIF(訂單詳細資料表格[訂單編號],訂單資料表格[[#This Row],[訂單編號]],訂單詳細資料表格[成本])</f>
        <v>17175</v>
      </c>
      <c r="I189" s="121">
        <v>16</v>
      </c>
      <c r="J189" s="41" t="s">
        <v>221</v>
      </c>
    </row>
    <row r="190" spans="2:10" ht="16.5" customHeight="1" x14ac:dyDescent="0.25">
      <c r="B190" s="112" t="s">
        <v>983</v>
      </c>
      <c r="C190" s="113" t="s">
        <v>191</v>
      </c>
      <c r="D190" s="113" t="s">
        <v>121</v>
      </c>
      <c r="E190" s="114">
        <v>41922</v>
      </c>
      <c r="F190" s="41" t="s">
        <v>1297</v>
      </c>
      <c r="G190" s="121">
        <f>SUMIF(訂單詳細資料表格[訂單編號],訂單資料表格[[#This Row],[訂單編號]],訂單詳細資料表格[小計])</f>
        <v>59158</v>
      </c>
      <c r="H190" s="121">
        <f>SUMIF(訂單詳細資料表格[訂單編號],訂單資料表格[[#This Row],[訂單編號]],訂單詳細資料表格[成本])</f>
        <v>37154</v>
      </c>
      <c r="I190" s="121">
        <v>2551</v>
      </c>
      <c r="J190" s="41" t="s">
        <v>221</v>
      </c>
    </row>
    <row r="191" spans="2:10" ht="16.5" customHeight="1" x14ac:dyDescent="0.25">
      <c r="B191" s="112" t="s">
        <v>987</v>
      </c>
      <c r="C191" s="113" t="s">
        <v>191</v>
      </c>
      <c r="D191" s="113" t="s">
        <v>147</v>
      </c>
      <c r="E191" s="114">
        <v>41927</v>
      </c>
      <c r="F191" s="41" t="s">
        <v>1295</v>
      </c>
      <c r="G191" s="121">
        <f>SUMIF(訂單詳細資料表格[訂單編號],訂單資料表格[[#This Row],[訂單編號]],訂單詳細資料表格[小計])</f>
        <v>204885</v>
      </c>
      <c r="H191" s="121">
        <f>SUMIF(訂單詳細資料表格[訂單編號],訂單資料表格[[#This Row],[訂單編號]],訂單詳細資料表格[成本])</f>
        <v>121035</v>
      </c>
      <c r="I191" s="121">
        <v>739</v>
      </c>
      <c r="J191" s="41" t="s">
        <v>221</v>
      </c>
    </row>
    <row r="192" spans="2:10" ht="16.5" customHeight="1" x14ac:dyDescent="0.25">
      <c r="B192" s="112" t="s">
        <v>999</v>
      </c>
      <c r="C192" s="113" t="s">
        <v>191</v>
      </c>
      <c r="D192" s="113" t="s">
        <v>161</v>
      </c>
      <c r="E192" s="114">
        <v>41946</v>
      </c>
      <c r="F192" s="41" t="s">
        <v>1297</v>
      </c>
      <c r="G192" s="121">
        <f>SUMIF(訂單詳細資料表格[訂單編號],訂單資料表格[[#This Row],[訂單編號]],訂單詳細資料表格[小計])</f>
        <v>2856</v>
      </c>
      <c r="H192" s="121">
        <f>SUMIF(訂單詳細資料表格[訂單編號],訂單資料表格[[#This Row],[訂單編號]],訂單詳細資料表格[成本])</f>
        <v>2160</v>
      </c>
      <c r="I192" s="121">
        <v>1848</v>
      </c>
      <c r="J192" s="41" t="s">
        <v>214</v>
      </c>
    </row>
    <row r="193" spans="2:10" ht="16.5" customHeight="1" x14ac:dyDescent="0.25">
      <c r="B193" s="112" t="s">
        <v>1000</v>
      </c>
      <c r="C193" s="113" t="s">
        <v>191</v>
      </c>
      <c r="D193" s="113" t="s">
        <v>121</v>
      </c>
      <c r="E193" s="114">
        <v>41947</v>
      </c>
      <c r="F193" s="41" t="s">
        <v>1297</v>
      </c>
      <c r="G193" s="121">
        <f>SUMIF(訂單詳細資料表格[訂單編號],訂單資料表格[[#This Row],[訂單編號]],訂單詳細資料表格[小計])</f>
        <v>52325</v>
      </c>
      <c r="H193" s="121">
        <f>SUMIF(訂單詳細資料表格[訂單編號],訂單資料表格[[#This Row],[訂單編號]],訂單詳細資料表格[成本])</f>
        <v>33105</v>
      </c>
      <c r="I193" s="121">
        <v>82</v>
      </c>
      <c r="J193" s="41" t="s">
        <v>221</v>
      </c>
    </row>
    <row r="194" spans="2:10" ht="16.5" customHeight="1" x14ac:dyDescent="0.25">
      <c r="B194" s="112" t="s">
        <v>1029</v>
      </c>
      <c r="C194" s="113" t="s">
        <v>191</v>
      </c>
      <c r="D194" s="113" t="s">
        <v>121</v>
      </c>
      <c r="E194" s="114">
        <v>41981</v>
      </c>
      <c r="F194" s="41" t="s">
        <v>1295</v>
      </c>
      <c r="G194" s="121">
        <f>SUMIF(訂單詳細資料表格[訂單編號],訂單資料表格[[#This Row],[訂單編號]],訂單詳細資料表格[小計])</f>
        <v>267552</v>
      </c>
      <c r="H194" s="121">
        <f>SUMIF(訂單詳細資料表格[訂單編號],訂單資料表格[[#This Row],[訂單編號]],訂單詳細資料表格[成本])</f>
        <v>150813</v>
      </c>
      <c r="I194" s="121">
        <v>97</v>
      </c>
      <c r="J194" s="41" t="s">
        <v>221</v>
      </c>
    </row>
    <row r="195" spans="2:10" ht="16.5" customHeight="1" x14ac:dyDescent="0.25">
      <c r="B195" s="112" t="s">
        <v>1035</v>
      </c>
      <c r="C195" s="113" t="s">
        <v>191</v>
      </c>
      <c r="D195" s="113" t="s">
        <v>161</v>
      </c>
      <c r="E195" s="114">
        <v>41987</v>
      </c>
      <c r="F195" s="41" t="s">
        <v>1295</v>
      </c>
      <c r="G195" s="121">
        <f>SUMIF(訂單詳細資料表格[訂單編號],訂單資料表格[[#This Row],[訂單編號]],訂單詳細資料表格[小計])</f>
        <v>13365</v>
      </c>
      <c r="H195" s="121">
        <f>SUMIF(訂單詳細資料表格[訂單編號],訂單資料表格[[#This Row],[訂單編號]],訂單詳細資料表格[成本])</f>
        <v>9150</v>
      </c>
      <c r="I195" s="121">
        <v>347</v>
      </c>
      <c r="J195" s="41" t="s">
        <v>214</v>
      </c>
    </row>
    <row r="196" spans="2:10" ht="16.5" customHeight="1" x14ac:dyDescent="0.25">
      <c r="B196" s="112" t="s">
        <v>256</v>
      </c>
      <c r="C196" s="113" t="s">
        <v>195</v>
      </c>
      <c r="D196" s="113" t="s">
        <v>128</v>
      </c>
      <c r="E196" s="114">
        <v>41279</v>
      </c>
      <c r="F196" s="41" t="s">
        <v>1296</v>
      </c>
      <c r="G196" s="121">
        <f>SUMIF(訂單詳細資料表格[訂單編號],訂單資料表格[[#This Row],[訂單編號]],訂單詳細資料表格[小計])</f>
        <v>169090</v>
      </c>
      <c r="H196" s="121">
        <f>SUMIF(訂單詳細資料表格[訂單編號],訂單資料表格[[#This Row],[訂單編號]],訂單詳細資料表格[成本])</f>
        <v>84285</v>
      </c>
      <c r="I196" s="121">
        <v>1145</v>
      </c>
      <c r="J196" s="41" t="s">
        <v>221</v>
      </c>
    </row>
    <row r="197" spans="2:10" ht="16.5" customHeight="1" x14ac:dyDescent="0.25">
      <c r="B197" s="112" t="s">
        <v>279</v>
      </c>
      <c r="C197" s="113" t="s">
        <v>195</v>
      </c>
      <c r="D197" s="113" t="s">
        <v>128</v>
      </c>
      <c r="E197" s="114">
        <v>41309</v>
      </c>
      <c r="F197" s="41" t="s">
        <v>1295</v>
      </c>
      <c r="G197" s="121">
        <f>SUMIF(訂單詳細資料表格[訂單編號],訂單資料表格[[#This Row],[訂單編號]],訂單詳細資料表格[小計])</f>
        <v>51520</v>
      </c>
      <c r="H197" s="121">
        <f>SUMIF(訂單詳細資料表格[訂單編號],訂單資料表格[[#This Row],[訂單編號]],訂單詳細資料表格[成本])</f>
        <v>21360</v>
      </c>
      <c r="I197" s="121">
        <v>579</v>
      </c>
      <c r="J197" s="41" t="s">
        <v>214</v>
      </c>
    </row>
    <row r="198" spans="2:10" ht="16.5" customHeight="1" x14ac:dyDescent="0.25">
      <c r="B198" s="112" t="s">
        <v>282</v>
      </c>
      <c r="C198" s="113" t="s">
        <v>195</v>
      </c>
      <c r="D198" s="113" t="s">
        <v>142</v>
      </c>
      <c r="E198" s="114">
        <v>41314</v>
      </c>
      <c r="F198" s="41" t="s">
        <v>1297</v>
      </c>
      <c r="G198" s="121">
        <f>SUMIF(訂單詳細資料表格[訂單編號],訂單資料表格[[#This Row],[訂單編號]],訂單詳細資料表格[小計])</f>
        <v>117535</v>
      </c>
      <c r="H198" s="121">
        <f>SUMIF(訂單詳細資料表格[訂單編號],訂單資料表格[[#This Row],[訂單編號]],訂單詳細資料表格[成本])</f>
        <v>66417</v>
      </c>
      <c r="I198" s="121">
        <v>678</v>
      </c>
      <c r="J198" s="41" t="s">
        <v>221</v>
      </c>
    </row>
    <row r="199" spans="2:10" ht="16.5" customHeight="1" x14ac:dyDescent="0.25">
      <c r="B199" s="112" t="s">
        <v>300</v>
      </c>
      <c r="C199" s="113" t="s">
        <v>195</v>
      </c>
      <c r="D199" s="113" t="s">
        <v>142</v>
      </c>
      <c r="E199" s="114">
        <v>41335</v>
      </c>
      <c r="F199" s="41" t="s">
        <v>1295</v>
      </c>
      <c r="G199" s="121">
        <f>SUMIF(訂單詳細資料表格[訂單編號],訂單資料表格[[#This Row],[訂單編號]],訂單詳細資料表格[小計])</f>
        <v>135041</v>
      </c>
      <c r="H199" s="121">
        <f>SUMIF(訂單詳細資料表格[訂單編號],訂單資料表格[[#This Row],[訂單編號]],訂單詳細資料表格[成本])</f>
        <v>74707</v>
      </c>
      <c r="I199" s="121">
        <v>1170</v>
      </c>
      <c r="J199" s="41" t="s">
        <v>214</v>
      </c>
    </row>
    <row r="200" spans="2:10" ht="16.5" customHeight="1" x14ac:dyDescent="0.25">
      <c r="B200" s="112" t="s">
        <v>309</v>
      </c>
      <c r="C200" s="113" t="s">
        <v>195</v>
      </c>
      <c r="D200" s="113" t="s">
        <v>128</v>
      </c>
      <c r="E200" s="114">
        <v>41344</v>
      </c>
      <c r="F200" s="41" t="s">
        <v>1295</v>
      </c>
      <c r="G200" s="121">
        <f>SUMIF(訂單詳細資料表格[訂單編號],訂單資料表格[[#This Row],[訂單編號]],訂單詳細資料表格[小計])</f>
        <v>102475</v>
      </c>
      <c r="H200" s="121">
        <f>SUMIF(訂單詳細資料表格[訂單編號],訂單資料表格[[#This Row],[訂單編號]],訂單詳細資料表格[成本])</f>
        <v>74760</v>
      </c>
      <c r="I200" s="121">
        <v>834</v>
      </c>
      <c r="J200" s="41" t="s">
        <v>214</v>
      </c>
    </row>
    <row r="201" spans="2:10" ht="16.5" customHeight="1" x14ac:dyDescent="0.25">
      <c r="B201" s="112" t="s">
        <v>311</v>
      </c>
      <c r="C201" s="113" t="s">
        <v>195</v>
      </c>
      <c r="D201" s="113" t="s">
        <v>110</v>
      </c>
      <c r="E201" s="114">
        <v>41346</v>
      </c>
      <c r="F201" s="41" t="s">
        <v>1297</v>
      </c>
      <c r="G201" s="121">
        <f>SUMIF(訂單詳細資料表格[訂單編號],訂單資料表格[[#This Row],[訂單編號]],訂單詳細資料表格[小計])</f>
        <v>72228</v>
      </c>
      <c r="H201" s="121">
        <f>SUMIF(訂單詳細資料表格[訂單編號],訂單資料表格[[#This Row],[訂單編號]],訂單詳細資料表格[成本])</f>
        <v>46644</v>
      </c>
      <c r="I201" s="121">
        <v>31</v>
      </c>
      <c r="J201" s="41" t="s">
        <v>214</v>
      </c>
    </row>
    <row r="202" spans="2:10" ht="16.5" customHeight="1" x14ac:dyDescent="0.25">
      <c r="B202" s="112" t="s">
        <v>314</v>
      </c>
      <c r="C202" s="113" t="s">
        <v>195</v>
      </c>
      <c r="D202" s="113" t="s">
        <v>110</v>
      </c>
      <c r="E202" s="114">
        <v>41349</v>
      </c>
      <c r="F202" s="41" t="s">
        <v>1296</v>
      </c>
      <c r="G202" s="121">
        <f>SUMIF(訂單詳細資料表格[訂單編號],訂單資料表格[[#This Row],[訂單編號]],訂單詳細資料表格[小計])</f>
        <v>247816</v>
      </c>
      <c r="H202" s="121">
        <f>SUMIF(訂單詳細資料表格[訂單編號],訂單資料表格[[#This Row],[訂單編號]],訂單詳細資料表格[成本])</f>
        <v>146772</v>
      </c>
      <c r="I202" s="121">
        <v>430</v>
      </c>
      <c r="J202" s="41" t="s">
        <v>221</v>
      </c>
    </row>
    <row r="203" spans="2:10" ht="16.5" customHeight="1" x14ac:dyDescent="0.25">
      <c r="B203" s="112" t="s">
        <v>345</v>
      </c>
      <c r="C203" s="113" t="s">
        <v>195</v>
      </c>
      <c r="D203" s="113" t="s">
        <v>113</v>
      </c>
      <c r="E203" s="114">
        <v>41385</v>
      </c>
      <c r="F203" s="41" t="s">
        <v>1296</v>
      </c>
      <c r="G203" s="121">
        <f>SUMIF(訂單詳細資料表格[訂單編號],訂單資料表格[[#This Row],[訂單編號]],訂單詳細資料表格[小計])</f>
        <v>280206</v>
      </c>
      <c r="H203" s="121">
        <f>SUMIF(訂單詳細資料表格[訂單編號],訂單資料表格[[#This Row],[訂單編號]],訂單詳細資料表格[成本])</f>
        <v>152391</v>
      </c>
      <c r="I203" s="121">
        <v>135</v>
      </c>
      <c r="J203" s="41" t="s">
        <v>221</v>
      </c>
    </row>
    <row r="204" spans="2:10" ht="16.5" customHeight="1" x14ac:dyDescent="0.25">
      <c r="B204" s="112" t="s">
        <v>348</v>
      </c>
      <c r="C204" s="113" t="s">
        <v>195</v>
      </c>
      <c r="D204" s="113" t="s">
        <v>96</v>
      </c>
      <c r="E204" s="114">
        <v>41388</v>
      </c>
      <c r="F204" s="41" t="s">
        <v>1295</v>
      </c>
      <c r="G204" s="121">
        <f>SUMIF(訂單詳細資料表格[訂單編號],訂單資料表格[[#This Row],[訂單編號]],訂單詳細資料表格[小計])</f>
        <v>63864</v>
      </c>
      <c r="H204" s="121">
        <f>SUMIF(訂單詳細資料表格[訂單編號],訂單資料表格[[#This Row],[訂單編號]],訂單詳細資料表格[成本])</f>
        <v>37417</v>
      </c>
      <c r="I204" s="121">
        <v>379</v>
      </c>
      <c r="J204" s="41" t="s">
        <v>221</v>
      </c>
    </row>
    <row r="205" spans="2:10" ht="16.5" customHeight="1" x14ac:dyDescent="0.25">
      <c r="B205" s="112" t="s">
        <v>361</v>
      </c>
      <c r="C205" s="113" t="s">
        <v>195</v>
      </c>
      <c r="D205" s="113" t="s">
        <v>113</v>
      </c>
      <c r="E205" s="114">
        <v>41402</v>
      </c>
      <c r="F205" s="41" t="s">
        <v>1296</v>
      </c>
      <c r="G205" s="121">
        <f>SUMIF(訂單詳細資料表格[訂單編號],訂單資料表格[[#This Row],[訂單編號]],訂單詳細資料表格[小計])</f>
        <v>162652</v>
      </c>
      <c r="H205" s="121">
        <f>SUMIF(訂單詳細資料表格[訂單編號],訂單資料表格[[#This Row],[訂單編號]],訂單詳細資料表格[成本])</f>
        <v>82523</v>
      </c>
      <c r="I205" s="121">
        <v>735</v>
      </c>
      <c r="J205" s="41" t="s">
        <v>221</v>
      </c>
    </row>
    <row r="206" spans="2:10" ht="16.5" customHeight="1" x14ac:dyDescent="0.25">
      <c r="B206" s="112" t="s">
        <v>375</v>
      </c>
      <c r="C206" s="113" t="s">
        <v>195</v>
      </c>
      <c r="D206" s="113" t="s">
        <v>128</v>
      </c>
      <c r="E206" s="114">
        <v>41419</v>
      </c>
      <c r="F206" s="41" t="s">
        <v>1297</v>
      </c>
      <c r="G206" s="121">
        <f>SUMIF(訂單詳細資料表格[訂單編號],訂單資料表格[[#This Row],[訂單編號]],訂單詳細資料表格[小計])</f>
        <v>49816</v>
      </c>
      <c r="H206" s="121">
        <f>SUMIF(訂單詳細資料表格[訂單編號],訂單資料表格[[#This Row],[訂單編號]],訂單詳細資料表格[成本])</f>
        <v>24206</v>
      </c>
      <c r="I206" s="121">
        <v>9</v>
      </c>
      <c r="J206" s="41" t="s">
        <v>214</v>
      </c>
    </row>
    <row r="207" spans="2:10" ht="16.5" customHeight="1" x14ac:dyDescent="0.25">
      <c r="B207" s="112" t="s">
        <v>623</v>
      </c>
      <c r="C207" s="113" t="s">
        <v>195</v>
      </c>
      <c r="D207" s="113" t="s">
        <v>128</v>
      </c>
      <c r="E207" s="114">
        <v>41419</v>
      </c>
      <c r="F207" s="41" t="s">
        <v>1297</v>
      </c>
      <c r="G207" s="121">
        <f>SUMIF(訂單詳細資料表格[訂單編號],訂單資料表格[[#This Row],[訂單編號]],訂單詳細資料表格[小計])</f>
        <v>131299</v>
      </c>
      <c r="H207" s="121">
        <f>SUMIF(訂單詳細資料表格[訂單編號],訂單資料表格[[#This Row],[訂單編號]],訂單詳細資料表格[成本])</f>
        <v>85136</v>
      </c>
      <c r="I207" s="121">
        <v>583</v>
      </c>
      <c r="J207" s="41" t="s">
        <v>214</v>
      </c>
    </row>
    <row r="208" spans="2:10" ht="16.5" customHeight="1" x14ac:dyDescent="0.25">
      <c r="B208" s="112" t="s">
        <v>630</v>
      </c>
      <c r="C208" s="113" t="s">
        <v>195</v>
      </c>
      <c r="D208" s="113" t="s">
        <v>128</v>
      </c>
      <c r="E208" s="114">
        <v>41433</v>
      </c>
      <c r="F208" s="41" t="s">
        <v>1296</v>
      </c>
      <c r="G208" s="121">
        <f>SUMIF(訂單詳細資料表格[訂單編號],訂單資料表格[[#This Row],[訂單編號]],訂單詳細資料表格[小計])</f>
        <v>154692</v>
      </c>
      <c r="H208" s="121">
        <f>SUMIF(訂單詳細資料表格[訂單編號],訂單資料表格[[#This Row],[訂單編號]],訂單詳細資料表格[成本])</f>
        <v>98865</v>
      </c>
      <c r="I208" s="121">
        <v>346</v>
      </c>
      <c r="J208" s="41" t="s">
        <v>214</v>
      </c>
    </row>
    <row r="209" spans="2:10" ht="16.5" customHeight="1" x14ac:dyDescent="0.25">
      <c r="B209" s="112" t="s">
        <v>422</v>
      </c>
      <c r="C209" s="113" t="s">
        <v>195</v>
      </c>
      <c r="D209" s="113" t="s">
        <v>110</v>
      </c>
      <c r="E209" s="114">
        <v>41484</v>
      </c>
      <c r="F209" s="41" t="s">
        <v>1296</v>
      </c>
      <c r="G209" s="121">
        <f>SUMIF(訂單詳細資料表格[訂單編號],訂單資料表格[[#This Row],[訂單編號]],訂單詳細資料表格[小計])</f>
        <v>154445</v>
      </c>
      <c r="H209" s="121">
        <f>SUMIF(訂單詳細資料表格[訂單編號],訂單資料表格[[#This Row],[訂單編號]],訂單詳細資料表格[成本])</f>
        <v>76287</v>
      </c>
      <c r="I209" s="121">
        <v>307</v>
      </c>
      <c r="J209" s="41" t="s">
        <v>221</v>
      </c>
    </row>
    <row r="210" spans="2:10" ht="16.5" customHeight="1" x14ac:dyDescent="0.25">
      <c r="B210" s="112" t="s">
        <v>655</v>
      </c>
      <c r="C210" s="113" t="s">
        <v>195</v>
      </c>
      <c r="D210" s="113" t="s">
        <v>96</v>
      </c>
      <c r="E210" s="114">
        <v>41486</v>
      </c>
      <c r="F210" s="41" t="s">
        <v>1295</v>
      </c>
      <c r="G210" s="121">
        <f>SUMIF(訂單詳細資料表格[訂單編號],訂單資料表格[[#This Row],[訂單編號]],訂單詳細資料表格[小計])</f>
        <v>31792</v>
      </c>
      <c r="H210" s="121">
        <f>SUMIF(訂單詳細資料表格[訂單編號],訂單資料表格[[#This Row],[訂單編號]],訂單詳細資料表格[成本])</f>
        <v>17952</v>
      </c>
      <c r="I210" s="121">
        <v>357</v>
      </c>
      <c r="J210" s="41" t="s">
        <v>214</v>
      </c>
    </row>
    <row r="211" spans="2:10" ht="16.5" customHeight="1" x14ac:dyDescent="0.25">
      <c r="B211" s="112" t="s">
        <v>660</v>
      </c>
      <c r="C211" s="113" t="s">
        <v>195</v>
      </c>
      <c r="D211" s="113" t="s">
        <v>110</v>
      </c>
      <c r="E211" s="114">
        <v>41497</v>
      </c>
      <c r="F211" s="41" t="s">
        <v>1295</v>
      </c>
      <c r="G211" s="121">
        <f>SUMIF(訂單詳細資料表格[訂單編號],訂單資料表格[[#This Row],[訂單編號]],訂單詳細資料表格[小計])</f>
        <v>72946</v>
      </c>
      <c r="H211" s="121">
        <f>SUMIF(訂單詳細資料表格[訂單編號],訂單資料表格[[#This Row],[訂單編號]],訂單詳細資料表格[成本])</f>
        <v>38342</v>
      </c>
      <c r="I211" s="121">
        <v>63</v>
      </c>
      <c r="J211" s="41" t="s">
        <v>214</v>
      </c>
    </row>
    <row r="212" spans="2:10" ht="16.5" customHeight="1" x14ac:dyDescent="0.25">
      <c r="B212" s="112" t="s">
        <v>664</v>
      </c>
      <c r="C212" s="113" t="s">
        <v>195</v>
      </c>
      <c r="D212" s="113" t="s">
        <v>142</v>
      </c>
      <c r="E212" s="114">
        <v>41503</v>
      </c>
      <c r="F212" s="41" t="s">
        <v>1296</v>
      </c>
      <c r="G212" s="121">
        <f>SUMIF(訂單詳細資料表格[訂單編號],訂單資料表格[[#This Row],[訂單編號]],訂單詳細資料表格[小計])</f>
        <v>21899</v>
      </c>
      <c r="H212" s="121">
        <f>SUMIF(訂單詳細資料表格[訂單編號],訂單資料表格[[#This Row],[訂單編號]],訂單詳細資料表格[成本])</f>
        <v>11163</v>
      </c>
      <c r="I212" s="121">
        <v>10</v>
      </c>
      <c r="J212" s="41" t="s">
        <v>221</v>
      </c>
    </row>
    <row r="213" spans="2:10" ht="16.5" customHeight="1" x14ac:dyDescent="0.25">
      <c r="B213" s="112" t="s">
        <v>666</v>
      </c>
      <c r="C213" s="113" t="s">
        <v>195</v>
      </c>
      <c r="D213" s="113" t="s">
        <v>96</v>
      </c>
      <c r="E213" s="114">
        <v>41505</v>
      </c>
      <c r="F213" s="41" t="s">
        <v>1297</v>
      </c>
      <c r="G213" s="121">
        <f>SUMIF(訂單詳細資料表格[訂單編號],訂單資料表格[[#This Row],[訂單編號]],訂單詳細資料表格[小計])</f>
        <v>26048</v>
      </c>
      <c r="H213" s="121">
        <f>SUMIF(訂單詳細資料表格[訂單編號],訂單資料表格[[#This Row],[訂單編號]],訂單詳細資料表格[成本])</f>
        <v>19200</v>
      </c>
      <c r="I213" s="121">
        <v>162</v>
      </c>
      <c r="J213" s="41" t="s">
        <v>214</v>
      </c>
    </row>
    <row r="214" spans="2:10" ht="16.5" customHeight="1" x14ac:dyDescent="0.25">
      <c r="B214" s="112" t="s">
        <v>442</v>
      </c>
      <c r="C214" s="113" t="s">
        <v>195</v>
      </c>
      <c r="D214" s="113" t="s">
        <v>142</v>
      </c>
      <c r="E214" s="114">
        <v>41510</v>
      </c>
      <c r="F214" s="41" t="s">
        <v>1297</v>
      </c>
      <c r="G214" s="121">
        <f>SUMIF(訂單詳細資料表格[訂單編號],訂單資料表格[[#This Row],[訂單編號]],訂單詳細資料表格[小計])</f>
        <v>19764</v>
      </c>
      <c r="H214" s="121">
        <f>SUMIF(訂單詳細資料表格[訂單編號],訂單資料表格[[#This Row],[訂單編號]],訂單詳細資料表格[成本])</f>
        <v>14364</v>
      </c>
      <c r="I214" s="121">
        <v>12</v>
      </c>
      <c r="J214" s="41" t="s">
        <v>214</v>
      </c>
    </row>
    <row r="215" spans="2:10" ht="16.5" customHeight="1" x14ac:dyDescent="0.25">
      <c r="B215" s="112" t="s">
        <v>453</v>
      </c>
      <c r="C215" s="113" t="s">
        <v>195</v>
      </c>
      <c r="D215" s="113" t="s">
        <v>96</v>
      </c>
      <c r="E215" s="114">
        <v>41528</v>
      </c>
      <c r="F215" s="41" t="s">
        <v>1295</v>
      </c>
      <c r="G215" s="121">
        <f>SUMIF(訂單詳細資料表格[訂單編號],訂單資料表格[[#This Row],[訂單編號]],訂單詳細資料表格[小計])</f>
        <v>142221</v>
      </c>
      <c r="H215" s="121">
        <f>SUMIF(訂單詳細資料表格[訂單編號],訂單資料表格[[#This Row],[訂單編號]],訂單詳細資料表格[成本])</f>
        <v>91748</v>
      </c>
      <c r="I215" s="121">
        <v>1464</v>
      </c>
      <c r="J215" s="41" t="s">
        <v>214</v>
      </c>
    </row>
    <row r="216" spans="2:10" ht="16.5" customHeight="1" x14ac:dyDescent="0.25">
      <c r="B216" s="112" t="s">
        <v>467</v>
      </c>
      <c r="C216" s="113" t="s">
        <v>195</v>
      </c>
      <c r="D216" s="113" t="s">
        <v>110</v>
      </c>
      <c r="E216" s="114">
        <v>41549</v>
      </c>
      <c r="F216" s="41" t="s">
        <v>1295</v>
      </c>
      <c r="G216" s="121">
        <f>SUMIF(訂單詳細資料表格[訂單編號],訂單資料表格[[#This Row],[訂單編號]],訂單詳細資料表格[小計])</f>
        <v>55746</v>
      </c>
      <c r="H216" s="121">
        <f>SUMIF(訂單詳細資料表格[訂單編號],訂單資料表格[[#This Row],[訂單編號]],訂單詳細資料表格[成本])</f>
        <v>41762</v>
      </c>
      <c r="I216" s="121">
        <v>1051</v>
      </c>
      <c r="J216" s="41" t="s">
        <v>214</v>
      </c>
    </row>
    <row r="217" spans="2:10" ht="16.5" customHeight="1" x14ac:dyDescent="0.25">
      <c r="B217" s="112" t="s">
        <v>719</v>
      </c>
      <c r="C217" s="113" t="s">
        <v>195</v>
      </c>
      <c r="D217" s="113" t="s">
        <v>153</v>
      </c>
      <c r="E217" s="114">
        <v>41595</v>
      </c>
      <c r="F217" s="41" t="s">
        <v>1295</v>
      </c>
      <c r="G217" s="121">
        <f>SUMIF(訂單詳細資料表格[訂單編號],訂單資料表格[[#This Row],[訂單編號]],訂單詳細資料表格[小計])</f>
        <v>31780</v>
      </c>
      <c r="H217" s="121">
        <f>SUMIF(訂單詳細資料表格[訂單編號],訂單資料表格[[#This Row],[訂單編號]],訂單詳細資料表格[成本])</f>
        <v>24045</v>
      </c>
      <c r="I217" s="121">
        <v>88</v>
      </c>
      <c r="J217" s="41" t="s">
        <v>214</v>
      </c>
    </row>
    <row r="218" spans="2:10" ht="16.5" customHeight="1" x14ac:dyDescent="0.25">
      <c r="B218" s="112" t="s">
        <v>536</v>
      </c>
      <c r="C218" s="113" t="s">
        <v>195</v>
      </c>
      <c r="D218" s="113" t="s">
        <v>96</v>
      </c>
      <c r="E218" s="114">
        <v>41632</v>
      </c>
      <c r="F218" s="41" t="s">
        <v>1295</v>
      </c>
      <c r="G218" s="121">
        <f>SUMIF(訂單詳細資料表格[訂單編號],訂單資料表格[[#This Row],[訂單編號]],訂單詳細資料表格[小計])</f>
        <v>5434</v>
      </c>
      <c r="H218" s="121">
        <f>SUMIF(訂單詳細資料表格[訂單編號],訂單資料表格[[#This Row],[訂單編號]],訂單詳細資料表格[成本])</f>
        <v>3990</v>
      </c>
      <c r="I218" s="121">
        <v>135</v>
      </c>
      <c r="J218" s="41" t="s">
        <v>214</v>
      </c>
    </row>
    <row r="219" spans="2:10" ht="16.5" customHeight="1" x14ac:dyDescent="0.25">
      <c r="B219" s="112" t="s">
        <v>1258</v>
      </c>
      <c r="C219" s="113" t="s">
        <v>195</v>
      </c>
      <c r="D219" s="113" t="s">
        <v>128</v>
      </c>
      <c r="E219" s="114">
        <v>41640</v>
      </c>
      <c r="F219" s="41" t="s">
        <v>1296</v>
      </c>
      <c r="G219" s="121">
        <f>SUMIF(訂單詳細資料表格[訂單編號],訂單資料表格[[#This Row],[訂單編號]],訂單詳細資料表格[小計])</f>
        <v>93084</v>
      </c>
      <c r="H219" s="121">
        <f>SUMIF(訂單詳細資料表格[訂單編號],訂單資料表格[[#This Row],[訂單編號]],訂單詳細資料表格[成本])</f>
        <v>59578</v>
      </c>
      <c r="I219" s="121">
        <v>4487</v>
      </c>
      <c r="J219" s="41" t="s">
        <v>221</v>
      </c>
    </row>
    <row r="220" spans="2:10" ht="16.5" customHeight="1" x14ac:dyDescent="0.25">
      <c r="B220" s="112" t="s">
        <v>1055</v>
      </c>
      <c r="C220" s="113" t="s">
        <v>195</v>
      </c>
      <c r="D220" s="113" t="s">
        <v>153</v>
      </c>
      <c r="E220" s="114">
        <v>41650</v>
      </c>
      <c r="F220" s="41" t="s">
        <v>1295</v>
      </c>
      <c r="G220" s="121">
        <f>SUMIF(訂單詳細資料表格[訂單編號],訂單資料表格[[#This Row],[訂單編號]],訂單詳細資料表格[小計])</f>
        <v>507959</v>
      </c>
      <c r="H220" s="121">
        <f>SUMIF(訂單詳細資料表格[訂單編號],訂單資料表格[[#This Row],[訂單編號]],訂單詳細資料表格[成本])</f>
        <v>318069</v>
      </c>
      <c r="I220" s="121">
        <v>2035</v>
      </c>
      <c r="J220" s="41" t="s">
        <v>214</v>
      </c>
    </row>
    <row r="221" spans="2:10" ht="16.5" customHeight="1" x14ac:dyDescent="0.25">
      <c r="B221" s="112" t="s">
        <v>1267</v>
      </c>
      <c r="C221" s="113" t="s">
        <v>195</v>
      </c>
      <c r="D221" s="113" t="s">
        <v>153</v>
      </c>
      <c r="E221" s="114">
        <v>41650</v>
      </c>
      <c r="F221" s="41" t="s">
        <v>1295</v>
      </c>
      <c r="G221" s="121">
        <f>SUMIF(訂單詳細資料表格[訂單編號],訂單資料表格[[#This Row],[訂單編號]],訂單詳細資料表格[小計])</f>
        <v>116158</v>
      </c>
      <c r="H221" s="121">
        <f>SUMIF(訂單詳細資料表格[訂單編號],訂單資料表格[[#This Row],[訂單編號]],訂單詳細資料表格[成本])</f>
        <v>51109</v>
      </c>
      <c r="I221" s="121">
        <v>2441</v>
      </c>
      <c r="J221" s="41" t="s">
        <v>214</v>
      </c>
    </row>
    <row r="222" spans="2:10" ht="16.5" customHeight="1" x14ac:dyDescent="0.25">
      <c r="B222" s="112" t="s">
        <v>1058</v>
      </c>
      <c r="C222" s="113" t="s">
        <v>195</v>
      </c>
      <c r="D222" s="113" t="s">
        <v>96</v>
      </c>
      <c r="E222" s="114">
        <v>41653</v>
      </c>
      <c r="F222" s="41" t="s">
        <v>1297</v>
      </c>
      <c r="G222" s="121">
        <f>SUMIF(訂單詳細資料表格[訂單編號],訂單資料表格[[#This Row],[訂單編號]],訂單詳細資料表格[小計])</f>
        <v>29986</v>
      </c>
      <c r="H222" s="121">
        <f>SUMIF(訂單詳細資料表格[訂單編號],訂單資料表格[[#This Row],[訂單編號]],訂單詳細資料表格[成本])</f>
        <v>17050</v>
      </c>
      <c r="I222" s="121">
        <v>103</v>
      </c>
      <c r="J222" s="41" t="s">
        <v>214</v>
      </c>
    </row>
    <row r="223" spans="2:10" ht="16.5" customHeight="1" x14ac:dyDescent="0.25">
      <c r="B223" s="112" t="s">
        <v>1069</v>
      </c>
      <c r="C223" s="113" t="s">
        <v>195</v>
      </c>
      <c r="D223" s="113" t="s">
        <v>113</v>
      </c>
      <c r="E223" s="114">
        <v>41667</v>
      </c>
      <c r="F223" s="41" t="s">
        <v>1297</v>
      </c>
      <c r="G223" s="121">
        <f>SUMIF(訂單詳細資料表格[訂單編號],訂單資料表格[[#This Row],[訂單編號]],訂單詳細資料表格[小計])</f>
        <v>84744</v>
      </c>
      <c r="H223" s="121">
        <f>SUMIF(訂單詳細資料表格[訂單編號],訂單資料表格[[#This Row],[訂單編號]],訂單詳細資料表格[成本])</f>
        <v>49368</v>
      </c>
      <c r="I223" s="121">
        <v>641</v>
      </c>
      <c r="J223" s="41" t="s">
        <v>221</v>
      </c>
    </row>
    <row r="224" spans="2:10" ht="16.5" customHeight="1" x14ac:dyDescent="0.25">
      <c r="B224" s="112" t="s">
        <v>1074</v>
      </c>
      <c r="C224" s="113" t="s">
        <v>195</v>
      </c>
      <c r="D224" s="113" t="s">
        <v>153</v>
      </c>
      <c r="E224" s="114">
        <v>41673</v>
      </c>
      <c r="F224" s="41" t="s">
        <v>1297</v>
      </c>
      <c r="G224" s="121">
        <f>SUMIF(訂單詳細資料表格[訂單編號],訂單資料表格[[#This Row],[訂單編號]],訂單詳細資料表格[小計])</f>
        <v>98226</v>
      </c>
      <c r="H224" s="121">
        <f>SUMIF(訂單詳細資料表格[訂單編號],訂單資料表格[[#This Row],[訂單編號]],訂單詳細資料表格[成本])</f>
        <v>58854</v>
      </c>
      <c r="I224" s="121">
        <v>135</v>
      </c>
      <c r="J224" s="41" t="s">
        <v>214</v>
      </c>
    </row>
    <row r="225" spans="2:10" ht="16.5" customHeight="1" x14ac:dyDescent="0.25">
      <c r="B225" s="112" t="s">
        <v>1111</v>
      </c>
      <c r="C225" s="113" t="s">
        <v>195</v>
      </c>
      <c r="D225" s="113" t="s">
        <v>128</v>
      </c>
      <c r="E225" s="114">
        <v>41741</v>
      </c>
      <c r="F225" s="41" t="s">
        <v>1295</v>
      </c>
      <c r="G225" s="121">
        <f>SUMIF(訂單詳細資料表格[訂單編號],訂單資料表格[[#This Row],[訂單編號]],訂單詳細資料表格[小計])</f>
        <v>84280</v>
      </c>
      <c r="H225" s="121">
        <f>SUMIF(訂單詳細資料表格[訂單編號],訂單資料表格[[#This Row],[訂單編號]],訂單詳細資料表格[成本])</f>
        <v>41407</v>
      </c>
      <c r="I225" s="121">
        <v>1684</v>
      </c>
      <c r="J225" s="41" t="s">
        <v>214</v>
      </c>
    </row>
    <row r="226" spans="2:10" ht="16.5" customHeight="1" x14ac:dyDescent="0.25">
      <c r="B226" s="112" t="s">
        <v>1118</v>
      </c>
      <c r="C226" s="113" t="s">
        <v>195</v>
      </c>
      <c r="D226" s="113" t="s">
        <v>142</v>
      </c>
      <c r="E226" s="114">
        <v>41748</v>
      </c>
      <c r="F226" s="41" t="s">
        <v>1296</v>
      </c>
      <c r="G226" s="121">
        <f>SUMIF(訂單詳細資料表格[訂單編號],訂單資料表格[[#This Row],[訂單編號]],訂單詳細資料表格[小計])</f>
        <v>3135</v>
      </c>
      <c r="H226" s="121">
        <f>SUMIF(訂單詳細資料表格[訂單編號],訂單資料表格[[#This Row],[訂單編號]],訂單詳細資料表格[成本])</f>
        <v>1862</v>
      </c>
      <c r="I226" s="121">
        <v>485</v>
      </c>
      <c r="J226" s="41" t="s">
        <v>214</v>
      </c>
    </row>
    <row r="227" spans="2:10" ht="16.5" customHeight="1" x14ac:dyDescent="0.25">
      <c r="B227" s="112" t="s">
        <v>1119</v>
      </c>
      <c r="C227" s="113" t="s">
        <v>195</v>
      </c>
      <c r="D227" s="113" t="s">
        <v>153</v>
      </c>
      <c r="E227" s="114">
        <v>41750</v>
      </c>
      <c r="F227" s="41" t="s">
        <v>1297</v>
      </c>
      <c r="G227" s="121">
        <f>SUMIF(訂單詳細資料表格[訂單編號],訂單資料表格[[#This Row],[訂單編號]],訂單詳細資料表格[小計])</f>
        <v>289295</v>
      </c>
      <c r="H227" s="121">
        <f>SUMIF(訂單詳細資料表格[訂單編號],訂單資料表格[[#This Row],[訂單編號]],訂單詳細資料表格[成本])</f>
        <v>148582</v>
      </c>
      <c r="I227" s="121">
        <v>1435</v>
      </c>
      <c r="J227" s="41" t="s">
        <v>214</v>
      </c>
    </row>
    <row r="228" spans="2:10" ht="16.5" customHeight="1" x14ac:dyDescent="0.25">
      <c r="B228" s="112" t="s">
        <v>861</v>
      </c>
      <c r="C228" s="113" t="s">
        <v>195</v>
      </c>
      <c r="D228" s="113" t="s">
        <v>110</v>
      </c>
      <c r="E228" s="114">
        <v>41762</v>
      </c>
      <c r="F228" s="41" t="s">
        <v>1297</v>
      </c>
      <c r="G228" s="121">
        <f>SUMIF(訂單詳細資料表格[訂單編號],訂單資料表格[[#This Row],[訂單編號]],訂單詳細資料表格[小計])</f>
        <v>144164</v>
      </c>
      <c r="H228" s="121">
        <f>SUMIF(訂單詳細資料表格[訂單編號],訂單資料表格[[#This Row],[訂單編號]],訂單詳細資料表格[成本])</f>
        <v>91027</v>
      </c>
      <c r="I228" s="121">
        <v>252</v>
      </c>
      <c r="J228" s="41" t="s">
        <v>214</v>
      </c>
    </row>
    <row r="229" spans="2:10" ht="16.5" customHeight="1" x14ac:dyDescent="0.25">
      <c r="B229" s="112" t="s">
        <v>763</v>
      </c>
      <c r="C229" s="113" t="s">
        <v>195</v>
      </c>
      <c r="D229" s="113" t="s">
        <v>96</v>
      </c>
      <c r="E229" s="114">
        <v>41767</v>
      </c>
      <c r="F229" s="41" t="s">
        <v>1296</v>
      </c>
      <c r="G229" s="121">
        <f>SUMIF(訂單詳細資料表格[訂單編號],訂單資料表格[[#This Row],[訂單編號]],訂單詳細資料表格[小計])</f>
        <v>22755</v>
      </c>
      <c r="H229" s="121">
        <f>SUMIF(訂單詳細資料表格[訂單編號],訂單資料表格[[#This Row],[訂單編號]],訂單詳細資料表格[成本])</f>
        <v>16359</v>
      </c>
      <c r="I229" s="121">
        <v>38</v>
      </c>
      <c r="J229" s="41" t="s">
        <v>214</v>
      </c>
    </row>
    <row r="230" spans="2:10" ht="16.5" customHeight="1" x14ac:dyDescent="0.25">
      <c r="B230" s="112" t="s">
        <v>867</v>
      </c>
      <c r="C230" s="113" t="s">
        <v>195</v>
      </c>
      <c r="D230" s="113" t="s">
        <v>128</v>
      </c>
      <c r="E230" s="114">
        <v>41771</v>
      </c>
      <c r="F230" s="41" t="s">
        <v>1297</v>
      </c>
      <c r="G230" s="121">
        <f>SUMIF(訂單詳細資料表格[訂單編號],訂單資料表格[[#This Row],[訂單編號]],訂單詳細資料表格[小計])</f>
        <v>330454</v>
      </c>
      <c r="H230" s="121">
        <f>SUMIF(訂單詳細資料表格[訂單編號],訂單資料表格[[#This Row],[訂單編號]],訂單詳細資料表格[成本])</f>
        <v>173391</v>
      </c>
      <c r="I230" s="121">
        <v>3280</v>
      </c>
      <c r="J230" s="41" t="s">
        <v>214</v>
      </c>
    </row>
    <row r="231" spans="2:10" ht="16.5" customHeight="1" x14ac:dyDescent="0.25">
      <c r="B231" s="112" t="s">
        <v>892</v>
      </c>
      <c r="C231" s="113" t="s">
        <v>195</v>
      </c>
      <c r="D231" s="113" t="s">
        <v>128</v>
      </c>
      <c r="E231" s="114">
        <v>41798</v>
      </c>
      <c r="F231" s="41" t="s">
        <v>1297</v>
      </c>
      <c r="G231" s="121">
        <f>SUMIF(訂單詳細資料表格[訂單編號],訂單資料表格[[#This Row],[訂單編號]],訂單詳細資料表格[小計])</f>
        <v>66271</v>
      </c>
      <c r="H231" s="121">
        <f>SUMIF(訂單詳細資料表格[訂單編號],訂單資料表格[[#This Row],[訂單編號]],訂單詳細資料表格[成本])</f>
        <v>34271</v>
      </c>
      <c r="I231" s="121">
        <v>1137</v>
      </c>
      <c r="J231" s="41" t="s">
        <v>214</v>
      </c>
    </row>
    <row r="232" spans="2:10" ht="16.5" customHeight="1" x14ac:dyDescent="0.25">
      <c r="B232" s="112" t="s">
        <v>931</v>
      </c>
      <c r="C232" s="113" t="s">
        <v>195</v>
      </c>
      <c r="D232" s="113" t="s">
        <v>128</v>
      </c>
      <c r="E232" s="114">
        <v>41846</v>
      </c>
      <c r="F232" s="41" t="s">
        <v>1295</v>
      </c>
      <c r="G232" s="121">
        <f>SUMIF(訂單詳細資料表格[訂單編號],訂單資料表格[[#This Row],[訂單編號]],訂單詳細資料表格[小計])</f>
        <v>177756</v>
      </c>
      <c r="H232" s="121">
        <f>SUMIF(訂單詳細資料表格[訂單編號],訂單資料表格[[#This Row],[訂單編號]],訂單詳細資料表格[成本])</f>
        <v>115356</v>
      </c>
      <c r="I232" s="121">
        <v>158</v>
      </c>
      <c r="J232" s="41" t="s">
        <v>221</v>
      </c>
    </row>
    <row r="233" spans="2:10" ht="16.5" customHeight="1" x14ac:dyDescent="0.25">
      <c r="B233" s="112" t="s">
        <v>1172</v>
      </c>
      <c r="C233" s="113" t="s">
        <v>195</v>
      </c>
      <c r="D233" s="113" t="s">
        <v>113</v>
      </c>
      <c r="E233" s="114">
        <v>41858</v>
      </c>
      <c r="F233" s="41" t="s">
        <v>1297</v>
      </c>
      <c r="G233" s="121">
        <f>SUMIF(訂單詳細資料表格[訂單編號],訂單資料表格[[#This Row],[訂單編號]],訂單詳細資料表格[小計])</f>
        <v>2970</v>
      </c>
      <c r="H233" s="121">
        <f>SUMIF(訂單詳細資料表格[訂單編號],訂單資料表格[[#This Row],[訂單編號]],訂單詳細資料表格[成本])</f>
        <v>2156</v>
      </c>
      <c r="I233" s="121">
        <v>1563</v>
      </c>
      <c r="J233" s="41" t="s">
        <v>214</v>
      </c>
    </row>
    <row r="234" spans="2:10" ht="16.5" customHeight="1" x14ac:dyDescent="0.25">
      <c r="B234" s="112" t="s">
        <v>945</v>
      </c>
      <c r="C234" s="113" t="s">
        <v>195</v>
      </c>
      <c r="D234" s="113" t="s">
        <v>142</v>
      </c>
      <c r="E234" s="114">
        <v>41867</v>
      </c>
      <c r="F234" s="41" t="s">
        <v>1296</v>
      </c>
      <c r="G234" s="121">
        <f>SUMIF(訂單詳細資料表格[訂單編號],訂單資料表格[[#This Row],[訂單編號]],訂單詳細資料表格[小計])</f>
        <v>20688</v>
      </c>
      <c r="H234" s="121">
        <f>SUMIF(訂單詳細資料表格[訂單編號],訂單資料表格[[#This Row],[訂單編號]],訂單詳細資料表格[成本])</f>
        <v>17112</v>
      </c>
      <c r="I234" s="121">
        <v>256</v>
      </c>
      <c r="J234" s="41" t="s">
        <v>214</v>
      </c>
    </row>
    <row r="235" spans="2:10" ht="16.5" customHeight="1" x14ac:dyDescent="0.25">
      <c r="B235" s="112" t="s">
        <v>948</v>
      </c>
      <c r="C235" s="113" t="s">
        <v>195</v>
      </c>
      <c r="D235" s="113" t="s">
        <v>128</v>
      </c>
      <c r="E235" s="114">
        <v>41873</v>
      </c>
      <c r="F235" s="41" t="s">
        <v>1295</v>
      </c>
      <c r="G235" s="121">
        <f>SUMIF(訂單詳細資料表格[訂單編號],訂單資料表格[[#This Row],[訂單編號]],訂單詳細資料表格[小計])</f>
        <v>693755</v>
      </c>
      <c r="H235" s="121">
        <f>SUMIF(訂單詳細資料表格[訂單編號],訂單資料表格[[#This Row],[訂單編號]],訂單詳細資料表格[成本])</f>
        <v>350765</v>
      </c>
      <c r="I235" s="121">
        <v>3541</v>
      </c>
      <c r="J235" s="41" t="s">
        <v>214</v>
      </c>
    </row>
    <row r="236" spans="2:10" ht="16.5" customHeight="1" x14ac:dyDescent="0.25">
      <c r="B236" s="112" t="s">
        <v>964</v>
      </c>
      <c r="C236" s="113" t="s">
        <v>195</v>
      </c>
      <c r="D236" s="113" t="s">
        <v>96</v>
      </c>
      <c r="E236" s="114">
        <v>41896</v>
      </c>
      <c r="F236" s="41" t="s">
        <v>1297</v>
      </c>
      <c r="G236" s="121">
        <f>SUMIF(訂單詳細資料表格[訂單編號],訂單資料表格[[#This Row],[訂單編號]],訂單詳細資料表格[小計])</f>
        <v>209444</v>
      </c>
      <c r="H236" s="121">
        <f>SUMIF(訂單詳細資料表格[訂單編號],訂單資料表格[[#This Row],[訂單編號]],訂單詳細資料表格[成本])</f>
        <v>104755</v>
      </c>
      <c r="I236" s="121">
        <v>1384</v>
      </c>
      <c r="J236" s="41" t="s">
        <v>214</v>
      </c>
    </row>
    <row r="237" spans="2:10" ht="16.5" customHeight="1" x14ac:dyDescent="0.25">
      <c r="B237" s="112" t="s">
        <v>1213</v>
      </c>
      <c r="C237" s="113" t="s">
        <v>195</v>
      </c>
      <c r="D237" s="113" t="s">
        <v>142</v>
      </c>
      <c r="E237" s="114">
        <v>41934</v>
      </c>
      <c r="F237" s="41" t="s">
        <v>1295</v>
      </c>
      <c r="G237" s="121">
        <f>SUMIF(訂單詳細資料表格[訂單編號],訂單資料表格[[#This Row],[訂單編號]],訂單詳細資料表格[小計])</f>
        <v>17359</v>
      </c>
      <c r="H237" s="121">
        <f>SUMIF(訂單詳細資料表格[訂單編號],訂單資料表格[[#This Row],[訂單編號]],訂單詳細資料表格[成本])</f>
        <v>10623</v>
      </c>
      <c r="I237" s="121">
        <v>1154</v>
      </c>
      <c r="J237" s="41" t="s">
        <v>221</v>
      </c>
    </row>
    <row r="238" spans="2:10" ht="16.5" customHeight="1" x14ac:dyDescent="0.25">
      <c r="B238" s="112" t="s">
        <v>1004</v>
      </c>
      <c r="C238" s="113" t="s">
        <v>195</v>
      </c>
      <c r="D238" s="113" t="s">
        <v>128</v>
      </c>
      <c r="E238" s="114">
        <v>41951</v>
      </c>
      <c r="F238" s="41" t="s">
        <v>1295</v>
      </c>
      <c r="G238" s="121">
        <f>SUMIF(訂單詳細資料表格[訂單編號],訂單資料表格[[#This Row],[訂單編號]],訂單詳細資料表格[小計])</f>
        <v>51245</v>
      </c>
      <c r="H238" s="121">
        <f>SUMIF(訂單詳細資料表格[訂單編號],訂單資料表格[[#This Row],[訂單編號]],訂單詳細資料表格[成本])</f>
        <v>22570</v>
      </c>
      <c r="I238" s="121">
        <v>99</v>
      </c>
      <c r="J238" s="41" t="s">
        <v>214</v>
      </c>
    </row>
    <row r="239" spans="2:10" ht="16.5" customHeight="1" x14ac:dyDescent="0.25">
      <c r="B239" s="112" t="s">
        <v>1027</v>
      </c>
      <c r="C239" s="113" t="s">
        <v>195</v>
      </c>
      <c r="D239" s="113" t="s">
        <v>110</v>
      </c>
      <c r="E239" s="114">
        <v>41979</v>
      </c>
      <c r="F239" s="41" t="s">
        <v>1297</v>
      </c>
      <c r="G239" s="121">
        <f>SUMIF(訂單詳細資料表格[訂單編號],訂單資料表格[[#This Row],[訂單編號]],訂單詳細資料表格[小計])</f>
        <v>249412</v>
      </c>
      <c r="H239" s="121">
        <f>SUMIF(訂單詳細資料表格[訂單編號],訂單資料表格[[#This Row],[訂單編號]],訂單詳細資料表格[成本])</f>
        <v>150647</v>
      </c>
      <c r="I239" s="121">
        <v>1006</v>
      </c>
      <c r="J239" s="41" t="s">
        <v>214</v>
      </c>
    </row>
    <row r="240" spans="2:10" ht="16.5" customHeight="1" x14ac:dyDescent="0.25">
      <c r="B240" s="112" t="s">
        <v>1254</v>
      </c>
      <c r="C240" s="113" t="s">
        <v>195</v>
      </c>
      <c r="D240" s="113" t="s">
        <v>153</v>
      </c>
      <c r="E240" s="114">
        <v>41998</v>
      </c>
      <c r="F240" s="41" t="s">
        <v>1295</v>
      </c>
      <c r="G240" s="121">
        <f>SUMIF(訂單詳細資料表格[訂單編號],訂單資料表格[[#This Row],[訂單編號]],訂單詳細資料表格[小計])</f>
        <v>87591</v>
      </c>
      <c r="H240" s="121">
        <f>SUMIF(訂單詳細資料表格[訂單編號],訂單資料表格[[#This Row],[訂單編號]],訂單詳細資料表格[成本])</f>
        <v>68716</v>
      </c>
      <c r="I240" s="121">
        <v>1429</v>
      </c>
      <c r="J240" s="41" t="s">
        <v>214</v>
      </c>
    </row>
    <row r="241" spans="2:10" ht="16.5" customHeight="1" x14ac:dyDescent="0.25">
      <c r="B241" s="112" t="s">
        <v>275</v>
      </c>
      <c r="C241" s="113" t="s">
        <v>198</v>
      </c>
      <c r="D241" s="113" t="s">
        <v>93</v>
      </c>
      <c r="E241" s="114">
        <v>41303</v>
      </c>
      <c r="F241" s="41" t="s">
        <v>1295</v>
      </c>
      <c r="G241" s="121">
        <f>SUMIF(訂單詳細資料表格[訂單編號],訂單資料表格[[#This Row],[訂單編號]],訂單詳細資料表格[小計])</f>
        <v>196106</v>
      </c>
      <c r="H241" s="121">
        <f>SUMIF(訂單詳細資料表格[訂單編號],訂單資料表格[[#This Row],[訂單編號]],訂單詳細資料表格[成本])</f>
        <v>98140</v>
      </c>
      <c r="I241" s="121">
        <v>2369</v>
      </c>
      <c r="J241" s="41" t="s">
        <v>221</v>
      </c>
    </row>
    <row r="242" spans="2:10" ht="16.5" customHeight="1" x14ac:dyDescent="0.25">
      <c r="B242" s="112" t="s">
        <v>218</v>
      </c>
      <c r="C242" s="113" t="s">
        <v>198</v>
      </c>
      <c r="D242" s="113" t="s">
        <v>159</v>
      </c>
      <c r="E242" s="114">
        <v>41311</v>
      </c>
      <c r="F242" s="41" t="s">
        <v>1295</v>
      </c>
      <c r="G242" s="121">
        <f>SUMIF(訂單詳細資料表格[訂單編號],訂單資料表格[[#This Row],[訂單編號]],訂單詳細資料表格[小計])</f>
        <v>36113</v>
      </c>
      <c r="H242" s="121">
        <f>SUMIF(訂單詳細資料表格[訂單編號],訂單資料表格[[#This Row],[訂單編號]],訂單詳細資料表格[成本])</f>
        <v>29890</v>
      </c>
      <c r="I242" s="121">
        <v>161</v>
      </c>
      <c r="J242" s="41" t="s">
        <v>221</v>
      </c>
    </row>
    <row r="243" spans="2:10" ht="16.5" customHeight="1" x14ac:dyDescent="0.25">
      <c r="B243" s="112" t="s">
        <v>316</v>
      </c>
      <c r="C243" s="113" t="s">
        <v>198</v>
      </c>
      <c r="D243" s="113" t="s">
        <v>159</v>
      </c>
      <c r="E243" s="114">
        <v>41351</v>
      </c>
      <c r="F243" s="41" t="s">
        <v>1297</v>
      </c>
      <c r="G243" s="121">
        <f>SUMIF(訂單詳細資料表格[訂單編號],訂單資料表格[[#This Row],[訂單編號]],訂單詳細資料表格[小計])</f>
        <v>27510</v>
      </c>
      <c r="H243" s="121">
        <f>SUMIF(訂單詳細資料表格[訂單編號],訂單資料表格[[#This Row],[訂單編號]],訂單詳細資料表格[成本])</f>
        <v>16485</v>
      </c>
      <c r="I243" s="121">
        <v>917</v>
      </c>
      <c r="J243" s="41" t="s">
        <v>214</v>
      </c>
    </row>
    <row r="244" spans="2:10" ht="16.5" customHeight="1" x14ac:dyDescent="0.25">
      <c r="B244" s="112" t="s">
        <v>587</v>
      </c>
      <c r="C244" s="113" t="s">
        <v>198</v>
      </c>
      <c r="D244" s="113" t="s">
        <v>93</v>
      </c>
      <c r="E244" s="114">
        <v>41352</v>
      </c>
      <c r="F244" s="41" t="s">
        <v>1295</v>
      </c>
      <c r="G244" s="121">
        <f>SUMIF(訂單詳細資料表格[訂單編號],訂單資料表格[[#This Row],[訂單編號]],訂單詳細資料表格[小計])</f>
        <v>23120</v>
      </c>
      <c r="H244" s="121">
        <f>SUMIF(訂單詳細資料表格[訂單編號],訂單資料表格[[#This Row],[訂單編號]],訂單詳細資料表格[成本])</f>
        <v>18156</v>
      </c>
      <c r="I244" s="121">
        <v>989</v>
      </c>
      <c r="J244" s="41" t="s">
        <v>214</v>
      </c>
    </row>
    <row r="245" spans="2:10" ht="16.5" customHeight="1" x14ac:dyDescent="0.25">
      <c r="B245" s="112" t="s">
        <v>337</v>
      </c>
      <c r="C245" s="113" t="s">
        <v>198</v>
      </c>
      <c r="D245" s="113" t="s">
        <v>159</v>
      </c>
      <c r="E245" s="114">
        <v>41377</v>
      </c>
      <c r="F245" s="41" t="s">
        <v>1295</v>
      </c>
      <c r="G245" s="121">
        <f>SUMIF(訂單詳細資料表格[訂單編號],訂單資料表格[[#This Row],[訂單編號]],訂單詳細資料表格[小計])</f>
        <v>167986</v>
      </c>
      <c r="H245" s="121">
        <f>SUMIF(訂單詳細資料表格[訂單編號],訂單資料表格[[#This Row],[訂單編號]],訂單詳細資料表格[成本])</f>
        <v>111139</v>
      </c>
      <c r="I245" s="121">
        <v>1952</v>
      </c>
      <c r="J245" s="41" t="s">
        <v>214</v>
      </c>
    </row>
    <row r="246" spans="2:10" ht="16.5" customHeight="1" x14ac:dyDescent="0.25">
      <c r="B246" s="112" t="s">
        <v>378</v>
      </c>
      <c r="C246" s="113" t="s">
        <v>198</v>
      </c>
      <c r="D246" s="113" t="s">
        <v>93</v>
      </c>
      <c r="E246" s="114">
        <v>41422</v>
      </c>
      <c r="F246" s="41" t="s">
        <v>1295</v>
      </c>
      <c r="G246" s="121">
        <f>SUMIF(訂單詳細資料表格[訂單編號],訂單資料表格[[#This Row],[訂單編號]],訂單詳細資料表格[小計])</f>
        <v>23182</v>
      </c>
      <c r="H246" s="121">
        <f>SUMIF(訂單詳細資料表格[訂單編號],訂單資料表格[[#This Row],[訂單編號]],訂單詳細資料表格[成本])</f>
        <v>16646</v>
      </c>
      <c r="I246" s="121">
        <v>146</v>
      </c>
      <c r="J246" s="41" t="s">
        <v>214</v>
      </c>
    </row>
    <row r="247" spans="2:10" ht="16.5" customHeight="1" x14ac:dyDescent="0.25">
      <c r="B247" s="112" t="s">
        <v>398</v>
      </c>
      <c r="C247" s="113" t="s">
        <v>198</v>
      </c>
      <c r="D247" s="113" t="s">
        <v>93</v>
      </c>
      <c r="E247" s="114">
        <v>41449</v>
      </c>
      <c r="F247" s="41" t="s">
        <v>1295</v>
      </c>
      <c r="G247" s="121">
        <f>SUMIF(訂單詳細資料表格[訂單編號],訂單資料表格[[#This Row],[訂單編號]],訂單詳細資料表格[小計])</f>
        <v>7670</v>
      </c>
      <c r="H247" s="121">
        <f>SUMIF(訂單詳細資料表格[訂單編號],訂單資料表格[[#This Row],[訂單編號]],訂單詳細資料表格[成本])</f>
        <v>5187</v>
      </c>
      <c r="I247" s="121">
        <v>54</v>
      </c>
      <c r="J247" s="41" t="s">
        <v>221</v>
      </c>
    </row>
    <row r="248" spans="2:10" ht="16.5" customHeight="1" x14ac:dyDescent="0.25">
      <c r="B248" s="112" t="s">
        <v>429</v>
      </c>
      <c r="C248" s="113" t="s">
        <v>198</v>
      </c>
      <c r="D248" s="113" t="s">
        <v>93</v>
      </c>
      <c r="E248" s="114">
        <v>41495</v>
      </c>
      <c r="F248" s="41" t="s">
        <v>1296</v>
      </c>
      <c r="G248" s="121">
        <f>SUMIF(訂單詳細資料表格[訂單編號],訂單資料表格[[#This Row],[訂單編號]],訂單詳細資料表格[小計])</f>
        <v>518841</v>
      </c>
      <c r="H248" s="121">
        <f>SUMIF(訂單詳細資料表格[訂單編號],訂單資料表格[[#This Row],[訂單編號]],訂單詳細資料表格[成本])</f>
        <v>261914</v>
      </c>
      <c r="I248" s="121">
        <v>3327</v>
      </c>
      <c r="J248" s="41" t="s">
        <v>221</v>
      </c>
    </row>
    <row r="249" spans="2:10" ht="16.5" customHeight="1" x14ac:dyDescent="0.25">
      <c r="B249" s="112" t="s">
        <v>433</v>
      </c>
      <c r="C249" s="113" t="s">
        <v>198</v>
      </c>
      <c r="D249" s="113" t="s">
        <v>93</v>
      </c>
      <c r="E249" s="114">
        <v>41500</v>
      </c>
      <c r="F249" s="41" t="s">
        <v>1297</v>
      </c>
      <c r="G249" s="121">
        <f>SUMIF(訂單詳細資料表格[訂單編號],訂單資料表格[[#This Row],[訂單編號]],訂單詳細資料表格[小計])</f>
        <v>153185</v>
      </c>
      <c r="H249" s="121">
        <f>SUMIF(訂單詳細資料表格[訂單編號],訂單資料表格[[#This Row],[訂單編號]],訂單詳細資料表格[成本])</f>
        <v>100217</v>
      </c>
      <c r="I249" s="121">
        <v>3974</v>
      </c>
      <c r="J249" s="41" t="s">
        <v>214</v>
      </c>
    </row>
    <row r="250" spans="2:10" ht="16.5" customHeight="1" x14ac:dyDescent="0.25">
      <c r="B250" s="112" t="s">
        <v>711</v>
      </c>
      <c r="C250" s="113" t="s">
        <v>198</v>
      </c>
      <c r="D250" s="113" t="s">
        <v>93</v>
      </c>
      <c r="E250" s="114">
        <v>41580</v>
      </c>
      <c r="F250" s="41" t="s">
        <v>1295</v>
      </c>
      <c r="G250" s="121">
        <f>SUMIF(訂單詳細資料表格[訂單編號],訂單資料表格[[#This Row],[訂單編號]],訂單詳細資料表格[小計])</f>
        <v>189028</v>
      </c>
      <c r="H250" s="121">
        <f>SUMIF(訂單詳細資料表格[訂單編號],訂單資料表格[[#This Row],[訂單編號]],訂單詳細資料表格[成本])</f>
        <v>121292</v>
      </c>
      <c r="I250" s="121">
        <v>1201</v>
      </c>
      <c r="J250" s="41" t="s">
        <v>214</v>
      </c>
    </row>
    <row r="251" spans="2:10" ht="16.5" customHeight="1" x14ac:dyDescent="0.25">
      <c r="B251" s="112" t="s">
        <v>722</v>
      </c>
      <c r="C251" s="113" t="s">
        <v>198</v>
      </c>
      <c r="D251" s="113" t="s">
        <v>159</v>
      </c>
      <c r="E251" s="114">
        <v>41602</v>
      </c>
      <c r="F251" s="41" t="s">
        <v>1296</v>
      </c>
      <c r="G251" s="121">
        <f>SUMIF(訂單詳細資料表格[訂單編號],訂單資料表格[[#This Row],[訂單編號]],訂單詳細資料表格[小計])</f>
        <v>70153</v>
      </c>
      <c r="H251" s="121">
        <f>SUMIF(訂單詳細資料表格[訂單編號],訂單資料表格[[#This Row],[訂單編號]],訂單詳細資料表格[成本])</f>
        <v>35574</v>
      </c>
      <c r="I251" s="121">
        <v>2923</v>
      </c>
      <c r="J251" s="41" t="s">
        <v>221</v>
      </c>
    </row>
    <row r="252" spans="2:10" ht="16.5" customHeight="1" x14ac:dyDescent="0.25">
      <c r="B252" s="112" t="s">
        <v>723</v>
      </c>
      <c r="C252" s="113" t="s">
        <v>198</v>
      </c>
      <c r="D252" s="113" t="s">
        <v>159</v>
      </c>
      <c r="E252" s="114">
        <v>41603</v>
      </c>
      <c r="F252" s="41" t="s">
        <v>1297</v>
      </c>
      <c r="G252" s="121">
        <f>SUMIF(訂單詳細資料表格[訂單編號],訂單資料表格[[#This Row],[訂單編號]],訂單詳細資料表格[小計])</f>
        <v>67574</v>
      </c>
      <c r="H252" s="121">
        <f>SUMIF(訂單詳細資料表格[訂單編號],訂單資料表格[[#This Row],[訂單編號]],訂單詳細資料表格[成本])</f>
        <v>39351</v>
      </c>
      <c r="I252" s="121">
        <v>1089</v>
      </c>
      <c r="J252" s="41" t="s">
        <v>214</v>
      </c>
    </row>
    <row r="253" spans="2:10" ht="16.5" customHeight="1" x14ac:dyDescent="0.25">
      <c r="B253" s="112" t="s">
        <v>519</v>
      </c>
      <c r="C253" s="113" t="s">
        <v>198</v>
      </c>
      <c r="D253" s="113" t="s">
        <v>159</v>
      </c>
      <c r="E253" s="114">
        <v>41614</v>
      </c>
      <c r="F253" s="41" t="s">
        <v>1295</v>
      </c>
      <c r="G253" s="121">
        <f>SUMIF(訂單詳細資料表格[訂單編號],訂單資料表格[[#This Row],[訂單編號]],訂單詳細資料表格[小計])</f>
        <v>48035</v>
      </c>
      <c r="H253" s="121">
        <f>SUMIF(訂單詳細資料表格[訂單編號],訂單資料表格[[#This Row],[訂單編號]],訂單詳細資料表格[成本])</f>
        <v>25260</v>
      </c>
      <c r="I253" s="121">
        <v>1044</v>
      </c>
      <c r="J253" s="41" t="s">
        <v>221</v>
      </c>
    </row>
    <row r="254" spans="2:10" ht="16.5" customHeight="1" x14ac:dyDescent="0.25">
      <c r="B254" s="112" t="s">
        <v>522</v>
      </c>
      <c r="C254" s="113" t="s">
        <v>198</v>
      </c>
      <c r="D254" s="113" t="s">
        <v>93</v>
      </c>
      <c r="E254" s="114">
        <v>41617</v>
      </c>
      <c r="F254" s="41" t="s">
        <v>1297</v>
      </c>
      <c r="G254" s="121">
        <f>SUMIF(訂單詳細資料表格[訂單編號],訂單資料表格[[#This Row],[訂單編號]],訂單詳細資料表格[小計])</f>
        <v>16968</v>
      </c>
      <c r="H254" s="121">
        <f>SUMIF(訂單詳細資料表格[訂單編號],訂單資料表格[[#This Row],[訂單編號]],訂單詳細資料表格[成本])</f>
        <v>12600</v>
      </c>
      <c r="I254" s="121">
        <v>220</v>
      </c>
      <c r="J254" s="41" t="s">
        <v>221</v>
      </c>
    </row>
    <row r="255" spans="2:10" ht="16.5" customHeight="1" x14ac:dyDescent="0.25">
      <c r="B255" s="112" t="s">
        <v>537</v>
      </c>
      <c r="C255" s="113" t="s">
        <v>198</v>
      </c>
      <c r="D255" s="113" t="s">
        <v>159</v>
      </c>
      <c r="E255" s="114">
        <v>41635</v>
      </c>
      <c r="F255" s="41" t="s">
        <v>1297</v>
      </c>
      <c r="G255" s="121">
        <f>SUMIF(訂單詳細資料表格[訂單編號],訂單資料表格[[#This Row],[訂單編號]],訂單詳細資料表格[小計])</f>
        <v>107712</v>
      </c>
      <c r="H255" s="121">
        <f>SUMIF(訂單詳細資料表格[訂單編號],訂單資料表格[[#This Row],[訂單編號]],訂單詳細資料表格[成本])</f>
        <v>50544</v>
      </c>
      <c r="I255" s="121">
        <v>50</v>
      </c>
      <c r="J255" s="41" t="s">
        <v>214</v>
      </c>
    </row>
    <row r="256" spans="2:10" ht="16.5" customHeight="1" x14ac:dyDescent="0.25">
      <c r="B256" s="112" t="s">
        <v>1046</v>
      </c>
      <c r="C256" s="113" t="s">
        <v>198</v>
      </c>
      <c r="D256" s="113" t="s">
        <v>159</v>
      </c>
      <c r="E256" s="114">
        <v>41641</v>
      </c>
      <c r="F256" s="41" t="s">
        <v>1295</v>
      </c>
      <c r="G256" s="121">
        <f>SUMIF(訂單詳細資料表格[訂單編號],訂單資料表格[[#This Row],[訂單編號]],訂單詳細資料表格[小計])</f>
        <v>158200</v>
      </c>
      <c r="H256" s="121">
        <f>SUMIF(訂單詳細資料表格[訂單編號],訂單資料表格[[#This Row],[訂單編號]],訂單詳細資料表格[成本])</f>
        <v>82764</v>
      </c>
      <c r="I256" s="121">
        <v>688</v>
      </c>
      <c r="J256" s="41" t="s">
        <v>221</v>
      </c>
    </row>
    <row r="257" spans="2:10" ht="16.5" customHeight="1" x14ac:dyDescent="0.25">
      <c r="B257" s="112" t="s">
        <v>1070</v>
      </c>
      <c r="C257" s="113" t="s">
        <v>198</v>
      </c>
      <c r="D257" s="113" t="s">
        <v>93</v>
      </c>
      <c r="E257" s="114">
        <v>41668</v>
      </c>
      <c r="F257" s="41" t="s">
        <v>1297</v>
      </c>
      <c r="G257" s="121">
        <f>SUMIF(訂單詳細資料表格[訂單編號],訂單資料表格[[#This Row],[訂單編號]],訂單詳細資料表格[小計])</f>
        <v>467296</v>
      </c>
      <c r="H257" s="121">
        <f>SUMIF(訂單詳細資料表格[訂單編號],訂單資料表格[[#This Row],[訂單編號]],訂單詳細資料表格[成本])</f>
        <v>280740</v>
      </c>
      <c r="I257" s="121">
        <v>7277</v>
      </c>
      <c r="J257" s="41" t="s">
        <v>214</v>
      </c>
    </row>
    <row r="258" spans="2:10" ht="16.5" customHeight="1" x14ac:dyDescent="0.25">
      <c r="B258" s="112" t="s">
        <v>809</v>
      </c>
      <c r="C258" s="113" t="s">
        <v>198</v>
      </c>
      <c r="D258" s="113" t="s">
        <v>93</v>
      </c>
      <c r="E258" s="114">
        <v>41701</v>
      </c>
      <c r="F258" s="41" t="s">
        <v>1297</v>
      </c>
      <c r="G258" s="121">
        <f>SUMIF(訂單詳細資料表格[訂單編號],訂單資料表格[[#This Row],[訂單編號]],訂單詳細資料表格[小計])</f>
        <v>82940</v>
      </c>
      <c r="H258" s="121">
        <f>SUMIF(訂單詳細資料表格[訂單編號],訂單資料表格[[#This Row],[訂單編號]],訂單詳細資料表格[成本])</f>
        <v>44838</v>
      </c>
      <c r="I258" s="121">
        <v>1084</v>
      </c>
      <c r="J258" s="41" t="s">
        <v>221</v>
      </c>
    </row>
    <row r="259" spans="2:10" ht="16.5" customHeight="1" x14ac:dyDescent="0.25">
      <c r="B259" s="112" t="s">
        <v>1095</v>
      </c>
      <c r="C259" s="113" t="s">
        <v>198</v>
      </c>
      <c r="D259" s="113" t="s">
        <v>159</v>
      </c>
      <c r="E259" s="114">
        <v>41709</v>
      </c>
      <c r="F259" s="41" t="s">
        <v>1297</v>
      </c>
      <c r="G259" s="121">
        <f>SUMIF(訂單詳細資料表格[訂單編號],訂單資料表格[[#This Row],[訂單編號]],訂單詳細資料表格[小計])</f>
        <v>131874</v>
      </c>
      <c r="H259" s="121">
        <f>SUMIF(訂單詳細資料表格[訂單編號],訂單資料表格[[#This Row],[訂單編號]],訂單詳細資料表格[成本])</f>
        <v>79169</v>
      </c>
      <c r="I259" s="121">
        <v>67</v>
      </c>
      <c r="J259" s="41" t="s">
        <v>214</v>
      </c>
    </row>
    <row r="260" spans="2:10" ht="16.5" customHeight="1" x14ac:dyDescent="0.25">
      <c r="B260" s="112" t="s">
        <v>1096</v>
      </c>
      <c r="C260" s="113" t="s">
        <v>198</v>
      </c>
      <c r="D260" s="113" t="s">
        <v>93</v>
      </c>
      <c r="E260" s="114">
        <v>41710</v>
      </c>
      <c r="F260" s="41" t="s">
        <v>1296</v>
      </c>
      <c r="G260" s="121">
        <f>SUMIF(訂單詳細資料表格[訂單編號],訂單資料表格[[#This Row],[訂單編號]],訂單詳細資料表格[小計])</f>
        <v>91100</v>
      </c>
      <c r="H260" s="121">
        <f>SUMIF(訂單詳細資料表格[訂單編號],訂單資料表格[[#This Row],[訂單編號]],訂單詳細資料表格[成本])</f>
        <v>45475</v>
      </c>
      <c r="I260" s="121">
        <v>1987</v>
      </c>
      <c r="J260" s="41" t="s">
        <v>214</v>
      </c>
    </row>
    <row r="261" spans="2:10" ht="16.5" customHeight="1" x14ac:dyDescent="0.25">
      <c r="B261" s="112" t="s">
        <v>1098</v>
      </c>
      <c r="C261" s="113" t="s">
        <v>198</v>
      </c>
      <c r="D261" s="113" t="s">
        <v>159</v>
      </c>
      <c r="E261" s="114">
        <v>41714</v>
      </c>
      <c r="F261" s="41" t="s">
        <v>1295</v>
      </c>
      <c r="G261" s="121">
        <f>SUMIF(訂單詳細資料表格[訂單編號],訂單資料表格[[#This Row],[訂單編號]],訂單詳細資料表格[小計])</f>
        <v>22763</v>
      </c>
      <c r="H261" s="121">
        <f>SUMIF(訂單詳細資料表格[訂單編號],訂單資料表格[[#This Row],[訂單編號]],訂單詳細資料表格[成本])</f>
        <v>11679</v>
      </c>
      <c r="I261" s="121">
        <v>409</v>
      </c>
      <c r="J261" s="41" t="s">
        <v>221</v>
      </c>
    </row>
    <row r="262" spans="2:10" ht="16.5" customHeight="1" x14ac:dyDescent="0.25">
      <c r="B262" s="112" t="s">
        <v>828</v>
      </c>
      <c r="C262" s="113" t="s">
        <v>198</v>
      </c>
      <c r="D262" s="113" t="s">
        <v>93</v>
      </c>
      <c r="E262" s="114">
        <v>41724</v>
      </c>
      <c r="F262" s="41" t="s">
        <v>1297</v>
      </c>
      <c r="G262" s="121">
        <f>SUMIF(訂單詳細資料表格[訂單編號],訂單資料表格[[#This Row],[訂單編號]],訂單詳細資料表格[小計])</f>
        <v>73836</v>
      </c>
      <c r="H262" s="121">
        <f>SUMIF(訂單詳細資料表格[訂單編號],訂單資料表格[[#This Row],[訂單編號]],訂單詳細資料表格[成本])</f>
        <v>36828</v>
      </c>
      <c r="I262" s="121">
        <v>669</v>
      </c>
      <c r="J262" s="41" t="s">
        <v>221</v>
      </c>
    </row>
    <row r="263" spans="2:10" ht="16.5" customHeight="1" x14ac:dyDescent="0.25">
      <c r="B263" s="112" t="s">
        <v>838</v>
      </c>
      <c r="C263" s="113" t="s">
        <v>198</v>
      </c>
      <c r="D263" s="113" t="s">
        <v>93</v>
      </c>
      <c r="E263" s="114">
        <v>41738</v>
      </c>
      <c r="F263" s="41" t="s">
        <v>1297</v>
      </c>
      <c r="G263" s="121">
        <f>SUMIF(訂單詳細資料表格[訂單編號],訂單資料表格[[#This Row],[訂單編號]],訂單詳細資料表格[小計])</f>
        <v>221623</v>
      </c>
      <c r="H263" s="121">
        <f>SUMIF(訂單詳細資料表格[訂單編號],訂單資料表格[[#This Row],[訂單編號]],訂單詳細資料表格[成本])</f>
        <v>135281</v>
      </c>
      <c r="I263" s="121">
        <v>1839</v>
      </c>
      <c r="J263" s="41" t="s">
        <v>221</v>
      </c>
    </row>
    <row r="264" spans="2:10" ht="16.5" customHeight="1" x14ac:dyDescent="0.25">
      <c r="B264" s="112" t="s">
        <v>849</v>
      </c>
      <c r="C264" s="113" t="s">
        <v>198</v>
      </c>
      <c r="D264" s="113" t="s">
        <v>159</v>
      </c>
      <c r="E264" s="114">
        <v>41749</v>
      </c>
      <c r="F264" s="41" t="s">
        <v>1297</v>
      </c>
      <c r="G264" s="121">
        <f>SUMIF(訂單詳細資料表格[訂單編號],訂單資料表格[[#This Row],[訂單編號]],訂單詳細資料表格[小計])</f>
        <v>124315</v>
      </c>
      <c r="H264" s="121">
        <f>SUMIF(訂單詳細資料表格[訂單編號],訂單資料表格[[#This Row],[訂單編號]],訂單詳細資料表格[成本])</f>
        <v>80233</v>
      </c>
      <c r="I264" s="121">
        <v>2109</v>
      </c>
      <c r="J264" s="41" t="s">
        <v>214</v>
      </c>
    </row>
    <row r="265" spans="2:10" ht="16.5" customHeight="1" x14ac:dyDescent="0.25">
      <c r="B265" s="112" t="s">
        <v>1131</v>
      </c>
      <c r="C265" s="113" t="s">
        <v>198</v>
      </c>
      <c r="D265" s="113" t="s">
        <v>159</v>
      </c>
      <c r="E265" s="114">
        <v>41764</v>
      </c>
      <c r="F265" s="41" t="s">
        <v>1295</v>
      </c>
      <c r="G265" s="121">
        <f>SUMIF(訂單詳細資料表格[訂單編號],訂單資料表格[[#This Row],[訂單編號]],訂單詳細資料表格[小計])</f>
        <v>134808</v>
      </c>
      <c r="H265" s="121">
        <f>SUMIF(訂單詳細資料表格[訂單編號],訂單資料表格[[#This Row],[訂單編號]],訂單詳細資料表格[成本])</f>
        <v>57277</v>
      </c>
      <c r="I265" s="121">
        <v>1360</v>
      </c>
      <c r="J265" s="41" t="s">
        <v>214</v>
      </c>
    </row>
    <row r="266" spans="2:10" ht="16.5" customHeight="1" x14ac:dyDescent="0.25">
      <c r="B266" s="112" t="s">
        <v>871</v>
      </c>
      <c r="C266" s="113" t="s">
        <v>198</v>
      </c>
      <c r="D266" s="113" t="s">
        <v>93</v>
      </c>
      <c r="E266" s="114">
        <v>41775</v>
      </c>
      <c r="F266" s="41" t="s">
        <v>1297</v>
      </c>
      <c r="G266" s="121">
        <f>SUMIF(訂單詳細資料表格[訂單編號],訂單資料表格[[#This Row],[訂單編號]],訂單詳細資料表格[小計])</f>
        <v>321358</v>
      </c>
      <c r="H266" s="121">
        <f>SUMIF(訂單詳細資料表格[訂單編號],訂單資料表格[[#This Row],[訂單編號]],訂單詳細資料表格[成本])</f>
        <v>158741</v>
      </c>
      <c r="I266" s="121">
        <v>2222</v>
      </c>
      <c r="J266" s="41" t="s">
        <v>214</v>
      </c>
    </row>
    <row r="267" spans="2:10" ht="16.5" customHeight="1" x14ac:dyDescent="0.25">
      <c r="B267" s="112" t="s">
        <v>876</v>
      </c>
      <c r="C267" s="113" t="s">
        <v>198</v>
      </c>
      <c r="D267" s="113" t="s">
        <v>159</v>
      </c>
      <c r="E267" s="114">
        <v>41780</v>
      </c>
      <c r="F267" s="41" t="s">
        <v>1295</v>
      </c>
      <c r="G267" s="121">
        <f>SUMIF(訂單詳細資料表格[訂單編號],訂單資料表格[[#This Row],[訂單編號]],訂單詳細資料表格[小計])</f>
        <v>292515</v>
      </c>
      <c r="H267" s="121">
        <f>SUMIF(訂單詳細資料表格[訂單編號],訂單資料表格[[#This Row],[訂單編號]],訂單詳細資料表格[成本])</f>
        <v>160181</v>
      </c>
      <c r="I267" s="121">
        <v>253</v>
      </c>
      <c r="J267" s="41" t="s">
        <v>214</v>
      </c>
    </row>
    <row r="268" spans="2:10" ht="16.5" customHeight="1" x14ac:dyDescent="0.25">
      <c r="B268" s="112" t="s">
        <v>880</v>
      </c>
      <c r="C268" s="113" t="s">
        <v>198</v>
      </c>
      <c r="D268" s="113" t="s">
        <v>93</v>
      </c>
      <c r="E268" s="114">
        <v>41784</v>
      </c>
      <c r="F268" s="41" t="s">
        <v>1297</v>
      </c>
      <c r="G268" s="121">
        <f>SUMIF(訂單詳細資料表格[訂單編號],訂單資料表格[[#This Row],[訂單編號]],訂單詳細資料表格[小計])</f>
        <v>61711</v>
      </c>
      <c r="H268" s="121">
        <f>SUMIF(訂單詳細資料表格[訂單編號],訂單資料表格[[#This Row],[訂單編號]],訂單詳細資料表格[成本])</f>
        <v>28670</v>
      </c>
      <c r="I268" s="121">
        <v>47</v>
      </c>
      <c r="J268" s="41" t="s">
        <v>221</v>
      </c>
    </row>
    <row r="269" spans="2:10" ht="16.5" customHeight="1" x14ac:dyDescent="0.25">
      <c r="B269" s="112" t="s">
        <v>1148</v>
      </c>
      <c r="C269" s="113" t="s">
        <v>198</v>
      </c>
      <c r="D269" s="113" t="s">
        <v>93</v>
      </c>
      <c r="E269" s="114">
        <v>41801</v>
      </c>
      <c r="F269" s="41" t="s">
        <v>1295</v>
      </c>
      <c r="G269" s="121">
        <f>SUMIF(訂單詳細資料表格[訂單編號],訂單資料表格[[#This Row],[訂單編號]],訂單詳細資料表格[小計])</f>
        <v>73718</v>
      </c>
      <c r="H269" s="121">
        <f>SUMIF(訂單詳細資料表格[訂單編號],訂單資料表格[[#This Row],[訂單編號]],訂單詳細資料表格[成本])</f>
        <v>31713</v>
      </c>
      <c r="I269" s="121">
        <v>175</v>
      </c>
      <c r="J269" s="41" t="s">
        <v>221</v>
      </c>
    </row>
    <row r="270" spans="2:10" ht="16.5" customHeight="1" x14ac:dyDescent="0.25">
      <c r="B270" s="112" t="s">
        <v>906</v>
      </c>
      <c r="C270" s="113" t="s">
        <v>198</v>
      </c>
      <c r="D270" s="113" t="s">
        <v>93</v>
      </c>
      <c r="E270" s="114">
        <v>41815</v>
      </c>
      <c r="F270" s="41" t="s">
        <v>1296</v>
      </c>
      <c r="G270" s="121">
        <f>SUMIF(訂單詳細資料表格[訂單編號],訂單資料表格[[#This Row],[訂單編號]],訂單詳細資料表格[小計])</f>
        <v>24552</v>
      </c>
      <c r="H270" s="121">
        <f>SUMIF(訂單詳細資料表格[訂單編號],訂單資料表格[[#This Row],[訂單編號]],訂單詳細資料表格[成本])</f>
        <v>18700</v>
      </c>
      <c r="I270" s="121">
        <v>209</v>
      </c>
      <c r="J270" s="41" t="s">
        <v>221</v>
      </c>
    </row>
    <row r="271" spans="2:10" ht="16.5" customHeight="1" x14ac:dyDescent="0.25">
      <c r="B271" s="112" t="s">
        <v>1159</v>
      </c>
      <c r="C271" s="113" t="s">
        <v>198</v>
      </c>
      <c r="D271" s="113" t="s">
        <v>93</v>
      </c>
      <c r="E271" s="114">
        <v>41821</v>
      </c>
      <c r="F271" s="41" t="s">
        <v>1295</v>
      </c>
      <c r="G271" s="121">
        <f>SUMIF(訂單詳細資料表格[訂單編號],訂單資料表格[[#This Row],[訂單編號]],訂單詳細資料表格[小計])</f>
        <v>104468</v>
      </c>
      <c r="H271" s="121">
        <f>SUMIF(訂單詳細資料表格[訂單編號],訂單資料表格[[#This Row],[訂單編號]],訂單詳細資料表格[成本])</f>
        <v>41943</v>
      </c>
      <c r="I271" s="121">
        <v>1652</v>
      </c>
      <c r="J271" s="41" t="s">
        <v>221</v>
      </c>
    </row>
    <row r="272" spans="2:10" ht="16.5" customHeight="1" x14ac:dyDescent="0.25">
      <c r="B272" s="112" t="s">
        <v>928</v>
      </c>
      <c r="C272" s="113" t="s">
        <v>198</v>
      </c>
      <c r="D272" s="113" t="s">
        <v>93</v>
      </c>
      <c r="E272" s="114">
        <v>41843</v>
      </c>
      <c r="F272" s="41" t="s">
        <v>1295</v>
      </c>
      <c r="G272" s="121">
        <f>SUMIF(訂單詳細資料表格[訂單編號],訂單資料表格[[#This Row],[訂單編號]],訂單詳細資料表格[小計])</f>
        <v>160360</v>
      </c>
      <c r="H272" s="121">
        <f>SUMIF(訂單詳細資料表格[訂單編號],訂單資料表格[[#This Row],[訂單編號]],訂單詳細資料表格[成本])</f>
        <v>110862</v>
      </c>
      <c r="I272" s="121">
        <v>2607</v>
      </c>
      <c r="J272" s="41" t="s">
        <v>214</v>
      </c>
    </row>
    <row r="273" spans="2:10" ht="16.5" customHeight="1" x14ac:dyDescent="0.25">
      <c r="B273" s="112" t="s">
        <v>958</v>
      </c>
      <c r="C273" s="113" t="s">
        <v>198</v>
      </c>
      <c r="D273" s="113" t="s">
        <v>93</v>
      </c>
      <c r="E273" s="114">
        <v>41887</v>
      </c>
      <c r="F273" s="41" t="s">
        <v>1296</v>
      </c>
      <c r="G273" s="121">
        <f>SUMIF(訂單詳細資料表格[訂單編號],訂單資料表格[[#This Row],[訂單編號]],訂單詳細資料表格[小計])</f>
        <v>102688</v>
      </c>
      <c r="H273" s="121">
        <f>SUMIF(訂單詳細資料表格[訂單編號],訂單資料表格[[#This Row],[訂單編號]],訂單詳細資料表格[成本])</f>
        <v>69884</v>
      </c>
      <c r="I273" s="121">
        <v>1863</v>
      </c>
      <c r="J273" s="41" t="s">
        <v>214</v>
      </c>
    </row>
    <row r="274" spans="2:10" ht="16.5" customHeight="1" x14ac:dyDescent="0.25">
      <c r="B274" s="112" t="s">
        <v>1193</v>
      </c>
      <c r="C274" s="113" t="s">
        <v>198</v>
      </c>
      <c r="D274" s="113" t="s">
        <v>93</v>
      </c>
      <c r="E274" s="114">
        <v>41895</v>
      </c>
      <c r="F274" s="41" t="s">
        <v>1297</v>
      </c>
      <c r="G274" s="121">
        <f>SUMIF(訂單詳細資料表格[訂單編號],訂單資料表格[[#This Row],[訂單編號]],訂單詳細資料表格[小計])</f>
        <v>132417</v>
      </c>
      <c r="H274" s="121">
        <f>SUMIF(訂單詳細資料表格[訂單編號],訂單資料表格[[#This Row],[訂單編號]],訂單詳細資料表格[成本])</f>
        <v>87608</v>
      </c>
      <c r="I274" s="121">
        <v>618</v>
      </c>
      <c r="J274" s="41" t="s">
        <v>214</v>
      </c>
    </row>
    <row r="275" spans="2:10" ht="16.5" customHeight="1" x14ac:dyDescent="0.25">
      <c r="B275" s="112" t="s">
        <v>981</v>
      </c>
      <c r="C275" s="113" t="s">
        <v>198</v>
      </c>
      <c r="D275" s="113" t="s">
        <v>93</v>
      </c>
      <c r="E275" s="114">
        <v>41920</v>
      </c>
      <c r="F275" s="41" t="s">
        <v>1296</v>
      </c>
      <c r="G275" s="121">
        <f>SUMIF(訂單詳細資料表格[訂單編號],訂單資料表格[[#This Row],[訂單編號]],訂單詳細資料表格[小計])</f>
        <v>229473</v>
      </c>
      <c r="H275" s="121">
        <f>SUMIF(訂單詳細資料表格[訂單編號],訂單資料表格[[#This Row],[訂單編號]],訂單詳細資料表格[成本])</f>
        <v>128415</v>
      </c>
      <c r="I275" s="121">
        <v>351</v>
      </c>
      <c r="J275" s="41" t="s">
        <v>214</v>
      </c>
    </row>
    <row r="276" spans="2:10" ht="16.5" customHeight="1" x14ac:dyDescent="0.25">
      <c r="B276" s="112" t="s">
        <v>1233</v>
      </c>
      <c r="C276" s="113" t="s">
        <v>198</v>
      </c>
      <c r="D276" s="113" t="s">
        <v>93</v>
      </c>
      <c r="E276" s="114">
        <v>41965</v>
      </c>
      <c r="F276" s="41" t="s">
        <v>1295</v>
      </c>
      <c r="G276" s="121">
        <f>SUMIF(訂單詳細資料表格[訂單編號],訂單資料表格[[#This Row],[訂單編號]],訂單詳細資料表格[小計])</f>
        <v>67035</v>
      </c>
      <c r="H276" s="121">
        <f>SUMIF(訂單詳細資料表格[訂單編號],訂單資料表格[[#This Row],[訂單編號]],訂單詳細資料表格[成本])</f>
        <v>42654</v>
      </c>
      <c r="I276" s="121">
        <v>474</v>
      </c>
      <c r="J276" s="41" t="s">
        <v>214</v>
      </c>
    </row>
    <row r="277" spans="2:10" ht="16.5" customHeight="1" x14ac:dyDescent="0.25">
      <c r="B277" s="112" t="s">
        <v>1236</v>
      </c>
      <c r="C277" s="113" t="s">
        <v>198</v>
      </c>
      <c r="D277" s="113" t="s">
        <v>93</v>
      </c>
      <c r="E277" s="114">
        <v>41970</v>
      </c>
      <c r="F277" s="41" t="s">
        <v>1296</v>
      </c>
      <c r="G277" s="121">
        <f>SUMIF(訂單詳細資料表格[訂單編號],訂單資料表格[[#This Row],[訂單編號]],訂單詳細資料表格[小計])</f>
        <v>108047</v>
      </c>
      <c r="H277" s="121">
        <f>SUMIF(訂單詳細資料表格[訂單編號],訂單資料表格[[#This Row],[訂單編號]],訂單詳細資料表格[成本])</f>
        <v>54027</v>
      </c>
      <c r="I277" s="121">
        <v>870</v>
      </c>
      <c r="J277" s="41" t="s">
        <v>221</v>
      </c>
    </row>
    <row r="278" spans="2:10" ht="16.5" customHeight="1" x14ac:dyDescent="0.25">
      <c r="B278" s="112" t="s">
        <v>1042</v>
      </c>
      <c r="C278" s="113" t="s">
        <v>198</v>
      </c>
      <c r="D278" s="113" t="s">
        <v>159</v>
      </c>
      <c r="E278" s="114">
        <v>41996</v>
      </c>
      <c r="F278" s="41" t="s">
        <v>1295</v>
      </c>
      <c r="G278" s="121">
        <f>SUMIF(訂單詳細資料表格[訂單編號],訂單資料表格[[#This Row],[訂單編號]],訂單詳細資料表格[小計])</f>
        <v>107364</v>
      </c>
      <c r="H278" s="121">
        <f>SUMIF(訂單詳細資料表格[訂單編號],訂單資料表格[[#This Row],[訂單編號]],訂單詳細資料表格[成本])</f>
        <v>56718</v>
      </c>
      <c r="I278" s="121">
        <v>142</v>
      </c>
      <c r="J278" s="41" t="s">
        <v>221</v>
      </c>
    </row>
    <row r="279" spans="2:10" ht="16.5" customHeight="1" x14ac:dyDescent="0.25">
      <c r="B279" s="112" t="s">
        <v>276</v>
      </c>
      <c r="C279" s="113" t="s">
        <v>201</v>
      </c>
      <c r="D279" s="113" t="s">
        <v>118</v>
      </c>
      <c r="E279" s="114">
        <v>41306</v>
      </c>
      <c r="F279" s="41" t="s">
        <v>1296</v>
      </c>
      <c r="G279" s="121">
        <f>SUMIF(訂單詳細資料表格[訂單編號],訂單資料表格[[#This Row],[訂單編號]],訂單詳細資料表格[小計])</f>
        <v>83903</v>
      </c>
      <c r="H279" s="121">
        <f>SUMIF(訂單詳細資料表格[訂單編號],訂單資料表格[[#This Row],[訂單編號]],訂單詳細資料表格[成本])</f>
        <v>46299</v>
      </c>
      <c r="I279" s="121">
        <v>1121</v>
      </c>
      <c r="J279" s="41" t="s">
        <v>221</v>
      </c>
    </row>
    <row r="280" spans="2:10" ht="16.5" customHeight="1" x14ac:dyDescent="0.25">
      <c r="B280" s="112" t="s">
        <v>284</v>
      </c>
      <c r="C280" s="113" t="s">
        <v>201</v>
      </c>
      <c r="D280" s="113" t="s">
        <v>145</v>
      </c>
      <c r="E280" s="114">
        <v>41316</v>
      </c>
      <c r="F280" s="41" t="s">
        <v>1295</v>
      </c>
      <c r="G280" s="121">
        <f>SUMIF(訂單詳細資料表格[訂單編號],訂單資料表格[[#This Row],[訂單編號]],訂單詳細資料表格[小計])</f>
        <v>291929</v>
      </c>
      <c r="H280" s="121">
        <f>SUMIF(訂單詳細資料表格[訂單編號],訂單資料表格[[#This Row],[訂單編號]],訂單詳細資料表格[成本])</f>
        <v>204022</v>
      </c>
      <c r="I280" s="121">
        <v>3978</v>
      </c>
      <c r="J280" s="41" t="s">
        <v>221</v>
      </c>
    </row>
    <row r="281" spans="2:10" ht="16.5" customHeight="1" x14ac:dyDescent="0.25">
      <c r="B281" s="112" t="s">
        <v>289</v>
      </c>
      <c r="C281" s="113" t="s">
        <v>201</v>
      </c>
      <c r="D281" s="113" t="s">
        <v>125</v>
      </c>
      <c r="E281" s="114">
        <v>41322</v>
      </c>
      <c r="F281" s="41" t="s">
        <v>1295</v>
      </c>
      <c r="G281" s="121">
        <f>SUMIF(訂單詳細資料表格[訂單編號],訂單資料表格[[#This Row],[訂單編號]],訂單詳細資料表格[小計])</f>
        <v>155781</v>
      </c>
      <c r="H281" s="121">
        <f>SUMIF(訂單詳細資料表格[訂單編號],訂單資料表格[[#This Row],[訂單編號]],訂單詳細資料表格[成本])</f>
        <v>101719</v>
      </c>
      <c r="I281" s="121">
        <v>1906</v>
      </c>
      <c r="J281" s="41" t="s">
        <v>214</v>
      </c>
    </row>
    <row r="282" spans="2:10" ht="16.5" customHeight="1" x14ac:dyDescent="0.25">
      <c r="B282" s="112" t="s">
        <v>576</v>
      </c>
      <c r="C282" s="113" t="s">
        <v>201</v>
      </c>
      <c r="D282" s="113" t="s">
        <v>125</v>
      </c>
      <c r="E282" s="114">
        <v>41341</v>
      </c>
      <c r="F282" s="41" t="s">
        <v>1296</v>
      </c>
      <c r="G282" s="121">
        <f>SUMIF(訂單詳細資料表格[訂單編號],訂單資料表格[[#This Row],[訂單編號]],訂單詳細資料表格[小計])</f>
        <v>10416</v>
      </c>
      <c r="H282" s="121">
        <f>SUMIF(訂單詳細資料表格[訂單編號],訂單資料表格[[#This Row],[訂單編號]],訂單詳細資料表格[成本])</f>
        <v>6510</v>
      </c>
      <c r="I282" s="121">
        <v>459</v>
      </c>
      <c r="J282" s="41" t="s">
        <v>214</v>
      </c>
    </row>
    <row r="283" spans="2:10" ht="16.5" customHeight="1" x14ac:dyDescent="0.25">
      <c r="B283" s="112" t="s">
        <v>598</v>
      </c>
      <c r="C283" s="113" t="s">
        <v>201</v>
      </c>
      <c r="D283" s="113" t="s">
        <v>125</v>
      </c>
      <c r="E283" s="114">
        <v>41367</v>
      </c>
      <c r="F283" s="41" t="s">
        <v>1295</v>
      </c>
      <c r="G283" s="121">
        <f>SUMIF(訂單詳細資料表格[訂單編號],訂單資料表格[[#This Row],[訂單編號]],訂單詳細資料表格[小計])</f>
        <v>22997</v>
      </c>
      <c r="H283" s="121">
        <f>SUMIF(訂單詳細資料表格[訂單編號],訂單資料表格[[#This Row],[訂單編號]],訂單詳細資料表格[成本])</f>
        <v>8352</v>
      </c>
      <c r="I283" s="121">
        <v>72</v>
      </c>
      <c r="J283" s="41" t="s">
        <v>221</v>
      </c>
    </row>
    <row r="284" spans="2:10" ht="16.5" customHeight="1" x14ac:dyDescent="0.25">
      <c r="B284" s="112" t="s">
        <v>233</v>
      </c>
      <c r="C284" s="113" t="s">
        <v>201</v>
      </c>
      <c r="D284" s="113" t="s">
        <v>145</v>
      </c>
      <c r="E284" s="114">
        <v>41369</v>
      </c>
      <c r="F284" s="41" t="s">
        <v>1297</v>
      </c>
      <c r="G284" s="121">
        <f>SUMIF(訂單詳細資料表格[訂單編號],訂單資料表格[[#This Row],[訂單編號]],訂單詳細資料表格[小計])</f>
        <v>49674</v>
      </c>
      <c r="H284" s="121">
        <f>SUMIF(訂單詳細資料表格[訂單編號],訂單資料表格[[#This Row],[訂單編號]],訂單詳細資料表格[成本])</f>
        <v>26571</v>
      </c>
      <c r="I284" s="121">
        <v>1005</v>
      </c>
      <c r="J284" s="41" t="s">
        <v>221</v>
      </c>
    </row>
    <row r="285" spans="2:10" ht="16.5" customHeight="1" x14ac:dyDescent="0.25">
      <c r="B285" s="112" t="s">
        <v>354</v>
      </c>
      <c r="C285" s="113" t="s">
        <v>201</v>
      </c>
      <c r="D285" s="113" t="s">
        <v>125</v>
      </c>
      <c r="E285" s="114">
        <v>41395</v>
      </c>
      <c r="F285" s="41" t="s">
        <v>1295</v>
      </c>
      <c r="G285" s="121">
        <f>SUMIF(訂單詳細資料表格[訂單編號],訂單資料表格[[#This Row],[訂單編號]],訂單詳細資料表格[小計])</f>
        <v>31552</v>
      </c>
      <c r="H285" s="121">
        <f>SUMIF(訂單詳細資料表格[訂單編號],訂單資料表格[[#This Row],[訂單編號]],訂單詳細資料表格[成本])</f>
        <v>23142</v>
      </c>
      <c r="I285" s="121">
        <v>238</v>
      </c>
      <c r="J285" s="41" t="s">
        <v>214</v>
      </c>
    </row>
    <row r="286" spans="2:10" ht="16.5" customHeight="1" x14ac:dyDescent="0.25">
      <c r="B286" s="112" t="s">
        <v>436</v>
      </c>
      <c r="C286" s="113" t="s">
        <v>201</v>
      </c>
      <c r="D286" s="113" t="s">
        <v>125</v>
      </c>
      <c r="E286" s="114">
        <v>41503</v>
      </c>
      <c r="F286" s="41" t="s">
        <v>1295</v>
      </c>
      <c r="G286" s="121">
        <f>SUMIF(訂單詳細資料表格[訂單編號],訂單資料表格[[#This Row],[訂單編號]],訂單詳細資料表格[小計])</f>
        <v>224713</v>
      </c>
      <c r="H286" s="121">
        <f>SUMIF(訂單詳細資料表格[訂單編號],訂單資料表格[[#This Row],[訂單編號]],訂單詳細資料表格[成本])</f>
        <v>123962</v>
      </c>
      <c r="I286" s="121">
        <v>266</v>
      </c>
      <c r="J286" s="41" t="s">
        <v>221</v>
      </c>
    </row>
    <row r="287" spans="2:10" ht="16.5" customHeight="1" x14ac:dyDescent="0.25">
      <c r="B287" s="112" t="s">
        <v>437</v>
      </c>
      <c r="C287" s="113" t="s">
        <v>201</v>
      </c>
      <c r="D287" s="113" t="s">
        <v>125</v>
      </c>
      <c r="E287" s="114">
        <v>41504</v>
      </c>
      <c r="F287" s="41" t="s">
        <v>1295</v>
      </c>
      <c r="G287" s="121">
        <f>SUMIF(訂單詳細資料表格[訂單編號],訂單資料表格[[#This Row],[訂單編號]],訂單詳細資料表格[小計])</f>
        <v>74676</v>
      </c>
      <c r="H287" s="121">
        <f>SUMIF(訂單詳細資料表格[訂單編號],訂單資料表格[[#This Row],[訂單編號]],訂單詳細資料表格[成本])</f>
        <v>56448</v>
      </c>
      <c r="I287" s="121">
        <v>301</v>
      </c>
      <c r="J287" s="41" t="s">
        <v>214</v>
      </c>
    </row>
    <row r="288" spans="2:10" ht="16.5" customHeight="1" x14ac:dyDescent="0.25">
      <c r="B288" s="112" t="s">
        <v>675</v>
      </c>
      <c r="C288" s="113" t="s">
        <v>201</v>
      </c>
      <c r="D288" s="113" t="s">
        <v>125</v>
      </c>
      <c r="E288" s="114">
        <v>41525</v>
      </c>
      <c r="F288" s="41" t="s">
        <v>1296</v>
      </c>
      <c r="G288" s="121">
        <f>SUMIF(訂單詳細資料表格[訂單編號],訂單資料表格[[#This Row],[訂單編號]],訂單詳細資料表格[小計])</f>
        <v>45472</v>
      </c>
      <c r="H288" s="121">
        <f>SUMIF(訂單詳細資料表格[訂單編號],訂單資料表格[[#This Row],[訂單編號]],訂單詳細資料表格[成本])</f>
        <v>31871</v>
      </c>
      <c r="I288" s="121">
        <v>266</v>
      </c>
      <c r="J288" s="41" t="s">
        <v>214</v>
      </c>
    </row>
    <row r="289" spans="2:10" ht="16.5" customHeight="1" x14ac:dyDescent="0.25">
      <c r="B289" s="112" t="s">
        <v>688</v>
      </c>
      <c r="C289" s="113" t="s">
        <v>201</v>
      </c>
      <c r="D289" s="113" t="s">
        <v>145</v>
      </c>
      <c r="E289" s="114">
        <v>41551</v>
      </c>
      <c r="F289" s="41" t="s">
        <v>1297</v>
      </c>
      <c r="G289" s="121">
        <f>SUMIF(訂單詳細資料表格[訂單編號],訂單資料表格[[#This Row],[訂單編號]],訂單詳細資料表格[小計])</f>
        <v>146374</v>
      </c>
      <c r="H289" s="121">
        <f>SUMIF(訂單詳細資料表格[訂單編號],訂單資料表格[[#This Row],[訂單編號]],訂單詳細資料表格[成本])</f>
        <v>82398</v>
      </c>
      <c r="I289" s="121">
        <v>144</v>
      </c>
      <c r="J289" s="41" t="s">
        <v>221</v>
      </c>
    </row>
    <row r="290" spans="2:10" ht="16.5" customHeight="1" x14ac:dyDescent="0.25">
      <c r="B290" s="112" t="s">
        <v>486</v>
      </c>
      <c r="C290" s="113" t="s">
        <v>201</v>
      </c>
      <c r="D290" s="113" t="s">
        <v>118</v>
      </c>
      <c r="E290" s="114">
        <v>41571</v>
      </c>
      <c r="F290" s="41" t="s">
        <v>1296</v>
      </c>
      <c r="G290" s="121">
        <f>SUMIF(訂單詳細資料表格[訂單編號],訂單資料表格[[#This Row],[訂單編號]],訂單詳細資料表格[小計])</f>
        <v>152698</v>
      </c>
      <c r="H290" s="121">
        <f>SUMIF(訂單詳細資料表格[訂單編號],訂單資料表格[[#This Row],[訂單編號]],訂單詳細資料表格[成本])</f>
        <v>81408</v>
      </c>
      <c r="I290" s="121">
        <v>417</v>
      </c>
      <c r="J290" s="41" t="s">
        <v>221</v>
      </c>
    </row>
    <row r="291" spans="2:10" ht="16.5" customHeight="1" x14ac:dyDescent="0.25">
      <c r="B291" s="112" t="s">
        <v>514</v>
      </c>
      <c r="C291" s="113" t="s">
        <v>201</v>
      </c>
      <c r="D291" s="113" t="s">
        <v>118</v>
      </c>
      <c r="E291" s="114">
        <v>41608</v>
      </c>
      <c r="F291" s="41" t="s">
        <v>1297</v>
      </c>
      <c r="G291" s="121">
        <f>SUMIF(訂單詳細資料表格[訂單編號],訂單資料表格[[#This Row],[訂單編號]],訂單詳細資料表格[小計])</f>
        <v>58893</v>
      </c>
      <c r="H291" s="121">
        <f>SUMIF(訂單詳細資料表格[訂單編號],訂單資料表格[[#This Row],[訂單編號]],訂單詳細資料表格[成本])</f>
        <v>46029</v>
      </c>
      <c r="I291" s="121">
        <v>711</v>
      </c>
      <c r="J291" s="41" t="s">
        <v>214</v>
      </c>
    </row>
    <row r="292" spans="2:10" ht="16.5" customHeight="1" x14ac:dyDescent="0.25">
      <c r="B292" s="112" t="s">
        <v>517</v>
      </c>
      <c r="C292" s="113" t="s">
        <v>201</v>
      </c>
      <c r="D292" s="113" t="s">
        <v>118</v>
      </c>
      <c r="E292" s="114">
        <v>41612</v>
      </c>
      <c r="F292" s="41" t="s">
        <v>1295</v>
      </c>
      <c r="G292" s="121">
        <f>SUMIF(訂單詳細資料表格[訂單編號],訂單資料表格[[#This Row],[訂單編號]],訂單詳細資料表格[小計])</f>
        <v>115398</v>
      </c>
      <c r="H292" s="121">
        <f>SUMIF(訂單詳細資料表格[訂單編號],訂單資料表格[[#This Row],[訂單編號]],訂單詳細資料表格[成本])</f>
        <v>70258</v>
      </c>
      <c r="I292" s="121">
        <v>852</v>
      </c>
      <c r="J292" s="41" t="s">
        <v>214</v>
      </c>
    </row>
    <row r="293" spans="2:10" ht="16.5" customHeight="1" x14ac:dyDescent="0.25">
      <c r="B293" s="112" t="s">
        <v>1262</v>
      </c>
      <c r="C293" s="113" t="s">
        <v>201</v>
      </c>
      <c r="D293" s="113" t="s">
        <v>145</v>
      </c>
      <c r="E293" s="114">
        <v>41644</v>
      </c>
      <c r="F293" s="41" t="s">
        <v>1295</v>
      </c>
      <c r="G293" s="121">
        <f>SUMIF(訂單詳細資料表格[訂單編號],訂單資料表格[[#This Row],[訂單編號]],訂單詳細資料表格[小計])</f>
        <v>144613</v>
      </c>
      <c r="H293" s="121">
        <f>SUMIF(訂單詳細資料表格[訂單編號],訂單資料表格[[#This Row],[訂單編號]],訂單詳細資料表格[成本])</f>
        <v>87461</v>
      </c>
      <c r="I293" s="121">
        <v>968</v>
      </c>
      <c r="J293" s="41" t="s">
        <v>221</v>
      </c>
    </row>
    <row r="294" spans="2:10" ht="16.5" customHeight="1" x14ac:dyDescent="0.25">
      <c r="B294" s="112" t="s">
        <v>790</v>
      </c>
      <c r="C294" s="113" t="s">
        <v>201</v>
      </c>
      <c r="D294" s="113" t="s">
        <v>145</v>
      </c>
      <c r="E294" s="114">
        <v>41678</v>
      </c>
      <c r="F294" s="41" t="s">
        <v>1295</v>
      </c>
      <c r="G294" s="121">
        <f>SUMIF(訂單詳細資料表格[訂單編號],訂單資料表格[[#This Row],[訂單編號]],訂單詳細資料表格[小計])</f>
        <v>220855</v>
      </c>
      <c r="H294" s="121">
        <f>SUMIF(訂單詳細資料表格[訂單編號],訂單資料表格[[#This Row],[訂單編號]],訂單詳細資料表格[成本])</f>
        <v>107304</v>
      </c>
      <c r="I294" s="121">
        <v>1606</v>
      </c>
      <c r="J294" s="41" t="s">
        <v>221</v>
      </c>
    </row>
    <row r="295" spans="2:10" ht="16.5" customHeight="1" x14ac:dyDescent="0.25">
      <c r="B295" s="112" t="s">
        <v>801</v>
      </c>
      <c r="C295" s="113" t="s">
        <v>201</v>
      </c>
      <c r="D295" s="113" t="s">
        <v>118</v>
      </c>
      <c r="E295" s="114">
        <v>41691</v>
      </c>
      <c r="F295" s="41" t="s">
        <v>1297</v>
      </c>
      <c r="G295" s="121">
        <f>SUMIF(訂單詳細資料表格[訂單編號],訂單資料表格[[#This Row],[訂單編號]],訂單詳細資料表格[小計])</f>
        <v>22904</v>
      </c>
      <c r="H295" s="121">
        <f>SUMIF(訂單詳細資料表格[訂單編號],訂單資料表格[[#This Row],[訂單編號]],訂單詳細資料表格[成本])</f>
        <v>9982</v>
      </c>
      <c r="I295" s="121">
        <v>9</v>
      </c>
      <c r="J295" s="41" t="s">
        <v>221</v>
      </c>
    </row>
    <row r="296" spans="2:10" ht="16.5" customHeight="1" x14ac:dyDescent="0.25">
      <c r="B296" s="112" t="s">
        <v>750</v>
      </c>
      <c r="C296" s="113" t="s">
        <v>201</v>
      </c>
      <c r="D296" s="113" t="s">
        <v>125</v>
      </c>
      <c r="E296" s="114">
        <v>41704</v>
      </c>
      <c r="F296" s="41" t="s">
        <v>1295</v>
      </c>
      <c r="G296" s="121">
        <f>SUMIF(訂單詳細資料表格[訂單編號],訂單資料表格[[#This Row],[訂單編號]],訂單詳細資料表格[小計])</f>
        <v>13710</v>
      </c>
      <c r="H296" s="121">
        <f>SUMIF(訂單詳細資料表格[訂單編號],訂單資料表格[[#This Row],[訂單編號]],訂單詳細資料表格[成本])</f>
        <v>7320</v>
      </c>
      <c r="I296" s="121">
        <v>855</v>
      </c>
      <c r="J296" s="41" t="s">
        <v>221</v>
      </c>
    </row>
    <row r="297" spans="2:10" ht="16.5" customHeight="1" x14ac:dyDescent="0.25">
      <c r="B297" s="112" t="s">
        <v>755</v>
      </c>
      <c r="C297" s="113" t="s">
        <v>201</v>
      </c>
      <c r="D297" s="113" t="s">
        <v>125</v>
      </c>
      <c r="E297" s="114">
        <v>41751</v>
      </c>
      <c r="F297" s="41" t="s">
        <v>1295</v>
      </c>
      <c r="G297" s="121">
        <f>SUMIF(訂單詳細資料表格[訂單編號],訂單資料表格[[#This Row],[訂單編號]],訂單詳細資料表格[小計])</f>
        <v>27144</v>
      </c>
      <c r="H297" s="121">
        <f>SUMIF(訂單詳細資料表格[訂單編號],訂單資料表格[[#This Row],[訂單編號]],訂單詳細資料表格[成本])</f>
        <v>18560</v>
      </c>
      <c r="I297" s="121">
        <v>220</v>
      </c>
      <c r="J297" s="41" t="s">
        <v>221</v>
      </c>
    </row>
    <row r="298" spans="2:10" ht="16.5" customHeight="1" x14ac:dyDescent="0.25">
      <c r="B298" s="112" t="s">
        <v>864</v>
      </c>
      <c r="C298" s="113" t="s">
        <v>201</v>
      </c>
      <c r="D298" s="113" t="s">
        <v>118</v>
      </c>
      <c r="E298" s="114">
        <v>41767</v>
      </c>
      <c r="F298" s="41" t="s">
        <v>1297</v>
      </c>
      <c r="G298" s="121">
        <f>SUMIF(訂單詳細資料表格[訂單編號],訂單資料表格[[#This Row],[訂單編號]],訂單詳細資料表格[小計])</f>
        <v>40517</v>
      </c>
      <c r="H298" s="121">
        <f>SUMIF(訂單詳細資料表格[訂單編號],訂單資料表格[[#This Row],[訂單編號]],訂單詳細資料表格[成本])</f>
        <v>18538</v>
      </c>
      <c r="I298" s="121">
        <v>48</v>
      </c>
      <c r="J298" s="41" t="s">
        <v>214</v>
      </c>
    </row>
    <row r="299" spans="2:10" ht="16.5" customHeight="1" x14ac:dyDescent="0.25">
      <c r="B299" s="112" t="s">
        <v>1137</v>
      </c>
      <c r="C299" s="113" t="s">
        <v>201</v>
      </c>
      <c r="D299" s="113" t="s">
        <v>125</v>
      </c>
      <c r="E299" s="114">
        <v>41780</v>
      </c>
      <c r="F299" s="41" t="s">
        <v>1296</v>
      </c>
      <c r="G299" s="121">
        <f>SUMIF(訂單詳細資料表格[訂單編號],訂單資料表格[[#This Row],[訂單編號]],訂單詳細資料表格[小計])</f>
        <v>88884</v>
      </c>
      <c r="H299" s="121">
        <f>SUMIF(訂單詳細資料表格[訂單編號],訂單資料表格[[#This Row],[訂單編號]],訂單詳細資料表格[成本])</f>
        <v>46588</v>
      </c>
      <c r="I299" s="121">
        <v>437</v>
      </c>
      <c r="J299" s="41" t="s">
        <v>221</v>
      </c>
    </row>
    <row r="300" spans="2:10" ht="16.5" customHeight="1" x14ac:dyDescent="0.25">
      <c r="B300" s="112" t="s">
        <v>784</v>
      </c>
      <c r="C300" s="113" t="s">
        <v>201</v>
      </c>
      <c r="D300" s="113" t="s">
        <v>125</v>
      </c>
      <c r="E300" s="114">
        <v>41784</v>
      </c>
      <c r="F300" s="41" t="s">
        <v>1297</v>
      </c>
      <c r="G300" s="121">
        <f>SUMIF(訂單詳細資料表格[訂單編號],訂單資料表格[[#This Row],[訂單編號]],訂單詳細資料表格[小計])</f>
        <v>160020</v>
      </c>
      <c r="H300" s="121">
        <f>SUMIF(訂單詳細資料表格[訂單編號],訂單資料表格[[#This Row],[訂單編號]],訂單詳細資料表格[成本])</f>
        <v>73206</v>
      </c>
      <c r="I300" s="121">
        <v>401</v>
      </c>
      <c r="J300" s="41" t="s">
        <v>214</v>
      </c>
    </row>
    <row r="301" spans="2:10" ht="16.5" customHeight="1" x14ac:dyDescent="0.25">
      <c r="B301" s="112" t="s">
        <v>884</v>
      </c>
      <c r="C301" s="113" t="s">
        <v>201</v>
      </c>
      <c r="D301" s="113" t="s">
        <v>145</v>
      </c>
      <c r="E301" s="114">
        <v>41789</v>
      </c>
      <c r="F301" s="41" t="s">
        <v>1295</v>
      </c>
      <c r="G301" s="121">
        <f>SUMIF(訂單詳細資料表格[訂單編號],訂單資料表格[[#This Row],[訂單編號]],訂單詳細資料表格[小計])</f>
        <v>20515</v>
      </c>
      <c r="H301" s="121">
        <f>SUMIF(訂單詳細資料表格[訂單編號],訂單資料表格[[#This Row],[訂單編號]],訂單詳細資料表格[成本])</f>
        <v>13420</v>
      </c>
      <c r="I301" s="121">
        <v>520</v>
      </c>
      <c r="J301" s="41" t="s">
        <v>214</v>
      </c>
    </row>
    <row r="302" spans="2:10" ht="16.5" customHeight="1" x14ac:dyDescent="0.25">
      <c r="B302" s="112" t="s">
        <v>889</v>
      </c>
      <c r="C302" s="113" t="s">
        <v>201</v>
      </c>
      <c r="D302" s="113" t="s">
        <v>145</v>
      </c>
      <c r="E302" s="114">
        <v>41795</v>
      </c>
      <c r="F302" s="41" t="s">
        <v>1296</v>
      </c>
      <c r="G302" s="121">
        <f>SUMIF(訂單詳細資料表格[訂單編號],訂單資料表格[[#This Row],[訂單編號]],訂單詳細資料表格[小計])</f>
        <v>136746</v>
      </c>
      <c r="H302" s="121">
        <f>SUMIF(訂單詳細資料表格[訂單編號],訂單資料表格[[#This Row],[訂單編號]],訂單詳細資料表格[成本])</f>
        <v>77522</v>
      </c>
      <c r="I302" s="121">
        <v>1429</v>
      </c>
      <c r="J302" s="41" t="s">
        <v>214</v>
      </c>
    </row>
    <row r="303" spans="2:10" ht="16.5" customHeight="1" x14ac:dyDescent="0.25">
      <c r="B303" s="112" t="s">
        <v>907</v>
      </c>
      <c r="C303" s="113" t="s">
        <v>201</v>
      </c>
      <c r="D303" s="113" t="s">
        <v>145</v>
      </c>
      <c r="E303" s="114">
        <v>41816</v>
      </c>
      <c r="F303" s="41" t="s">
        <v>1295</v>
      </c>
      <c r="G303" s="121">
        <f>SUMIF(訂單詳細資料表格[訂單編號],訂單資料表格[[#This Row],[訂單編號]],訂單詳細資料表格[小計])</f>
        <v>258282</v>
      </c>
      <c r="H303" s="121">
        <f>SUMIF(訂單詳細資料表格[訂單編號],訂單資料表格[[#This Row],[訂單編號]],訂單詳細資料表格[成本])</f>
        <v>133387</v>
      </c>
      <c r="I303" s="121">
        <v>1005</v>
      </c>
      <c r="J303" s="41" t="s">
        <v>214</v>
      </c>
    </row>
    <row r="304" spans="2:10" ht="16.5" customHeight="1" x14ac:dyDescent="0.25">
      <c r="B304" s="112" t="s">
        <v>776</v>
      </c>
      <c r="C304" s="113" t="s">
        <v>201</v>
      </c>
      <c r="D304" s="113" t="s">
        <v>125</v>
      </c>
      <c r="E304" s="114">
        <v>41827</v>
      </c>
      <c r="F304" s="41" t="s">
        <v>1295</v>
      </c>
      <c r="G304" s="121">
        <f>SUMIF(訂單詳細資料表格[訂單編號],訂單資料表格[[#This Row],[訂單編號]],訂單詳細資料表格[小計])</f>
        <v>75880</v>
      </c>
      <c r="H304" s="121">
        <f>SUMIF(訂單詳細資料表格[訂單編號],訂單資料表格[[#This Row],[訂單編號]],訂單詳細資料表格[成本])</f>
        <v>62790</v>
      </c>
      <c r="I304" s="121">
        <v>820</v>
      </c>
      <c r="J304" s="41" t="s">
        <v>214</v>
      </c>
    </row>
    <row r="305" spans="2:10" ht="16.5" customHeight="1" x14ac:dyDescent="0.25">
      <c r="B305" s="112" t="s">
        <v>920</v>
      </c>
      <c r="C305" s="113" t="s">
        <v>201</v>
      </c>
      <c r="D305" s="113" t="s">
        <v>125</v>
      </c>
      <c r="E305" s="114">
        <v>41829</v>
      </c>
      <c r="F305" s="41" t="s">
        <v>1297</v>
      </c>
      <c r="G305" s="121">
        <f>SUMIF(訂單詳細資料表格[訂單編號],訂單資料表格[[#This Row],[訂單編號]],訂單詳細資料表格[小計])</f>
        <v>168171</v>
      </c>
      <c r="H305" s="121">
        <f>SUMIF(訂單詳細資料表格[訂單編號],訂單資料表格[[#This Row],[訂單編號]],訂單詳細資料表格[成本])</f>
        <v>88457</v>
      </c>
      <c r="I305" s="121">
        <v>1292</v>
      </c>
      <c r="J305" s="41" t="s">
        <v>214</v>
      </c>
    </row>
    <row r="306" spans="2:10" ht="16.5" customHeight="1" x14ac:dyDescent="0.25">
      <c r="B306" s="112" t="s">
        <v>921</v>
      </c>
      <c r="C306" s="113" t="s">
        <v>201</v>
      </c>
      <c r="D306" s="113" t="s">
        <v>118</v>
      </c>
      <c r="E306" s="114">
        <v>41831</v>
      </c>
      <c r="F306" s="41" t="s">
        <v>1296</v>
      </c>
      <c r="G306" s="121">
        <f>SUMIF(訂單詳細資料表格[訂單編號],訂單資料表格[[#This Row],[訂單編號]],訂單詳細資料表格[小計])</f>
        <v>225692</v>
      </c>
      <c r="H306" s="121">
        <f>SUMIF(訂單詳細資料表格[訂單編號],訂單資料表格[[#This Row],[訂單編號]],訂單詳細資料表格[成本])</f>
        <v>118742</v>
      </c>
      <c r="I306" s="121">
        <v>415</v>
      </c>
      <c r="J306" s="41" t="s">
        <v>221</v>
      </c>
    </row>
    <row r="307" spans="2:10" ht="16.5" customHeight="1" x14ac:dyDescent="0.25">
      <c r="B307" s="112" t="s">
        <v>1186</v>
      </c>
      <c r="C307" s="113" t="s">
        <v>201</v>
      </c>
      <c r="D307" s="113" t="s">
        <v>145</v>
      </c>
      <c r="E307" s="114">
        <v>41882</v>
      </c>
      <c r="F307" s="41" t="s">
        <v>1296</v>
      </c>
      <c r="G307" s="121">
        <f>SUMIF(訂單詳細資料表格[訂單編號],訂單資料表格[[#This Row],[訂單編號]],訂單詳細資料表格[小計])</f>
        <v>29670</v>
      </c>
      <c r="H307" s="121">
        <f>SUMIF(訂單詳細資料表格[訂單編號],訂單資料表格[[#This Row],[訂單編號]],訂單詳細資料表格[成本])</f>
        <v>18354</v>
      </c>
      <c r="I307" s="121">
        <v>249</v>
      </c>
      <c r="J307" s="41" t="s">
        <v>214</v>
      </c>
    </row>
    <row r="308" spans="2:10" ht="16.5" customHeight="1" x14ac:dyDescent="0.25">
      <c r="B308" s="112" t="s">
        <v>960</v>
      </c>
      <c r="C308" s="113" t="s">
        <v>201</v>
      </c>
      <c r="D308" s="113" t="s">
        <v>125</v>
      </c>
      <c r="E308" s="114">
        <v>41891</v>
      </c>
      <c r="F308" s="41" t="s">
        <v>1296</v>
      </c>
      <c r="G308" s="121">
        <f>SUMIF(訂單詳細資料表格[訂單編號],訂單資料表格[[#This Row],[訂單編號]],訂單詳細資料表格[小計])</f>
        <v>310253</v>
      </c>
      <c r="H308" s="121">
        <f>SUMIF(訂單詳細資料表格[訂單編號],訂單資料表格[[#This Row],[訂單編號]],訂單詳細資料表格[成本])</f>
        <v>179909</v>
      </c>
      <c r="I308" s="121">
        <v>374</v>
      </c>
      <c r="J308" s="41" t="s">
        <v>214</v>
      </c>
    </row>
    <row r="309" spans="2:10" ht="16.5" customHeight="1" x14ac:dyDescent="0.25">
      <c r="B309" s="112" t="s">
        <v>969</v>
      </c>
      <c r="C309" s="113" t="s">
        <v>201</v>
      </c>
      <c r="D309" s="113" t="s">
        <v>125</v>
      </c>
      <c r="E309" s="114">
        <v>41901</v>
      </c>
      <c r="F309" s="41" t="s">
        <v>1295</v>
      </c>
      <c r="G309" s="121">
        <f>SUMIF(訂單詳細資料表格[訂單編號],訂單資料表格[[#This Row],[訂單編號]],訂單詳細資料表格[小計])</f>
        <v>86631</v>
      </c>
      <c r="H309" s="121">
        <f>SUMIF(訂單詳細資料表格[訂單編號],訂單資料表格[[#This Row],[訂單編號]],訂單詳細資料表格[成本])</f>
        <v>52002</v>
      </c>
      <c r="I309" s="121">
        <v>66</v>
      </c>
      <c r="J309" s="41" t="s">
        <v>221</v>
      </c>
    </row>
    <row r="310" spans="2:10" ht="16.5" customHeight="1" x14ac:dyDescent="0.25">
      <c r="B310" s="112" t="s">
        <v>973</v>
      </c>
      <c r="C310" s="113" t="s">
        <v>201</v>
      </c>
      <c r="D310" s="113" t="s">
        <v>118</v>
      </c>
      <c r="E310" s="114">
        <v>41906</v>
      </c>
      <c r="F310" s="41" t="s">
        <v>1295</v>
      </c>
      <c r="G310" s="121">
        <f>SUMIF(訂單詳細資料表格[訂單編號],訂單資料表格[[#This Row],[訂單編號]],訂單詳細資料表格[小計])</f>
        <v>18800</v>
      </c>
      <c r="H310" s="121">
        <f>SUMIF(訂單詳細資料表格[訂單編號],訂單資料表格[[#This Row],[訂單編號]],訂單詳細資料表格[成本])</f>
        <v>13536</v>
      </c>
      <c r="I310" s="121">
        <v>69</v>
      </c>
      <c r="J310" s="41" t="s">
        <v>214</v>
      </c>
    </row>
    <row r="311" spans="2:10" ht="16.5" customHeight="1" x14ac:dyDescent="0.25">
      <c r="B311" s="112" t="s">
        <v>979</v>
      </c>
      <c r="C311" s="113" t="s">
        <v>201</v>
      </c>
      <c r="D311" s="113" t="s">
        <v>118</v>
      </c>
      <c r="E311" s="114">
        <v>41914</v>
      </c>
      <c r="F311" s="41" t="s">
        <v>1295</v>
      </c>
      <c r="G311" s="121">
        <f>SUMIF(訂單詳細資料表格[訂單編號],訂單資料表格[[#This Row],[訂單編號]],訂單詳細資料表格[小計])</f>
        <v>237105</v>
      </c>
      <c r="H311" s="121">
        <f>SUMIF(訂單詳細資料表格[訂單編號],訂單資料表格[[#This Row],[訂單編號]],訂單詳細資料表格[成本])</f>
        <v>127237</v>
      </c>
      <c r="I311" s="121">
        <v>4178</v>
      </c>
      <c r="J311" s="41" t="s">
        <v>214</v>
      </c>
    </row>
    <row r="312" spans="2:10" ht="16.5" customHeight="1" x14ac:dyDescent="0.25">
      <c r="B312" s="112" t="s">
        <v>1221</v>
      </c>
      <c r="C312" s="113" t="s">
        <v>201</v>
      </c>
      <c r="D312" s="113" t="s">
        <v>118</v>
      </c>
      <c r="E312" s="114">
        <v>41949</v>
      </c>
      <c r="F312" s="41" t="s">
        <v>1296</v>
      </c>
      <c r="G312" s="121">
        <f>SUMIF(訂單詳細資料表格[訂單編號],訂單資料表格[[#This Row],[訂單編號]],訂單詳細資料表格[小計])</f>
        <v>97750</v>
      </c>
      <c r="H312" s="121">
        <f>SUMIF(訂單詳細資料表格[訂單編號],訂單資料表格[[#This Row],[訂單編號]],訂單詳細資料表格[成本])</f>
        <v>57700</v>
      </c>
      <c r="I312" s="121">
        <v>776</v>
      </c>
      <c r="J312" s="41" t="s">
        <v>221</v>
      </c>
    </row>
    <row r="313" spans="2:10" ht="16.5" customHeight="1" x14ac:dyDescent="0.25">
      <c r="B313" s="112" t="s">
        <v>266</v>
      </c>
      <c r="C313" s="113" t="s">
        <v>205</v>
      </c>
      <c r="D313" s="113" t="s">
        <v>99</v>
      </c>
      <c r="E313" s="114">
        <v>41290</v>
      </c>
      <c r="F313" s="41" t="s">
        <v>1296</v>
      </c>
      <c r="G313" s="121">
        <f>SUMIF(訂單詳細資料表格[訂單編號],訂單資料表格[[#This Row],[訂單編號]],訂單詳細資料表格[小計])</f>
        <v>64935</v>
      </c>
      <c r="H313" s="121">
        <f>SUMIF(訂單詳細資料表格[訂單編號],訂單資料表格[[#This Row],[訂單編號]],訂單詳細資料表格[成本])</f>
        <v>39915</v>
      </c>
      <c r="I313" s="121">
        <v>760</v>
      </c>
      <c r="J313" s="41" t="s">
        <v>214</v>
      </c>
    </row>
    <row r="314" spans="2:10" ht="16.5" customHeight="1" x14ac:dyDescent="0.25">
      <c r="B314" s="112" t="s">
        <v>551</v>
      </c>
      <c r="C314" s="113" t="s">
        <v>205</v>
      </c>
      <c r="D314" s="113" t="s">
        <v>134</v>
      </c>
      <c r="E314" s="114">
        <v>41290</v>
      </c>
      <c r="F314" s="41" t="s">
        <v>1297</v>
      </c>
      <c r="G314" s="121">
        <f>SUMIF(訂單詳細資料表格[訂單編號],訂單資料表格[[#This Row],[訂單編號]],訂單詳細資料表格[小計])</f>
        <v>91180</v>
      </c>
      <c r="H314" s="121">
        <f>SUMIF(訂單詳細資料表格[訂單編號],訂單資料表格[[#This Row],[訂單編號]],訂單詳細資料表格[成本])</f>
        <v>48160</v>
      </c>
      <c r="I314" s="121">
        <v>1767</v>
      </c>
      <c r="J314" s="41" t="s">
        <v>214</v>
      </c>
    </row>
    <row r="315" spans="2:10" ht="16.5" customHeight="1" x14ac:dyDescent="0.25">
      <c r="B315" s="112" t="s">
        <v>269</v>
      </c>
      <c r="C315" s="113" t="s">
        <v>205</v>
      </c>
      <c r="D315" s="113" t="s">
        <v>134</v>
      </c>
      <c r="E315" s="114">
        <v>41294</v>
      </c>
      <c r="F315" s="41" t="s">
        <v>1297</v>
      </c>
      <c r="G315" s="121">
        <f>SUMIF(訂單詳細資料表格[訂單編號],訂單資料表格[[#This Row],[訂單編號]],訂單詳細資料表格[小計])</f>
        <v>276547</v>
      </c>
      <c r="H315" s="121">
        <f>SUMIF(訂單詳細資料表格[訂單編號],訂單資料表格[[#This Row],[訂單編號]],訂單詳細資料表格[成本])</f>
        <v>165150</v>
      </c>
      <c r="I315" s="121">
        <v>6551</v>
      </c>
      <c r="J315" s="41" t="s">
        <v>221</v>
      </c>
    </row>
    <row r="316" spans="2:10" ht="16.5" customHeight="1" x14ac:dyDescent="0.25">
      <c r="B316" s="112" t="s">
        <v>553</v>
      </c>
      <c r="C316" s="113" t="s">
        <v>205</v>
      </c>
      <c r="D316" s="113" t="s">
        <v>134</v>
      </c>
      <c r="E316" s="114">
        <v>41294</v>
      </c>
      <c r="F316" s="41" t="s">
        <v>1297</v>
      </c>
      <c r="G316" s="121">
        <f>SUMIF(訂單詳細資料表格[訂單編號],訂單資料表格[[#This Row],[訂單編號]],訂單詳細資料表格[小計])</f>
        <v>386085</v>
      </c>
      <c r="H316" s="121">
        <f>SUMIF(訂單詳細資料表格[訂單編號],訂單資料表格[[#This Row],[訂單編號]],訂單詳細資料表格[成本])</f>
        <v>231099</v>
      </c>
      <c r="I316" s="121">
        <v>1673</v>
      </c>
      <c r="J316" s="41" t="s">
        <v>214</v>
      </c>
    </row>
    <row r="317" spans="2:10" ht="16.5" customHeight="1" x14ac:dyDescent="0.25">
      <c r="B317" s="112" t="s">
        <v>223</v>
      </c>
      <c r="C317" s="113" t="s">
        <v>205</v>
      </c>
      <c r="D317" s="113" t="s">
        <v>116</v>
      </c>
      <c r="E317" s="114">
        <v>41343</v>
      </c>
      <c r="F317" s="41" t="s">
        <v>1295</v>
      </c>
      <c r="G317" s="121">
        <f>SUMIF(訂單詳細資料表格[訂單編號],訂單資料表格[[#This Row],[訂單編號]],訂單詳細資料表格[小計])</f>
        <v>20284</v>
      </c>
      <c r="H317" s="121">
        <f>SUMIF(訂單詳細資料表格[訂單編號],訂單資料表格[[#This Row],[訂單編號]],訂單詳細資料表格[成本])</f>
        <v>12672</v>
      </c>
      <c r="I317" s="121">
        <v>186</v>
      </c>
      <c r="J317" s="41" t="s">
        <v>214</v>
      </c>
    </row>
    <row r="318" spans="2:10" ht="16.5" customHeight="1" x14ac:dyDescent="0.25">
      <c r="B318" s="112" t="s">
        <v>592</v>
      </c>
      <c r="C318" s="113" t="s">
        <v>205</v>
      </c>
      <c r="D318" s="113" t="s">
        <v>134</v>
      </c>
      <c r="E318" s="114">
        <v>41360</v>
      </c>
      <c r="F318" s="41" t="s">
        <v>1295</v>
      </c>
      <c r="G318" s="121">
        <f>SUMIF(訂單詳細資料表格[訂單編號],訂單資料表格[[#This Row],[訂單編號]],訂單詳細資料表格[小計])</f>
        <v>23688</v>
      </c>
      <c r="H318" s="121">
        <f>SUMIF(訂單詳細資料表格[訂單編號],訂單資料表格[[#This Row],[訂單編號]],訂單詳細資料表格[成本])</f>
        <v>15432</v>
      </c>
      <c r="I318" s="121">
        <v>215</v>
      </c>
      <c r="J318" s="41" t="s">
        <v>221</v>
      </c>
    </row>
    <row r="319" spans="2:10" ht="16.5" customHeight="1" x14ac:dyDescent="0.25">
      <c r="B319" s="112" t="s">
        <v>237</v>
      </c>
      <c r="C319" s="113" t="s">
        <v>205</v>
      </c>
      <c r="D319" s="113" t="s">
        <v>99</v>
      </c>
      <c r="E319" s="114">
        <v>41367</v>
      </c>
      <c r="F319" s="41" t="s">
        <v>1295</v>
      </c>
      <c r="G319" s="121">
        <f>SUMIF(訂單詳細資料表格[訂單編號],訂單資料表格[[#This Row],[訂單編號]],訂單詳細資料表格[小計])</f>
        <v>69900</v>
      </c>
      <c r="H319" s="121">
        <f>SUMIF(訂單詳細資料表格[訂單編號],訂單資料表格[[#This Row],[訂單編號]],訂單詳細資料表格[成本])</f>
        <v>41100</v>
      </c>
      <c r="I319" s="121">
        <v>784</v>
      </c>
      <c r="J319" s="41" t="s">
        <v>214</v>
      </c>
    </row>
    <row r="320" spans="2:10" ht="16.5" customHeight="1" x14ac:dyDescent="0.25">
      <c r="B320" s="112" t="s">
        <v>615</v>
      </c>
      <c r="C320" s="113" t="s">
        <v>205</v>
      </c>
      <c r="D320" s="113" t="s">
        <v>116</v>
      </c>
      <c r="E320" s="114">
        <v>41402</v>
      </c>
      <c r="F320" s="41" t="s">
        <v>1297</v>
      </c>
      <c r="G320" s="121">
        <f>SUMIF(訂單詳細資料表格[訂單編號],訂單資料表格[[#This Row],[訂單編號]],訂單詳細資料表格[小計])</f>
        <v>165045</v>
      </c>
      <c r="H320" s="121">
        <f>SUMIF(訂單詳細資料表格[訂單編號],訂單資料表格[[#This Row],[訂單編號]],訂單詳細資料表格[成本])</f>
        <v>94080</v>
      </c>
      <c r="I320" s="121">
        <v>1341</v>
      </c>
      <c r="J320" s="41" t="s">
        <v>221</v>
      </c>
    </row>
    <row r="321" spans="2:10" ht="16.5" customHeight="1" x14ac:dyDescent="0.25">
      <c r="B321" s="112" t="s">
        <v>368</v>
      </c>
      <c r="C321" s="113" t="s">
        <v>205</v>
      </c>
      <c r="D321" s="113" t="s">
        <v>99</v>
      </c>
      <c r="E321" s="114">
        <v>41410</v>
      </c>
      <c r="F321" s="41" t="s">
        <v>1295</v>
      </c>
      <c r="G321" s="121">
        <f>SUMIF(訂單詳細資料表格[訂單編號],訂單資料表格[[#This Row],[訂單編號]],訂單詳細資料表格[小計])</f>
        <v>128225</v>
      </c>
      <c r="H321" s="121">
        <f>SUMIF(訂單詳細資料表格[訂單編號],訂單資料表格[[#This Row],[訂單編號]],訂單詳細資料表格[成本])</f>
        <v>80669</v>
      </c>
      <c r="I321" s="121">
        <v>458</v>
      </c>
      <c r="J321" s="41" t="s">
        <v>221</v>
      </c>
    </row>
    <row r="322" spans="2:10" ht="16.5" customHeight="1" x14ac:dyDescent="0.25">
      <c r="B322" s="112" t="s">
        <v>620</v>
      </c>
      <c r="C322" s="113" t="s">
        <v>205</v>
      </c>
      <c r="D322" s="113" t="s">
        <v>134</v>
      </c>
      <c r="E322" s="114">
        <v>41410</v>
      </c>
      <c r="F322" s="41" t="s">
        <v>1297</v>
      </c>
      <c r="G322" s="121">
        <f>SUMIF(訂單詳細資料表格[訂單編號],訂單資料表格[[#This Row],[訂單編號]],訂單詳細資料表格[小計])</f>
        <v>58268</v>
      </c>
      <c r="H322" s="121">
        <f>SUMIF(訂單詳細資料表格[訂單編號],訂單資料表格[[#This Row],[訂單編號]],訂單詳細資料表格[成本])</f>
        <v>32536</v>
      </c>
      <c r="I322" s="121">
        <v>111</v>
      </c>
      <c r="J322" s="41" t="s">
        <v>221</v>
      </c>
    </row>
    <row r="323" spans="2:10" ht="16.5" customHeight="1" x14ac:dyDescent="0.25">
      <c r="B323" s="112" t="s">
        <v>242</v>
      </c>
      <c r="C323" s="113" t="s">
        <v>205</v>
      </c>
      <c r="D323" s="113" t="s">
        <v>99</v>
      </c>
      <c r="E323" s="114">
        <v>41418</v>
      </c>
      <c r="F323" s="41" t="s">
        <v>1296</v>
      </c>
      <c r="G323" s="121">
        <f>SUMIF(訂單詳細資料表格[訂單編號],訂單資料表格[[#This Row],[訂單編號]],訂單詳細資料表格[小計])</f>
        <v>86676</v>
      </c>
      <c r="H323" s="121">
        <f>SUMIF(訂單詳細資料表格[訂單編號],訂單資料表格[[#This Row],[訂單編號]],訂單詳細資料表格[成本])</f>
        <v>61504</v>
      </c>
      <c r="I323" s="121">
        <v>794</v>
      </c>
      <c r="J323" s="41" t="s">
        <v>221</v>
      </c>
    </row>
    <row r="324" spans="2:10" ht="16.5" customHeight="1" x14ac:dyDescent="0.25">
      <c r="B324" s="112" t="s">
        <v>243</v>
      </c>
      <c r="C324" s="113" t="s">
        <v>205</v>
      </c>
      <c r="D324" s="113" t="s">
        <v>116</v>
      </c>
      <c r="E324" s="114">
        <v>41418</v>
      </c>
      <c r="F324" s="41" t="s">
        <v>1295</v>
      </c>
      <c r="G324" s="121">
        <f>SUMIF(訂單詳細資料表格[訂單編號],訂單資料表格[[#This Row],[訂單編號]],訂單詳細資料表格[小計])</f>
        <v>55062</v>
      </c>
      <c r="H324" s="121">
        <f>SUMIF(訂單詳細資料表格[訂單編號],訂單資料表格[[#This Row],[訂單編號]],訂單詳細資料表格[成本])</f>
        <v>27094</v>
      </c>
      <c r="I324" s="121">
        <v>78</v>
      </c>
      <c r="J324" s="41" t="s">
        <v>214</v>
      </c>
    </row>
    <row r="325" spans="2:10" ht="16.5" customHeight="1" x14ac:dyDescent="0.25">
      <c r="B325" s="112" t="s">
        <v>251</v>
      </c>
      <c r="C325" s="113" t="s">
        <v>205</v>
      </c>
      <c r="D325" s="113" t="s">
        <v>134</v>
      </c>
      <c r="E325" s="114">
        <v>41430</v>
      </c>
      <c r="F325" s="41" t="s">
        <v>1297</v>
      </c>
      <c r="G325" s="121">
        <f>SUMIF(訂單詳細資料表格[訂單編號],訂單資料表格[[#This Row],[訂單編號]],訂單詳細資料表格[小計])</f>
        <v>8034</v>
      </c>
      <c r="H325" s="121">
        <f>SUMIF(訂單詳細資料表格[訂單編號],訂單資料表格[[#This Row],[訂單編號]],訂單詳細資料表格[成本])</f>
        <v>6136</v>
      </c>
      <c r="I325" s="121">
        <v>75</v>
      </c>
      <c r="J325" s="41" t="s">
        <v>214</v>
      </c>
    </row>
    <row r="326" spans="2:10" ht="16.5" customHeight="1" x14ac:dyDescent="0.25">
      <c r="B326" s="112" t="s">
        <v>248</v>
      </c>
      <c r="C326" s="113" t="s">
        <v>205</v>
      </c>
      <c r="D326" s="113" t="s">
        <v>116</v>
      </c>
      <c r="E326" s="114">
        <v>41430</v>
      </c>
      <c r="F326" s="41" t="s">
        <v>1297</v>
      </c>
      <c r="G326" s="121">
        <f>SUMIF(訂單詳細資料表格[訂單編號],訂單資料表格[[#This Row],[訂單編號]],訂單詳細資料表格[小計])</f>
        <v>107892</v>
      </c>
      <c r="H326" s="121">
        <f>SUMIF(訂單詳細資料表格[訂單編號],訂單資料表格[[#This Row],[訂單編號]],訂單詳細資料表格[成本])</f>
        <v>60828</v>
      </c>
      <c r="I326" s="121">
        <v>1301</v>
      </c>
      <c r="J326" s="41" t="s">
        <v>214</v>
      </c>
    </row>
    <row r="327" spans="2:10" ht="16.5" customHeight="1" x14ac:dyDescent="0.25">
      <c r="B327" s="112" t="s">
        <v>252</v>
      </c>
      <c r="C327" s="113" t="s">
        <v>205</v>
      </c>
      <c r="D327" s="113" t="s">
        <v>99</v>
      </c>
      <c r="E327" s="114">
        <v>41448</v>
      </c>
      <c r="F327" s="41" t="s">
        <v>1295</v>
      </c>
      <c r="G327" s="121">
        <f>SUMIF(訂單詳細資料表格[訂單編號],訂單資料表格[[#This Row],[訂單編號]],訂單詳細資料表格[小計])</f>
        <v>103061</v>
      </c>
      <c r="H327" s="121">
        <f>SUMIF(訂單詳細資料表格[訂單編號],訂單資料表格[[#This Row],[訂單編號]],訂單詳細資料表格[成本])</f>
        <v>68536</v>
      </c>
      <c r="I327" s="121">
        <v>105</v>
      </c>
      <c r="J327" s="41" t="s">
        <v>221</v>
      </c>
    </row>
    <row r="328" spans="2:10" ht="16.5" customHeight="1" x14ac:dyDescent="0.25">
      <c r="B328" s="112" t="s">
        <v>654</v>
      </c>
      <c r="C328" s="113" t="s">
        <v>205</v>
      </c>
      <c r="D328" s="113" t="s">
        <v>134</v>
      </c>
      <c r="E328" s="114">
        <v>41485</v>
      </c>
      <c r="F328" s="41" t="s">
        <v>1295</v>
      </c>
      <c r="G328" s="121">
        <f>SUMIF(訂單詳細資料表格[訂單編號],訂單資料表格[[#This Row],[訂單編號]],訂單詳細資料表格[小計])</f>
        <v>108097</v>
      </c>
      <c r="H328" s="121">
        <f>SUMIF(訂單詳細資料表格[訂單編號],訂單資料表格[[#This Row],[訂單編號]],訂單詳細資料表格[成本])</f>
        <v>50900</v>
      </c>
      <c r="I328" s="121">
        <v>1807</v>
      </c>
      <c r="J328" s="41" t="s">
        <v>221</v>
      </c>
    </row>
    <row r="329" spans="2:10" ht="16.5" customHeight="1" x14ac:dyDescent="0.25">
      <c r="B329" s="112" t="s">
        <v>427</v>
      </c>
      <c r="C329" s="113" t="s">
        <v>205</v>
      </c>
      <c r="D329" s="113" t="s">
        <v>134</v>
      </c>
      <c r="E329" s="114">
        <v>41491</v>
      </c>
      <c r="F329" s="41" t="s">
        <v>1297</v>
      </c>
      <c r="G329" s="121">
        <f>SUMIF(訂單詳細資料表格[訂單編號],訂單資料表格[[#This Row],[訂單編號]],訂單詳細資料表格[小計])</f>
        <v>244457</v>
      </c>
      <c r="H329" s="121">
        <f>SUMIF(訂單詳細資料表格[訂單編號],訂單資料表格[[#This Row],[訂單編號]],訂單詳細資料表格[成本])</f>
        <v>118342</v>
      </c>
      <c r="I329" s="121">
        <v>1714</v>
      </c>
      <c r="J329" s="41" t="s">
        <v>221</v>
      </c>
    </row>
    <row r="330" spans="2:10" ht="16.5" customHeight="1" x14ac:dyDescent="0.25">
      <c r="B330" s="112" t="s">
        <v>491</v>
      </c>
      <c r="C330" s="113" t="s">
        <v>205</v>
      </c>
      <c r="D330" s="113" t="s">
        <v>99</v>
      </c>
      <c r="E330" s="114">
        <v>41578</v>
      </c>
      <c r="F330" s="41" t="s">
        <v>1295</v>
      </c>
      <c r="G330" s="121">
        <f>SUMIF(訂單詳細資料表格[訂單編號],訂單資料表格[[#This Row],[訂單編號]],訂單詳細資料表格[小計])</f>
        <v>372533</v>
      </c>
      <c r="H330" s="121">
        <f>SUMIF(訂單詳細資料表格[訂單編號],訂單資料表格[[#This Row],[訂單編號]],訂單詳細資料表格[成本])</f>
        <v>232863</v>
      </c>
      <c r="I330" s="121">
        <v>4884</v>
      </c>
      <c r="J330" s="41" t="s">
        <v>221</v>
      </c>
    </row>
    <row r="331" spans="2:10" ht="16.5" customHeight="1" x14ac:dyDescent="0.25">
      <c r="B331" s="112" t="s">
        <v>496</v>
      </c>
      <c r="C331" s="113" t="s">
        <v>205</v>
      </c>
      <c r="D331" s="113" t="s">
        <v>99</v>
      </c>
      <c r="E331" s="114">
        <v>41584</v>
      </c>
      <c r="F331" s="41" t="s">
        <v>1295</v>
      </c>
      <c r="G331" s="121">
        <f>SUMIF(訂單詳細資料表格[訂單編號],訂單資料表格[[#This Row],[訂單編號]],訂單詳細資料表格[小計])</f>
        <v>151158</v>
      </c>
      <c r="H331" s="121">
        <f>SUMIF(訂單詳細資料表格[訂單編號],訂單資料表格[[#This Row],[訂單編號]],訂單詳細資料表格[成本])</f>
        <v>86646</v>
      </c>
      <c r="I331" s="121">
        <v>377</v>
      </c>
      <c r="J331" s="41" t="s">
        <v>221</v>
      </c>
    </row>
    <row r="332" spans="2:10" ht="16.5" customHeight="1" x14ac:dyDescent="0.25">
      <c r="B332" s="112" t="s">
        <v>1273</v>
      </c>
      <c r="C332" s="113" t="s">
        <v>205</v>
      </c>
      <c r="D332" s="113" t="s">
        <v>99</v>
      </c>
      <c r="E332" s="114">
        <v>41662</v>
      </c>
      <c r="F332" s="41" t="s">
        <v>1296</v>
      </c>
      <c r="G332" s="121">
        <f>SUMIF(訂單詳細資料表格[訂單編號],訂單資料表格[[#This Row],[訂單編號]],訂單詳細資料表格[小計])</f>
        <v>87570</v>
      </c>
      <c r="H332" s="121">
        <f>SUMIF(訂單詳細資料表格[訂單編號],訂單資料表格[[#This Row],[訂單編號]],訂單詳細資料表格[成本])</f>
        <v>37380</v>
      </c>
      <c r="I332" s="121">
        <v>1</v>
      </c>
      <c r="J332" s="41" t="s">
        <v>214</v>
      </c>
    </row>
    <row r="333" spans="2:10" ht="16.5" customHeight="1" x14ac:dyDescent="0.25">
      <c r="B333" s="112" t="s">
        <v>1276</v>
      </c>
      <c r="C333" s="113" t="s">
        <v>205</v>
      </c>
      <c r="D333" s="113" t="s">
        <v>116</v>
      </c>
      <c r="E333" s="114">
        <v>41669</v>
      </c>
      <c r="F333" s="41" t="s">
        <v>1297</v>
      </c>
      <c r="G333" s="121">
        <f>SUMIF(訂單詳細資料表格[訂單編號],訂單資料表格[[#This Row],[訂單編號]],訂單詳細資料表格[小計])</f>
        <v>401142</v>
      </c>
      <c r="H333" s="121">
        <f>SUMIF(訂單詳細資料表格[訂單編號],訂單資料表格[[#This Row],[訂單編號]],訂單詳細資料表格[成本])</f>
        <v>216118</v>
      </c>
      <c r="I333" s="121">
        <v>1555</v>
      </c>
      <c r="J333" s="41" t="s">
        <v>221</v>
      </c>
    </row>
    <row r="334" spans="2:10" ht="16.5" customHeight="1" x14ac:dyDescent="0.25">
      <c r="B334" s="112" t="s">
        <v>805</v>
      </c>
      <c r="C334" s="113" t="s">
        <v>205</v>
      </c>
      <c r="D334" s="113" t="s">
        <v>99</v>
      </c>
      <c r="E334" s="114">
        <v>41698</v>
      </c>
      <c r="F334" s="41" t="s">
        <v>1295</v>
      </c>
      <c r="G334" s="121">
        <f>SUMIF(訂單詳細資料表格[訂單編號],訂單資料表格[[#This Row],[訂單編號]],訂單詳細資料表格[小計])</f>
        <v>385402</v>
      </c>
      <c r="H334" s="121">
        <f>SUMIF(訂單詳細資料表格[訂單編號],訂單資料表格[[#This Row],[訂單編號]],訂單詳細資料表格[成本])</f>
        <v>203936</v>
      </c>
      <c r="I334" s="121">
        <v>5315</v>
      </c>
      <c r="J334" s="41" t="s">
        <v>214</v>
      </c>
    </row>
    <row r="335" spans="2:10" ht="16.5" customHeight="1" x14ac:dyDescent="0.25">
      <c r="B335" s="112" t="s">
        <v>859</v>
      </c>
      <c r="C335" s="113" t="s">
        <v>205</v>
      </c>
      <c r="D335" s="113" t="s">
        <v>134</v>
      </c>
      <c r="E335" s="114">
        <v>41760</v>
      </c>
      <c r="F335" s="41" t="s">
        <v>1295</v>
      </c>
      <c r="G335" s="121">
        <f>SUMIF(訂單詳細資料表格[訂單編號],訂單資料表格[[#This Row],[訂單編號]],訂單詳細資料表格[小計])</f>
        <v>114449</v>
      </c>
      <c r="H335" s="121">
        <f>SUMIF(訂單詳細資料表格[訂單編號],訂單資料表格[[#This Row],[訂單編號]],訂單詳細資料表格[成本])</f>
        <v>76241</v>
      </c>
      <c r="I335" s="121">
        <v>462</v>
      </c>
      <c r="J335" s="41" t="s">
        <v>214</v>
      </c>
    </row>
    <row r="336" spans="2:10" ht="16.5" customHeight="1" x14ac:dyDescent="0.25">
      <c r="B336" s="112" t="s">
        <v>767</v>
      </c>
      <c r="C336" s="113" t="s">
        <v>205</v>
      </c>
      <c r="D336" s="113" t="s">
        <v>99</v>
      </c>
      <c r="E336" s="114">
        <v>41764</v>
      </c>
      <c r="F336" s="41" t="s">
        <v>1296</v>
      </c>
      <c r="G336" s="121">
        <f>SUMIF(訂單詳細資料表格[訂單編號],訂單資料表格[[#This Row],[訂單編號]],訂單詳細資料表格[小計])</f>
        <v>12374</v>
      </c>
      <c r="H336" s="121">
        <f>SUMIF(訂單詳細資料表格[訂單編號],訂單資料表格[[#This Row],[訂單編號]],訂單詳細資料表格[成本])</f>
        <v>9177</v>
      </c>
      <c r="I336" s="121">
        <v>550</v>
      </c>
      <c r="J336" s="41" t="s">
        <v>214</v>
      </c>
    </row>
    <row r="337" spans="2:10" ht="16.5" customHeight="1" x14ac:dyDescent="0.25">
      <c r="B337" s="112" t="s">
        <v>904</v>
      </c>
      <c r="C337" s="113" t="s">
        <v>205</v>
      </c>
      <c r="D337" s="113" t="s">
        <v>134</v>
      </c>
      <c r="E337" s="114">
        <v>41813</v>
      </c>
      <c r="F337" s="41" t="s">
        <v>1295</v>
      </c>
      <c r="G337" s="121">
        <f>SUMIF(訂單詳細資料表格[訂單編號],訂單資料表格[[#This Row],[訂單編號]],訂單詳細資料表格[小計])</f>
        <v>18630</v>
      </c>
      <c r="H337" s="121">
        <f>SUMIF(訂單詳細資料表格[訂單編號],訂單資料表格[[#This Row],[訂單編號]],訂單詳細資料表格[成本])</f>
        <v>8418</v>
      </c>
      <c r="I337" s="121">
        <v>111</v>
      </c>
      <c r="J337" s="41" t="s">
        <v>221</v>
      </c>
    </row>
    <row r="338" spans="2:10" ht="16.5" customHeight="1" x14ac:dyDescent="0.25">
      <c r="B338" s="112" t="s">
        <v>909</v>
      </c>
      <c r="C338" s="113" t="s">
        <v>205</v>
      </c>
      <c r="D338" s="113" t="s">
        <v>99</v>
      </c>
      <c r="E338" s="114">
        <v>41818</v>
      </c>
      <c r="F338" s="41" t="s">
        <v>1297</v>
      </c>
      <c r="G338" s="121">
        <f>SUMIF(訂單詳細資料表格[訂單編號],訂單資料表格[[#This Row],[訂單編號]],訂單詳細資料表格[小計])</f>
        <v>60691</v>
      </c>
      <c r="H338" s="121">
        <f>SUMIF(訂單詳細資料表格[訂單編號],訂單資料表格[[#This Row],[訂單編號]],訂單詳細資料表格[成本])</f>
        <v>43168</v>
      </c>
      <c r="I338" s="121">
        <v>253</v>
      </c>
      <c r="J338" s="41" t="s">
        <v>214</v>
      </c>
    </row>
    <row r="339" spans="2:10" ht="16.5" customHeight="1" x14ac:dyDescent="0.25">
      <c r="B339" s="112" t="s">
        <v>1158</v>
      </c>
      <c r="C339" s="113" t="s">
        <v>205</v>
      </c>
      <c r="D339" s="113" t="s">
        <v>134</v>
      </c>
      <c r="E339" s="114">
        <v>41821</v>
      </c>
      <c r="F339" s="41" t="s">
        <v>1295</v>
      </c>
      <c r="G339" s="121">
        <f>SUMIF(訂單詳細資料表格[訂單編號],訂單資料表格[[#This Row],[訂單編號]],訂單詳細資料表格[小計])</f>
        <v>84552</v>
      </c>
      <c r="H339" s="121">
        <f>SUMIF(訂單詳細資料表格[訂單編號],訂單資料表格[[#This Row],[訂單編號]],訂單詳細資料表格[成本])</f>
        <v>42104</v>
      </c>
      <c r="I339" s="121">
        <v>544</v>
      </c>
      <c r="J339" s="41" t="s">
        <v>214</v>
      </c>
    </row>
    <row r="340" spans="2:10" ht="16.5" customHeight="1" x14ac:dyDescent="0.25">
      <c r="B340" s="112" t="s">
        <v>781</v>
      </c>
      <c r="C340" s="113" t="s">
        <v>205</v>
      </c>
      <c r="D340" s="113" t="s">
        <v>99</v>
      </c>
      <c r="E340" s="114">
        <v>41825</v>
      </c>
      <c r="F340" s="41" t="s">
        <v>1297</v>
      </c>
      <c r="G340" s="121">
        <f>SUMIF(訂單詳細資料表格[訂單編號],訂單資料表格[[#This Row],[訂單編號]],訂單詳細資料表格[小計])</f>
        <v>72292</v>
      </c>
      <c r="H340" s="121">
        <f>SUMIF(訂單詳細資料表格[訂單編號],訂單資料表格[[#This Row],[訂單編號]],訂單詳細資料表格[成本])</f>
        <v>46934</v>
      </c>
      <c r="I340" s="121">
        <v>662</v>
      </c>
      <c r="J340" s="41" t="s">
        <v>214</v>
      </c>
    </row>
    <row r="341" spans="2:10" ht="16.5" customHeight="1" x14ac:dyDescent="0.25">
      <c r="B341" s="112" t="s">
        <v>940</v>
      </c>
      <c r="C341" s="113" t="s">
        <v>205</v>
      </c>
      <c r="D341" s="113" t="s">
        <v>116</v>
      </c>
      <c r="E341" s="114">
        <v>41861</v>
      </c>
      <c r="F341" s="41" t="s">
        <v>1296</v>
      </c>
      <c r="G341" s="121">
        <f>SUMIF(訂單詳細資料表格[訂單編號],訂單資料表格[[#This Row],[訂單編號]],訂單詳細資料表格[小計])</f>
        <v>64626</v>
      </c>
      <c r="H341" s="121">
        <f>SUMIF(訂單詳細資料表格[訂單編號],訂單資料表格[[#This Row],[訂單編號]],訂單詳細資料表格[成本])</f>
        <v>35272</v>
      </c>
      <c r="I341" s="121">
        <v>407</v>
      </c>
      <c r="J341" s="41" t="s">
        <v>214</v>
      </c>
    </row>
    <row r="342" spans="2:10" ht="16.5" customHeight="1" x14ac:dyDescent="0.25">
      <c r="B342" s="112" t="s">
        <v>1179</v>
      </c>
      <c r="C342" s="113" t="s">
        <v>205</v>
      </c>
      <c r="D342" s="113" t="s">
        <v>116</v>
      </c>
      <c r="E342" s="114">
        <v>41867</v>
      </c>
      <c r="F342" s="41" t="s">
        <v>1296</v>
      </c>
      <c r="G342" s="121">
        <f>SUMIF(訂單詳細資料表格[訂單編號],訂單資料表格[[#This Row],[訂單編號]],訂單詳細資料表格[小計])</f>
        <v>4023</v>
      </c>
      <c r="H342" s="121">
        <f>SUMIF(訂單詳細資料表格[訂單編號],訂單資料表格[[#This Row],[訂單編號]],訂單詳細資料表格[成本])</f>
        <v>2862</v>
      </c>
      <c r="I342" s="121">
        <v>299</v>
      </c>
      <c r="J342" s="41" t="s">
        <v>221</v>
      </c>
    </row>
    <row r="343" spans="2:10" ht="16.5" customHeight="1" x14ac:dyDescent="0.25">
      <c r="B343" s="112" t="s">
        <v>950</v>
      </c>
      <c r="C343" s="113" t="s">
        <v>205</v>
      </c>
      <c r="D343" s="113" t="s">
        <v>116</v>
      </c>
      <c r="E343" s="114">
        <v>41875</v>
      </c>
      <c r="F343" s="41" t="s">
        <v>1296</v>
      </c>
      <c r="G343" s="121">
        <f>SUMIF(訂單詳細資料表格[訂單編號],訂單資料表格[[#This Row],[訂單編號]],訂單詳細資料表格[小計])</f>
        <v>151762</v>
      </c>
      <c r="H343" s="121">
        <f>SUMIF(訂單詳細資料表格[訂單編號],訂單資料表格[[#This Row],[訂單編號]],訂單詳細資料表格[成本])</f>
        <v>95909</v>
      </c>
      <c r="I343" s="121">
        <v>1324</v>
      </c>
      <c r="J343" s="41" t="s">
        <v>221</v>
      </c>
    </row>
    <row r="344" spans="2:10" ht="16.5" customHeight="1" x14ac:dyDescent="0.25">
      <c r="B344" s="112" t="s">
        <v>951</v>
      </c>
      <c r="C344" s="113" t="s">
        <v>205</v>
      </c>
      <c r="D344" s="113" t="s">
        <v>116</v>
      </c>
      <c r="E344" s="114">
        <v>41877</v>
      </c>
      <c r="F344" s="41" t="s">
        <v>1296</v>
      </c>
      <c r="G344" s="121">
        <f>SUMIF(訂單詳細資料表格[訂單編號],訂單資料表格[[#This Row],[訂單編號]],訂單詳細資料表格[小計])</f>
        <v>37216</v>
      </c>
      <c r="H344" s="121">
        <f>SUMIF(訂單詳細資料表格[訂單編號],訂單資料表格[[#This Row],[訂單編號]],訂單詳細資料表格[成本])</f>
        <v>28960</v>
      </c>
      <c r="I344" s="121">
        <v>20</v>
      </c>
      <c r="J344" s="41" t="s">
        <v>214</v>
      </c>
    </row>
    <row r="345" spans="2:10" ht="16.5" customHeight="1" x14ac:dyDescent="0.25">
      <c r="B345" s="112" t="s">
        <v>1185</v>
      </c>
      <c r="C345" s="113" t="s">
        <v>205</v>
      </c>
      <c r="D345" s="113" t="s">
        <v>134</v>
      </c>
      <c r="E345" s="114">
        <v>41881</v>
      </c>
      <c r="F345" s="41" t="s">
        <v>1296</v>
      </c>
      <c r="G345" s="121">
        <f>SUMIF(訂單詳細資料表格[訂單編號],訂單資料表格[[#This Row],[訂單編號]],訂單詳細資料表格[小計])</f>
        <v>158099</v>
      </c>
      <c r="H345" s="121">
        <f>SUMIF(訂單詳細資料表格[訂單編號],訂單資料表格[[#This Row],[訂單編號]],訂單詳細資料表格[成本])</f>
        <v>89133</v>
      </c>
      <c r="I345" s="121">
        <v>394</v>
      </c>
      <c r="J345" s="41" t="s">
        <v>221</v>
      </c>
    </row>
    <row r="346" spans="2:10" ht="16.5" customHeight="1" x14ac:dyDescent="0.25">
      <c r="B346" s="112" t="s">
        <v>1191</v>
      </c>
      <c r="C346" s="113" t="s">
        <v>205</v>
      </c>
      <c r="D346" s="113" t="s">
        <v>99</v>
      </c>
      <c r="E346" s="114">
        <v>41893</v>
      </c>
      <c r="F346" s="41" t="s">
        <v>1296</v>
      </c>
      <c r="G346" s="121">
        <f>SUMIF(訂單詳細資料表格[訂單編號],訂單資料表格[[#This Row],[訂單編號]],訂單詳細資料表格[小計])</f>
        <v>233929</v>
      </c>
      <c r="H346" s="121">
        <f>SUMIF(訂單詳細資料表格[訂單編號],訂單資料表格[[#This Row],[訂單編號]],訂單詳細資料表格[成本])</f>
        <v>130732</v>
      </c>
      <c r="I346" s="121">
        <v>567</v>
      </c>
      <c r="J346" s="41" t="s">
        <v>214</v>
      </c>
    </row>
    <row r="347" spans="2:10" ht="16.5" customHeight="1" x14ac:dyDescent="0.25">
      <c r="B347" s="112" t="s">
        <v>1192</v>
      </c>
      <c r="C347" s="113" t="s">
        <v>205</v>
      </c>
      <c r="D347" s="113" t="s">
        <v>134</v>
      </c>
      <c r="E347" s="114">
        <v>41894</v>
      </c>
      <c r="F347" s="41" t="s">
        <v>1296</v>
      </c>
      <c r="G347" s="121">
        <f>SUMIF(訂單詳細資料表格[訂單編號],訂單資料表格[[#This Row],[訂單編號]],訂單詳細資料表格[小計])</f>
        <v>201451</v>
      </c>
      <c r="H347" s="121">
        <f>SUMIF(訂單詳細資料表格[訂單編號],訂單資料表格[[#This Row],[訂單編號]],訂單詳細資料表格[成本])</f>
        <v>133047</v>
      </c>
      <c r="I347" s="121">
        <v>831</v>
      </c>
      <c r="J347" s="41" t="s">
        <v>221</v>
      </c>
    </row>
    <row r="348" spans="2:10" ht="16.5" customHeight="1" x14ac:dyDescent="0.25">
      <c r="B348" s="112" t="s">
        <v>990</v>
      </c>
      <c r="C348" s="113" t="s">
        <v>205</v>
      </c>
      <c r="D348" s="113" t="s">
        <v>134</v>
      </c>
      <c r="E348" s="114">
        <v>41930</v>
      </c>
      <c r="F348" s="41" t="s">
        <v>1296</v>
      </c>
      <c r="G348" s="121">
        <f>SUMIF(訂單詳細資料表格[訂單編號],訂單資料表格[[#This Row],[訂單編號]],訂單詳細資料表格[小計])</f>
        <v>53333</v>
      </c>
      <c r="H348" s="121">
        <f>SUMIF(訂單詳細資料表格[訂單編號],訂單資料表格[[#This Row],[訂單編號]],訂單詳細資料表格[成本])</f>
        <v>34206</v>
      </c>
      <c r="I348" s="121">
        <v>634</v>
      </c>
      <c r="J348" s="41" t="s">
        <v>214</v>
      </c>
    </row>
    <row r="349" spans="2:10" ht="16.5" customHeight="1" x14ac:dyDescent="0.25">
      <c r="B349" s="112" t="s">
        <v>998</v>
      </c>
      <c r="C349" s="113" t="s">
        <v>205</v>
      </c>
      <c r="D349" s="113" t="s">
        <v>116</v>
      </c>
      <c r="E349" s="114">
        <v>41945</v>
      </c>
      <c r="F349" s="41" t="s">
        <v>1296</v>
      </c>
      <c r="G349" s="121">
        <f>SUMIF(訂單詳細資料表格[訂單編號],訂單資料表格[[#This Row],[訂單編號]],訂單詳細資料表格[小計])</f>
        <v>49469</v>
      </c>
      <c r="H349" s="121">
        <f>SUMIF(訂單詳細資料表格[訂單編號],訂單資料表格[[#This Row],[訂單編號]],訂單詳細資料表格[成本])</f>
        <v>23791</v>
      </c>
      <c r="I349" s="121">
        <v>1259</v>
      </c>
      <c r="J349" s="41" t="s">
        <v>221</v>
      </c>
    </row>
    <row r="350" spans="2:10" ht="16.5" customHeight="1" x14ac:dyDescent="0.25">
      <c r="B350" s="112" t="s">
        <v>1220</v>
      </c>
      <c r="C350" s="113" t="s">
        <v>205</v>
      </c>
      <c r="D350" s="113" t="s">
        <v>116</v>
      </c>
      <c r="E350" s="114">
        <v>41948</v>
      </c>
      <c r="F350" s="41" t="s">
        <v>1295</v>
      </c>
      <c r="G350" s="121">
        <f>SUMIF(訂單詳細資料表格[訂單編號],訂單資料表格[[#This Row],[訂單編號]],訂單詳細資料表格[小計])</f>
        <v>38024</v>
      </c>
      <c r="H350" s="121">
        <f>SUMIF(訂單詳細資料表格[訂單編號],訂單資料表格[[#This Row],[訂單編號]],訂單詳細資料表格[成本])</f>
        <v>21693</v>
      </c>
      <c r="I350" s="121">
        <v>2612</v>
      </c>
      <c r="J350" s="41" t="s">
        <v>221</v>
      </c>
    </row>
    <row r="351" spans="2:10" ht="16.5" customHeight="1" x14ac:dyDescent="0.25">
      <c r="B351" s="112" t="s">
        <v>1229</v>
      </c>
      <c r="C351" s="113" t="s">
        <v>205</v>
      </c>
      <c r="D351" s="113" t="s">
        <v>134</v>
      </c>
      <c r="E351" s="114">
        <v>41958</v>
      </c>
      <c r="F351" s="41" t="s">
        <v>1295</v>
      </c>
      <c r="G351" s="121">
        <f>SUMIF(訂單詳細資料表格[訂單編號],訂單資料表格[[#This Row],[訂單編號]],訂單詳細資料表格[小計])</f>
        <v>45084</v>
      </c>
      <c r="H351" s="121">
        <f>SUMIF(訂單詳細資料表格[訂單編號],訂單資料表格[[#This Row],[訂單編號]],訂單詳細資料表格[成本])</f>
        <v>31096</v>
      </c>
      <c r="I351" s="121">
        <v>307</v>
      </c>
      <c r="J351" s="41" t="s">
        <v>221</v>
      </c>
    </row>
    <row r="352" spans="2:10" ht="16.5" customHeight="1" x14ac:dyDescent="0.25">
      <c r="B352" s="112" t="s">
        <v>1244</v>
      </c>
      <c r="C352" s="113" t="s">
        <v>205</v>
      </c>
      <c r="D352" s="113" t="s">
        <v>99</v>
      </c>
      <c r="E352" s="114">
        <v>41978</v>
      </c>
      <c r="F352" s="41" t="s">
        <v>1296</v>
      </c>
      <c r="G352" s="121">
        <f>SUMIF(訂單詳細資料表格[訂單編號],訂單資料表格[[#This Row],[訂單編號]],訂單詳細資料表格[小計])</f>
        <v>135262</v>
      </c>
      <c r="H352" s="121">
        <f>SUMIF(訂單詳細資料表格[訂單編號],訂單資料表格[[#This Row],[訂單編號]],訂單詳細資料表格[成本])</f>
        <v>75825</v>
      </c>
      <c r="I352" s="121">
        <v>9</v>
      </c>
      <c r="J352" s="41" t="s">
        <v>214</v>
      </c>
    </row>
    <row r="353" spans="2:10" ht="16.5" customHeight="1" x14ac:dyDescent="0.25">
      <c r="B353" s="112" t="s">
        <v>1246</v>
      </c>
      <c r="C353" s="113" t="s">
        <v>205</v>
      </c>
      <c r="D353" s="113" t="s">
        <v>116</v>
      </c>
      <c r="E353" s="114">
        <v>41984</v>
      </c>
      <c r="F353" s="41" t="s">
        <v>1295</v>
      </c>
      <c r="G353" s="121">
        <f>SUMIF(訂單詳細資料表格[訂單編號],訂單資料表格[[#This Row],[訂單編號]],訂單詳細資料表格[小計])</f>
        <v>106450</v>
      </c>
      <c r="H353" s="121">
        <f>SUMIF(訂單詳細資料表格[訂單編號],訂單資料表格[[#This Row],[訂單編號]],訂單詳細資料表格[成本])</f>
        <v>57550</v>
      </c>
      <c r="I353" s="121">
        <v>132</v>
      </c>
      <c r="J353" s="41" t="s">
        <v>214</v>
      </c>
    </row>
    <row r="354" spans="2:10" ht="16.5" customHeight="1" x14ac:dyDescent="0.25">
      <c r="B354" s="112" t="s">
        <v>1248</v>
      </c>
      <c r="C354" s="113" t="s">
        <v>205</v>
      </c>
      <c r="D354" s="113" t="s">
        <v>99</v>
      </c>
      <c r="E354" s="114">
        <v>41987</v>
      </c>
      <c r="F354" s="41" t="s">
        <v>1296</v>
      </c>
      <c r="G354" s="121">
        <f>SUMIF(訂單詳細資料表格[訂單編號],訂單資料表格[[#This Row],[訂單編號]],訂單詳細資料表格[小計])</f>
        <v>66550</v>
      </c>
      <c r="H354" s="121">
        <f>SUMIF(訂單詳細資料表格[訂單編號],訂單資料表格[[#This Row],[訂單編號]],訂單詳細資料表格[成本])</f>
        <v>32000</v>
      </c>
      <c r="I354" s="121">
        <v>169</v>
      </c>
      <c r="J354" s="41" t="s">
        <v>214</v>
      </c>
    </row>
    <row r="355" spans="2:10" ht="16.5" customHeight="1" x14ac:dyDescent="0.25">
      <c r="B355" s="112" t="s">
        <v>263</v>
      </c>
      <c r="C355" s="113" t="s">
        <v>177</v>
      </c>
      <c r="D355" s="113" t="s">
        <v>157</v>
      </c>
      <c r="E355" s="114">
        <v>41287</v>
      </c>
      <c r="F355" s="41" t="s">
        <v>1296</v>
      </c>
      <c r="G355" s="121">
        <f>SUMIF(訂單詳細資料表格[訂單編號],訂單資料表格[[#This Row],[訂單編號]],訂單詳細資料表格[小計])</f>
        <v>163216</v>
      </c>
      <c r="H355" s="121">
        <f>SUMIF(訂單詳細資料表格[訂單編號],訂單資料表格[[#This Row],[訂單編號]],訂單詳細資料表格[成本])</f>
        <v>94689</v>
      </c>
      <c r="I355" s="121">
        <v>2714</v>
      </c>
      <c r="J355" s="41" t="s">
        <v>221</v>
      </c>
    </row>
    <row r="356" spans="2:10" ht="16.5" customHeight="1" x14ac:dyDescent="0.25">
      <c r="B356" s="112" t="s">
        <v>301</v>
      </c>
      <c r="C356" s="113" t="s">
        <v>177</v>
      </c>
      <c r="D356" s="113" t="s">
        <v>123</v>
      </c>
      <c r="E356" s="114">
        <v>41336</v>
      </c>
      <c r="F356" s="41" t="s">
        <v>1295</v>
      </c>
      <c r="G356" s="121">
        <f>SUMIF(訂單詳細資料表格[訂單編號],訂單資料表格[[#This Row],[訂單編號]],訂單詳細資料表格[小計])</f>
        <v>410930</v>
      </c>
      <c r="H356" s="121">
        <f>SUMIF(訂單詳細資料表格[訂單編號],訂單資料表格[[#This Row],[訂單編號]],訂單詳細資料表格[成本])</f>
        <v>212589</v>
      </c>
      <c r="I356" s="121">
        <v>4066</v>
      </c>
      <c r="J356" s="41" t="s">
        <v>214</v>
      </c>
    </row>
    <row r="357" spans="2:10" ht="16.5" customHeight="1" x14ac:dyDescent="0.25">
      <c r="B357" s="112" t="s">
        <v>303</v>
      </c>
      <c r="C357" s="113" t="s">
        <v>177</v>
      </c>
      <c r="D357" s="113" t="s">
        <v>107</v>
      </c>
      <c r="E357" s="114">
        <v>41338</v>
      </c>
      <c r="F357" s="41" t="s">
        <v>1296</v>
      </c>
      <c r="G357" s="121">
        <f>SUMIF(訂單詳細資料表格[訂單編號],訂單資料表格[[#This Row],[訂單編號]],訂單詳細資料表格[小計])</f>
        <v>450141</v>
      </c>
      <c r="H357" s="121">
        <f>SUMIF(訂單詳細資料表格[訂單編號],訂單資料表格[[#This Row],[訂單編號]],訂單詳細資料表格[成本])</f>
        <v>247768</v>
      </c>
      <c r="I357" s="121">
        <v>7313</v>
      </c>
      <c r="J357" s="41" t="s">
        <v>221</v>
      </c>
    </row>
    <row r="358" spans="2:10" ht="16.5" customHeight="1" x14ac:dyDescent="0.25">
      <c r="B358" s="112" t="s">
        <v>229</v>
      </c>
      <c r="C358" s="113" t="s">
        <v>177</v>
      </c>
      <c r="D358" s="113" t="s">
        <v>107</v>
      </c>
      <c r="E358" s="114">
        <v>41357</v>
      </c>
      <c r="F358" s="41" t="s">
        <v>1297</v>
      </c>
      <c r="G358" s="121">
        <f>SUMIF(訂單詳細資料表格[訂單編號],訂單資料表格[[#This Row],[訂單編號]],訂單詳細資料表格[小計])</f>
        <v>133908</v>
      </c>
      <c r="H358" s="121">
        <f>SUMIF(訂單詳細資料表格[訂單編號],訂單資料表格[[#This Row],[訂單編號]],訂單詳細資料表格[成本])</f>
        <v>89479</v>
      </c>
      <c r="I358" s="121">
        <v>136</v>
      </c>
      <c r="J358" s="41" t="s">
        <v>214</v>
      </c>
    </row>
    <row r="359" spans="2:10" ht="16.5" customHeight="1" x14ac:dyDescent="0.25">
      <c r="B359" s="112" t="s">
        <v>225</v>
      </c>
      <c r="C359" s="113" t="s">
        <v>177</v>
      </c>
      <c r="D359" s="113" t="s">
        <v>123</v>
      </c>
      <c r="E359" s="114">
        <v>41357</v>
      </c>
      <c r="F359" s="41" t="s">
        <v>1297</v>
      </c>
      <c r="G359" s="121">
        <f>SUMIF(訂單詳細資料表格[訂單編號],訂單資料表格[[#This Row],[訂單編號]],訂單詳細資料表格[小計])</f>
        <v>54250</v>
      </c>
      <c r="H359" s="121">
        <f>SUMIF(訂單詳細資料表格[訂單編號],訂單資料表格[[#This Row],[訂單編號]],訂單詳細資料表格[成本])</f>
        <v>28175</v>
      </c>
      <c r="I359" s="121">
        <v>30</v>
      </c>
      <c r="J359" s="41" t="s">
        <v>214</v>
      </c>
    </row>
    <row r="360" spans="2:10" ht="16.5" customHeight="1" x14ac:dyDescent="0.25">
      <c r="B360" s="112" t="s">
        <v>352</v>
      </c>
      <c r="C360" s="113" t="s">
        <v>177</v>
      </c>
      <c r="D360" s="113" t="s">
        <v>123</v>
      </c>
      <c r="E360" s="114">
        <v>41393</v>
      </c>
      <c r="F360" s="41" t="s">
        <v>1295</v>
      </c>
      <c r="G360" s="121">
        <f>SUMIF(訂單詳細資料表格[訂單編號],訂單資料表格[[#This Row],[訂單編號]],訂單詳細資料表格[小計])</f>
        <v>117433</v>
      </c>
      <c r="H360" s="121">
        <f>SUMIF(訂單詳細資料表格[訂單編號],訂單資料表格[[#This Row],[訂單編號]],訂單詳細資料表格[成本])</f>
        <v>83061</v>
      </c>
      <c r="I360" s="121">
        <v>721</v>
      </c>
      <c r="J360" s="41" t="s">
        <v>214</v>
      </c>
    </row>
    <row r="361" spans="2:10" ht="16.5" customHeight="1" x14ac:dyDescent="0.25">
      <c r="B361" s="112" t="s">
        <v>372</v>
      </c>
      <c r="C361" s="113" t="s">
        <v>177</v>
      </c>
      <c r="D361" s="113" t="s">
        <v>123</v>
      </c>
      <c r="E361" s="114">
        <v>41415</v>
      </c>
      <c r="F361" s="41" t="s">
        <v>1295</v>
      </c>
      <c r="G361" s="121">
        <f>SUMIF(訂單詳細資料表格[訂單編號],訂單資料表格[[#This Row],[訂單編號]],訂單詳細資料表格[小計])</f>
        <v>63780</v>
      </c>
      <c r="H361" s="121">
        <f>SUMIF(訂單詳細資料表格[訂單編號],訂單資料表格[[#This Row],[訂單編號]],訂單詳細資料表格[成本])</f>
        <v>40483</v>
      </c>
      <c r="I361" s="121">
        <v>169</v>
      </c>
      <c r="J361" s="41" t="s">
        <v>214</v>
      </c>
    </row>
    <row r="362" spans="2:10" ht="16.5" customHeight="1" x14ac:dyDescent="0.25">
      <c r="B362" s="112" t="s">
        <v>250</v>
      </c>
      <c r="C362" s="113" t="s">
        <v>177</v>
      </c>
      <c r="D362" s="113" t="s">
        <v>123</v>
      </c>
      <c r="E362" s="114">
        <v>41430</v>
      </c>
      <c r="F362" s="41" t="s">
        <v>1295</v>
      </c>
      <c r="G362" s="121">
        <f>SUMIF(訂單詳細資料表格[訂單編號],訂單資料表格[[#This Row],[訂單編號]],訂單詳細資料表格[小計])</f>
        <v>51204</v>
      </c>
      <c r="H362" s="121">
        <f>SUMIF(訂單詳細資料表格[訂單編號],訂單資料表格[[#This Row],[訂單編號]],訂單詳細資料表格[成本])</f>
        <v>36873</v>
      </c>
      <c r="I362" s="121">
        <v>109</v>
      </c>
      <c r="J362" s="41" t="s">
        <v>214</v>
      </c>
    </row>
    <row r="363" spans="2:10" ht="16.5" customHeight="1" x14ac:dyDescent="0.25">
      <c r="B363" s="112" t="s">
        <v>663</v>
      </c>
      <c r="C363" s="113" t="s">
        <v>177</v>
      </c>
      <c r="D363" s="113" t="s">
        <v>123</v>
      </c>
      <c r="E363" s="114">
        <v>41502</v>
      </c>
      <c r="F363" s="41" t="s">
        <v>1297</v>
      </c>
      <c r="G363" s="121">
        <f>SUMIF(訂單詳細資料表格[訂單編號],訂單資料表格[[#This Row],[訂單編號]],訂單詳細資料表格[小計])</f>
        <v>41093</v>
      </c>
      <c r="H363" s="121">
        <f>SUMIF(訂單詳細資料表格[訂單編號],訂單資料表格[[#This Row],[訂單編號]],訂單詳細資料表格[成本])</f>
        <v>17342</v>
      </c>
      <c r="I363" s="121">
        <v>25</v>
      </c>
      <c r="J363" s="41" t="s">
        <v>214</v>
      </c>
    </row>
    <row r="364" spans="2:10" ht="16.5" customHeight="1" x14ac:dyDescent="0.25">
      <c r="B364" s="112" t="s">
        <v>466</v>
      </c>
      <c r="C364" s="113" t="s">
        <v>177</v>
      </c>
      <c r="D364" s="113" t="s">
        <v>107</v>
      </c>
      <c r="E364" s="114">
        <v>41548</v>
      </c>
      <c r="F364" s="41" t="s">
        <v>1296</v>
      </c>
      <c r="G364" s="121">
        <f>SUMIF(訂單詳細資料表格[訂單編號],訂單資料表格[[#This Row],[訂單編號]],訂單詳細資料表格[小計])</f>
        <v>155468</v>
      </c>
      <c r="H364" s="121">
        <f>SUMIF(訂單詳細資料表格[訂單編號],訂單資料表格[[#This Row],[訂單編號]],訂單詳細資料表格[成本])</f>
        <v>92292</v>
      </c>
      <c r="I364" s="121">
        <v>1088</v>
      </c>
      <c r="J364" s="41" t="s">
        <v>221</v>
      </c>
    </row>
    <row r="365" spans="2:10" ht="16.5" customHeight="1" x14ac:dyDescent="0.25">
      <c r="B365" s="112" t="s">
        <v>479</v>
      </c>
      <c r="C365" s="113" t="s">
        <v>177</v>
      </c>
      <c r="D365" s="113" t="s">
        <v>107</v>
      </c>
      <c r="E365" s="114">
        <v>41562</v>
      </c>
      <c r="F365" s="41" t="s">
        <v>1296</v>
      </c>
      <c r="G365" s="121">
        <f>SUMIF(訂單詳細資料表格[訂單編號],訂單資料表格[[#This Row],[訂單編號]],訂單詳細資料表格[小計])</f>
        <v>26128</v>
      </c>
      <c r="H365" s="121">
        <f>SUMIF(訂單詳細資料表格[訂單編號],訂單資料表格[[#This Row],[訂單編號]],訂單詳細資料表格[成本])</f>
        <v>12400</v>
      </c>
      <c r="I365" s="121">
        <v>141</v>
      </c>
      <c r="J365" s="41" t="s">
        <v>214</v>
      </c>
    </row>
    <row r="366" spans="2:10" ht="16.5" customHeight="1" x14ac:dyDescent="0.25">
      <c r="B366" s="112" t="s">
        <v>481</v>
      </c>
      <c r="C366" s="113" t="s">
        <v>177</v>
      </c>
      <c r="D366" s="113" t="s">
        <v>107</v>
      </c>
      <c r="E366" s="114">
        <v>41565</v>
      </c>
      <c r="F366" s="41" t="s">
        <v>1295</v>
      </c>
      <c r="G366" s="121">
        <f>SUMIF(訂單詳細資料表格[訂單編號],訂單資料表格[[#This Row],[訂單編號]],訂單詳細資料表格[小計])</f>
        <v>41208</v>
      </c>
      <c r="H366" s="121">
        <f>SUMIF(訂單詳細資料表格[訂單編號],訂單資料表格[[#This Row],[訂單編號]],訂單詳細資料表格[成本])</f>
        <v>19320</v>
      </c>
      <c r="I366" s="121">
        <v>370</v>
      </c>
      <c r="J366" s="41" t="s">
        <v>221</v>
      </c>
    </row>
    <row r="367" spans="2:10" ht="16.5" customHeight="1" x14ac:dyDescent="0.25">
      <c r="B367" s="112" t="s">
        <v>488</v>
      </c>
      <c r="C367" s="113" t="s">
        <v>177</v>
      </c>
      <c r="D367" s="113" t="s">
        <v>123</v>
      </c>
      <c r="E367" s="114">
        <v>41574</v>
      </c>
      <c r="F367" s="41" t="s">
        <v>1295</v>
      </c>
      <c r="G367" s="121">
        <f>SUMIF(訂單詳細資料表格[訂單編號],訂單資料表格[[#This Row],[訂單編號]],訂單詳細資料表格[小計])</f>
        <v>14014</v>
      </c>
      <c r="H367" s="121">
        <f>SUMIF(訂單詳細資料表格[訂單編號],訂單資料表格[[#This Row],[訂單編號]],訂單詳細資料表格[成本])</f>
        <v>10417</v>
      </c>
      <c r="I367" s="121">
        <v>358</v>
      </c>
      <c r="J367" s="41" t="s">
        <v>214</v>
      </c>
    </row>
    <row r="368" spans="2:10" ht="16.5" customHeight="1" x14ac:dyDescent="0.25">
      <c r="B368" s="112" t="s">
        <v>503</v>
      </c>
      <c r="C368" s="113" t="s">
        <v>177</v>
      </c>
      <c r="D368" s="113" t="s">
        <v>123</v>
      </c>
      <c r="E368" s="114">
        <v>41591</v>
      </c>
      <c r="F368" s="41" t="s">
        <v>1295</v>
      </c>
      <c r="G368" s="121">
        <f>SUMIF(訂單詳細資料表格[訂單編號],訂單資料表格[[#This Row],[訂單編號]],訂單詳細資料表格[小計])</f>
        <v>92782</v>
      </c>
      <c r="H368" s="121">
        <f>SUMIF(訂單詳細資料表格[訂單編號],訂單資料表格[[#This Row],[訂單編號]],訂單詳細資料表格[成本])</f>
        <v>52992</v>
      </c>
      <c r="I368" s="121">
        <v>9</v>
      </c>
      <c r="J368" s="41" t="s">
        <v>214</v>
      </c>
    </row>
    <row r="369" spans="2:10" ht="16.5" customHeight="1" x14ac:dyDescent="0.25">
      <c r="B369" s="112" t="s">
        <v>732</v>
      </c>
      <c r="C369" s="113" t="s">
        <v>177</v>
      </c>
      <c r="D369" s="113" t="s">
        <v>123</v>
      </c>
      <c r="E369" s="114">
        <v>41615</v>
      </c>
      <c r="F369" s="41" t="s">
        <v>1295</v>
      </c>
      <c r="G369" s="121">
        <f>SUMIF(訂單詳細資料表格[訂單編號],訂單資料表格[[#This Row],[訂單編號]],訂單詳細資料表格[小計])</f>
        <v>130194</v>
      </c>
      <c r="H369" s="121">
        <f>SUMIF(訂單詳細資料表格[訂單編號],訂單資料表格[[#This Row],[訂單編號]],訂單詳細資料表格[成本])</f>
        <v>78780</v>
      </c>
      <c r="I369" s="121">
        <v>939</v>
      </c>
      <c r="J369" s="41" t="s">
        <v>221</v>
      </c>
    </row>
    <row r="370" spans="2:10" ht="16.5" customHeight="1" x14ac:dyDescent="0.25">
      <c r="B370" s="112" t="s">
        <v>523</v>
      </c>
      <c r="C370" s="113" t="s">
        <v>177</v>
      </c>
      <c r="D370" s="113" t="s">
        <v>123</v>
      </c>
      <c r="E370" s="114">
        <v>41618</v>
      </c>
      <c r="F370" s="41" t="s">
        <v>1296</v>
      </c>
      <c r="G370" s="121">
        <f>SUMIF(訂單詳細資料表格[訂單編號],訂單資料表格[[#This Row],[訂單編號]],訂單詳細資料表格[小計])</f>
        <v>169198</v>
      </c>
      <c r="H370" s="121">
        <f>SUMIF(訂單詳細資料表格[訂單編號],訂單資料表格[[#This Row],[訂單編號]],訂單詳細資料表格[成本])</f>
        <v>89167</v>
      </c>
      <c r="I370" s="121">
        <v>1578</v>
      </c>
      <c r="J370" s="41" t="s">
        <v>214</v>
      </c>
    </row>
    <row r="371" spans="2:10" ht="16.5" customHeight="1" x14ac:dyDescent="0.25">
      <c r="B371" s="112" t="s">
        <v>744</v>
      </c>
      <c r="C371" s="113" t="s">
        <v>177</v>
      </c>
      <c r="D371" s="113" t="s">
        <v>107</v>
      </c>
      <c r="E371" s="114">
        <v>41636</v>
      </c>
      <c r="F371" s="41" t="s">
        <v>1297</v>
      </c>
      <c r="G371" s="121">
        <f>SUMIF(訂單詳細資料表格[訂單編號],訂單資料表格[[#This Row],[訂單編號]],訂單詳細資料表格[小計])</f>
        <v>51840</v>
      </c>
      <c r="H371" s="121">
        <f>SUMIF(訂單詳細資料表格[訂單編號],訂單資料表格[[#This Row],[訂單編號]],訂單詳細資料表格[成本])</f>
        <v>34875</v>
      </c>
      <c r="I371" s="121">
        <v>468</v>
      </c>
      <c r="J371" s="41" t="s">
        <v>214</v>
      </c>
    </row>
    <row r="372" spans="2:10" ht="16.5" customHeight="1" x14ac:dyDescent="0.25">
      <c r="B372" s="112" t="s">
        <v>1065</v>
      </c>
      <c r="C372" s="113" t="s">
        <v>177</v>
      </c>
      <c r="D372" s="113" t="s">
        <v>157</v>
      </c>
      <c r="E372" s="114">
        <v>41660</v>
      </c>
      <c r="F372" s="41" t="s">
        <v>1296</v>
      </c>
      <c r="G372" s="121">
        <f>SUMIF(訂單詳細資料表格[訂單編號],訂單資料表格[[#This Row],[訂單編號]],訂單詳細資料表格[小計])</f>
        <v>515547</v>
      </c>
      <c r="H372" s="121">
        <f>SUMIF(訂單詳細資料表格[訂單編號],訂單資料表格[[#This Row],[訂單編號]],訂單詳細資料表格[成本])</f>
        <v>272113</v>
      </c>
      <c r="I372" s="121">
        <v>2022</v>
      </c>
      <c r="J372" s="41" t="s">
        <v>221</v>
      </c>
    </row>
    <row r="373" spans="2:10" ht="16.5" customHeight="1" x14ac:dyDescent="0.25">
      <c r="B373" s="112" t="s">
        <v>1272</v>
      </c>
      <c r="C373" s="113" t="s">
        <v>177</v>
      </c>
      <c r="D373" s="113" t="s">
        <v>107</v>
      </c>
      <c r="E373" s="114">
        <v>41661</v>
      </c>
      <c r="F373" s="41" t="s">
        <v>1296</v>
      </c>
      <c r="G373" s="121">
        <f>SUMIF(訂單詳細資料表格[訂單編號],訂單資料表格[[#This Row],[訂單編號]],訂單詳細資料表格[小計])</f>
        <v>62798</v>
      </c>
      <c r="H373" s="121">
        <f>SUMIF(訂單詳細資料表格[訂單編號],訂單資料表格[[#This Row],[訂單編號]],訂單詳細資料表格[成本])</f>
        <v>30435</v>
      </c>
      <c r="I373" s="121">
        <v>2232</v>
      </c>
      <c r="J373" s="41" t="s">
        <v>221</v>
      </c>
    </row>
    <row r="374" spans="2:10" ht="16.5" customHeight="1" x14ac:dyDescent="0.25">
      <c r="B374" s="112" t="s">
        <v>1068</v>
      </c>
      <c r="C374" s="113" t="s">
        <v>177</v>
      </c>
      <c r="D374" s="113" t="s">
        <v>123</v>
      </c>
      <c r="E374" s="114">
        <v>41666</v>
      </c>
      <c r="F374" s="41" t="s">
        <v>1295</v>
      </c>
      <c r="G374" s="121">
        <f>SUMIF(訂單詳細資料表格[訂單編號],訂單資料表格[[#This Row],[訂單編號]],訂單詳細資料表格[小計])</f>
        <v>77004</v>
      </c>
      <c r="H374" s="121">
        <f>SUMIF(訂單詳細資料表格[訂單編號],訂單資料表格[[#This Row],[訂單編號]],訂單詳細資料表格[成本])</f>
        <v>30314</v>
      </c>
      <c r="I374" s="121">
        <v>267</v>
      </c>
      <c r="J374" s="41" t="s">
        <v>214</v>
      </c>
    </row>
    <row r="375" spans="2:10" ht="16.5" customHeight="1" x14ac:dyDescent="0.25">
      <c r="B375" s="112" t="s">
        <v>799</v>
      </c>
      <c r="C375" s="113" t="s">
        <v>177</v>
      </c>
      <c r="D375" s="113" t="s">
        <v>157</v>
      </c>
      <c r="E375" s="114">
        <v>41689</v>
      </c>
      <c r="F375" s="41" t="s">
        <v>1296</v>
      </c>
      <c r="G375" s="121">
        <f>SUMIF(訂單詳細資料表格[訂單編號],訂單資料表格[[#This Row],[訂單編號]],訂單詳細資料表格[小計])</f>
        <v>143077</v>
      </c>
      <c r="H375" s="121">
        <f>SUMIF(訂單詳細資料表格[訂單編號],訂單資料表格[[#This Row],[訂單編號]],訂單詳細資料表格[成本])</f>
        <v>82447</v>
      </c>
      <c r="I375" s="121">
        <v>13</v>
      </c>
      <c r="J375" s="41" t="s">
        <v>214</v>
      </c>
    </row>
    <row r="376" spans="2:10" ht="16.5" customHeight="1" x14ac:dyDescent="0.25">
      <c r="B376" s="112" t="s">
        <v>1085</v>
      </c>
      <c r="C376" s="113" t="s">
        <v>177</v>
      </c>
      <c r="D376" s="113" t="s">
        <v>123</v>
      </c>
      <c r="E376" s="114">
        <v>41691</v>
      </c>
      <c r="F376" s="41" t="s">
        <v>1297</v>
      </c>
      <c r="G376" s="121">
        <f>SUMIF(訂單詳細資料表格[訂單編號],訂單資料表格[[#This Row],[訂單編號]],訂單詳細資料表格[小計])</f>
        <v>304374</v>
      </c>
      <c r="H376" s="121">
        <f>SUMIF(訂單詳細資料表格[訂單編號],訂單資料表格[[#This Row],[訂單編號]],訂單詳細資料表格[成本])</f>
        <v>171671</v>
      </c>
      <c r="I376" s="121">
        <v>1424</v>
      </c>
      <c r="J376" s="41" t="s">
        <v>221</v>
      </c>
    </row>
    <row r="377" spans="2:10" ht="16.5" customHeight="1" x14ac:dyDescent="0.25">
      <c r="B377" s="112" t="s">
        <v>829</v>
      </c>
      <c r="C377" s="113" t="s">
        <v>177</v>
      </c>
      <c r="D377" s="113" t="s">
        <v>107</v>
      </c>
      <c r="E377" s="114">
        <v>41725</v>
      </c>
      <c r="F377" s="41" t="s">
        <v>1296</v>
      </c>
      <c r="G377" s="121">
        <f>SUMIF(訂單詳細資料表格[訂單編號],訂單資料表格[[#This Row],[訂單編號]],訂單詳細資料表格[小計])</f>
        <v>285504</v>
      </c>
      <c r="H377" s="121">
        <f>SUMIF(訂單詳細資料表格[訂單編號],訂單資料表格[[#This Row],[訂單編號]],訂單詳細資料表格[成本])</f>
        <v>182046</v>
      </c>
      <c r="I377" s="121">
        <v>2888</v>
      </c>
      <c r="J377" s="41" t="s">
        <v>221</v>
      </c>
    </row>
    <row r="378" spans="2:10" ht="16.5" customHeight="1" x14ac:dyDescent="0.25">
      <c r="B378" s="112" t="s">
        <v>840</v>
      </c>
      <c r="C378" s="113" t="s">
        <v>177</v>
      </c>
      <c r="D378" s="113" t="s">
        <v>123</v>
      </c>
      <c r="E378" s="114">
        <v>41740</v>
      </c>
      <c r="F378" s="41" t="s">
        <v>1297</v>
      </c>
      <c r="G378" s="121">
        <f>SUMIF(訂單詳細資料表格[訂單編號],訂單資料表格[[#This Row],[訂單編號]],訂單詳細資料表格[小計])</f>
        <v>302593</v>
      </c>
      <c r="H378" s="121">
        <f>SUMIF(訂單詳細資料表格[訂單編號],訂單資料表格[[#This Row],[訂單編號]],訂單詳細資料表格[成本])</f>
        <v>152736</v>
      </c>
      <c r="I378" s="121">
        <v>223</v>
      </c>
      <c r="J378" s="41" t="s">
        <v>221</v>
      </c>
    </row>
    <row r="379" spans="2:10" ht="16.5" customHeight="1" x14ac:dyDescent="0.25">
      <c r="B379" s="112" t="s">
        <v>1110</v>
      </c>
      <c r="C379" s="113" t="s">
        <v>177</v>
      </c>
      <c r="D379" s="113" t="s">
        <v>123</v>
      </c>
      <c r="E379" s="114">
        <v>41740</v>
      </c>
      <c r="F379" s="41" t="s">
        <v>1296</v>
      </c>
      <c r="G379" s="121">
        <f>SUMIF(訂單詳細資料表格[訂單編號],訂單資料表格[[#This Row],[訂單編號]],訂單詳細資料表格[小計])</f>
        <v>18945</v>
      </c>
      <c r="H379" s="121">
        <f>SUMIF(訂單詳細資料表格[訂單編號],訂單資料表格[[#This Row],[訂單編號]],訂單詳細資料表格[成本])</f>
        <v>12960</v>
      </c>
      <c r="I379" s="121">
        <v>289</v>
      </c>
      <c r="J379" s="41" t="s">
        <v>221</v>
      </c>
    </row>
    <row r="380" spans="2:10" ht="16.5" customHeight="1" x14ac:dyDescent="0.25">
      <c r="B380" s="112" t="s">
        <v>1112</v>
      </c>
      <c r="C380" s="113" t="s">
        <v>177</v>
      </c>
      <c r="D380" s="113" t="s">
        <v>107</v>
      </c>
      <c r="E380" s="114">
        <v>41742</v>
      </c>
      <c r="F380" s="41" t="s">
        <v>1297</v>
      </c>
      <c r="G380" s="121">
        <f>SUMIF(訂單詳細資料表格[訂單編號],訂單資料表格[[#This Row],[訂單編號]],訂單詳細資料表格[小計])</f>
        <v>11293</v>
      </c>
      <c r="H380" s="121">
        <f>SUMIF(訂單詳細資料表格[訂單編號],訂單資料表格[[#This Row],[訂單編號]],訂單詳細資料表格[成本])</f>
        <v>5612</v>
      </c>
      <c r="I380" s="121">
        <v>8</v>
      </c>
      <c r="J380" s="41" t="s">
        <v>214</v>
      </c>
    </row>
    <row r="381" spans="2:10" ht="16.5" customHeight="1" x14ac:dyDescent="0.25">
      <c r="B381" s="112" t="s">
        <v>757</v>
      </c>
      <c r="C381" s="113" t="s">
        <v>177</v>
      </c>
      <c r="D381" s="113" t="s">
        <v>107</v>
      </c>
      <c r="E381" s="114">
        <v>41753</v>
      </c>
      <c r="F381" s="41" t="s">
        <v>1296</v>
      </c>
      <c r="G381" s="121">
        <f>SUMIF(訂單詳細資料表格[訂單編號],訂單資料表格[[#This Row],[訂單編號]],訂單詳細資料表格[小計])</f>
        <v>83376</v>
      </c>
      <c r="H381" s="121">
        <f>SUMIF(訂單詳細資料表格[訂單編號],訂單資料表格[[#This Row],[訂單編號]],訂單詳細資料表格[成本])</f>
        <v>56862</v>
      </c>
      <c r="I381" s="121">
        <v>407</v>
      </c>
      <c r="J381" s="41" t="s">
        <v>214</v>
      </c>
    </row>
    <row r="382" spans="2:10" ht="16.5" customHeight="1" x14ac:dyDescent="0.25">
      <c r="B382" s="112" t="s">
        <v>769</v>
      </c>
      <c r="C382" s="113" t="s">
        <v>177</v>
      </c>
      <c r="D382" s="113" t="s">
        <v>123</v>
      </c>
      <c r="E382" s="114">
        <v>41781</v>
      </c>
      <c r="F382" s="41" t="s">
        <v>1295</v>
      </c>
      <c r="G382" s="121">
        <f>SUMIF(訂單詳細資料表格[訂單編號],訂單資料表格[[#This Row],[訂單編號]],訂單詳細資料表格[小計])</f>
        <v>152822</v>
      </c>
      <c r="H382" s="121">
        <f>SUMIF(訂單詳細資料表格[訂單編號],訂單資料表格[[#This Row],[訂單編號]],訂單詳細資料表格[成本])</f>
        <v>74596</v>
      </c>
      <c r="I382" s="121">
        <v>877</v>
      </c>
      <c r="J382" s="41" t="s">
        <v>221</v>
      </c>
    </row>
    <row r="383" spans="2:10" ht="16.5" customHeight="1" x14ac:dyDescent="0.25">
      <c r="B383" s="112" t="s">
        <v>1144</v>
      </c>
      <c r="C383" s="113" t="s">
        <v>177</v>
      </c>
      <c r="D383" s="113" t="s">
        <v>107</v>
      </c>
      <c r="E383" s="114">
        <v>41796</v>
      </c>
      <c r="F383" s="41" t="s">
        <v>1295</v>
      </c>
      <c r="G383" s="121">
        <f>SUMIF(訂單詳細資料表格[訂單編號],訂單資料表格[[#This Row],[訂單編號]],訂單詳細資料表格[小計])</f>
        <v>58824</v>
      </c>
      <c r="H383" s="121">
        <f>SUMIF(訂單詳細資料表格[訂單編號],訂單資料表格[[#This Row],[訂單編號]],訂單詳細資料表格[成本])</f>
        <v>35712</v>
      </c>
      <c r="I383" s="121">
        <v>150</v>
      </c>
      <c r="J383" s="41" t="s">
        <v>221</v>
      </c>
    </row>
    <row r="384" spans="2:10" ht="16.5" customHeight="1" x14ac:dyDescent="0.25">
      <c r="B384" s="112" t="s">
        <v>893</v>
      </c>
      <c r="C384" s="113" t="s">
        <v>177</v>
      </c>
      <c r="D384" s="113" t="s">
        <v>107</v>
      </c>
      <c r="E384" s="114">
        <v>41799</v>
      </c>
      <c r="F384" s="41" t="s">
        <v>1297</v>
      </c>
      <c r="G384" s="121">
        <f>SUMIF(訂單詳細資料表格[訂單編號],訂單資料表格[[#This Row],[訂單編號]],訂單詳細資料表格[小計])</f>
        <v>76563</v>
      </c>
      <c r="H384" s="121">
        <f>SUMIF(訂單詳細資料表格[訂單編號],訂單資料表格[[#This Row],[訂單編號]],訂單詳細資料表格[成本])</f>
        <v>51653</v>
      </c>
      <c r="I384" s="121">
        <v>176</v>
      </c>
      <c r="J384" s="41" t="s">
        <v>214</v>
      </c>
    </row>
    <row r="385" spans="2:10" ht="16.5" customHeight="1" x14ac:dyDescent="0.25">
      <c r="B385" s="112" t="s">
        <v>1151</v>
      </c>
      <c r="C385" s="113" t="s">
        <v>177</v>
      </c>
      <c r="D385" s="113" t="s">
        <v>123</v>
      </c>
      <c r="E385" s="114">
        <v>41806</v>
      </c>
      <c r="F385" s="41" t="s">
        <v>1297</v>
      </c>
      <c r="G385" s="121">
        <f>SUMIF(訂單詳細資料表格[訂單編號],訂單資料表格[[#This Row],[訂單編號]],訂單詳細資料表格[小計])</f>
        <v>54652</v>
      </c>
      <c r="H385" s="121">
        <f>SUMIF(訂單詳細資料表格[訂單編號],訂單資料表格[[#This Row],[訂單編號]],訂單詳細資料表格[成本])</f>
        <v>28548</v>
      </c>
      <c r="I385" s="121">
        <v>323</v>
      </c>
      <c r="J385" s="41" t="s">
        <v>214</v>
      </c>
    </row>
    <row r="386" spans="2:10" ht="16.5" customHeight="1" x14ac:dyDescent="0.25">
      <c r="B386" s="112" t="s">
        <v>912</v>
      </c>
      <c r="C386" s="113" t="s">
        <v>177</v>
      </c>
      <c r="D386" s="113" t="s">
        <v>157</v>
      </c>
      <c r="E386" s="114">
        <v>41821</v>
      </c>
      <c r="F386" s="41" t="s">
        <v>1297</v>
      </c>
      <c r="G386" s="121">
        <f>SUMIF(訂單詳細資料表格[訂單編號],訂單資料表格[[#This Row],[訂單編號]],訂單詳細資料表格[小計])</f>
        <v>71344</v>
      </c>
      <c r="H386" s="121">
        <f>SUMIF(訂單詳細資料表格[訂單編號],訂單資料表格[[#This Row],[訂單編號]],訂單詳細資料表格[成本])</f>
        <v>45619</v>
      </c>
      <c r="I386" s="121">
        <v>252</v>
      </c>
      <c r="J386" s="41" t="s">
        <v>221</v>
      </c>
    </row>
    <row r="387" spans="2:10" ht="16.5" customHeight="1" x14ac:dyDescent="0.25">
      <c r="B387" s="112" t="s">
        <v>779</v>
      </c>
      <c r="C387" s="113" t="s">
        <v>177</v>
      </c>
      <c r="D387" s="113" t="s">
        <v>157</v>
      </c>
      <c r="E387" s="114">
        <v>41825</v>
      </c>
      <c r="F387" s="41" t="s">
        <v>1297</v>
      </c>
      <c r="G387" s="121">
        <f>SUMIF(訂單詳細資料表格[訂單編號],訂單資料表格[[#This Row],[訂單編號]],訂單詳細資料表格[小計])</f>
        <v>76268</v>
      </c>
      <c r="H387" s="121">
        <f>SUMIF(訂單詳細資料表格[訂單編號],訂單資料表格[[#This Row],[訂單編號]],訂單詳細資料表格[成本])</f>
        <v>41262</v>
      </c>
      <c r="I387" s="121">
        <v>39</v>
      </c>
      <c r="J387" s="41" t="s">
        <v>221</v>
      </c>
    </row>
    <row r="388" spans="2:10" ht="16.5" customHeight="1" x14ac:dyDescent="0.25">
      <c r="B388" s="112" t="s">
        <v>922</v>
      </c>
      <c r="C388" s="113" t="s">
        <v>177</v>
      </c>
      <c r="D388" s="113" t="s">
        <v>157</v>
      </c>
      <c r="E388" s="114">
        <v>41833</v>
      </c>
      <c r="F388" s="41" t="s">
        <v>1296</v>
      </c>
      <c r="G388" s="121">
        <f>SUMIF(訂單詳細資料表格[訂單編號],訂單資料表格[[#This Row],[訂單編號]],訂單詳細資料表格[小計])</f>
        <v>57744</v>
      </c>
      <c r="H388" s="121">
        <f>SUMIF(訂單詳細資料表格[訂單編號],訂單資料表格[[#This Row],[訂單編號]],訂單詳細資料表格[成本])</f>
        <v>32636</v>
      </c>
      <c r="I388" s="121">
        <v>673</v>
      </c>
      <c r="J388" s="41" t="s">
        <v>214</v>
      </c>
    </row>
    <row r="389" spans="2:10" ht="16.5" customHeight="1" x14ac:dyDescent="0.25">
      <c r="B389" s="112" t="s">
        <v>923</v>
      </c>
      <c r="C389" s="113" t="s">
        <v>177</v>
      </c>
      <c r="D389" s="113" t="s">
        <v>157</v>
      </c>
      <c r="E389" s="114">
        <v>41835</v>
      </c>
      <c r="F389" s="41" t="s">
        <v>1296</v>
      </c>
      <c r="G389" s="121">
        <f>SUMIF(訂單詳細資料表格[訂單編號],訂單資料表格[[#This Row],[訂單編號]],訂單詳細資料表格[小計])</f>
        <v>337866</v>
      </c>
      <c r="H389" s="121">
        <f>SUMIF(訂單詳細資料表格[訂單編號],訂單資料表格[[#This Row],[訂單編號]],訂單詳細資料表格[成本])</f>
        <v>179735</v>
      </c>
      <c r="I389" s="121">
        <v>989</v>
      </c>
      <c r="J389" s="41" t="s">
        <v>221</v>
      </c>
    </row>
    <row r="390" spans="2:10" ht="16.5" customHeight="1" x14ac:dyDescent="0.25">
      <c r="B390" s="112" t="s">
        <v>1214</v>
      </c>
      <c r="C390" s="113" t="s">
        <v>177</v>
      </c>
      <c r="D390" s="113" t="s">
        <v>157</v>
      </c>
      <c r="E390" s="114">
        <v>41936</v>
      </c>
      <c r="F390" s="41" t="s">
        <v>1296</v>
      </c>
      <c r="G390" s="121">
        <f>SUMIF(訂單詳細資料表格[訂單編號],訂單資料表格[[#This Row],[訂單編號]],訂單詳細資料表格[小計])</f>
        <v>193997</v>
      </c>
      <c r="H390" s="121">
        <f>SUMIF(訂單詳細資料表格[訂單編號],訂單資料表格[[#This Row],[訂單編號]],訂單詳細資料表格[成本])</f>
        <v>119389</v>
      </c>
      <c r="I390" s="121">
        <v>967</v>
      </c>
      <c r="J390" s="41" t="s">
        <v>214</v>
      </c>
    </row>
    <row r="391" spans="2:10" ht="16.5" customHeight="1" x14ac:dyDescent="0.25">
      <c r="B391" s="112" t="s">
        <v>1225</v>
      </c>
      <c r="C391" s="113" t="s">
        <v>177</v>
      </c>
      <c r="D391" s="113" t="s">
        <v>157</v>
      </c>
      <c r="E391" s="114">
        <v>41953</v>
      </c>
      <c r="F391" s="41" t="s">
        <v>1296</v>
      </c>
      <c r="G391" s="121">
        <f>SUMIF(訂單詳細資料表格[訂單編號],訂單資料表格[[#This Row],[訂單編號]],訂單詳細資料表格[小計])</f>
        <v>17976</v>
      </c>
      <c r="H391" s="121">
        <f>SUMIF(訂單詳細資料表格[訂單編號],訂單資料表格[[#This Row],[訂單編號]],訂單詳細資料表格[成本])</f>
        <v>10248</v>
      </c>
      <c r="I391" s="121">
        <v>496</v>
      </c>
      <c r="J391" s="41" t="s">
        <v>221</v>
      </c>
    </row>
    <row r="392" spans="2:10" ht="16.5" customHeight="1" x14ac:dyDescent="0.25">
      <c r="B392" s="112" t="s">
        <v>1008</v>
      </c>
      <c r="C392" s="113" t="s">
        <v>177</v>
      </c>
      <c r="D392" s="113" t="s">
        <v>107</v>
      </c>
      <c r="E392" s="114">
        <v>41956</v>
      </c>
      <c r="F392" s="41" t="s">
        <v>1295</v>
      </c>
      <c r="G392" s="121">
        <f>SUMIF(訂單詳細資料表格[訂單編號],訂單資料表格[[#This Row],[訂單編號]],訂單詳細資料表格[小計])</f>
        <v>80405</v>
      </c>
      <c r="H392" s="121">
        <f>SUMIF(訂單詳細資料表格[訂單編號],訂單資料表格[[#This Row],[訂單編號]],訂單詳細資料表格[成本])</f>
        <v>50340</v>
      </c>
      <c r="I392" s="121">
        <v>1700</v>
      </c>
      <c r="J392" s="41" t="s">
        <v>214</v>
      </c>
    </row>
    <row r="393" spans="2:10" ht="16.5" customHeight="1" x14ac:dyDescent="0.25">
      <c r="B393" s="112" t="s">
        <v>1017</v>
      </c>
      <c r="C393" s="113" t="s">
        <v>177</v>
      </c>
      <c r="D393" s="113" t="s">
        <v>107</v>
      </c>
      <c r="E393" s="114">
        <v>41967</v>
      </c>
      <c r="F393" s="41" t="s">
        <v>1297</v>
      </c>
      <c r="G393" s="121">
        <f>SUMIF(訂單詳細資料表格[訂單編號],訂單資料表格[[#This Row],[訂單編號]],訂單詳細資料表格[小計])</f>
        <v>44250</v>
      </c>
      <c r="H393" s="121">
        <f>SUMIF(訂單詳細資料表格[訂單編號],訂單資料表格[[#This Row],[訂單編號]],訂單詳細資料表格[成本])</f>
        <v>31590</v>
      </c>
      <c r="I393" s="121">
        <v>365</v>
      </c>
      <c r="J393" s="41" t="s">
        <v>214</v>
      </c>
    </row>
    <row r="394" spans="2:10" ht="16.5" customHeight="1" x14ac:dyDescent="0.25">
      <c r="B394" s="112" t="s">
        <v>1242</v>
      </c>
      <c r="C394" s="113" t="s">
        <v>177</v>
      </c>
      <c r="D394" s="113" t="s">
        <v>107</v>
      </c>
      <c r="E394" s="114">
        <v>41975</v>
      </c>
      <c r="F394" s="41" t="s">
        <v>1296</v>
      </c>
      <c r="G394" s="121">
        <f>SUMIF(訂單詳細資料表格[訂單編號],訂單資料表格[[#This Row],[訂單編號]],訂單詳細資料表格[小計])</f>
        <v>240015</v>
      </c>
      <c r="H394" s="121">
        <f>SUMIF(訂單詳細資料表格[訂單編號],訂單資料表格[[#This Row],[訂單編號]],訂單詳細資料表格[成本])</f>
        <v>129548</v>
      </c>
      <c r="I394" s="121">
        <v>3754</v>
      </c>
      <c r="J394" s="41" t="s">
        <v>221</v>
      </c>
    </row>
    <row r="395" spans="2:10" ht="16.5" customHeight="1" x14ac:dyDescent="0.25">
      <c r="B395" s="112" t="s">
        <v>306</v>
      </c>
      <c r="C395" s="113" t="s">
        <v>181</v>
      </c>
      <c r="D395" s="113" t="s">
        <v>137</v>
      </c>
      <c r="E395" s="114">
        <v>41341</v>
      </c>
      <c r="F395" s="41" t="s">
        <v>1295</v>
      </c>
      <c r="G395" s="121">
        <f>SUMIF(訂單詳細資料表格[訂單編號],訂單資料表格[[#This Row],[訂單編號]],訂單詳細資料表格[小計])</f>
        <v>166802</v>
      </c>
      <c r="H395" s="121">
        <f>SUMIF(訂單詳細資料表格[訂單編號],訂單資料表格[[#This Row],[訂單編號]],訂單詳細資料表格[成本])</f>
        <v>97690</v>
      </c>
      <c r="I395" s="121">
        <v>1396</v>
      </c>
      <c r="J395" s="41" t="s">
        <v>214</v>
      </c>
    </row>
    <row r="396" spans="2:10" ht="16.5" customHeight="1" x14ac:dyDescent="0.25">
      <c r="B396" s="112" t="s">
        <v>341</v>
      </c>
      <c r="C396" s="113" t="s">
        <v>181</v>
      </c>
      <c r="D396" s="113" t="s">
        <v>140</v>
      </c>
      <c r="E396" s="114">
        <v>41381</v>
      </c>
      <c r="F396" s="41" t="s">
        <v>1296</v>
      </c>
      <c r="G396" s="121">
        <f>SUMIF(訂單詳細資料表格[訂單編號],訂單資料表格[[#This Row],[訂單編號]],訂單詳細資料表格[小計])</f>
        <v>21840</v>
      </c>
      <c r="H396" s="121">
        <f>SUMIF(訂單詳細資料表格[訂單編號],訂單資料表格[[#This Row],[訂單編號]],訂單詳細資料表格[成本])</f>
        <v>11970</v>
      </c>
      <c r="I396" s="121">
        <v>205</v>
      </c>
      <c r="J396" s="41" t="s">
        <v>221</v>
      </c>
    </row>
    <row r="397" spans="2:10" ht="16.5" customHeight="1" x14ac:dyDescent="0.25">
      <c r="B397" s="112" t="s">
        <v>603</v>
      </c>
      <c r="C397" s="113" t="s">
        <v>181</v>
      </c>
      <c r="D397" s="113" t="s">
        <v>104</v>
      </c>
      <c r="E397" s="114">
        <v>41382</v>
      </c>
      <c r="F397" s="41" t="s">
        <v>1296</v>
      </c>
      <c r="G397" s="121">
        <f>SUMIF(訂單詳細資料表格[訂單編號],訂單資料表格[[#This Row],[訂單編號]],訂單詳細資料表格[小計])</f>
        <v>77318</v>
      </c>
      <c r="H397" s="121">
        <f>SUMIF(訂單詳細資料表格[訂單編號],訂單資料表格[[#This Row],[訂單編號]],訂單詳細資料表格[成本])</f>
        <v>50109</v>
      </c>
      <c r="I397" s="121">
        <v>544</v>
      </c>
      <c r="J397" s="41" t="s">
        <v>214</v>
      </c>
    </row>
    <row r="398" spans="2:10" ht="16.5" customHeight="1" x14ac:dyDescent="0.25">
      <c r="B398" s="112" t="s">
        <v>606</v>
      </c>
      <c r="C398" s="113" t="s">
        <v>181</v>
      </c>
      <c r="D398" s="113" t="s">
        <v>104</v>
      </c>
      <c r="E398" s="114">
        <v>41385</v>
      </c>
      <c r="F398" s="41" t="s">
        <v>1295</v>
      </c>
      <c r="G398" s="121">
        <f>SUMIF(訂單詳細資料表格[訂單編號],訂單資料表格[[#This Row],[訂單編號]],訂單詳細資料表格[小計])</f>
        <v>106347</v>
      </c>
      <c r="H398" s="121">
        <f>SUMIF(訂單詳細資料表格[訂單編號],訂單資料表格[[#This Row],[訂單編號]],訂單詳細資料表格[成本])</f>
        <v>49447</v>
      </c>
      <c r="I398" s="121">
        <v>356</v>
      </c>
      <c r="J398" s="41" t="s">
        <v>214</v>
      </c>
    </row>
    <row r="399" spans="2:10" ht="16.5" customHeight="1" x14ac:dyDescent="0.25">
      <c r="B399" s="112" t="s">
        <v>608</v>
      </c>
      <c r="C399" s="113" t="s">
        <v>181</v>
      </c>
      <c r="D399" s="113" t="s">
        <v>104</v>
      </c>
      <c r="E399" s="114">
        <v>41387</v>
      </c>
      <c r="F399" s="41" t="s">
        <v>1297</v>
      </c>
      <c r="G399" s="121">
        <f>SUMIF(訂單詳細資料表格[訂單編號],訂單資料表格[[#This Row],[訂單編號]],訂單詳細資料表格[小計])</f>
        <v>104114</v>
      </c>
      <c r="H399" s="121">
        <f>SUMIF(訂單詳細資料表格[訂單編號],訂單資料表格[[#This Row],[訂單編號]],訂單詳細資料表格[成本])</f>
        <v>52668</v>
      </c>
      <c r="I399" s="121">
        <v>1636</v>
      </c>
      <c r="J399" s="41" t="s">
        <v>214</v>
      </c>
    </row>
    <row r="400" spans="2:10" ht="16.5" customHeight="1" x14ac:dyDescent="0.25">
      <c r="B400" s="112" t="s">
        <v>381</v>
      </c>
      <c r="C400" s="113" t="s">
        <v>181</v>
      </c>
      <c r="D400" s="113" t="s">
        <v>140</v>
      </c>
      <c r="E400" s="114">
        <v>41425</v>
      </c>
      <c r="F400" s="41" t="s">
        <v>1297</v>
      </c>
      <c r="G400" s="121">
        <f>SUMIF(訂單詳細資料表格[訂單編號],訂單資料表格[[#This Row],[訂單編號]],訂單詳細資料表格[小計])</f>
        <v>70890</v>
      </c>
      <c r="H400" s="121">
        <f>SUMIF(訂單詳細資料表格[訂單編號],訂單資料表格[[#This Row],[訂單編號]],訂單詳細資料表格[成本])</f>
        <v>58752</v>
      </c>
      <c r="I400" s="121">
        <v>71</v>
      </c>
      <c r="J400" s="41" t="s">
        <v>221</v>
      </c>
    </row>
    <row r="401" spans="2:10" ht="16.5" customHeight="1" x14ac:dyDescent="0.25">
      <c r="B401" s="112" t="s">
        <v>388</v>
      </c>
      <c r="C401" s="113" t="s">
        <v>181</v>
      </c>
      <c r="D401" s="113" t="s">
        <v>104</v>
      </c>
      <c r="E401" s="114">
        <v>41433</v>
      </c>
      <c r="F401" s="41" t="s">
        <v>1296</v>
      </c>
      <c r="G401" s="121">
        <f>SUMIF(訂單詳細資料表格[訂單編號],訂單資料表格[[#This Row],[訂單編號]],訂單詳細資料表格[小計])</f>
        <v>74052</v>
      </c>
      <c r="H401" s="121">
        <f>SUMIF(訂單詳細資料表格[訂單編號],訂單資料表格[[#This Row],[訂單編號]],訂單詳細資料表格[成本])</f>
        <v>51183</v>
      </c>
      <c r="I401" s="121">
        <v>611</v>
      </c>
      <c r="J401" s="41" t="s">
        <v>221</v>
      </c>
    </row>
    <row r="402" spans="2:10" ht="16.5" customHeight="1" x14ac:dyDescent="0.25">
      <c r="B402" s="112" t="s">
        <v>393</v>
      </c>
      <c r="C402" s="113" t="s">
        <v>181</v>
      </c>
      <c r="D402" s="113" t="s">
        <v>137</v>
      </c>
      <c r="E402" s="114">
        <v>41441</v>
      </c>
      <c r="F402" s="41" t="s">
        <v>1297</v>
      </c>
      <c r="G402" s="121">
        <f>SUMIF(訂單詳細資料表格[訂單編號],訂單資料表格[[#This Row],[訂單編號]],訂單詳細資料表格[小計])</f>
        <v>150136</v>
      </c>
      <c r="H402" s="121">
        <f>SUMIF(訂單詳細資料表格[訂單編號],訂單資料表格[[#This Row],[訂單編號]],訂單詳細資料表格[成本])</f>
        <v>78371</v>
      </c>
      <c r="I402" s="121">
        <v>1452</v>
      </c>
      <c r="J402" s="41" t="s">
        <v>221</v>
      </c>
    </row>
    <row r="403" spans="2:10" ht="16.5" customHeight="1" x14ac:dyDescent="0.25">
      <c r="B403" s="112" t="s">
        <v>634</v>
      </c>
      <c r="C403" s="113" t="s">
        <v>181</v>
      </c>
      <c r="D403" s="113" t="s">
        <v>104</v>
      </c>
      <c r="E403" s="114">
        <v>41441</v>
      </c>
      <c r="F403" s="41" t="s">
        <v>1296</v>
      </c>
      <c r="G403" s="121">
        <f>SUMIF(訂單詳細資料表格[訂單編號],訂單資料表格[[#This Row],[訂單編號]],訂單詳細資料表格[小計])</f>
        <v>303998</v>
      </c>
      <c r="H403" s="121">
        <f>SUMIF(訂單詳細資料表格[訂單編號],訂單資料表格[[#This Row],[訂單編號]],訂單詳細資料表格[成本])</f>
        <v>186022</v>
      </c>
      <c r="I403" s="121">
        <v>3971</v>
      </c>
      <c r="J403" s="41" t="s">
        <v>221</v>
      </c>
    </row>
    <row r="404" spans="2:10" ht="16.5" customHeight="1" x14ac:dyDescent="0.25">
      <c r="B404" s="112" t="s">
        <v>419</v>
      </c>
      <c r="C404" s="113" t="s">
        <v>181</v>
      </c>
      <c r="D404" s="113" t="s">
        <v>137</v>
      </c>
      <c r="E404" s="114">
        <v>41479</v>
      </c>
      <c r="F404" s="41" t="s">
        <v>1296</v>
      </c>
      <c r="G404" s="121">
        <f>SUMIF(訂單詳細資料表格[訂單編號],訂單資料表格[[#This Row],[訂單編號]],訂單詳細資料表格[小計])</f>
        <v>197664</v>
      </c>
      <c r="H404" s="121">
        <f>SUMIF(訂單詳細資料表格[訂單編號],訂單資料表格[[#This Row],[訂單編號]],訂單詳細資料表格[成本])</f>
        <v>114414</v>
      </c>
      <c r="I404" s="121">
        <v>3662</v>
      </c>
      <c r="J404" s="41" t="s">
        <v>221</v>
      </c>
    </row>
    <row r="405" spans="2:10" ht="16.5" customHeight="1" x14ac:dyDescent="0.25">
      <c r="B405" s="112" t="s">
        <v>445</v>
      </c>
      <c r="C405" s="113" t="s">
        <v>181</v>
      </c>
      <c r="D405" s="113" t="s">
        <v>137</v>
      </c>
      <c r="E405" s="114">
        <v>41513</v>
      </c>
      <c r="F405" s="41" t="s">
        <v>1297</v>
      </c>
      <c r="G405" s="121">
        <f>SUMIF(訂單詳細資料表格[訂單編號],訂單資料表格[[#This Row],[訂單編號]],訂單詳細資料表格[小計])</f>
        <v>772502</v>
      </c>
      <c r="H405" s="121">
        <f>SUMIF(訂單詳細資料表格[訂單編號],訂單資料表格[[#This Row],[訂單編號]],訂單詳細資料表格[成本])</f>
        <v>406463</v>
      </c>
      <c r="I405" s="121">
        <v>4668</v>
      </c>
      <c r="J405" s="41" t="s">
        <v>214</v>
      </c>
    </row>
    <row r="406" spans="2:10" ht="16.5" customHeight="1" x14ac:dyDescent="0.25">
      <c r="B406" s="112" t="s">
        <v>678</v>
      </c>
      <c r="C406" s="113" t="s">
        <v>181</v>
      </c>
      <c r="D406" s="113" t="s">
        <v>140</v>
      </c>
      <c r="E406" s="114">
        <v>41531</v>
      </c>
      <c r="F406" s="41" t="s">
        <v>1296</v>
      </c>
      <c r="G406" s="121">
        <f>SUMIF(訂單詳細資料表格[訂單編號],訂單資料表格[[#This Row],[訂單編號]],訂單詳細資料表格[小計])</f>
        <v>36582</v>
      </c>
      <c r="H406" s="121">
        <f>SUMIF(訂單詳細資料表格[訂單編號],訂單資料表格[[#This Row],[訂單編號]],訂單詳細資料表格[成本])</f>
        <v>29946</v>
      </c>
      <c r="I406" s="121">
        <v>930</v>
      </c>
      <c r="J406" s="41" t="s">
        <v>221</v>
      </c>
    </row>
    <row r="407" spans="2:10" ht="16.5" customHeight="1" x14ac:dyDescent="0.25">
      <c r="B407" s="112" t="s">
        <v>455</v>
      </c>
      <c r="C407" s="113" t="s">
        <v>181</v>
      </c>
      <c r="D407" s="113" t="s">
        <v>137</v>
      </c>
      <c r="E407" s="114">
        <v>41531</v>
      </c>
      <c r="F407" s="41" t="s">
        <v>1296</v>
      </c>
      <c r="G407" s="121">
        <f>SUMIF(訂單詳細資料表格[訂單編號],訂單資料表格[[#This Row],[訂單編號]],訂單詳細資料表格[小計])</f>
        <v>94573</v>
      </c>
      <c r="H407" s="121">
        <f>SUMIF(訂單詳細資料表格[訂單編號],訂單資料表格[[#This Row],[訂單編號]],訂單詳細資料表格[成本])</f>
        <v>50169</v>
      </c>
      <c r="I407" s="121">
        <v>1485</v>
      </c>
      <c r="J407" s="41" t="s">
        <v>214</v>
      </c>
    </row>
    <row r="408" spans="2:10" ht="16.5" customHeight="1" x14ac:dyDescent="0.25">
      <c r="B408" s="112" t="s">
        <v>680</v>
      </c>
      <c r="C408" s="113" t="s">
        <v>181</v>
      </c>
      <c r="D408" s="113" t="s">
        <v>104</v>
      </c>
      <c r="E408" s="114">
        <v>41534</v>
      </c>
      <c r="F408" s="41" t="s">
        <v>1295</v>
      </c>
      <c r="G408" s="121">
        <f>SUMIF(訂單詳細資料表格[訂單編號],訂單資料表格[[#This Row],[訂單編號]],訂單詳細資料表格[小計])</f>
        <v>151144</v>
      </c>
      <c r="H408" s="121">
        <f>SUMIF(訂單詳細資料表格[訂單編號],訂單資料表格[[#This Row],[訂單編號]],訂單詳細資料表格[成本])</f>
        <v>88423</v>
      </c>
      <c r="I408" s="121">
        <v>71</v>
      </c>
      <c r="J408" s="41" t="s">
        <v>214</v>
      </c>
    </row>
    <row r="409" spans="2:10" ht="16.5" customHeight="1" x14ac:dyDescent="0.25">
      <c r="B409" s="112" t="s">
        <v>462</v>
      </c>
      <c r="C409" s="113" t="s">
        <v>181</v>
      </c>
      <c r="D409" s="113" t="s">
        <v>137</v>
      </c>
      <c r="E409" s="114">
        <v>41539</v>
      </c>
      <c r="F409" s="41" t="s">
        <v>1295</v>
      </c>
      <c r="G409" s="121">
        <f>SUMIF(訂單詳細資料表格[訂單編號],訂單資料表格[[#This Row],[訂單編號]],訂單詳細資料表格[小計])</f>
        <v>232632</v>
      </c>
      <c r="H409" s="121">
        <f>SUMIF(訂單詳細資料表格[訂單編號],訂單資料表格[[#This Row],[訂單編號]],訂單詳細資料表格[成本])</f>
        <v>130670</v>
      </c>
      <c r="I409" s="121">
        <v>459</v>
      </c>
      <c r="J409" s="41" t="s">
        <v>214</v>
      </c>
    </row>
    <row r="410" spans="2:10" ht="16.5" customHeight="1" x14ac:dyDescent="0.25">
      <c r="B410" s="112" t="s">
        <v>472</v>
      </c>
      <c r="C410" s="113" t="s">
        <v>181</v>
      </c>
      <c r="D410" s="113" t="s">
        <v>104</v>
      </c>
      <c r="E410" s="114">
        <v>41554</v>
      </c>
      <c r="F410" s="41" t="s">
        <v>1297</v>
      </c>
      <c r="G410" s="121">
        <f>SUMIF(訂單詳細資料表格[訂單編號],訂單資料表格[[#This Row],[訂單編號]],訂單詳細資料表格[小計])</f>
        <v>213812</v>
      </c>
      <c r="H410" s="121">
        <f>SUMIF(訂單詳細資料表格[訂單編號],訂單資料表格[[#This Row],[訂單編號]],訂單詳細資料表格[成本])</f>
        <v>123411</v>
      </c>
      <c r="I410" s="121">
        <v>4787</v>
      </c>
      <c r="J410" s="41" t="s">
        <v>221</v>
      </c>
    </row>
    <row r="411" spans="2:10" ht="16.5" customHeight="1" x14ac:dyDescent="0.25">
      <c r="B411" s="112" t="s">
        <v>702</v>
      </c>
      <c r="C411" s="113" t="s">
        <v>181</v>
      </c>
      <c r="D411" s="113" t="s">
        <v>137</v>
      </c>
      <c r="E411" s="114">
        <v>41569</v>
      </c>
      <c r="F411" s="41" t="s">
        <v>1296</v>
      </c>
      <c r="G411" s="121">
        <f>SUMIF(訂單詳細資料表格[訂單編號],訂單資料表格[[#This Row],[訂單編號]],訂單詳細資料表格[小計])</f>
        <v>41620</v>
      </c>
      <c r="H411" s="121">
        <f>SUMIF(訂單詳細資料表格[訂單編號],訂單資料表格[[#This Row],[訂單編號]],訂單詳細資料表格[成本])</f>
        <v>27804</v>
      </c>
      <c r="I411" s="121">
        <v>328</v>
      </c>
      <c r="J411" s="41" t="s">
        <v>214</v>
      </c>
    </row>
    <row r="412" spans="2:10" ht="16.5" customHeight="1" x14ac:dyDescent="0.25">
      <c r="B412" s="112" t="s">
        <v>509</v>
      </c>
      <c r="C412" s="113" t="s">
        <v>181</v>
      </c>
      <c r="D412" s="113" t="s">
        <v>140</v>
      </c>
      <c r="E412" s="114">
        <v>41598</v>
      </c>
      <c r="F412" s="41" t="s">
        <v>1295</v>
      </c>
      <c r="G412" s="121">
        <f>SUMIF(訂單詳細資料表格[訂單編號],訂單資料表格[[#This Row],[訂單編號]],訂單詳細資料表格[小計])</f>
        <v>12749</v>
      </c>
      <c r="H412" s="121">
        <f>SUMIF(訂單詳細資料表格[訂單編號],訂單資料表格[[#This Row],[訂單編號]],訂單詳細資料表格[成本])</f>
        <v>7581</v>
      </c>
      <c r="I412" s="121">
        <v>83</v>
      </c>
      <c r="J412" s="41" t="s">
        <v>214</v>
      </c>
    </row>
    <row r="413" spans="2:10" ht="16.5" customHeight="1" x14ac:dyDescent="0.25">
      <c r="B413" s="112" t="s">
        <v>737</v>
      </c>
      <c r="C413" s="113" t="s">
        <v>181</v>
      </c>
      <c r="D413" s="113" t="s">
        <v>137</v>
      </c>
      <c r="E413" s="114">
        <v>41622</v>
      </c>
      <c r="F413" s="41" t="s">
        <v>1297</v>
      </c>
      <c r="G413" s="121">
        <f>SUMIF(訂單詳細資料表格[訂單編號],訂單資料表格[[#This Row],[訂單編號]],訂單詳細資料表格[小計])</f>
        <v>125125</v>
      </c>
      <c r="H413" s="121">
        <f>SUMIF(訂單詳細資料表格[訂單編號],訂單資料表格[[#This Row],[訂單編號]],訂單詳細資料表格[成本])</f>
        <v>59931</v>
      </c>
      <c r="I413" s="121">
        <v>875</v>
      </c>
      <c r="J413" s="41" t="s">
        <v>221</v>
      </c>
    </row>
    <row r="414" spans="2:10" ht="16.5" customHeight="1" x14ac:dyDescent="0.25">
      <c r="B414" s="112" t="s">
        <v>529</v>
      </c>
      <c r="C414" s="113" t="s">
        <v>181</v>
      </c>
      <c r="D414" s="113" t="s">
        <v>137</v>
      </c>
      <c r="E414" s="114">
        <v>41624</v>
      </c>
      <c r="F414" s="41" t="s">
        <v>1296</v>
      </c>
      <c r="G414" s="121">
        <f>SUMIF(訂單詳細資料表格[訂單編號],訂單資料表格[[#This Row],[訂單編號]],訂單詳細資料表格[小計])</f>
        <v>460746</v>
      </c>
      <c r="H414" s="121">
        <f>SUMIF(訂單詳細資料表格[訂單編號],訂單資料表格[[#This Row],[訂單編號]],訂單詳細資料表格[成本])</f>
        <v>257125</v>
      </c>
      <c r="I414" s="121">
        <v>2462</v>
      </c>
      <c r="J414" s="41" t="s">
        <v>214</v>
      </c>
    </row>
    <row r="415" spans="2:10" ht="16.5" customHeight="1" x14ac:dyDescent="0.25">
      <c r="B415" s="112" t="s">
        <v>532</v>
      </c>
      <c r="C415" s="113" t="s">
        <v>181</v>
      </c>
      <c r="D415" s="113" t="s">
        <v>104</v>
      </c>
      <c r="E415" s="114">
        <v>41627</v>
      </c>
      <c r="F415" s="41" t="s">
        <v>1296</v>
      </c>
      <c r="G415" s="121">
        <f>SUMIF(訂單詳細資料表格[訂單編號],訂單資料表格[[#This Row],[訂單編號]],訂單詳細資料表格[小計])</f>
        <v>190815</v>
      </c>
      <c r="H415" s="121">
        <f>SUMIF(訂單詳細資料表格[訂單編號],訂單資料表格[[#This Row],[訂單編號]],訂單詳細資料表格[成本])</f>
        <v>95776</v>
      </c>
      <c r="I415" s="121">
        <v>812</v>
      </c>
      <c r="J415" s="41" t="s">
        <v>221</v>
      </c>
    </row>
    <row r="416" spans="2:10" ht="16.5" customHeight="1" x14ac:dyDescent="0.25">
      <c r="B416" s="112" t="s">
        <v>1264</v>
      </c>
      <c r="C416" s="113" t="s">
        <v>181</v>
      </c>
      <c r="D416" s="113" t="s">
        <v>104</v>
      </c>
      <c r="E416" s="114">
        <v>41647</v>
      </c>
      <c r="F416" s="41" t="s">
        <v>1297</v>
      </c>
      <c r="G416" s="121">
        <f>SUMIF(訂單詳細資料表格[訂單編號],訂單資料表格[[#This Row],[訂單編號]],訂單詳細資料表格[小計])</f>
        <v>112257</v>
      </c>
      <c r="H416" s="121">
        <f>SUMIF(訂單詳細資料表格[訂單編號],訂單資料表格[[#This Row],[訂單編號]],訂單詳細資料表格[成本])</f>
        <v>56105</v>
      </c>
      <c r="I416" s="121">
        <v>1786</v>
      </c>
      <c r="J416" s="41" t="s">
        <v>221</v>
      </c>
    </row>
    <row r="417" spans="2:10" ht="16.5" customHeight="1" x14ac:dyDescent="0.25">
      <c r="B417" s="112" t="s">
        <v>1073</v>
      </c>
      <c r="C417" s="113" t="s">
        <v>181</v>
      </c>
      <c r="D417" s="113" t="s">
        <v>104</v>
      </c>
      <c r="E417" s="114">
        <v>41672</v>
      </c>
      <c r="F417" s="41" t="s">
        <v>1295</v>
      </c>
      <c r="G417" s="121">
        <f>SUMIF(訂單詳細資料表格[訂單編號],訂單資料表格[[#This Row],[訂單編號]],訂單詳細資料表格[小計])</f>
        <v>192800</v>
      </c>
      <c r="H417" s="121">
        <f>SUMIF(訂單詳細資料表格[訂單編號],訂單資料表格[[#This Row],[訂單編號]],訂單詳細資料表格[成本])</f>
        <v>89864</v>
      </c>
      <c r="I417" s="121">
        <v>708</v>
      </c>
      <c r="J417" s="41" t="s">
        <v>214</v>
      </c>
    </row>
    <row r="418" spans="2:10" ht="16.5" customHeight="1" x14ac:dyDescent="0.25">
      <c r="B418" s="112" t="s">
        <v>746</v>
      </c>
      <c r="C418" s="113" t="s">
        <v>181</v>
      </c>
      <c r="D418" s="113" t="s">
        <v>104</v>
      </c>
      <c r="E418" s="114">
        <v>41685</v>
      </c>
      <c r="F418" s="41" t="s">
        <v>1295</v>
      </c>
      <c r="G418" s="121">
        <f>SUMIF(訂單詳細資料表格[訂單編號],訂單資料表格[[#This Row],[訂單編號]],訂單詳細資料表格[小計])</f>
        <v>191789</v>
      </c>
      <c r="H418" s="121">
        <f>SUMIF(訂單詳細資料表格[訂單編號],訂單資料表格[[#This Row],[訂單編號]],訂單詳細資料表格[成本])</f>
        <v>139475</v>
      </c>
      <c r="I418" s="121">
        <v>479</v>
      </c>
      <c r="J418" s="41" t="s">
        <v>221</v>
      </c>
    </row>
    <row r="419" spans="2:10" ht="16.5" customHeight="1" x14ac:dyDescent="0.25">
      <c r="B419" s="112" t="s">
        <v>816</v>
      </c>
      <c r="C419" s="113" t="s">
        <v>181</v>
      </c>
      <c r="D419" s="113" t="s">
        <v>104</v>
      </c>
      <c r="E419" s="114">
        <v>41711</v>
      </c>
      <c r="F419" s="41" t="s">
        <v>1297</v>
      </c>
      <c r="G419" s="121">
        <f>SUMIF(訂單詳細資料表格[訂單編號],訂單資料表格[[#This Row],[訂單編號]],訂單詳細資料表格[小計])</f>
        <v>316920</v>
      </c>
      <c r="H419" s="121">
        <f>SUMIF(訂單詳細資料表格[訂單編號],訂單資料表格[[#This Row],[訂單編號]],訂單詳細資料表格[成本])</f>
        <v>151749</v>
      </c>
      <c r="I419" s="121">
        <v>682</v>
      </c>
      <c r="J419" s="41" t="s">
        <v>221</v>
      </c>
    </row>
    <row r="420" spans="2:10" ht="16.5" customHeight="1" x14ac:dyDescent="0.25">
      <c r="B420" s="112" t="s">
        <v>819</v>
      </c>
      <c r="C420" s="113" t="s">
        <v>181</v>
      </c>
      <c r="D420" s="113" t="s">
        <v>104</v>
      </c>
      <c r="E420" s="114">
        <v>41714</v>
      </c>
      <c r="F420" s="41" t="s">
        <v>1296</v>
      </c>
      <c r="G420" s="121">
        <f>SUMIF(訂單詳細資料表格[訂單編號],訂單資料表格[[#This Row],[訂單編號]],訂單詳細資料表格[小計])</f>
        <v>102012</v>
      </c>
      <c r="H420" s="121">
        <f>SUMIF(訂單詳細資料表格[訂單編號],訂單資料表格[[#This Row],[訂單編號]],訂單詳細資料表格[成本])</f>
        <v>52239</v>
      </c>
      <c r="I420" s="121">
        <v>2043</v>
      </c>
      <c r="J420" s="41" t="s">
        <v>221</v>
      </c>
    </row>
    <row r="421" spans="2:10" ht="16.5" customHeight="1" x14ac:dyDescent="0.25">
      <c r="B421" s="112" t="s">
        <v>820</v>
      </c>
      <c r="C421" s="113" t="s">
        <v>181</v>
      </c>
      <c r="D421" s="113" t="s">
        <v>137</v>
      </c>
      <c r="E421" s="114">
        <v>41715</v>
      </c>
      <c r="F421" s="41" t="s">
        <v>1297</v>
      </c>
      <c r="G421" s="121">
        <f>SUMIF(訂單詳細資料表格[訂單編號],訂單資料表格[[#This Row],[訂單編號]],訂單詳細資料表格[小計])</f>
        <v>152975</v>
      </c>
      <c r="H421" s="121">
        <f>SUMIF(訂單詳細資料表格[訂單編號],訂單資料表格[[#This Row],[訂單編號]],訂單詳細資料表格[成本])</f>
        <v>99195</v>
      </c>
      <c r="I421" s="121">
        <v>725</v>
      </c>
      <c r="J421" s="41" t="s">
        <v>221</v>
      </c>
    </row>
    <row r="422" spans="2:10" ht="16.5" customHeight="1" x14ac:dyDescent="0.25">
      <c r="B422" s="112" t="s">
        <v>752</v>
      </c>
      <c r="C422" s="113" t="s">
        <v>181</v>
      </c>
      <c r="D422" s="113" t="s">
        <v>104</v>
      </c>
      <c r="E422" s="114">
        <v>41721</v>
      </c>
      <c r="F422" s="41" t="s">
        <v>1297</v>
      </c>
      <c r="G422" s="121">
        <f>SUMIF(訂單詳細資料表格[訂單編號],訂單資料表格[[#This Row],[訂單編號]],訂單詳細資料表格[小計])</f>
        <v>60698</v>
      </c>
      <c r="H422" s="121">
        <f>SUMIF(訂單詳細資料表格[訂單編號],訂單資料表格[[#This Row],[訂單編號]],訂單詳細資料表格[成本])</f>
        <v>24684</v>
      </c>
      <c r="I422" s="121">
        <v>78</v>
      </c>
      <c r="J422" s="41" t="s">
        <v>221</v>
      </c>
    </row>
    <row r="423" spans="2:10" ht="16.5" customHeight="1" x14ac:dyDescent="0.25">
      <c r="B423" s="112" t="s">
        <v>1116</v>
      </c>
      <c r="C423" s="113" t="s">
        <v>181</v>
      </c>
      <c r="D423" s="113" t="s">
        <v>104</v>
      </c>
      <c r="E423" s="114">
        <v>41746</v>
      </c>
      <c r="F423" s="41" t="s">
        <v>1296</v>
      </c>
      <c r="G423" s="121">
        <f>SUMIF(訂單詳細資料表格[訂單編號],訂單資料表格[[#This Row],[訂單編號]],訂單詳細資料表格[小計])</f>
        <v>138191</v>
      </c>
      <c r="H423" s="121">
        <f>SUMIF(訂單詳細資料表格[訂單編號],訂單資料表格[[#This Row],[訂單編號]],訂單詳細資料表格[成本])</f>
        <v>93977</v>
      </c>
      <c r="I423" s="121">
        <v>589</v>
      </c>
      <c r="J423" s="41" t="s">
        <v>214</v>
      </c>
    </row>
    <row r="424" spans="2:10" ht="16.5" customHeight="1" x14ac:dyDescent="0.25">
      <c r="B424" s="112" t="s">
        <v>852</v>
      </c>
      <c r="C424" s="113" t="s">
        <v>181</v>
      </c>
      <c r="D424" s="113" t="s">
        <v>140</v>
      </c>
      <c r="E424" s="114">
        <v>41753</v>
      </c>
      <c r="F424" s="41" t="s">
        <v>1295</v>
      </c>
      <c r="G424" s="121">
        <f>SUMIF(訂單詳細資料表格[訂單編號],訂單資料表格[[#This Row],[訂單編號]],訂單詳細資料表格[小計])</f>
        <v>398655</v>
      </c>
      <c r="H424" s="121">
        <f>SUMIF(訂單詳細資料表格[訂單編號],訂單資料表格[[#This Row],[訂單編號]],訂單詳細資料表格[成本])</f>
        <v>212329</v>
      </c>
      <c r="I424" s="121">
        <v>2070</v>
      </c>
      <c r="J424" s="41" t="s">
        <v>214</v>
      </c>
    </row>
    <row r="425" spans="2:10" ht="16.5" customHeight="1" x14ac:dyDescent="0.25">
      <c r="B425" s="112" t="s">
        <v>1128</v>
      </c>
      <c r="C425" s="113" t="s">
        <v>181</v>
      </c>
      <c r="D425" s="113" t="s">
        <v>140</v>
      </c>
      <c r="E425" s="114">
        <v>41761</v>
      </c>
      <c r="F425" s="41" t="s">
        <v>1296</v>
      </c>
      <c r="G425" s="121">
        <f>SUMIF(訂單詳細資料表格[訂單編號],訂單資料表格[[#This Row],[訂單編號]],訂單詳細資料表格[小計])</f>
        <v>45334</v>
      </c>
      <c r="H425" s="121">
        <f>SUMIF(訂單詳細資料表格[訂單編號],訂單資料表格[[#This Row],[訂單編號]],訂單詳細資料表格[成本])</f>
        <v>20862</v>
      </c>
      <c r="I425" s="121">
        <v>602</v>
      </c>
      <c r="J425" s="41" t="s">
        <v>221</v>
      </c>
    </row>
    <row r="426" spans="2:10" ht="16.5" customHeight="1" x14ac:dyDescent="0.25">
      <c r="B426" s="112" t="s">
        <v>883</v>
      </c>
      <c r="C426" s="113" t="s">
        <v>181</v>
      </c>
      <c r="D426" s="113" t="s">
        <v>140</v>
      </c>
      <c r="E426" s="114">
        <v>41788</v>
      </c>
      <c r="F426" s="41" t="s">
        <v>1297</v>
      </c>
      <c r="G426" s="121">
        <f>SUMIF(訂單詳細資料表格[訂單編號],訂單資料表格[[#This Row],[訂單編號]],訂單詳細資料表格[小計])</f>
        <v>144372</v>
      </c>
      <c r="H426" s="121">
        <f>SUMIF(訂單詳細資料表格[訂單編號],訂單資料表格[[#This Row],[訂單編號]],訂單詳細資料表格[成本])</f>
        <v>68508</v>
      </c>
      <c r="I426" s="121">
        <v>57</v>
      </c>
      <c r="J426" s="41" t="s">
        <v>221</v>
      </c>
    </row>
    <row r="427" spans="2:10" ht="16.5" customHeight="1" x14ac:dyDescent="0.25">
      <c r="B427" s="112" t="s">
        <v>1142</v>
      </c>
      <c r="C427" s="113" t="s">
        <v>181</v>
      </c>
      <c r="D427" s="113" t="s">
        <v>137</v>
      </c>
      <c r="E427" s="114">
        <v>41791</v>
      </c>
      <c r="F427" s="41" t="s">
        <v>1295</v>
      </c>
      <c r="G427" s="121">
        <f>SUMIF(訂單詳細資料表格[訂單編號],訂單資料表格[[#This Row],[訂單編號]],訂單詳細資料表格[小計])</f>
        <v>6068</v>
      </c>
      <c r="H427" s="121">
        <f>SUMIF(訂單詳細資料表格[訂單編號],訂單資料表格[[#This Row],[訂單編號]],訂單詳細資料表格[成本])</f>
        <v>3626</v>
      </c>
      <c r="I427" s="121">
        <v>405</v>
      </c>
      <c r="J427" s="41" t="s">
        <v>214</v>
      </c>
    </row>
    <row r="428" spans="2:10" ht="16.5" customHeight="1" x14ac:dyDescent="0.25">
      <c r="B428" s="112" t="s">
        <v>898</v>
      </c>
      <c r="C428" s="113" t="s">
        <v>181</v>
      </c>
      <c r="D428" s="113" t="s">
        <v>140</v>
      </c>
      <c r="E428" s="114">
        <v>41805</v>
      </c>
      <c r="F428" s="41" t="s">
        <v>1296</v>
      </c>
      <c r="G428" s="121">
        <f>SUMIF(訂單詳細資料表格[訂單編號],訂單資料表格[[#This Row],[訂單編號]],訂單詳細資料表格[小計])</f>
        <v>145963</v>
      </c>
      <c r="H428" s="121">
        <f>SUMIF(訂單詳細資料表格[訂單編號],訂單資料表格[[#This Row],[訂單編號]],訂單詳細資料表格[成本])</f>
        <v>73956</v>
      </c>
      <c r="I428" s="121">
        <v>1591</v>
      </c>
      <c r="J428" s="41" t="s">
        <v>221</v>
      </c>
    </row>
    <row r="429" spans="2:10" ht="16.5" customHeight="1" x14ac:dyDescent="0.25">
      <c r="B429" s="112" t="s">
        <v>1160</v>
      </c>
      <c r="C429" s="113" t="s">
        <v>181</v>
      </c>
      <c r="D429" s="113" t="s">
        <v>104</v>
      </c>
      <c r="E429" s="114">
        <v>41823</v>
      </c>
      <c r="F429" s="41" t="s">
        <v>1295</v>
      </c>
      <c r="G429" s="121">
        <f>SUMIF(訂單詳細資料表格[訂單編號],訂單資料表格[[#This Row],[訂單編號]],訂單詳細資料表格[小計])</f>
        <v>80298</v>
      </c>
      <c r="H429" s="121">
        <f>SUMIF(訂單詳細資料表格[訂單編號],訂單資料表格[[#This Row],[訂單編號]],訂單詳細資料表格[成本])</f>
        <v>62316</v>
      </c>
      <c r="I429" s="121">
        <v>649</v>
      </c>
      <c r="J429" s="41" t="s">
        <v>221</v>
      </c>
    </row>
    <row r="430" spans="2:10" ht="16.5" customHeight="1" x14ac:dyDescent="0.25">
      <c r="B430" s="112" t="s">
        <v>930</v>
      </c>
      <c r="C430" s="113" t="s">
        <v>181</v>
      </c>
      <c r="D430" s="113" t="s">
        <v>140</v>
      </c>
      <c r="E430" s="114">
        <v>41845</v>
      </c>
      <c r="F430" s="41" t="s">
        <v>1295</v>
      </c>
      <c r="G430" s="121">
        <f>SUMIF(訂單詳細資料表格[訂單編號],訂單資料表格[[#This Row],[訂單編號]],訂單詳細資料表格[小計])</f>
        <v>113009</v>
      </c>
      <c r="H430" s="121">
        <f>SUMIF(訂單詳細資料表格[訂單編號],訂單資料表格[[#This Row],[訂單編號]],訂單詳細資料表格[成本])</f>
        <v>60363</v>
      </c>
      <c r="I430" s="121">
        <v>1282</v>
      </c>
      <c r="J430" s="41" t="s">
        <v>214</v>
      </c>
    </row>
    <row r="431" spans="2:10" ht="16.5" customHeight="1" x14ac:dyDescent="0.25">
      <c r="B431" s="112" t="s">
        <v>934</v>
      </c>
      <c r="C431" s="113" t="s">
        <v>181</v>
      </c>
      <c r="D431" s="113" t="s">
        <v>140</v>
      </c>
      <c r="E431" s="114">
        <v>41852</v>
      </c>
      <c r="F431" s="41" t="s">
        <v>1297</v>
      </c>
      <c r="G431" s="121">
        <f>SUMIF(訂單詳細資料表格[訂單編號],訂單資料表格[[#This Row],[訂單編號]],訂單詳細資料表格[小計])</f>
        <v>288383</v>
      </c>
      <c r="H431" s="121">
        <f>SUMIF(訂單詳細資料表格[訂單編號],訂單資料表格[[#This Row],[訂單編號]],訂單詳細資料表格[成本])</f>
        <v>139118</v>
      </c>
      <c r="I431" s="121">
        <v>3511</v>
      </c>
      <c r="J431" s="41" t="s">
        <v>214</v>
      </c>
    </row>
    <row r="432" spans="2:10" ht="16.5" customHeight="1" x14ac:dyDescent="0.25">
      <c r="B432" s="112" t="s">
        <v>1195</v>
      </c>
      <c r="C432" s="113" t="s">
        <v>181</v>
      </c>
      <c r="D432" s="113" t="s">
        <v>137</v>
      </c>
      <c r="E432" s="114">
        <v>41899</v>
      </c>
      <c r="F432" s="41" t="s">
        <v>1295</v>
      </c>
      <c r="G432" s="121">
        <f>SUMIF(訂單詳細資料表格[訂單編號],訂單資料表格[[#This Row],[訂單編號]],訂單詳細資料表格[小計])</f>
        <v>48980</v>
      </c>
      <c r="H432" s="121">
        <f>SUMIF(訂單詳細資料表格[訂單編號],訂單資料表格[[#This Row],[訂單編號]],訂單詳細資料表格[成本])</f>
        <v>35712</v>
      </c>
      <c r="I432" s="121">
        <v>67</v>
      </c>
      <c r="J432" s="41" t="s">
        <v>214</v>
      </c>
    </row>
    <row r="433" spans="2:10" ht="16.5" customHeight="1" x14ac:dyDescent="0.25">
      <c r="B433" s="112" t="s">
        <v>974</v>
      </c>
      <c r="C433" s="113" t="s">
        <v>181</v>
      </c>
      <c r="D433" s="113" t="s">
        <v>140</v>
      </c>
      <c r="E433" s="114">
        <v>41907</v>
      </c>
      <c r="F433" s="41" t="s">
        <v>1297</v>
      </c>
      <c r="G433" s="121">
        <f>SUMIF(訂單詳細資料表格[訂單編號],訂單資料表格[[#This Row],[訂單編號]],訂單詳細資料表格[小計])</f>
        <v>109818</v>
      </c>
      <c r="H433" s="121">
        <f>SUMIF(訂單詳細資料表格[訂單編號],訂單資料表格[[#This Row],[訂單編號]],訂單詳細資料表格[成本])</f>
        <v>78362</v>
      </c>
      <c r="I433" s="121">
        <v>1329</v>
      </c>
      <c r="J433" s="41" t="s">
        <v>221</v>
      </c>
    </row>
    <row r="434" spans="2:10" ht="16.5" customHeight="1" x14ac:dyDescent="0.25">
      <c r="B434" s="112" t="s">
        <v>1226</v>
      </c>
      <c r="C434" s="113" t="s">
        <v>181</v>
      </c>
      <c r="D434" s="113" t="s">
        <v>137</v>
      </c>
      <c r="E434" s="114">
        <v>41954</v>
      </c>
      <c r="F434" s="41" t="s">
        <v>1295</v>
      </c>
      <c r="G434" s="121">
        <f>SUMIF(訂單詳細資料表格[訂單編號],訂單資料表格[[#This Row],[訂單編號]],訂單詳細資料表格[小計])</f>
        <v>143962</v>
      </c>
      <c r="H434" s="121">
        <f>SUMIF(訂單詳細資料表格[訂單編號],訂單資料表格[[#This Row],[訂單編號]],訂單詳細資料表格[成本])</f>
        <v>88922</v>
      </c>
      <c r="I434" s="121">
        <v>6</v>
      </c>
      <c r="J434" s="41" t="s">
        <v>221</v>
      </c>
    </row>
    <row r="435" spans="2:10" ht="16.5" customHeight="1" x14ac:dyDescent="0.25">
      <c r="B435" s="112" t="s">
        <v>1018</v>
      </c>
      <c r="C435" s="113" t="s">
        <v>181</v>
      </c>
      <c r="D435" s="113" t="s">
        <v>140</v>
      </c>
      <c r="E435" s="114">
        <v>41969</v>
      </c>
      <c r="F435" s="41" t="s">
        <v>1295</v>
      </c>
      <c r="G435" s="121">
        <f>SUMIF(訂單詳細資料表格[訂單編號],訂單資料表格[[#This Row],[訂單編號]],訂單詳細資料表格[小計])</f>
        <v>236442</v>
      </c>
      <c r="H435" s="121">
        <f>SUMIF(訂單詳細資料表格[訂單編號],訂單資料表格[[#This Row],[訂單編號]],訂單詳細資料表格[成本])</f>
        <v>132454</v>
      </c>
      <c r="I435" s="121">
        <v>2893</v>
      </c>
      <c r="J435" s="41" t="s">
        <v>221</v>
      </c>
    </row>
    <row r="436" spans="2:10" ht="16.5" customHeight="1" x14ac:dyDescent="0.25">
      <c r="B436" s="112" t="s">
        <v>1037</v>
      </c>
      <c r="C436" s="113" t="s">
        <v>181</v>
      </c>
      <c r="D436" s="113" t="s">
        <v>104</v>
      </c>
      <c r="E436" s="114">
        <v>41990</v>
      </c>
      <c r="F436" s="41" t="s">
        <v>1296</v>
      </c>
      <c r="G436" s="121">
        <f>SUMIF(訂單詳細資料表格[訂單編號],訂單資料表格[[#This Row],[訂單編號]],訂單詳細資料表格[小計])</f>
        <v>52644</v>
      </c>
      <c r="H436" s="121">
        <f>SUMIF(訂單詳細資料表格[訂單編號],訂單資料表格[[#This Row],[訂單編號]],訂單詳細資料表格[成本])</f>
        <v>33005</v>
      </c>
      <c r="I436" s="121">
        <v>712</v>
      </c>
      <c r="J436" s="41" t="s">
        <v>214</v>
      </c>
    </row>
    <row r="437" spans="2:10" ht="16.5" customHeight="1" x14ac:dyDescent="0.25">
      <c r="B437" s="112" t="s">
        <v>1250</v>
      </c>
      <c r="C437" s="113" t="s">
        <v>181</v>
      </c>
      <c r="D437" s="113" t="s">
        <v>137</v>
      </c>
      <c r="E437" s="114">
        <v>41990</v>
      </c>
      <c r="F437" s="41" t="s">
        <v>1297</v>
      </c>
      <c r="G437" s="121">
        <f>SUMIF(訂單詳細資料表格[訂單編號],訂單資料表格[[#This Row],[訂單編號]],訂單詳細資料表格[小計])</f>
        <v>57312</v>
      </c>
      <c r="H437" s="121">
        <f>SUMIF(訂單詳細資料表格[訂單編號],訂單資料表格[[#This Row],[訂單編號]],訂單詳細資料表格[成本])</f>
        <v>23724</v>
      </c>
      <c r="I437" s="121">
        <v>224</v>
      </c>
      <c r="J437" s="41" t="s">
        <v>214</v>
      </c>
    </row>
    <row r="438" spans="2:10" ht="16.5" customHeight="1" x14ac:dyDescent="0.25">
      <c r="B438" s="112" t="s">
        <v>1257</v>
      </c>
      <c r="C438" s="113" t="s">
        <v>181</v>
      </c>
      <c r="D438" s="113" t="s">
        <v>140</v>
      </c>
      <c r="E438" s="114">
        <v>42003</v>
      </c>
      <c r="F438" s="41" t="s">
        <v>1296</v>
      </c>
      <c r="G438" s="121">
        <f>SUMIF(訂單詳細資料表格[訂單編號],訂單資料表格[[#This Row],[訂單編號]],訂單詳細資料表格[小計])</f>
        <v>110586</v>
      </c>
      <c r="H438" s="121">
        <f>SUMIF(訂單詳細資料表格[訂單編號],訂單資料表格[[#This Row],[訂單編號]],訂單詳細資料表格[成本])</f>
        <v>55850</v>
      </c>
      <c r="I438" s="121">
        <v>1436</v>
      </c>
      <c r="J438" s="41" t="s">
        <v>214</v>
      </c>
    </row>
    <row r="439" spans="2:10" ht="16.5" customHeight="1" x14ac:dyDescent="0.25">
      <c r="B439" s="112" t="s">
        <v>541</v>
      </c>
      <c r="C439" s="113" t="s">
        <v>185</v>
      </c>
      <c r="D439" s="113" t="s">
        <v>149</v>
      </c>
      <c r="E439" s="114">
        <v>41275</v>
      </c>
      <c r="F439" s="41" t="s">
        <v>1295</v>
      </c>
      <c r="G439" s="121">
        <f>SUMIF(訂單詳細資料表格[訂單編號],訂單資料表格[[#This Row],[訂單編號]],訂單詳細資料表格[小計])</f>
        <v>2716</v>
      </c>
      <c r="H439" s="121">
        <f>SUMIF(訂單詳細資料表格[訂單編號],訂單資料表格[[#This Row],[訂單編號]],訂單詳細資料表格[成本])</f>
        <v>1484</v>
      </c>
      <c r="I439" s="121">
        <v>17</v>
      </c>
      <c r="J439" s="41" t="s">
        <v>214</v>
      </c>
    </row>
    <row r="440" spans="2:10" ht="16.5" customHeight="1" x14ac:dyDescent="0.25">
      <c r="B440" s="112" t="s">
        <v>547</v>
      </c>
      <c r="C440" s="113" t="s">
        <v>185</v>
      </c>
      <c r="D440" s="113" t="s">
        <v>101</v>
      </c>
      <c r="E440" s="114">
        <v>41283</v>
      </c>
      <c r="F440" s="41" t="s">
        <v>1295</v>
      </c>
      <c r="G440" s="121">
        <f>SUMIF(訂單詳細資料表格[訂單編號],訂單資料表格[[#This Row],[訂單編號]],訂單詳細資料表格[小計])</f>
        <v>89520</v>
      </c>
      <c r="H440" s="121">
        <f>SUMIF(訂單詳細資料表格[訂單編號],訂單資料表格[[#This Row],[訂單編號]],訂單詳細資料表格[成本])</f>
        <v>51264</v>
      </c>
      <c r="I440" s="121">
        <v>843</v>
      </c>
      <c r="J440" s="41" t="s">
        <v>221</v>
      </c>
    </row>
    <row r="441" spans="2:10" ht="16.5" customHeight="1" x14ac:dyDescent="0.25">
      <c r="B441" s="112" t="s">
        <v>217</v>
      </c>
      <c r="C441" s="113" t="s">
        <v>185</v>
      </c>
      <c r="D441" s="113" t="s">
        <v>101</v>
      </c>
      <c r="E441" s="114">
        <v>41304</v>
      </c>
      <c r="F441" s="41" t="s">
        <v>1295</v>
      </c>
      <c r="G441" s="121">
        <f>SUMIF(訂單詳細資料表格[訂單編號],訂單資料表格[[#This Row],[訂單編號]],訂單詳細資料表格[小計])</f>
        <v>47196</v>
      </c>
      <c r="H441" s="121">
        <f>SUMIF(訂單詳細資料表格[訂單編號],訂單資料表格[[#This Row],[訂單編號]],訂單詳細資料表格[成本])</f>
        <v>28060</v>
      </c>
      <c r="I441" s="121">
        <v>202</v>
      </c>
      <c r="J441" s="41" t="s">
        <v>214</v>
      </c>
    </row>
    <row r="442" spans="2:10" ht="16.5" customHeight="1" x14ac:dyDescent="0.25">
      <c r="B442" s="112" t="s">
        <v>566</v>
      </c>
      <c r="C442" s="113" t="s">
        <v>185</v>
      </c>
      <c r="D442" s="113" t="s">
        <v>132</v>
      </c>
      <c r="E442" s="114">
        <v>41319</v>
      </c>
      <c r="F442" s="41" t="s">
        <v>1295</v>
      </c>
      <c r="G442" s="121">
        <f>SUMIF(訂單詳細資料表格[訂單編號],訂單資料表格[[#This Row],[訂單編號]],訂單詳細資料表格[小計])</f>
        <v>11662</v>
      </c>
      <c r="H442" s="121">
        <f>SUMIF(訂單詳細資料表格[訂單編號],訂單資料表格[[#This Row],[訂單編號]],訂單詳細資料表格[成本])</f>
        <v>4896</v>
      </c>
      <c r="I442" s="121">
        <v>185</v>
      </c>
      <c r="J442" s="41" t="s">
        <v>214</v>
      </c>
    </row>
    <row r="443" spans="2:10" ht="16.5" customHeight="1" x14ac:dyDescent="0.25">
      <c r="B443" s="112" t="s">
        <v>302</v>
      </c>
      <c r="C443" s="113" t="s">
        <v>185</v>
      </c>
      <c r="D443" s="113" t="s">
        <v>132</v>
      </c>
      <c r="E443" s="114">
        <v>41337</v>
      </c>
      <c r="F443" s="41" t="s">
        <v>1295</v>
      </c>
      <c r="G443" s="121">
        <f>SUMIF(訂單詳細資料表格[訂單編號],訂單資料表格[[#This Row],[訂單編號]],訂單詳細資料表格[小計])</f>
        <v>173138</v>
      </c>
      <c r="H443" s="121">
        <f>SUMIF(訂單詳細資料表格[訂單編號],訂單資料表格[[#This Row],[訂單編號]],訂單詳細資料表格[成本])</f>
        <v>117017</v>
      </c>
      <c r="I443" s="121">
        <v>890</v>
      </c>
      <c r="J443" s="41" t="s">
        <v>221</v>
      </c>
    </row>
    <row r="444" spans="2:10" ht="16.5" customHeight="1" x14ac:dyDescent="0.25">
      <c r="B444" s="112" t="s">
        <v>330</v>
      </c>
      <c r="C444" s="113" t="s">
        <v>185</v>
      </c>
      <c r="D444" s="113" t="s">
        <v>132</v>
      </c>
      <c r="E444" s="114">
        <v>41367</v>
      </c>
      <c r="F444" s="41" t="s">
        <v>1297</v>
      </c>
      <c r="G444" s="121">
        <f>SUMIF(訂單詳細資料表格[訂單編號],訂單資料表格[[#This Row],[訂單編號]],訂單詳細資料表格[小計])</f>
        <v>140147</v>
      </c>
      <c r="H444" s="121">
        <f>SUMIF(訂單詳細資料表格[訂單編號],訂單資料表格[[#This Row],[訂單編號]],訂單詳細資料表格[成本])</f>
        <v>71189</v>
      </c>
      <c r="I444" s="121">
        <v>2122</v>
      </c>
      <c r="J444" s="41" t="s">
        <v>214</v>
      </c>
    </row>
    <row r="445" spans="2:10" ht="16.5" customHeight="1" x14ac:dyDescent="0.25">
      <c r="B445" s="112" t="s">
        <v>607</v>
      </c>
      <c r="C445" s="113" t="s">
        <v>185</v>
      </c>
      <c r="D445" s="113" t="s">
        <v>132</v>
      </c>
      <c r="E445" s="114">
        <v>41386</v>
      </c>
      <c r="F445" s="41" t="s">
        <v>1297</v>
      </c>
      <c r="G445" s="121">
        <f>SUMIF(訂單詳細資料表格[訂單編號],訂單資料表格[[#This Row],[訂單編號]],訂單詳細資料表格[小計])</f>
        <v>33364</v>
      </c>
      <c r="H445" s="121">
        <f>SUMIF(訂單詳細資料表格[訂單編號],訂單資料表格[[#This Row],[訂單編號]],訂單詳細資料表格[成本])</f>
        <v>20881</v>
      </c>
      <c r="I445" s="121">
        <v>566</v>
      </c>
      <c r="J445" s="41" t="s">
        <v>214</v>
      </c>
    </row>
    <row r="446" spans="2:10" ht="16.5" customHeight="1" x14ac:dyDescent="0.25">
      <c r="B446" s="112" t="s">
        <v>357</v>
      </c>
      <c r="C446" s="113" t="s">
        <v>185</v>
      </c>
      <c r="D446" s="113" t="s">
        <v>132</v>
      </c>
      <c r="E446" s="114">
        <v>41398</v>
      </c>
      <c r="F446" s="41" t="s">
        <v>1297</v>
      </c>
      <c r="G446" s="121">
        <f>SUMIF(訂單詳細資料表格[訂單編號],訂單資料表格[[#This Row],[訂單編號]],訂單詳細資料表格[小計])</f>
        <v>252530</v>
      </c>
      <c r="H446" s="121">
        <f>SUMIF(訂單詳細資料表格[訂單編號],訂單資料表格[[#This Row],[訂單編號]],訂單詳細資料表格[成本])</f>
        <v>141343</v>
      </c>
      <c r="I446" s="121">
        <v>1084</v>
      </c>
      <c r="J446" s="41" t="s">
        <v>221</v>
      </c>
    </row>
    <row r="447" spans="2:10" ht="16.5" customHeight="1" x14ac:dyDescent="0.25">
      <c r="B447" s="112" t="s">
        <v>245</v>
      </c>
      <c r="C447" s="113" t="s">
        <v>185</v>
      </c>
      <c r="D447" s="113" t="s">
        <v>132</v>
      </c>
      <c r="E447" s="114">
        <v>41432</v>
      </c>
      <c r="F447" s="41" t="s">
        <v>1295</v>
      </c>
      <c r="G447" s="121">
        <f>SUMIF(訂單詳細資料表格[訂單編號],訂單資料表格[[#This Row],[訂單編號]],訂單詳細資料表格[小計])</f>
        <v>20320</v>
      </c>
      <c r="H447" s="121">
        <f>SUMIF(訂單詳細資料表格[訂單編號],訂單資料表格[[#This Row],[訂單編號]],訂單詳細資料表格[成本])</f>
        <v>9216</v>
      </c>
      <c r="I447" s="121">
        <v>371</v>
      </c>
      <c r="J447" s="41" t="s">
        <v>214</v>
      </c>
    </row>
    <row r="448" spans="2:10" ht="16.5" customHeight="1" x14ac:dyDescent="0.25">
      <c r="B448" s="112" t="s">
        <v>247</v>
      </c>
      <c r="C448" s="113" t="s">
        <v>185</v>
      </c>
      <c r="D448" s="113" t="s">
        <v>149</v>
      </c>
      <c r="E448" s="114">
        <v>41433</v>
      </c>
      <c r="F448" s="41" t="s">
        <v>1297</v>
      </c>
      <c r="G448" s="121">
        <f>SUMIF(訂單詳細資料表格[訂單編號],訂單資料表格[[#This Row],[訂單編號]],訂單詳細資料表格[小計])</f>
        <v>23028</v>
      </c>
      <c r="H448" s="121">
        <f>SUMIF(訂單詳細資料表格[訂單編號],訂單資料表格[[#This Row],[訂單編號]],訂單詳細資料表格[成本])</f>
        <v>15618</v>
      </c>
      <c r="I448" s="121">
        <v>1360</v>
      </c>
      <c r="J448" s="41" t="s">
        <v>214</v>
      </c>
    </row>
    <row r="449" spans="2:10" ht="16.5" customHeight="1" x14ac:dyDescent="0.25">
      <c r="B449" s="112" t="s">
        <v>644</v>
      </c>
      <c r="C449" s="113" t="s">
        <v>185</v>
      </c>
      <c r="D449" s="113" t="s">
        <v>149</v>
      </c>
      <c r="E449" s="114">
        <v>41465</v>
      </c>
      <c r="F449" s="41" t="s">
        <v>1297</v>
      </c>
      <c r="G449" s="121">
        <f>SUMIF(訂單詳細資料表格[訂單編號],訂單資料表格[[#This Row],[訂單編號]],訂單詳細資料表格[小計])</f>
        <v>40629</v>
      </c>
      <c r="H449" s="121">
        <f>SUMIF(訂單詳細資料表格[訂單編號],訂單資料表格[[#This Row],[訂單編號]],訂單詳細資料表格[成本])</f>
        <v>22475</v>
      </c>
      <c r="I449" s="121">
        <v>360</v>
      </c>
      <c r="J449" s="41" t="s">
        <v>214</v>
      </c>
    </row>
    <row r="450" spans="2:10" ht="16.5" customHeight="1" x14ac:dyDescent="0.25">
      <c r="B450" s="112" t="s">
        <v>418</v>
      </c>
      <c r="C450" s="113" t="s">
        <v>185</v>
      </c>
      <c r="D450" s="113" t="s">
        <v>101</v>
      </c>
      <c r="E450" s="114">
        <v>41478</v>
      </c>
      <c r="F450" s="41" t="s">
        <v>1296</v>
      </c>
      <c r="G450" s="121">
        <f>SUMIF(訂單詳細資料表格[訂單編號],訂單資料表格[[#This Row],[訂單編號]],訂單詳細資料表格[小計])</f>
        <v>16898</v>
      </c>
      <c r="H450" s="121">
        <f>SUMIF(訂單詳細資料表格[訂單編號],訂單資料表格[[#This Row],[訂單編號]],訂單詳細資料表格[成本])</f>
        <v>7140</v>
      </c>
      <c r="I450" s="121">
        <v>11</v>
      </c>
      <c r="J450" s="41" t="s">
        <v>221</v>
      </c>
    </row>
    <row r="451" spans="2:10" ht="16.5" customHeight="1" x14ac:dyDescent="0.25">
      <c r="B451" s="112" t="s">
        <v>425</v>
      </c>
      <c r="C451" s="113" t="s">
        <v>185</v>
      </c>
      <c r="D451" s="113" t="s">
        <v>101</v>
      </c>
      <c r="E451" s="114">
        <v>41487</v>
      </c>
      <c r="F451" s="41" t="s">
        <v>1295</v>
      </c>
      <c r="G451" s="121">
        <f>SUMIF(訂單詳細資料表格[訂單編號],訂單資料表格[[#This Row],[訂單編號]],訂單詳細資料表格[小計])</f>
        <v>36000</v>
      </c>
      <c r="H451" s="121">
        <f>SUMIF(訂單詳細資料表格[訂單編號],訂單資料表格[[#This Row],[訂單編號]],訂單詳細資料表格[成本])</f>
        <v>28800</v>
      </c>
      <c r="I451" s="121">
        <v>898</v>
      </c>
      <c r="J451" s="41" t="s">
        <v>221</v>
      </c>
    </row>
    <row r="452" spans="2:10" ht="16.5" customHeight="1" x14ac:dyDescent="0.25">
      <c r="B452" s="112" t="s">
        <v>673</v>
      </c>
      <c r="C452" s="113" t="s">
        <v>185</v>
      </c>
      <c r="D452" s="113" t="s">
        <v>149</v>
      </c>
      <c r="E452" s="114">
        <v>41521</v>
      </c>
      <c r="F452" s="41" t="s">
        <v>1297</v>
      </c>
      <c r="G452" s="121">
        <f>SUMIF(訂單詳細資料表格[訂單編號],訂單資料表格[[#This Row],[訂單編號]],訂單詳細資料表格[小計])</f>
        <v>141737</v>
      </c>
      <c r="H452" s="121">
        <f>SUMIF(訂單詳細資料表格[訂單編號],訂單資料表格[[#This Row],[訂單編號]],訂單詳細資料表格[成本])</f>
        <v>77885</v>
      </c>
      <c r="I452" s="121">
        <v>444</v>
      </c>
      <c r="J452" s="41" t="s">
        <v>214</v>
      </c>
    </row>
    <row r="453" spans="2:10" ht="16.5" customHeight="1" x14ac:dyDescent="0.25">
      <c r="B453" s="112" t="s">
        <v>683</v>
      </c>
      <c r="C453" s="113" t="s">
        <v>185</v>
      </c>
      <c r="D453" s="113" t="s">
        <v>132</v>
      </c>
      <c r="E453" s="114">
        <v>41541</v>
      </c>
      <c r="F453" s="41" t="s">
        <v>1295</v>
      </c>
      <c r="G453" s="121">
        <f>SUMIF(訂單詳細資料表格[訂單編號],訂單資料表格[[#This Row],[訂單編號]],訂單詳細資料表格[小計])</f>
        <v>270882</v>
      </c>
      <c r="H453" s="121">
        <f>SUMIF(訂單詳細資料表格[訂單編號],訂單資料表格[[#This Row],[訂單編號]],訂單詳細資料表格[成本])</f>
        <v>161835</v>
      </c>
      <c r="I453" s="121">
        <v>1079</v>
      </c>
      <c r="J453" s="41" t="s">
        <v>214</v>
      </c>
    </row>
    <row r="454" spans="2:10" ht="16.5" customHeight="1" x14ac:dyDescent="0.25">
      <c r="B454" s="112" t="s">
        <v>476</v>
      </c>
      <c r="C454" s="113" t="s">
        <v>185</v>
      </c>
      <c r="D454" s="113" t="s">
        <v>101</v>
      </c>
      <c r="E454" s="114">
        <v>41559</v>
      </c>
      <c r="F454" s="41" t="s">
        <v>1297</v>
      </c>
      <c r="G454" s="121">
        <f>SUMIF(訂單詳細資料表格[訂單編號],訂單資料表格[[#This Row],[訂單編號]],訂單詳細資料表格[小計])</f>
        <v>538255</v>
      </c>
      <c r="H454" s="121">
        <f>SUMIF(訂單詳細資料表格[訂單編號],訂單資料表格[[#This Row],[訂單編號]],訂單詳細資料表格[成本])</f>
        <v>282927</v>
      </c>
      <c r="I454" s="121">
        <v>5580</v>
      </c>
      <c r="J454" s="41" t="s">
        <v>221</v>
      </c>
    </row>
    <row r="455" spans="2:10" ht="16.5" customHeight="1" x14ac:dyDescent="0.25">
      <c r="B455" s="112" t="s">
        <v>484</v>
      </c>
      <c r="C455" s="113" t="s">
        <v>185</v>
      </c>
      <c r="D455" s="113" t="s">
        <v>101</v>
      </c>
      <c r="E455" s="114">
        <v>41568</v>
      </c>
      <c r="F455" s="41" t="s">
        <v>1295</v>
      </c>
      <c r="G455" s="121">
        <f>SUMIF(訂單詳細資料表格[訂單編號],訂單資料表格[[#This Row],[訂單編號]],訂單詳細資料表格[小計])</f>
        <v>220876</v>
      </c>
      <c r="H455" s="121">
        <f>SUMIF(訂單詳細資料表格[訂單編號],訂單資料表格[[#This Row],[訂單編號]],訂單詳細資料表格[成本])</f>
        <v>154326</v>
      </c>
      <c r="I455" s="121">
        <v>2557</v>
      </c>
      <c r="J455" s="41" t="s">
        <v>221</v>
      </c>
    </row>
    <row r="456" spans="2:10" ht="16.5" customHeight="1" x14ac:dyDescent="0.25">
      <c r="B456" s="112" t="s">
        <v>710</v>
      </c>
      <c r="C456" s="113" t="s">
        <v>185</v>
      </c>
      <c r="D456" s="113" t="s">
        <v>132</v>
      </c>
      <c r="E456" s="114">
        <v>41579</v>
      </c>
      <c r="F456" s="41" t="s">
        <v>1295</v>
      </c>
      <c r="G456" s="121">
        <f>SUMIF(訂單詳細資料表格[訂單編號],訂單資料表格[[#This Row],[訂單編號]],訂單詳細資料表格[小計])</f>
        <v>89031</v>
      </c>
      <c r="H456" s="121">
        <f>SUMIF(訂單詳細資料表格[訂單編號],訂單資料表格[[#This Row],[訂單編號]],訂單詳細資料表格[成本])</f>
        <v>40533</v>
      </c>
      <c r="I456" s="121">
        <v>720</v>
      </c>
      <c r="J456" s="41" t="s">
        <v>214</v>
      </c>
    </row>
    <row r="457" spans="2:10" ht="16.5" customHeight="1" x14ac:dyDescent="0.25">
      <c r="B457" s="112" t="s">
        <v>492</v>
      </c>
      <c r="C457" s="113" t="s">
        <v>185</v>
      </c>
      <c r="D457" s="113" t="s">
        <v>149</v>
      </c>
      <c r="E457" s="114">
        <v>41579</v>
      </c>
      <c r="F457" s="41" t="s">
        <v>1297</v>
      </c>
      <c r="G457" s="121">
        <f>SUMIF(訂單詳細資料表格[訂單編號],訂單資料表格[[#This Row],[訂單編號]],訂單詳細資料表格[小計])</f>
        <v>430656</v>
      </c>
      <c r="H457" s="121">
        <f>SUMIF(訂單詳細資料表格[訂單編號],訂單資料表格[[#This Row],[訂單編號]],訂單詳細資料表格[成本])</f>
        <v>242204</v>
      </c>
      <c r="I457" s="121">
        <v>947</v>
      </c>
      <c r="J457" s="41" t="s">
        <v>214</v>
      </c>
    </row>
    <row r="458" spans="2:10" ht="16.5" customHeight="1" x14ac:dyDescent="0.25">
      <c r="B458" s="112" t="s">
        <v>716</v>
      </c>
      <c r="C458" s="113" t="s">
        <v>185</v>
      </c>
      <c r="D458" s="113" t="s">
        <v>101</v>
      </c>
      <c r="E458" s="114">
        <v>41591</v>
      </c>
      <c r="F458" s="41" t="s">
        <v>1296</v>
      </c>
      <c r="G458" s="121">
        <f>SUMIF(訂單詳細資料表格[訂單編號],訂單資料表格[[#This Row],[訂單編號]],訂單詳細資料表格[小計])</f>
        <v>21504</v>
      </c>
      <c r="H458" s="121">
        <f>SUMIF(訂單詳細資料表格[訂單編號],訂單資料表格[[#This Row],[訂單編號]],訂單詳細資料表格[成本])</f>
        <v>12096</v>
      </c>
      <c r="I458" s="121">
        <v>298</v>
      </c>
      <c r="J458" s="41" t="s">
        <v>221</v>
      </c>
    </row>
    <row r="459" spans="2:10" ht="16.5" customHeight="1" x14ac:dyDescent="0.25">
      <c r="B459" s="112" t="s">
        <v>513</v>
      </c>
      <c r="C459" s="113" t="s">
        <v>185</v>
      </c>
      <c r="D459" s="113" t="s">
        <v>132</v>
      </c>
      <c r="E459" s="114">
        <v>41607</v>
      </c>
      <c r="F459" s="41" t="s">
        <v>1295</v>
      </c>
      <c r="G459" s="121">
        <f>SUMIF(訂單詳細資料表格[訂單編號],訂單資料表格[[#This Row],[訂單編號]],訂單詳細資料表格[小計])</f>
        <v>263766</v>
      </c>
      <c r="H459" s="121">
        <f>SUMIF(訂單詳細資料表格[訂單編號],訂單資料表格[[#This Row],[訂單編號]],訂單詳細資料表格[成本])</f>
        <v>163018</v>
      </c>
      <c r="I459" s="121">
        <v>1603</v>
      </c>
      <c r="J459" s="41" t="s">
        <v>221</v>
      </c>
    </row>
    <row r="460" spans="2:10" ht="16.5" customHeight="1" x14ac:dyDescent="0.25">
      <c r="B460" s="112" t="s">
        <v>740</v>
      </c>
      <c r="C460" s="113" t="s">
        <v>185</v>
      </c>
      <c r="D460" s="113" t="s">
        <v>101</v>
      </c>
      <c r="E460" s="114">
        <v>41629</v>
      </c>
      <c r="F460" s="41" t="s">
        <v>1297</v>
      </c>
      <c r="G460" s="121">
        <f>SUMIF(訂單詳細資料表格[訂單編號],訂單資料表格[[#This Row],[訂單編號]],訂單詳細資料表格[小計])</f>
        <v>84612</v>
      </c>
      <c r="H460" s="121">
        <f>SUMIF(訂單詳細資料表格[訂單編號],訂單資料表格[[#This Row],[訂單編號]],訂單詳細資料表格[成本])</f>
        <v>41037</v>
      </c>
      <c r="I460" s="121">
        <v>2075</v>
      </c>
      <c r="J460" s="41" t="s">
        <v>221</v>
      </c>
    </row>
    <row r="461" spans="2:10" ht="16.5" customHeight="1" x14ac:dyDescent="0.25">
      <c r="B461" s="112" t="s">
        <v>534</v>
      </c>
      <c r="C461" s="113" t="s">
        <v>185</v>
      </c>
      <c r="D461" s="113" t="s">
        <v>101</v>
      </c>
      <c r="E461" s="114">
        <v>41629</v>
      </c>
      <c r="F461" s="41" t="s">
        <v>1297</v>
      </c>
      <c r="G461" s="121">
        <f>SUMIF(訂單詳細資料表格[訂單編號],訂單資料表格[[#This Row],[訂單編號]],訂單詳細資料表格[小計])</f>
        <v>551755</v>
      </c>
      <c r="H461" s="121">
        <f>SUMIF(訂單詳細資料表格[訂單編號],訂單資料表格[[#This Row],[訂單編號]],訂單詳細資料表格[成本])</f>
        <v>321475</v>
      </c>
      <c r="I461" s="121">
        <v>6064</v>
      </c>
      <c r="J461" s="41" t="s">
        <v>214</v>
      </c>
    </row>
    <row r="462" spans="2:10" ht="16.5" customHeight="1" x14ac:dyDescent="0.25">
      <c r="B462" s="112" t="s">
        <v>1269</v>
      </c>
      <c r="C462" s="113" t="s">
        <v>185</v>
      </c>
      <c r="D462" s="113" t="s">
        <v>149</v>
      </c>
      <c r="E462" s="114">
        <v>41654</v>
      </c>
      <c r="F462" s="41" t="s">
        <v>1296</v>
      </c>
      <c r="G462" s="121">
        <f>SUMIF(訂單詳細資料表格[訂單編號],訂單資料表格[[#This Row],[訂單編號]],訂單詳細資料表格[小計])</f>
        <v>253908</v>
      </c>
      <c r="H462" s="121">
        <f>SUMIF(訂單詳細資料表格[訂單編號],訂單資料表格[[#This Row],[訂單編號]],訂單詳細資料表格[成本])</f>
        <v>111293</v>
      </c>
      <c r="I462" s="121">
        <v>1311</v>
      </c>
      <c r="J462" s="41" t="s">
        <v>214</v>
      </c>
    </row>
    <row r="463" spans="2:10" ht="16.5" customHeight="1" x14ac:dyDescent="0.25">
      <c r="B463" s="112" t="s">
        <v>797</v>
      </c>
      <c r="C463" s="113" t="s">
        <v>185</v>
      </c>
      <c r="D463" s="113" t="s">
        <v>132</v>
      </c>
      <c r="E463" s="114">
        <v>41686</v>
      </c>
      <c r="F463" s="41" t="s">
        <v>1296</v>
      </c>
      <c r="G463" s="121">
        <f>SUMIF(訂單詳細資料表格[訂單編號],訂單資料表格[[#This Row],[訂單編號]],訂單詳細資料表格[小計])</f>
        <v>109893</v>
      </c>
      <c r="H463" s="121">
        <f>SUMIF(訂單詳細資料表格[訂單編號],訂單資料表格[[#This Row],[訂單編號]],訂單詳細資料表格[成本])</f>
        <v>67248</v>
      </c>
      <c r="I463" s="121">
        <v>1196</v>
      </c>
      <c r="J463" s="41" t="s">
        <v>221</v>
      </c>
    </row>
    <row r="464" spans="2:10" ht="16.5" customHeight="1" x14ac:dyDescent="0.25">
      <c r="B464" s="112" t="s">
        <v>1100</v>
      </c>
      <c r="C464" s="113" t="s">
        <v>185</v>
      </c>
      <c r="D464" s="113" t="s">
        <v>101</v>
      </c>
      <c r="E464" s="114">
        <v>41716</v>
      </c>
      <c r="F464" s="41" t="s">
        <v>1296</v>
      </c>
      <c r="G464" s="121">
        <f>SUMIF(訂單詳細資料表格[訂單編號],訂單資料表格[[#This Row],[訂單編號]],訂單詳細資料表格[小計])</f>
        <v>19260</v>
      </c>
      <c r="H464" s="121">
        <f>SUMIF(訂單詳細資料表格[訂單編號],訂單資料表格[[#This Row],[訂單編號]],訂單詳細資料表格[成本])</f>
        <v>11172</v>
      </c>
      <c r="I464" s="121">
        <v>38</v>
      </c>
      <c r="J464" s="41" t="s">
        <v>214</v>
      </c>
    </row>
    <row r="465" spans="2:10" ht="16.5" customHeight="1" x14ac:dyDescent="0.25">
      <c r="B465" s="112" t="s">
        <v>821</v>
      </c>
      <c r="C465" s="113" t="s">
        <v>185</v>
      </c>
      <c r="D465" s="113" t="s">
        <v>101</v>
      </c>
      <c r="E465" s="114">
        <v>41716</v>
      </c>
      <c r="F465" s="41" t="s">
        <v>1296</v>
      </c>
      <c r="G465" s="121">
        <f>SUMIF(訂單詳細資料表格[訂單編號],訂單資料表格[[#This Row],[訂單編號]],訂單詳細資料表格[小計])</f>
        <v>218754</v>
      </c>
      <c r="H465" s="121">
        <f>SUMIF(訂單詳細資料表格[訂單編號],訂單資料表格[[#This Row],[訂單編號]],訂單詳細資料表格[成本])</f>
        <v>129324</v>
      </c>
      <c r="I465" s="121">
        <v>805</v>
      </c>
      <c r="J465" s="41" t="s">
        <v>221</v>
      </c>
    </row>
    <row r="466" spans="2:10" ht="16.5" customHeight="1" x14ac:dyDescent="0.25">
      <c r="B466" s="112" t="s">
        <v>847</v>
      </c>
      <c r="C466" s="113" t="s">
        <v>185</v>
      </c>
      <c r="D466" s="113" t="s">
        <v>149</v>
      </c>
      <c r="E466" s="114">
        <v>41747</v>
      </c>
      <c r="F466" s="41" t="s">
        <v>1295</v>
      </c>
      <c r="G466" s="121">
        <f>SUMIF(訂單詳細資料表格[訂單編號],訂單資料表格[[#This Row],[訂單編號]],訂單詳細資料表格[小計])</f>
        <v>21505</v>
      </c>
      <c r="H466" s="121">
        <f>SUMIF(訂單詳細資料表格[訂單編號],訂單資料表格[[#This Row],[訂單編號]],訂單詳細資料表格[成本])</f>
        <v>11679</v>
      </c>
      <c r="I466" s="121">
        <v>75</v>
      </c>
      <c r="J466" s="41" t="s">
        <v>214</v>
      </c>
    </row>
    <row r="467" spans="2:10" ht="16.5" customHeight="1" x14ac:dyDescent="0.25">
      <c r="B467" s="112" t="s">
        <v>853</v>
      </c>
      <c r="C467" s="113" t="s">
        <v>185</v>
      </c>
      <c r="D467" s="113" t="s">
        <v>149</v>
      </c>
      <c r="E467" s="114">
        <v>41755</v>
      </c>
      <c r="F467" s="41" t="s">
        <v>1295</v>
      </c>
      <c r="G467" s="121">
        <f>SUMIF(訂單詳細資料表格[訂單編號],訂單資料表格[[#This Row],[訂單編號]],訂單詳細資料表格[小計])</f>
        <v>117672</v>
      </c>
      <c r="H467" s="121">
        <f>SUMIF(訂單詳細資料表格[訂單編號],訂單資料表格[[#This Row],[訂單編號]],訂單詳細資料表格[成本])</f>
        <v>61094</v>
      </c>
      <c r="I467" s="121">
        <v>90</v>
      </c>
      <c r="J467" s="41" t="s">
        <v>214</v>
      </c>
    </row>
    <row r="468" spans="2:10" ht="16.5" customHeight="1" x14ac:dyDescent="0.25">
      <c r="B468" s="112" t="s">
        <v>855</v>
      </c>
      <c r="C468" s="113" t="s">
        <v>185</v>
      </c>
      <c r="D468" s="113" t="s">
        <v>149</v>
      </c>
      <c r="E468" s="114">
        <v>41757</v>
      </c>
      <c r="F468" s="41" t="s">
        <v>1297</v>
      </c>
      <c r="G468" s="121">
        <f>SUMIF(訂單詳細資料表格[訂單編號],訂單資料表格[[#This Row],[訂單編號]],訂單詳細資料表格[小計])</f>
        <v>26771</v>
      </c>
      <c r="H468" s="121">
        <f>SUMIF(訂單詳細資料表格[訂單編號],訂單資料表格[[#This Row],[訂單編號]],訂單詳細資料表格[成本])</f>
        <v>14556</v>
      </c>
      <c r="I468" s="121">
        <v>309</v>
      </c>
      <c r="J468" s="41" t="s">
        <v>221</v>
      </c>
    </row>
    <row r="469" spans="2:10" ht="16.5" customHeight="1" x14ac:dyDescent="0.25">
      <c r="B469" s="112" t="s">
        <v>1127</v>
      </c>
      <c r="C469" s="113" t="s">
        <v>185</v>
      </c>
      <c r="D469" s="113" t="s">
        <v>149</v>
      </c>
      <c r="E469" s="114">
        <v>41760</v>
      </c>
      <c r="F469" s="41" t="s">
        <v>1296</v>
      </c>
      <c r="G469" s="121">
        <f>SUMIF(訂單詳細資料表格[訂單編號],訂單資料表格[[#This Row],[訂單編號]],訂單詳細資料表格[小計])</f>
        <v>35990</v>
      </c>
      <c r="H469" s="121">
        <f>SUMIF(訂單詳細資料表格[訂單編號],訂單資料表格[[#This Row],[訂單編號]],訂單詳細資料表格[成本])</f>
        <v>21932</v>
      </c>
      <c r="I469" s="121">
        <v>938</v>
      </c>
      <c r="J469" s="41" t="s">
        <v>214</v>
      </c>
    </row>
    <row r="470" spans="2:10" ht="16.5" customHeight="1" x14ac:dyDescent="0.25">
      <c r="B470" s="112" t="s">
        <v>866</v>
      </c>
      <c r="C470" s="113" t="s">
        <v>185</v>
      </c>
      <c r="D470" s="113" t="s">
        <v>101</v>
      </c>
      <c r="E470" s="114">
        <v>41769</v>
      </c>
      <c r="F470" s="41" t="s">
        <v>1295</v>
      </c>
      <c r="G470" s="121">
        <f>SUMIF(訂單詳細資料表格[訂單編號],訂單資料表格[[#This Row],[訂單編號]],訂單詳細資料表格[小計])</f>
        <v>54096</v>
      </c>
      <c r="H470" s="121">
        <f>SUMIF(訂單詳細資料表格[訂單編號],訂單資料表格[[#This Row],[訂單編號]],訂單詳細資料表格[成本])</f>
        <v>38864</v>
      </c>
      <c r="I470" s="121">
        <v>727</v>
      </c>
      <c r="J470" s="41" t="s">
        <v>214</v>
      </c>
    </row>
    <row r="471" spans="2:10" ht="16.5" customHeight="1" x14ac:dyDescent="0.25">
      <c r="B471" s="112" t="s">
        <v>882</v>
      </c>
      <c r="C471" s="113" t="s">
        <v>185</v>
      </c>
      <c r="D471" s="113" t="s">
        <v>101</v>
      </c>
      <c r="E471" s="114">
        <v>41787</v>
      </c>
      <c r="F471" s="41" t="s">
        <v>1296</v>
      </c>
      <c r="G471" s="121">
        <f>SUMIF(訂單詳細資料表格[訂單編號],訂單資料表格[[#This Row],[訂單編號]],訂單詳細資料表格[小計])</f>
        <v>90762</v>
      </c>
      <c r="H471" s="121">
        <f>SUMIF(訂單詳細資料表格[訂單編號],訂單資料表格[[#This Row],[訂單編號]],訂單詳細資料表格[成本])</f>
        <v>43848</v>
      </c>
      <c r="I471" s="121">
        <v>142</v>
      </c>
      <c r="J471" s="41" t="s">
        <v>221</v>
      </c>
    </row>
    <row r="472" spans="2:10" ht="16.5" customHeight="1" x14ac:dyDescent="0.25">
      <c r="B472" s="112" t="s">
        <v>919</v>
      </c>
      <c r="C472" s="113" t="s">
        <v>185</v>
      </c>
      <c r="D472" s="113" t="s">
        <v>101</v>
      </c>
      <c r="E472" s="114">
        <v>41828</v>
      </c>
      <c r="F472" s="41" t="s">
        <v>1297</v>
      </c>
      <c r="G472" s="121">
        <f>SUMIF(訂單詳細資料表格[訂單編號],訂單資料表格[[#This Row],[訂單編號]],訂單詳細資料表格[小計])</f>
        <v>166261</v>
      </c>
      <c r="H472" s="121">
        <f>SUMIF(訂單詳細資料表格[訂單編號],訂單資料表格[[#This Row],[訂單編號]],訂單詳細資料表格[成本])</f>
        <v>78303</v>
      </c>
      <c r="I472" s="121">
        <v>1751</v>
      </c>
      <c r="J472" s="41" t="s">
        <v>214</v>
      </c>
    </row>
    <row r="473" spans="2:10" ht="16.5" customHeight="1" x14ac:dyDescent="0.25">
      <c r="B473" s="112" t="s">
        <v>946</v>
      </c>
      <c r="C473" s="113" t="s">
        <v>185</v>
      </c>
      <c r="D473" s="113" t="s">
        <v>132</v>
      </c>
      <c r="E473" s="114">
        <v>41868</v>
      </c>
      <c r="F473" s="41" t="s">
        <v>1297</v>
      </c>
      <c r="G473" s="121">
        <f>SUMIF(訂單詳細資料表格[訂單編號],訂單資料表格[[#This Row],[訂單編號]],訂單詳細資料表格[小計])</f>
        <v>17367</v>
      </c>
      <c r="H473" s="121">
        <f>SUMIF(訂單詳細資料表格[訂單編號],訂單資料表格[[#This Row],[訂單編號]],訂單詳細資料表格[成本])</f>
        <v>11529</v>
      </c>
      <c r="I473" s="121">
        <v>217</v>
      </c>
      <c r="J473" s="41" t="s">
        <v>221</v>
      </c>
    </row>
    <row r="474" spans="2:10" ht="16.5" customHeight="1" x14ac:dyDescent="0.25">
      <c r="B474" s="112" t="s">
        <v>975</v>
      </c>
      <c r="C474" s="113" t="s">
        <v>185</v>
      </c>
      <c r="D474" s="113" t="s">
        <v>101</v>
      </c>
      <c r="E474" s="114">
        <v>41908</v>
      </c>
      <c r="F474" s="41" t="s">
        <v>1297</v>
      </c>
      <c r="G474" s="121">
        <f>SUMIF(訂單詳細資料表格[訂單編號],訂單資料表格[[#This Row],[訂單編號]],訂單詳細資料表格[小計])</f>
        <v>257680</v>
      </c>
      <c r="H474" s="121">
        <f>SUMIF(訂單詳細資料表格[訂單編號],訂單資料表格[[#This Row],[訂單編號]],訂單詳細資料表格[成本])</f>
        <v>161479</v>
      </c>
      <c r="I474" s="121">
        <v>1561</v>
      </c>
      <c r="J474" s="41" t="s">
        <v>214</v>
      </c>
    </row>
    <row r="475" spans="2:10" ht="16.5" customHeight="1" x14ac:dyDescent="0.25">
      <c r="B475" s="112" t="s">
        <v>1002</v>
      </c>
      <c r="C475" s="113" t="s">
        <v>185</v>
      </c>
      <c r="D475" s="113" t="s">
        <v>132</v>
      </c>
      <c r="E475" s="114">
        <v>41949</v>
      </c>
      <c r="F475" s="41" t="s">
        <v>1296</v>
      </c>
      <c r="G475" s="121">
        <f>SUMIF(訂單詳細資料表格[訂單編號],訂單資料表格[[#This Row],[訂單編號]],訂單詳細資料表格[小計])</f>
        <v>44044</v>
      </c>
      <c r="H475" s="121">
        <f>SUMIF(訂單詳細資料表格[訂單編號],訂單資料表格[[#This Row],[訂單編號]],訂單詳細資料表格[成本])</f>
        <v>36204</v>
      </c>
      <c r="I475" s="121">
        <v>394</v>
      </c>
      <c r="J475" s="41" t="s">
        <v>214</v>
      </c>
    </row>
    <row r="476" spans="2:10" ht="16.5" customHeight="1" x14ac:dyDescent="0.25">
      <c r="B476" s="112" t="s">
        <v>1026</v>
      </c>
      <c r="C476" s="113" t="s">
        <v>185</v>
      </c>
      <c r="D476" s="113" t="s">
        <v>132</v>
      </c>
      <c r="E476" s="114">
        <v>41977</v>
      </c>
      <c r="F476" s="41" t="s">
        <v>1297</v>
      </c>
      <c r="G476" s="121">
        <f>SUMIF(訂單詳細資料表格[訂單編號],訂單資料表格[[#This Row],[訂單編號]],訂單詳細資料表格[小計])</f>
        <v>75166</v>
      </c>
      <c r="H476" s="121">
        <f>SUMIF(訂單詳細資料表格[訂單編號],訂單資料表格[[#This Row],[訂單編號]],訂單詳細資料表格[成本])</f>
        <v>62127</v>
      </c>
      <c r="I476" s="121">
        <v>765</v>
      </c>
      <c r="J476" s="41" t="s">
        <v>221</v>
      </c>
    </row>
    <row r="477" spans="2:10" ht="16.5" customHeight="1" x14ac:dyDescent="0.25">
      <c r="B477" s="112" t="s">
        <v>262</v>
      </c>
      <c r="C477" s="113" t="s">
        <v>188</v>
      </c>
      <c r="D477" s="113" t="s">
        <v>155</v>
      </c>
      <c r="E477" s="114">
        <v>41286</v>
      </c>
      <c r="F477" s="41" t="s">
        <v>1297</v>
      </c>
      <c r="G477" s="121">
        <f>SUMIF(訂單詳細資料表格[訂單編號],訂單資料表格[[#This Row],[訂單編號]],訂單詳細資料表格[小計])</f>
        <v>134572</v>
      </c>
      <c r="H477" s="121">
        <f>SUMIF(訂單詳細資料表格[訂單編號],訂單資料表格[[#This Row],[訂單編號]],訂單詳細資料表格[成本])</f>
        <v>57560</v>
      </c>
      <c r="I477" s="121">
        <v>1898</v>
      </c>
      <c r="J477" s="41" t="s">
        <v>214</v>
      </c>
    </row>
    <row r="478" spans="2:10" ht="16.5" customHeight="1" x14ac:dyDescent="0.25">
      <c r="B478" s="112" t="s">
        <v>216</v>
      </c>
      <c r="C478" s="113" t="s">
        <v>188</v>
      </c>
      <c r="D478" s="113" t="s">
        <v>151</v>
      </c>
      <c r="E478" s="114">
        <v>41296</v>
      </c>
      <c r="F478" s="41" t="s">
        <v>1297</v>
      </c>
      <c r="G478" s="121">
        <f>SUMIF(訂單詳細資料表格[訂單編號],訂單資料表格[[#This Row],[訂單編號]],訂單詳細資料表格[小計])</f>
        <v>80695</v>
      </c>
      <c r="H478" s="121">
        <f>SUMIF(訂單詳細資料表格[訂單編號],訂單資料表格[[#This Row],[訂單編號]],訂單詳細資料表格[成本])</f>
        <v>48810</v>
      </c>
      <c r="I478" s="121">
        <v>933</v>
      </c>
      <c r="J478" s="41" t="s">
        <v>221</v>
      </c>
    </row>
    <row r="479" spans="2:10" ht="16.5" customHeight="1" x14ac:dyDescent="0.25">
      <c r="B479" s="112" t="s">
        <v>272</v>
      </c>
      <c r="C479" s="113" t="s">
        <v>188</v>
      </c>
      <c r="D479" s="113" t="s">
        <v>155</v>
      </c>
      <c r="E479" s="114">
        <v>41298</v>
      </c>
      <c r="F479" s="41" t="s">
        <v>1295</v>
      </c>
      <c r="G479" s="121">
        <f>SUMIF(訂單詳細資料表格[訂單編號],訂單資料表格[[#This Row],[訂單編號]],訂單詳細資料表格[小計])</f>
        <v>170349</v>
      </c>
      <c r="H479" s="121">
        <f>SUMIF(訂單詳細資料表格[訂單編號],訂單資料表格[[#This Row],[訂單編號]],訂單詳細資料表格[成本])</f>
        <v>83343</v>
      </c>
      <c r="I479" s="121">
        <v>429</v>
      </c>
      <c r="J479" s="41" t="s">
        <v>214</v>
      </c>
    </row>
    <row r="480" spans="2:10" ht="16.5" customHeight="1" x14ac:dyDescent="0.25">
      <c r="B480" s="112" t="s">
        <v>278</v>
      </c>
      <c r="C480" s="113" t="s">
        <v>188</v>
      </c>
      <c r="D480" s="113" t="s">
        <v>151</v>
      </c>
      <c r="E480" s="114">
        <v>41308</v>
      </c>
      <c r="F480" s="41" t="s">
        <v>1297</v>
      </c>
      <c r="G480" s="121">
        <f>SUMIF(訂單詳細資料表格[訂單編號],訂單資料表格[[#This Row],[訂單編號]],訂單詳細資料表格[小計])</f>
        <v>244833</v>
      </c>
      <c r="H480" s="121">
        <f>SUMIF(訂單詳細資料表格[訂單編號],訂單資料表格[[#This Row],[訂單編號]],訂單詳細資料表格[成本])</f>
        <v>144956</v>
      </c>
      <c r="I480" s="121">
        <v>778</v>
      </c>
      <c r="J480" s="41" t="s">
        <v>221</v>
      </c>
    </row>
    <row r="481" spans="2:10" ht="16.5" customHeight="1" x14ac:dyDescent="0.25">
      <c r="B481" s="112" t="s">
        <v>222</v>
      </c>
      <c r="C481" s="113" t="s">
        <v>188</v>
      </c>
      <c r="D481" s="113" t="s">
        <v>155</v>
      </c>
      <c r="E481" s="114">
        <v>41339</v>
      </c>
      <c r="F481" s="41" t="s">
        <v>1297</v>
      </c>
      <c r="G481" s="121">
        <f>SUMIF(訂單詳細資料表格[訂單編號],訂單資料表格[[#This Row],[訂單編號]],訂單詳細資料表格[小計])</f>
        <v>25424</v>
      </c>
      <c r="H481" s="121">
        <f>SUMIF(訂單詳細資料表格[訂單編號],訂單資料表格[[#This Row],[訂單編號]],訂單詳細資料表格[成本])</f>
        <v>11408</v>
      </c>
      <c r="I481" s="121">
        <v>301</v>
      </c>
      <c r="J481" s="41" t="s">
        <v>214</v>
      </c>
    </row>
    <row r="482" spans="2:10" ht="16.5" customHeight="1" x14ac:dyDescent="0.25">
      <c r="B482" s="112" t="s">
        <v>228</v>
      </c>
      <c r="C482" s="113" t="s">
        <v>188</v>
      </c>
      <c r="D482" s="113" t="s">
        <v>151</v>
      </c>
      <c r="E482" s="114">
        <v>41357</v>
      </c>
      <c r="F482" s="41" t="s">
        <v>1295</v>
      </c>
      <c r="G482" s="121">
        <f>SUMIF(訂單詳細資料表格[訂單編號],訂單資料表格[[#This Row],[訂單編號]],訂單詳細資料表格[小計])</f>
        <v>119657</v>
      </c>
      <c r="H482" s="121">
        <f>SUMIF(訂單詳細資料表格[訂單編號],訂單資料表格[[#This Row],[訂單編號]],訂單詳細資料表格[成本])</f>
        <v>61383</v>
      </c>
      <c r="I482" s="121">
        <v>864</v>
      </c>
      <c r="J482" s="41" t="s">
        <v>221</v>
      </c>
    </row>
    <row r="483" spans="2:10" ht="16.5" customHeight="1" x14ac:dyDescent="0.25">
      <c r="B483" s="112" t="s">
        <v>321</v>
      </c>
      <c r="C483" s="113" t="s">
        <v>188</v>
      </c>
      <c r="D483" s="113" t="s">
        <v>151</v>
      </c>
      <c r="E483" s="114">
        <v>41357</v>
      </c>
      <c r="F483" s="41" t="s">
        <v>1295</v>
      </c>
      <c r="G483" s="121">
        <f>SUMIF(訂單詳細資料表格[訂單編號],訂單資料表格[[#This Row],[訂單編號]],訂單詳細資料表格[小計])</f>
        <v>168683</v>
      </c>
      <c r="H483" s="121">
        <f>SUMIF(訂單詳細資料表格[訂單編號],訂單資料表格[[#This Row],[訂單編號]],訂單詳細資料表格[成本])</f>
        <v>109873</v>
      </c>
      <c r="I483" s="121">
        <v>1779</v>
      </c>
      <c r="J483" s="41" t="s">
        <v>221</v>
      </c>
    </row>
    <row r="484" spans="2:10" ht="16.5" customHeight="1" x14ac:dyDescent="0.25">
      <c r="B484" s="112" t="s">
        <v>366</v>
      </c>
      <c r="C484" s="113" t="s">
        <v>188</v>
      </c>
      <c r="D484" s="113" t="s">
        <v>151</v>
      </c>
      <c r="E484" s="114">
        <v>41408</v>
      </c>
      <c r="F484" s="41" t="s">
        <v>1295</v>
      </c>
      <c r="G484" s="121">
        <f>SUMIF(訂單詳細資料表格[訂單編號],訂單資料表格[[#This Row],[訂單編號]],訂單詳細資料表格[小計])</f>
        <v>278639</v>
      </c>
      <c r="H484" s="121">
        <f>SUMIF(訂單詳細資料表格[訂單編號],訂單資料表格[[#This Row],[訂單編號]],訂單詳細資料表格[成本])</f>
        <v>157897</v>
      </c>
      <c r="I484" s="121">
        <v>1079</v>
      </c>
      <c r="J484" s="41" t="s">
        <v>221</v>
      </c>
    </row>
    <row r="485" spans="2:10" ht="16.5" customHeight="1" x14ac:dyDescent="0.25">
      <c r="B485" s="112" t="s">
        <v>376</v>
      </c>
      <c r="C485" s="113" t="s">
        <v>188</v>
      </c>
      <c r="D485" s="113" t="s">
        <v>151</v>
      </c>
      <c r="E485" s="114">
        <v>41420</v>
      </c>
      <c r="F485" s="41" t="s">
        <v>1295</v>
      </c>
      <c r="G485" s="121">
        <f>SUMIF(訂單詳細資料表格[訂單編號],訂單資料表格[[#This Row],[訂單編號]],訂單詳細資料表格[小計])</f>
        <v>251247</v>
      </c>
      <c r="H485" s="121">
        <f>SUMIF(訂單詳細資料表格[訂單編號],訂單資料表格[[#This Row],[訂單編號]],訂單詳細資料表格[成本])</f>
        <v>139830</v>
      </c>
      <c r="I485" s="121">
        <v>3206</v>
      </c>
      <c r="J485" s="41" t="s">
        <v>214</v>
      </c>
    </row>
    <row r="486" spans="2:10" ht="16.5" customHeight="1" x14ac:dyDescent="0.25">
      <c r="B486" s="112" t="s">
        <v>624</v>
      </c>
      <c r="C486" s="113" t="s">
        <v>188</v>
      </c>
      <c r="D486" s="113" t="s">
        <v>155</v>
      </c>
      <c r="E486" s="114">
        <v>41420</v>
      </c>
      <c r="F486" s="41" t="s">
        <v>1296</v>
      </c>
      <c r="G486" s="121">
        <f>SUMIF(訂單詳細資料表格[訂單編號],訂單資料表格[[#This Row],[訂單編號]],訂單詳細資料表格[小計])</f>
        <v>32613</v>
      </c>
      <c r="H486" s="121">
        <f>SUMIF(訂單詳細資料表格[訂單編號],訂單資料表格[[#This Row],[訂單編號]],訂單詳細資料表格[成本])</f>
        <v>21924</v>
      </c>
      <c r="I486" s="121">
        <v>465</v>
      </c>
      <c r="J486" s="41" t="s">
        <v>221</v>
      </c>
    </row>
    <row r="487" spans="2:10" ht="16.5" customHeight="1" x14ac:dyDescent="0.25">
      <c r="B487" s="112" t="s">
        <v>627</v>
      </c>
      <c r="C487" s="113" t="s">
        <v>188</v>
      </c>
      <c r="D487" s="113" t="s">
        <v>130</v>
      </c>
      <c r="E487" s="114">
        <v>41425</v>
      </c>
      <c r="F487" s="41" t="s">
        <v>1296</v>
      </c>
      <c r="G487" s="121">
        <f>SUMIF(訂單詳細資料表格[訂單編號],訂單資料表格[[#This Row],[訂單編號]],訂單詳細資料表格[小計])</f>
        <v>42378</v>
      </c>
      <c r="H487" s="121">
        <f>SUMIF(訂單詳細資料表格[訂單編號],訂單資料表格[[#This Row],[訂單編號]],訂單詳細資料表格[成本])</f>
        <v>26442</v>
      </c>
      <c r="I487" s="121">
        <v>348</v>
      </c>
      <c r="J487" s="41" t="s">
        <v>214</v>
      </c>
    </row>
    <row r="488" spans="2:10" ht="16.5" customHeight="1" x14ac:dyDescent="0.25">
      <c r="B488" s="112" t="s">
        <v>386</v>
      </c>
      <c r="C488" s="113" t="s">
        <v>188</v>
      </c>
      <c r="D488" s="113" t="s">
        <v>151</v>
      </c>
      <c r="E488" s="114">
        <v>41430</v>
      </c>
      <c r="F488" s="41" t="s">
        <v>1296</v>
      </c>
      <c r="G488" s="121">
        <f>SUMIF(訂單詳細資料表格[訂單編號],訂單資料表格[[#This Row],[訂單編號]],訂單詳細資料表格[小計])</f>
        <v>42762</v>
      </c>
      <c r="H488" s="121">
        <f>SUMIF(訂單詳細資料表格[訂單編號],訂單資料表格[[#This Row],[訂單編號]],訂單詳細資料表格[成本])</f>
        <v>29679</v>
      </c>
      <c r="I488" s="121">
        <v>478</v>
      </c>
      <c r="J488" s="41" t="s">
        <v>221</v>
      </c>
    </row>
    <row r="489" spans="2:10" ht="16.5" customHeight="1" x14ac:dyDescent="0.25">
      <c r="B489" s="112" t="s">
        <v>410</v>
      </c>
      <c r="C489" s="113" t="s">
        <v>188</v>
      </c>
      <c r="D489" s="113" t="s">
        <v>155</v>
      </c>
      <c r="E489" s="114">
        <v>41466</v>
      </c>
      <c r="F489" s="41" t="s">
        <v>1295</v>
      </c>
      <c r="G489" s="121">
        <f>SUMIF(訂單詳細資料表格[訂單編號],訂單資料表格[[#This Row],[訂單編號]],訂單詳細資料表格[小計])</f>
        <v>30753</v>
      </c>
      <c r="H489" s="121">
        <f>SUMIF(訂單詳細資料表格[訂單編號],訂單資料表格[[#This Row],[訂單編號]],訂單詳細資料表格[成本])</f>
        <v>13685</v>
      </c>
      <c r="I489" s="121">
        <v>1299</v>
      </c>
      <c r="J489" s="41" t="s">
        <v>214</v>
      </c>
    </row>
    <row r="490" spans="2:10" ht="16.5" customHeight="1" x14ac:dyDescent="0.25">
      <c r="B490" s="112" t="s">
        <v>657</v>
      </c>
      <c r="C490" s="113" t="s">
        <v>188</v>
      </c>
      <c r="D490" s="113" t="s">
        <v>151</v>
      </c>
      <c r="E490" s="114">
        <v>41493</v>
      </c>
      <c r="F490" s="41" t="s">
        <v>1297</v>
      </c>
      <c r="G490" s="121">
        <f>SUMIF(訂單詳細資料表格[訂單編號],訂單資料表格[[#This Row],[訂單編號]],訂單詳細資料表格[小計])</f>
        <v>46469</v>
      </c>
      <c r="H490" s="121">
        <f>SUMIF(訂單詳細資料表格[訂單編號],訂單資料表格[[#This Row],[訂單編號]],訂單詳細資料表格[成本])</f>
        <v>33108</v>
      </c>
      <c r="I490" s="121">
        <v>51</v>
      </c>
      <c r="J490" s="41" t="s">
        <v>214</v>
      </c>
    </row>
    <row r="491" spans="2:10" ht="16.5" customHeight="1" x14ac:dyDescent="0.25">
      <c r="B491" s="112" t="s">
        <v>661</v>
      </c>
      <c r="C491" s="113" t="s">
        <v>188</v>
      </c>
      <c r="D491" s="113" t="s">
        <v>151</v>
      </c>
      <c r="E491" s="114">
        <v>41498</v>
      </c>
      <c r="F491" s="41" t="s">
        <v>1295</v>
      </c>
      <c r="G491" s="121">
        <f>SUMIF(訂單詳細資料表格[訂單編號],訂單資料表格[[#This Row],[訂單編號]],訂單詳細資料表格[小計])</f>
        <v>126373</v>
      </c>
      <c r="H491" s="121">
        <f>SUMIF(訂單詳細資料表格[訂單編號],訂單資料表格[[#This Row],[訂單編號]],訂單詳細資料表格[成本])</f>
        <v>58061</v>
      </c>
      <c r="I491" s="121">
        <v>250</v>
      </c>
      <c r="J491" s="41" t="s">
        <v>214</v>
      </c>
    </row>
    <row r="492" spans="2:10" ht="16.5" customHeight="1" x14ac:dyDescent="0.25">
      <c r="B492" s="112" t="s">
        <v>665</v>
      </c>
      <c r="C492" s="113" t="s">
        <v>188</v>
      </c>
      <c r="D492" s="113" t="s">
        <v>130</v>
      </c>
      <c r="E492" s="114">
        <v>41504</v>
      </c>
      <c r="F492" s="41" t="s">
        <v>1295</v>
      </c>
      <c r="G492" s="121">
        <f>SUMIF(訂單詳細資料表格[訂單編號],訂單資料表格[[#This Row],[訂單編號]],訂單詳細資料表格[小計])</f>
        <v>105921</v>
      </c>
      <c r="H492" s="121">
        <f>SUMIF(訂單詳細資料表格[訂單編號],訂單資料表格[[#This Row],[訂單編號]],訂單詳細資料表格[成本])</f>
        <v>47039</v>
      </c>
      <c r="I492" s="121">
        <v>71</v>
      </c>
      <c r="J492" s="41" t="s">
        <v>214</v>
      </c>
    </row>
    <row r="493" spans="2:10" ht="16.5" customHeight="1" x14ac:dyDescent="0.25">
      <c r="B493" s="112" t="s">
        <v>457</v>
      </c>
      <c r="C493" s="113" t="s">
        <v>188</v>
      </c>
      <c r="D493" s="113" t="s">
        <v>151</v>
      </c>
      <c r="E493" s="114">
        <v>41533</v>
      </c>
      <c r="F493" s="41" t="s">
        <v>1297</v>
      </c>
      <c r="G493" s="121">
        <f>SUMIF(訂單詳細資料表格[訂單編號],訂單資料表格[[#This Row],[訂單編號]],訂單詳細資料表格[小計])</f>
        <v>19114</v>
      </c>
      <c r="H493" s="121">
        <f>SUMIF(訂單詳細資料表格[訂單編號],訂單資料表格[[#This Row],[訂單編號]],訂單詳細資料表格[成本])</f>
        <v>13053</v>
      </c>
      <c r="I493" s="121">
        <v>518</v>
      </c>
      <c r="J493" s="41" t="s">
        <v>221</v>
      </c>
    </row>
    <row r="494" spans="2:10" ht="16.5" customHeight="1" x14ac:dyDescent="0.25">
      <c r="B494" s="112" t="s">
        <v>682</v>
      </c>
      <c r="C494" s="113" t="s">
        <v>188</v>
      </c>
      <c r="D494" s="113" t="s">
        <v>155</v>
      </c>
      <c r="E494" s="114">
        <v>41539</v>
      </c>
      <c r="F494" s="41" t="s">
        <v>1297</v>
      </c>
      <c r="G494" s="121">
        <f>SUMIF(訂單詳細資料表格[訂單編號],訂單資料表格[[#This Row],[訂單編號]],訂單詳細資料表格[小計])</f>
        <v>156945</v>
      </c>
      <c r="H494" s="121">
        <f>SUMIF(訂單詳細資料表格[訂單編號],訂單資料表格[[#This Row],[訂單編號]],訂單詳細資料表格[成本])</f>
        <v>91865</v>
      </c>
      <c r="I494" s="121">
        <v>230</v>
      </c>
      <c r="J494" s="41" t="s">
        <v>214</v>
      </c>
    </row>
    <row r="495" spans="2:10" ht="16.5" customHeight="1" x14ac:dyDescent="0.25">
      <c r="B495" s="112" t="s">
        <v>690</v>
      </c>
      <c r="C495" s="113" t="s">
        <v>188</v>
      </c>
      <c r="D495" s="113" t="s">
        <v>151</v>
      </c>
      <c r="E495" s="114">
        <v>41553</v>
      </c>
      <c r="F495" s="41" t="s">
        <v>1296</v>
      </c>
      <c r="G495" s="121">
        <f>SUMIF(訂單詳細資料表格[訂單編號],訂單資料表格[[#This Row],[訂單編號]],訂單詳細資料表格[小計])</f>
        <v>61335</v>
      </c>
      <c r="H495" s="121">
        <f>SUMIF(訂單詳細資料表格[訂單編號],訂單資料表格[[#This Row],[訂單編號]],訂單詳細資料表格[成本])</f>
        <v>33379</v>
      </c>
      <c r="I495" s="121">
        <v>193</v>
      </c>
      <c r="J495" s="41" t="s">
        <v>214</v>
      </c>
    </row>
    <row r="496" spans="2:10" ht="16.5" customHeight="1" x14ac:dyDescent="0.25">
      <c r="B496" s="112" t="s">
        <v>698</v>
      </c>
      <c r="C496" s="113" t="s">
        <v>188</v>
      </c>
      <c r="D496" s="113" t="s">
        <v>155</v>
      </c>
      <c r="E496" s="114">
        <v>41562</v>
      </c>
      <c r="F496" s="41" t="s">
        <v>1296</v>
      </c>
      <c r="G496" s="121">
        <f>SUMIF(訂單詳細資料表格[訂單編號],訂單資料表格[[#This Row],[訂單編號]],訂單詳細資料表格[小計])</f>
        <v>43558</v>
      </c>
      <c r="H496" s="121">
        <f>SUMIF(訂單詳細資料表格[訂單編號],訂單資料表格[[#This Row],[訂單編號]],訂單詳細資料表格[成本])</f>
        <v>30972</v>
      </c>
      <c r="I496" s="121">
        <v>251</v>
      </c>
      <c r="J496" s="41" t="s">
        <v>221</v>
      </c>
    </row>
    <row r="497" spans="2:10" ht="16.5" customHeight="1" x14ac:dyDescent="0.25">
      <c r="B497" s="112" t="s">
        <v>700</v>
      </c>
      <c r="C497" s="113" t="s">
        <v>188</v>
      </c>
      <c r="D497" s="113" t="s">
        <v>155</v>
      </c>
      <c r="E497" s="114">
        <v>41567</v>
      </c>
      <c r="F497" s="41" t="s">
        <v>1296</v>
      </c>
      <c r="G497" s="121">
        <f>SUMIF(訂單詳細資料表格[訂單編號],訂單資料表格[[#This Row],[訂單編號]],訂單詳細資料表格[小計])</f>
        <v>106912</v>
      </c>
      <c r="H497" s="121">
        <f>SUMIF(訂單詳細資料表格[訂單編號],訂單資料表格[[#This Row],[訂單編號]],訂單詳細資料表格[成本])</f>
        <v>49108</v>
      </c>
      <c r="I497" s="121">
        <v>128</v>
      </c>
      <c r="J497" s="41" t="s">
        <v>214</v>
      </c>
    </row>
    <row r="498" spans="2:10" ht="16.5" customHeight="1" x14ac:dyDescent="0.25">
      <c r="B498" s="112" t="s">
        <v>493</v>
      </c>
      <c r="C498" s="113" t="s">
        <v>188</v>
      </c>
      <c r="D498" s="113" t="s">
        <v>155</v>
      </c>
      <c r="E498" s="114">
        <v>41580</v>
      </c>
      <c r="F498" s="41" t="s">
        <v>1295</v>
      </c>
      <c r="G498" s="121">
        <f>SUMIF(訂單詳細資料表格[訂單編號],訂單資料表格[[#This Row],[訂單編號]],訂單詳細資料表格[小計])</f>
        <v>107764</v>
      </c>
      <c r="H498" s="121">
        <f>SUMIF(訂單詳細資料表格[訂單編號],訂單資料表格[[#This Row],[訂單編號]],訂單詳細資料表格[成本])</f>
        <v>65730</v>
      </c>
      <c r="I498" s="121">
        <v>2618</v>
      </c>
      <c r="J498" s="41" t="s">
        <v>214</v>
      </c>
    </row>
    <row r="499" spans="2:10" ht="16.5" customHeight="1" x14ac:dyDescent="0.25">
      <c r="B499" s="112" t="s">
        <v>510</v>
      </c>
      <c r="C499" s="113" t="s">
        <v>188</v>
      </c>
      <c r="D499" s="113" t="s">
        <v>130</v>
      </c>
      <c r="E499" s="114">
        <v>41599</v>
      </c>
      <c r="F499" s="41" t="s">
        <v>1296</v>
      </c>
      <c r="G499" s="121">
        <f>SUMIF(訂單詳細資料表格[訂單編號],訂單資料表格[[#This Row],[訂單編號]],訂單詳細資料表格[小計])</f>
        <v>156115</v>
      </c>
      <c r="H499" s="121">
        <f>SUMIF(訂單詳細資料表格[訂單編號],訂單資料表格[[#This Row],[訂單編號]],訂單詳細資料表格[成本])</f>
        <v>90388</v>
      </c>
      <c r="I499" s="121">
        <v>441</v>
      </c>
      <c r="J499" s="41" t="s">
        <v>221</v>
      </c>
    </row>
    <row r="500" spans="2:10" ht="16.5" customHeight="1" x14ac:dyDescent="0.25">
      <c r="B500" s="112" t="s">
        <v>720</v>
      </c>
      <c r="C500" s="113" t="s">
        <v>188</v>
      </c>
      <c r="D500" s="113" t="s">
        <v>151</v>
      </c>
      <c r="E500" s="114">
        <v>41600</v>
      </c>
      <c r="F500" s="41" t="s">
        <v>1295</v>
      </c>
      <c r="G500" s="121">
        <f>SUMIF(訂單詳細資料表格[訂單編號],訂單資料表格[[#This Row],[訂單編號]],訂單詳細資料表格[小計])</f>
        <v>41366</v>
      </c>
      <c r="H500" s="121">
        <f>SUMIF(訂單詳細資料表格[訂單編號],訂單資料表格[[#This Row],[訂單編號]],訂單詳細資料表格[成本])</f>
        <v>22200</v>
      </c>
      <c r="I500" s="121">
        <v>56</v>
      </c>
      <c r="J500" s="41" t="s">
        <v>221</v>
      </c>
    </row>
    <row r="501" spans="2:10" ht="16.5" customHeight="1" x14ac:dyDescent="0.25">
      <c r="B501" s="112" t="s">
        <v>516</v>
      </c>
      <c r="C501" s="113" t="s">
        <v>188</v>
      </c>
      <c r="D501" s="113" t="s">
        <v>151</v>
      </c>
      <c r="E501" s="114">
        <v>41611</v>
      </c>
      <c r="F501" s="41" t="s">
        <v>1296</v>
      </c>
      <c r="G501" s="121">
        <f>SUMIF(訂單詳細資料表格[訂單編號],訂單資料表格[[#This Row],[訂單編號]],訂單詳細資料表格[小計])</f>
        <v>256763</v>
      </c>
      <c r="H501" s="121">
        <f>SUMIF(訂單詳細資料表格[訂單編號],訂單資料表格[[#This Row],[訂單編號]],訂單詳細資料表格[成本])</f>
        <v>140966</v>
      </c>
      <c r="I501" s="121">
        <v>957</v>
      </c>
      <c r="J501" s="41" t="s">
        <v>221</v>
      </c>
    </row>
    <row r="502" spans="2:10" ht="16.5" customHeight="1" x14ac:dyDescent="0.25">
      <c r="B502" s="112" t="s">
        <v>1057</v>
      </c>
      <c r="C502" s="113" t="s">
        <v>188</v>
      </c>
      <c r="D502" s="113" t="s">
        <v>130</v>
      </c>
      <c r="E502" s="114">
        <v>41652</v>
      </c>
      <c r="F502" s="41" t="s">
        <v>1295</v>
      </c>
      <c r="G502" s="121">
        <f>SUMIF(訂單詳細資料表格[訂單編號],訂單資料表格[[#This Row],[訂單編號]],訂單詳細資料表格[小計])</f>
        <v>175718</v>
      </c>
      <c r="H502" s="121">
        <f>SUMIF(訂單詳細資料表格[訂單編號],訂單資料表格[[#This Row],[訂單編號]],訂單詳細資料表格[成本])</f>
        <v>104888</v>
      </c>
      <c r="I502" s="121">
        <v>1984</v>
      </c>
      <c r="J502" s="41" t="s">
        <v>214</v>
      </c>
    </row>
    <row r="503" spans="2:10" ht="16.5" customHeight="1" x14ac:dyDescent="0.25">
      <c r="B503" s="112" t="s">
        <v>1076</v>
      </c>
      <c r="C503" s="113" t="s">
        <v>188</v>
      </c>
      <c r="D503" s="113" t="s">
        <v>130</v>
      </c>
      <c r="E503" s="114">
        <v>41676</v>
      </c>
      <c r="F503" s="41" t="s">
        <v>1295</v>
      </c>
      <c r="G503" s="121">
        <f>SUMIF(訂單詳細資料表格[訂單編號],訂單資料表格[[#This Row],[訂單編號]],訂單詳細資料表格[小計])</f>
        <v>46068</v>
      </c>
      <c r="H503" s="121">
        <f>SUMIF(訂單詳細資料表格[訂單編號],訂單資料表格[[#This Row],[訂單編號]],訂單詳細資料表格[成本])</f>
        <v>21120</v>
      </c>
      <c r="I503" s="121">
        <v>1224</v>
      </c>
      <c r="J503" s="41" t="s">
        <v>214</v>
      </c>
    </row>
    <row r="504" spans="2:10" ht="16.5" customHeight="1" x14ac:dyDescent="0.25">
      <c r="B504" s="112" t="s">
        <v>1080</v>
      </c>
      <c r="C504" s="113" t="s">
        <v>188</v>
      </c>
      <c r="D504" s="113" t="s">
        <v>151</v>
      </c>
      <c r="E504" s="114">
        <v>41682</v>
      </c>
      <c r="F504" s="41" t="s">
        <v>1297</v>
      </c>
      <c r="G504" s="121">
        <f>SUMIF(訂單詳細資料表格[訂單編號],訂單資料表格[[#This Row],[訂單編號]],訂單詳細資料表格[小計])</f>
        <v>148785</v>
      </c>
      <c r="H504" s="121">
        <f>SUMIF(訂單詳細資料表格[訂單編號],訂單資料表格[[#This Row],[訂單編號]],訂單詳細資料表格[成本])</f>
        <v>74425</v>
      </c>
      <c r="I504" s="121">
        <v>311</v>
      </c>
      <c r="J504" s="41" t="s">
        <v>214</v>
      </c>
    </row>
    <row r="505" spans="2:10" ht="16.5" customHeight="1" x14ac:dyDescent="0.25">
      <c r="B505" s="112" t="s">
        <v>751</v>
      </c>
      <c r="C505" s="113" t="s">
        <v>188</v>
      </c>
      <c r="D505" s="113" t="s">
        <v>155</v>
      </c>
      <c r="E505" s="114">
        <v>41708</v>
      </c>
      <c r="F505" s="41" t="s">
        <v>1297</v>
      </c>
      <c r="G505" s="121">
        <f>SUMIF(訂單詳細資料表格[訂單編號],訂單資料表格[[#This Row],[訂單編號]],訂單詳細資料表格[小計])</f>
        <v>3267</v>
      </c>
      <c r="H505" s="121">
        <f>SUMIF(訂單詳細資料表格[訂單編號],訂單資料表格[[#This Row],[訂單編號]],訂單詳細資料表格[成本])</f>
        <v>2684</v>
      </c>
      <c r="I505" s="121">
        <v>558</v>
      </c>
      <c r="J505" s="41" t="s">
        <v>221</v>
      </c>
    </row>
    <row r="506" spans="2:10" ht="16.5" customHeight="1" x14ac:dyDescent="0.25">
      <c r="B506" s="112" t="s">
        <v>836</v>
      </c>
      <c r="C506" s="113" t="s">
        <v>188</v>
      </c>
      <c r="D506" s="113" t="s">
        <v>151</v>
      </c>
      <c r="E506" s="114">
        <v>41736</v>
      </c>
      <c r="F506" s="41" t="s">
        <v>1296</v>
      </c>
      <c r="G506" s="121">
        <f>SUMIF(訂單詳細資料表格[訂單編號],訂單資料表格[[#This Row],[訂單編號]],訂單詳細資料表格[小計])</f>
        <v>232054</v>
      </c>
      <c r="H506" s="121">
        <f>SUMIF(訂單詳細資料表格[訂單編號],訂單資料表格[[#This Row],[訂單編號]],訂單詳細資料表格[成本])</f>
        <v>144386</v>
      </c>
      <c r="I506" s="121">
        <v>1252</v>
      </c>
      <c r="J506" s="41" t="s">
        <v>214</v>
      </c>
    </row>
    <row r="507" spans="2:10" ht="16.5" customHeight="1" x14ac:dyDescent="0.25">
      <c r="B507" s="112" t="s">
        <v>844</v>
      </c>
      <c r="C507" s="113" t="s">
        <v>188</v>
      </c>
      <c r="D507" s="113" t="s">
        <v>151</v>
      </c>
      <c r="E507" s="114">
        <v>41744</v>
      </c>
      <c r="F507" s="41" t="s">
        <v>1296</v>
      </c>
      <c r="G507" s="121">
        <f>SUMIF(訂單詳細資料表格[訂單編號],訂單資料表格[[#This Row],[訂單編號]],訂單詳細資料表格[小計])</f>
        <v>58052</v>
      </c>
      <c r="H507" s="121">
        <f>SUMIF(訂單詳細資料表格[訂單編號],訂單資料表格[[#This Row],[訂單編號]],訂單詳細資料表格[成本])</f>
        <v>34664</v>
      </c>
      <c r="I507" s="121">
        <v>154</v>
      </c>
      <c r="J507" s="41" t="s">
        <v>221</v>
      </c>
    </row>
    <row r="508" spans="2:10" ht="16.5" customHeight="1" x14ac:dyDescent="0.25">
      <c r="B508" s="112" t="s">
        <v>881</v>
      </c>
      <c r="C508" s="113" t="s">
        <v>188</v>
      </c>
      <c r="D508" s="113" t="s">
        <v>130</v>
      </c>
      <c r="E508" s="114">
        <v>41786</v>
      </c>
      <c r="F508" s="41" t="s">
        <v>1296</v>
      </c>
      <c r="G508" s="121">
        <f>SUMIF(訂單詳細資料表格[訂單編號],訂單資料表格[[#This Row],[訂單編號]],訂單詳細資料表格[小計])</f>
        <v>107389</v>
      </c>
      <c r="H508" s="121">
        <f>SUMIF(訂單詳細資料表格[訂單編號],訂單資料表格[[#This Row],[訂單編號]],訂單詳細資料表格[成本])</f>
        <v>55130</v>
      </c>
      <c r="I508" s="121">
        <v>603</v>
      </c>
      <c r="J508" s="41" t="s">
        <v>221</v>
      </c>
    </row>
    <row r="509" spans="2:10" ht="16.5" customHeight="1" x14ac:dyDescent="0.25">
      <c r="B509" s="112" t="s">
        <v>916</v>
      </c>
      <c r="C509" s="113" t="s">
        <v>188</v>
      </c>
      <c r="D509" s="113" t="s">
        <v>151</v>
      </c>
      <c r="E509" s="114">
        <v>41824</v>
      </c>
      <c r="F509" s="41" t="s">
        <v>1295</v>
      </c>
      <c r="G509" s="121">
        <f>SUMIF(訂單詳細資料表格[訂單編號],訂單資料表格[[#This Row],[訂單編號]],訂單詳細資料表格[小計])</f>
        <v>28908</v>
      </c>
      <c r="H509" s="121">
        <f>SUMIF(訂單詳細資料表格[訂單編號],訂單資料表格[[#This Row],[訂單編號]],訂單詳細資料表格[成本])</f>
        <v>14490</v>
      </c>
      <c r="I509" s="121">
        <v>0</v>
      </c>
      <c r="J509" s="41" t="s">
        <v>221</v>
      </c>
    </row>
    <row r="510" spans="2:10" ht="16.5" customHeight="1" x14ac:dyDescent="0.25">
      <c r="B510" s="112" t="s">
        <v>1169</v>
      </c>
      <c r="C510" s="113" t="s">
        <v>188</v>
      </c>
      <c r="D510" s="113" t="s">
        <v>155</v>
      </c>
      <c r="E510" s="114">
        <v>41847</v>
      </c>
      <c r="F510" s="41" t="s">
        <v>1296</v>
      </c>
      <c r="G510" s="121">
        <f>SUMIF(訂單詳細資料表格[訂單編號],訂單資料表格[[#This Row],[訂單編號]],訂單詳細資料表格[小計])</f>
        <v>57913</v>
      </c>
      <c r="H510" s="121">
        <f>SUMIF(訂單詳細資料表格[訂單編號],訂單資料表格[[#This Row],[訂單編號]],訂單詳細資料表格[成本])</f>
        <v>27188</v>
      </c>
      <c r="I510" s="121">
        <v>57</v>
      </c>
      <c r="J510" s="41" t="s">
        <v>214</v>
      </c>
    </row>
    <row r="511" spans="2:10" ht="16.5" customHeight="1" x14ac:dyDescent="0.25">
      <c r="B511" s="112" t="s">
        <v>1181</v>
      </c>
      <c r="C511" s="113" t="s">
        <v>188</v>
      </c>
      <c r="D511" s="113" t="s">
        <v>130</v>
      </c>
      <c r="E511" s="114">
        <v>41872</v>
      </c>
      <c r="F511" s="41" t="s">
        <v>1295</v>
      </c>
      <c r="G511" s="121">
        <f>SUMIF(訂單詳細資料表格[訂單編號],訂單資料表格[[#This Row],[訂單編號]],訂單詳細資料表格[小計])</f>
        <v>182516</v>
      </c>
      <c r="H511" s="121">
        <f>SUMIF(訂單詳細資料表格[訂單編號],訂單資料表格[[#This Row],[訂單編號]],訂單詳細資料表格[成本])</f>
        <v>101643</v>
      </c>
      <c r="I511" s="121">
        <v>2080</v>
      </c>
      <c r="J511" s="41" t="s">
        <v>214</v>
      </c>
    </row>
    <row r="512" spans="2:10" ht="16.5" customHeight="1" x14ac:dyDescent="0.25">
      <c r="B512" s="112" t="s">
        <v>978</v>
      </c>
      <c r="C512" s="113" t="s">
        <v>188</v>
      </c>
      <c r="D512" s="113" t="s">
        <v>155</v>
      </c>
      <c r="E512" s="114">
        <v>41911</v>
      </c>
      <c r="F512" s="41" t="s">
        <v>1295</v>
      </c>
      <c r="G512" s="121">
        <f>SUMIF(訂單詳細資料表格[訂單編號],訂單資料表格[[#This Row],[訂單編號]],訂單詳細資料表格[小計])</f>
        <v>96714</v>
      </c>
      <c r="H512" s="121">
        <f>SUMIF(訂單詳細資料表格[訂單編號],訂單資料表格[[#This Row],[訂單編號]],訂單詳細資料表格[成本])</f>
        <v>55245</v>
      </c>
      <c r="I512" s="121">
        <v>1397</v>
      </c>
      <c r="J512" s="41" t="s">
        <v>221</v>
      </c>
    </row>
    <row r="513" spans="2:10" ht="16.5" customHeight="1" x14ac:dyDescent="0.25">
      <c r="B513" s="112" t="s">
        <v>994</v>
      </c>
      <c r="C513" s="113" t="s">
        <v>188</v>
      </c>
      <c r="D513" s="113" t="s">
        <v>155</v>
      </c>
      <c r="E513" s="114">
        <v>41935</v>
      </c>
      <c r="F513" s="41" t="s">
        <v>1297</v>
      </c>
      <c r="G513" s="121">
        <f>SUMIF(訂單詳細資料表格[訂單編號],訂單資料表格[[#This Row],[訂單編號]],訂單詳細資料表格[小計])</f>
        <v>238534</v>
      </c>
      <c r="H513" s="121">
        <f>SUMIF(訂單詳細資料表格[訂單編號],訂單資料表格[[#This Row],[訂單編號]],訂單詳細資料表格[成本])</f>
        <v>150704</v>
      </c>
      <c r="I513" s="121">
        <v>1772</v>
      </c>
      <c r="J513" s="41" t="s">
        <v>214</v>
      </c>
    </row>
    <row r="514" spans="2:10" ht="16.5" customHeight="1" x14ac:dyDescent="0.25">
      <c r="B514" s="112" t="s">
        <v>1006</v>
      </c>
      <c r="C514" s="113" t="s">
        <v>188</v>
      </c>
      <c r="D514" s="113" t="s">
        <v>155</v>
      </c>
      <c r="E514" s="114">
        <v>41954</v>
      </c>
      <c r="F514" s="41" t="s">
        <v>1296</v>
      </c>
      <c r="G514" s="121">
        <f>SUMIF(訂單詳細資料表格[訂單編號],訂單資料表格[[#This Row],[訂單編號]],訂單詳細資料表格[小計])</f>
        <v>18864</v>
      </c>
      <c r="H514" s="121">
        <f>SUMIF(訂單詳細資料表格[訂單編號],訂單資料表格[[#This Row],[訂單編號]],訂單詳細資料表格[成本])</f>
        <v>13152</v>
      </c>
      <c r="I514" s="121">
        <v>41</v>
      </c>
      <c r="J514" s="41" t="s">
        <v>214</v>
      </c>
    </row>
    <row r="515" spans="2:10" ht="16.5" customHeight="1" x14ac:dyDescent="0.25">
      <c r="B515" s="112" t="s">
        <v>1253</v>
      </c>
      <c r="C515" s="113" t="s">
        <v>188</v>
      </c>
      <c r="D515" s="113" t="s">
        <v>130</v>
      </c>
      <c r="E515" s="114">
        <v>41997</v>
      </c>
      <c r="F515" s="41" t="s">
        <v>1295</v>
      </c>
      <c r="G515" s="121">
        <f>SUMIF(訂單詳細資料表格[訂單編號],訂單資料表格[[#This Row],[訂單編號]],訂單詳細資料表格[小計])</f>
        <v>135618</v>
      </c>
      <c r="H515" s="121">
        <f>SUMIF(訂單詳細資料表格[訂單編號],訂單資料表格[[#This Row],[訂單編號]],訂單詳細資料表格[成本])</f>
        <v>57994</v>
      </c>
      <c r="I515" s="121">
        <v>1295</v>
      </c>
      <c r="J515" s="41" t="s">
        <v>214</v>
      </c>
    </row>
    <row r="516" spans="2:10" ht="16.5" customHeight="1" x14ac:dyDescent="0.25">
      <c r="B516" s="112" t="s">
        <v>215</v>
      </c>
      <c r="C516" s="113" t="s">
        <v>191</v>
      </c>
      <c r="D516" s="113" t="s">
        <v>161</v>
      </c>
      <c r="E516" s="114">
        <v>41294</v>
      </c>
      <c r="F516" s="41" t="s">
        <v>1296</v>
      </c>
      <c r="G516" s="121">
        <f>SUMIF(訂單詳細資料表格[訂單編號],訂單資料表格[[#This Row],[訂單編號]],訂單詳細資料表格[小計])</f>
        <v>212592</v>
      </c>
      <c r="H516" s="121">
        <f>SUMIF(訂單詳細資料表格[訂單編號],訂單資料表格[[#This Row],[訂單編號]],訂單詳細資料表格[成本])</f>
        <v>105952</v>
      </c>
      <c r="I516" s="121">
        <v>1770</v>
      </c>
      <c r="J516" s="41" t="s">
        <v>214</v>
      </c>
    </row>
    <row r="517" spans="2:10" ht="16.5" customHeight="1" x14ac:dyDescent="0.25">
      <c r="B517" s="112" t="s">
        <v>281</v>
      </c>
      <c r="C517" s="113" t="s">
        <v>191</v>
      </c>
      <c r="D517" s="113" t="s">
        <v>147</v>
      </c>
      <c r="E517" s="114">
        <v>41313</v>
      </c>
      <c r="F517" s="41" t="s">
        <v>1296</v>
      </c>
      <c r="G517" s="121">
        <f>SUMIF(訂單詳細資料表格[訂單編號],訂單資料表格[[#This Row],[訂單編號]],訂單詳細資料表格[小計])</f>
        <v>186136</v>
      </c>
      <c r="H517" s="121">
        <f>SUMIF(訂單詳細資料表格[訂單編號],訂單資料表格[[#This Row],[訂單編號]],訂單詳細資料表格[成本])</f>
        <v>112210</v>
      </c>
      <c r="I517" s="121">
        <v>3431</v>
      </c>
      <c r="J517" s="41" t="s">
        <v>221</v>
      </c>
    </row>
    <row r="518" spans="2:10" ht="16.5" customHeight="1" x14ac:dyDescent="0.25">
      <c r="B518" s="112" t="s">
        <v>299</v>
      </c>
      <c r="C518" s="113" t="s">
        <v>191</v>
      </c>
      <c r="D518" s="113" t="s">
        <v>161</v>
      </c>
      <c r="E518" s="114">
        <v>41334</v>
      </c>
      <c r="F518" s="41" t="s">
        <v>1297</v>
      </c>
      <c r="G518" s="121">
        <f>SUMIF(訂單詳細資料表格[訂單編號],訂單資料表格[[#This Row],[訂單編號]],訂單詳細資料表格[小計])</f>
        <v>251684</v>
      </c>
      <c r="H518" s="121">
        <f>SUMIF(訂單詳細資料表格[訂單編號],訂單資料表格[[#This Row],[訂單編號]],訂單詳細資料表格[成本])</f>
        <v>128421</v>
      </c>
      <c r="I518" s="121">
        <v>527</v>
      </c>
      <c r="J518" s="41" t="s">
        <v>214</v>
      </c>
    </row>
    <row r="519" spans="2:10" ht="16.5" customHeight="1" x14ac:dyDescent="0.25">
      <c r="B519" s="112" t="s">
        <v>329</v>
      </c>
      <c r="C519" s="113" t="s">
        <v>191</v>
      </c>
      <c r="D519" s="113" t="s">
        <v>161</v>
      </c>
      <c r="E519" s="114">
        <v>41366</v>
      </c>
      <c r="F519" s="41" t="s">
        <v>1296</v>
      </c>
      <c r="G519" s="121">
        <f>SUMIF(訂單詳細資料表格[訂單編號],訂單資料表格[[#This Row],[訂單編號]],訂單詳細資料表格[小計])</f>
        <v>236408</v>
      </c>
      <c r="H519" s="121">
        <f>SUMIF(訂單詳細資料表格[訂單編號],訂單資料表格[[#This Row],[訂單編號]],訂單詳細資料表格[成本])</f>
        <v>150389</v>
      </c>
      <c r="I519" s="121">
        <v>1194</v>
      </c>
      <c r="J519" s="41" t="s">
        <v>214</v>
      </c>
    </row>
    <row r="520" spans="2:10" ht="16.5" customHeight="1" x14ac:dyDescent="0.25">
      <c r="B520" s="112" t="s">
        <v>331</v>
      </c>
      <c r="C520" s="113" t="s">
        <v>191</v>
      </c>
      <c r="D520" s="113" t="s">
        <v>147</v>
      </c>
      <c r="E520" s="114">
        <v>41369</v>
      </c>
      <c r="F520" s="41" t="s">
        <v>1297</v>
      </c>
      <c r="G520" s="121">
        <f>SUMIF(訂單詳細資料表格[訂單編號],訂單資料表格[[#This Row],[訂單編號]],訂單詳細資料表格[小計])</f>
        <v>40865</v>
      </c>
      <c r="H520" s="121">
        <f>SUMIF(訂單詳細資料表格[訂單編號],訂單資料表格[[#This Row],[訂單編號]],訂單詳細資料表格[成本])</f>
        <v>21945</v>
      </c>
      <c r="I520" s="121">
        <v>496</v>
      </c>
      <c r="J520" s="41" t="s">
        <v>214</v>
      </c>
    </row>
    <row r="521" spans="2:10" ht="16.5" customHeight="1" x14ac:dyDescent="0.25">
      <c r="B521" s="112" t="s">
        <v>235</v>
      </c>
      <c r="C521" s="113" t="s">
        <v>191</v>
      </c>
      <c r="D521" s="113" t="s">
        <v>147</v>
      </c>
      <c r="E521" s="114">
        <v>41369</v>
      </c>
      <c r="F521" s="41" t="s">
        <v>1295</v>
      </c>
      <c r="G521" s="121">
        <f>SUMIF(訂單詳細資料表格[訂單編號],訂單資料表格[[#This Row],[訂單編號]],訂單詳細資料表格[小計])</f>
        <v>48412</v>
      </c>
      <c r="H521" s="121">
        <f>SUMIF(訂單詳細資料表格[訂單編號],訂單資料表格[[#This Row],[訂單編號]],訂單詳細資料表格[成本])</f>
        <v>30472</v>
      </c>
      <c r="I521" s="121">
        <v>1341</v>
      </c>
      <c r="J521" s="41" t="s">
        <v>214</v>
      </c>
    </row>
    <row r="522" spans="2:10" ht="16.5" customHeight="1" x14ac:dyDescent="0.25">
      <c r="B522" s="112" t="s">
        <v>336</v>
      </c>
      <c r="C522" s="113" t="s">
        <v>191</v>
      </c>
      <c r="D522" s="113" t="s">
        <v>147</v>
      </c>
      <c r="E522" s="114">
        <v>41376</v>
      </c>
      <c r="F522" s="41" t="s">
        <v>1295</v>
      </c>
      <c r="G522" s="121">
        <f>SUMIF(訂單詳細資料表格[訂單編號],訂單資料表格[[#This Row],[訂單編號]],訂單詳細資料表格[小計])</f>
        <v>377927</v>
      </c>
      <c r="H522" s="121">
        <f>SUMIF(訂單詳細資料表格[訂單編號],訂單資料表格[[#This Row],[訂單編號]],訂單詳細資料表格[成本])</f>
        <v>221719</v>
      </c>
      <c r="I522" s="121">
        <v>3336</v>
      </c>
      <c r="J522" s="41" t="s">
        <v>214</v>
      </c>
    </row>
    <row r="523" spans="2:10" ht="16.5" customHeight="1" x14ac:dyDescent="0.25">
      <c r="B523" s="112" t="s">
        <v>371</v>
      </c>
      <c r="C523" s="113" t="s">
        <v>191</v>
      </c>
      <c r="D523" s="113" t="s">
        <v>161</v>
      </c>
      <c r="E523" s="114">
        <v>41414</v>
      </c>
      <c r="F523" s="41" t="s">
        <v>1297</v>
      </c>
      <c r="G523" s="121">
        <f>SUMIF(訂單詳細資料表格[訂單編號],訂單資料表格[[#This Row],[訂單編號]],訂單詳細資料表格[小計])</f>
        <v>305602</v>
      </c>
      <c r="H523" s="121">
        <f>SUMIF(訂單詳細資料表格[訂單編號],訂單資料表格[[#This Row],[訂單編號]],訂單詳細資料表格[成本])</f>
        <v>199477</v>
      </c>
      <c r="I523" s="121">
        <v>1064</v>
      </c>
      <c r="J523" s="41" t="s">
        <v>221</v>
      </c>
    </row>
    <row r="524" spans="2:10" ht="16.5" customHeight="1" x14ac:dyDescent="0.25">
      <c r="B524" s="112" t="s">
        <v>241</v>
      </c>
      <c r="C524" s="113" t="s">
        <v>191</v>
      </c>
      <c r="D524" s="113" t="s">
        <v>161</v>
      </c>
      <c r="E524" s="114">
        <v>41418</v>
      </c>
      <c r="F524" s="41" t="s">
        <v>1297</v>
      </c>
      <c r="G524" s="121">
        <f>SUMIF(訂單詳細資料表格[訂單編號],訂單資料表格[[#This Row],[訂單編號]],訂單詳細資料表格[小計])</f>
        <v>68832</v>
      </c>
      <c r="H524" s="121">
        <f>SUMIF(訂單詳細資料表格[訂單編號],訂單資料表格[[#This Row],[訂單編號]],訂單詳細資料表格[成本])</f>
        <v>32976</v>
      </c>
      <c r="I524" s="121">
        <v>68</v>
      </c>
      <c r="J524" s="41" t="s">
        <v>214</v>
      </c>
    </row>
    <row r="525" spans="2:10" ht="16.5" customHeight="1" x14ac:dyDescent="0.25">
      <c r="B525" s="112" t="s">
        <v>396</v>
      </c>
      <c r="C525" s="113" t="s">
        <v>191</v>
      </c>
      <c r="D525" s="113" t="s">
        <v>161</v>
      </c>
      <c r="E525" s="114">
        <v>41446</v>
      </c>
      <c r="F525" s="41" t="s">
        <v>1297</v>
      </c>
      <c r="G525" s="121">
        <f>SUMIF(訂單詳細資料表格[訂單編號],訂單資料表格[[#This Row],[訂單編號]],訂單詳細資料表格[小計])</f>
        <v>32565</v>
      </c>
      <c r="H525" s="121">
        <f>SUMIF(訂單詳細資料表格[訂單編號],訂單資料表格[[#This Row],[訂單編號]],訂單詳細資料表格[成本])</f>
        <v>17280</v>
      </c>
      <c r="I525" s="121">
        <v>112</v>
      </c>
      <c r="J525" s="41" t="s">
        <v>214</v>
      </c>
    </row>
    <row r="526" spans="2:10" ht="16.5" customHeight="1" x14ac:dyDescent="0.25">
      <c r="B526" s="112" t="s">
        <v>658</v>
      </c>
      <c r="C526" s="113" t="s">
        <v>191</v>
      </c>
      <c r="D526" s="113" t="s">
        <v>161</v>
      </c>
      <c r="E526" s="114">
        <v>41494</v>
      </c>
      <c r="F526" s="41" t="s">
        <v>1297</v>
      </c>
      <c r="G526" s="121">
        <f>SUMIF(訂單詳細資料表格[訂單編號],訂單資料表格[[#This Row],[訂單編號]],訂單詳細資料表格[小計])</f>
        <v>6202</v>
      </c>
      <c r="H526" s="121">
        <f>SUMIF(訂單詳細資料表格[訂單編號],訂單資料表格[[#This Row],[訂單編號]],訂單詳細資料表格[成本])</f>
        <v>3304</v>
      </c>
      <c r="I526" s="121">
        <v>374</v>
      </c>
      <c r="J526" s="41" t="s">
        <v>221</v>
      </c>
    </row>
    <row r="527" spans="2:10" ht="16.5" customHeight="1" x14ac:dyDescent="0.25">
      <c r="B527" s="112" t="s">
        <v>662</v>
      </c>
      <c r="C527" s="113" t="s">
        <v>191</v>
      </c>
      <c r="D527" s="113" t="s">
        <v>121</v>
      </c>
      <c r="E527" s="114">
        <v>41499</v>
      </c>
      <c r="F527" s="41" t="s">
        <v>1296</v>
      </c>
      <c r="G527" s="121">
        <f>SUMIF(訂單詳細資料表格[訂單編號],訂單資料表格[[#This Row],[訂單編號]],訂單詳細資料表格[小計])</f>
        <v>201113</v>
      </c>
      <c r="H527" s="121">
        <f>SUMIF(訂單詳細資料表格[訂單編號],訂單資料表格[[#This Row],[訂單編號]],訂單詳細資料表格[成本])</f>
        <v>116936</v>
      </c>
      <c r="I527" s="121">
        <v>340</v>
      </c>
      <c r="J527" s="41" t="s">
        <v>214</v>
      </c>
    </row>
    <row r="528" spans="2:10" ht="16.5" customHeight="1" x14ac:dyDescent="0.25">
      <c r="B528" s="112" t="s">
        <v>669</v>
      </c>
      <c r="C528" s="113" t="s">
        <v>191</v>
      </c>
      <c r="D528" s="113" t="s">
        <v>121</v>
      </c>
      <c r="E528" s="114">
        <v>41509</v>
      </c>
      <c r="F528" s="41" t="s">
        <v>1295</v>
      </c>
      <c r="G528" s="121">
        <f>SUMIF(訂單詳細資料表格[訂單編號],訂單資料表格[[#This Row],[訂單編號]],訂單詳細資料表格[小計])</f>
        <v>183109</v>
      </c>
      <c r="H528" s="121">
        <f>SUMIF(訂單詳細資料表格[訂單編號],訂單資料表格[[#This Row],[訂單編號]],訂單詳細資料表格[成本])</f>
        <v>100931</v>
      </c>
      <c r="I528" s="121">
        <v>1860</v>
      </c>
      <c r="J528" s="41" t="s">
        <v>214</v>
      </c>
    </row>
    <row r="529" spans="2:10" ht="16.5" customHeight="1" x14ac:dyDescent="0.25">
      <c r="B529" s="112" t="s">
        <v>456</v>
      </c>
      <c r="C529" s="113" t="s">
        <v>191</v>
      </c>
      <c r="D529" s="113" t="s">
        <v>147</v>
      </c>
      <c r="E529" s="114">
        <v>41532</v>
      </c>
      <c r="F529" s="41" t="s">
        <v>1297</v>
      </c>
      <c r="G529" s="121">
        <f>SUMIF(訂單詳細資料表格[訂單編號],訂單資料表格[[#This Row],[訂單編號]],訂單詳細資料表格[小計])</f>
        <v>480487</v>
      </c>
      <c r="H529" s="121">
        <f>SUMIF(訂單詳細資料表格[訂單編號],訂單資料表格[[#This Row],[訂單編號]],訂單詳細資料表格[成本])</f>
        <v>254394</v>
      </c>
      <c r="I529" s="121">
        <v>2915</v>
      </c>
      <c r="J529" s="41" t="s">
        <v>221</v>
      </c>
    </row>
    <row r="530" spans="2:10" ht="16.5" customHeight="1" x14ac:dyDescent="0.25">
      <c r="B530" s="112" t="s">
        <v>461</v>
      </c>
      <c r="C530" s="113" t="s">
        <v>191</v>
      </c>
      <c r="D530" s="113" t="s">
        <v>147</v>
      </c>
      <c r="E530" s="114">
        <v>41538</v>
      </c>
      <c r="F530" s="41" t="s">
        <v>1295</v>
      </c>
      <c r="G530" s="121">
        <f>SUMIF(訂單詳細資料表格[訂單編號],訂單資料表格[[#This Row],[訂單編號]],訂單詳細資料表格[小計])</f>
        <v>144949</v>
      </c>
      <c r="H530" s="121">
        <f>SUMIF(訂單詳細資料表格[訂單編號],訂單資料表格[[#This Row],[訂單編號]],訂單詳細資料表格[成本])</f>
        <v>91949</v>
      </c>
      <c r="I530" s="121">
        <v>571</v>
      </c>
      <c r="J530" s="41" t="s">
        <v>214</v>
      </c>
    </row>
    <row r="531" spans="2:10" ht="16.5" customHeight="1" x14ac:dyDescent="0.25">
      <c r="B531" s="112" t="s">
        <v>685</v>
      </c>
      <c r="C531" s="113" t="s">
        <v>191</v>
      </c>
      <c r="D531" s="113" t="s">
        <v>147</v>
      </c>
      <c r="E531" s="114">
        <v>41545</v>
      </c>
      <c r="F531" s="41" t="s">
        <v>1297</v>
      </c>
      <c r="G531" s="121">
        <f>SUMIF(訂單詳細資料表格[訂單編號],訂單資料表格[[#This Row],[訂單編號]],訂單詳細資料表格[小計])</f>
        <v>20862</v>
      </c>
      <c r="H531" s="121">
        <f>SUMIF(訂單詳細資料表格[訂單編號],訂單資料表格[[#This Row],[訂單編號]],訂單詳細資料表格[成本])</f>
        <v>13014</v>
      </c>
      <c r="I531" s="121">
        <v>743</v>
      </c>
      <c r="J531" s="41" t="s">
        <v>221</v>
      </c>
    </row>
    <row r="532" spans="2:10" ht="16.5" customHeight="1" x14ac:dyDescent="0.25">
      <c r="B532" s="112" t="s">
        <v>506</v>
      </c>
      <c r="C532" s="113" t="s">
        <v>191</v>
      </c>
      <c r="D532" s="113" t="s">
        <v>121</v>
      </c>
      <c r="E532" s="114">
        <v>41595</v>
      </c>
      <c r="F532" s="41" t="s">
        <v>1295</v>
      </c>
      <c r="G532" s="121">
        <f>SUMIF(訂單詳細資料表格[訂單編號],訂單資料表格[[#This Row],[訂單編號]],訂單詳細資料表格[小計])</f>
        <v>116490</v>
      </c>
      <c r="H532" s="121">
        <f>SUMIF(訂單詳細資料表格[訂單編號],訂單資料表格[[#This Row],[訂單編號]],訂單詳細資料表格[成本])</f>
        <v>63910</v>
      </c>
      <c r="I532" s="121">
        <v>107</v>
      </c>
      <c r="J532" s="41" t="s">
        <v>214</v>
      </c>
    </row>
    <row r="533" spans="2:10" ht="16.5" customHeight="1" x14ac:dyDescent="0.25">
      <c r="B533" s="112" t="s">
        <v>728</v>
      </c>
      <c r="C533" s="113" t="s">
        <v>191</v>
      </c>
      <c r="D533" s="113" t="s">
        <v>161</v>
      </c>
      <c r="E533" s="114">
        <v>41610</v>
      </c>
      <c r="F533" s="41" t="s">
        <v>1296</v>
      </c>
      <c r="G533" s="121">
        <f>SUMIF(訂單詳細資料表格[訂單編號],訂單資料表格[[#This Row],[訂單編號]],訂單詳細資料表格[小計])</f>
        <v>77252</v>
      </c>
      <c r="H533" s="121">
        <f>SUMIF(訂單詳細資料表格[訂單編號],訂單資料表格[[#This Row],[訂單編號]],訂單詳細資料表格[成本])</f>
        <v>32312</v>
      </c>
      <c r="I533" s="121">
        <v>799</v>
      </c>
      <c r="J533" s="41" t="s">
        <v>214</v>
      </c>
    </row>
    <row r="534" spans="2:10" ht="16.5" customHeight="1" x14ac:dyDescent="0.25">
      <c r="B534" s="112" t="s">
        <v>535</v>
      </c>
      <c r="C534" s="113" t="s">
        <v>191</v>
      </c>
      <c r="D534" s="113" t="s">
        <v>147</v>
      </c>
      <c r="E534" s="114">
        <v>41631</v>
      </c>
      <c r="F534" s="41" t="s">
        <v>1297</v>
      </c>
      <c r="G534" s="121">
        <f>SUMIF(訂單詳細資料表格[訂單編號],訂單資料表格[[#This Row],[訂單編號]],訂單詳細資料表格[小計])</f>
        <v>219717</v>
      </c>
      <c r="H534" s="121">
        <f>SUMIF(訂單詳細資料表格[訂單編號],訂單資料表格[[#This Row],[訂單編號]],訂單詳細資料表格[成本])</f>
        <v>133960</v>
      </c>
      <c r="I534" s="121">
        <v>161</v>
      </c>
      <c r="J534" s="41" t="s">
        <v>214</v>
      </c>
    </row>
    <row r="535" spans="2:10" ht="16.5" customHeight="1" x14ac:dyDescent="0.25">
      <c r="B535" s="112" t="s">
        <v>538</v>
      </c>
      <c r="C535" s="113" t="s">
        <v>191</v>
      </c>
      <c r="D535" s="113" t="s">
        <v>161</v>
      </c>
      <c r="E535" s="114">
        <v>41636</v>
      </c>
      <c r="F535" s="41" t="s">
        <v>1295</v>
      </c>
      <c r="G535" s="121">
        <f>SUMIF(訂單詳細資料表格[訂單編號],訂單資料表格[[#This Row],[訂單編號]],訂單詳細資料表格[小計])</f>
        <v>99579</v>
      </c>
      <c r="H535" s="121">
        <f>SUMIF(訂單詳細資料表格[訂單編號],訂單資料表格[[#This Row],[訂單編號]],訂單詳細資料表格[成本])</f>
        <v>45885</v>
      </c>
      <c r="I535" s="121">
        <v>851</v>
      </c>
      <c r="J535" s="41" t="s">
        <v>221</v>
      </c>
    </row>
    <row r="536" spans="2:10" ht="16.5" customHeight="1" x14ac:dyDescent="0.25">
      <c r="B536" s="112" t="s">
        <v>1079</v>
      </c>
      <c r="C536" s="113" t="s">
        <v>191</v>
      </c>
      <c r="D536" s="113" t="s">
        <v>147</v>
      </c>
      <c r="E536" s="114">
        <v>41681</v>
      </c>
      <c r="F536" s="41" t="s">
        <v>1295</v>
      </c>
      <c r="G536" s="121">
        <f>SUMIF(訂單詳細資料表格[訂單編號],訂單資料表格[[#This Row],[訂單編號]],訂單詳細資料表格[小計])</f>
        <v>56277</v>
      </c>
      <c r="H536" s="121">
        <f>SUMIF(訂單詳細資料表格[訂單編號],訂單資料表格[[#This Row],[訂單編號]],訂單詳細資料表格[成本])</f>
        <v>31772</v>
      </c>
      <c r="I536" s="121">
        <v>26</v>
      </c>
      <c r="J536" s="41" t="s">
        <v>221</v>
      </c>
    </row>
    <row r="537" spans="2:10" ht="16.5" customHeight="1" x14ac:dyDescent="0.25">
      <c r="B537" s="112" t="s">
        <v>793</v>
      </c>
      <c r="C537" s="113" t="s">
        <v>191</v>
      </c>
      <c r="D537" s="113" t="s">
        <v>147</v>
      </c>
      <c r="E537" s="114">
        <v>41682</v>
      </c>
      <c r="F537" s="41" t="s">
        <v>1297</v>
      </c>
      <c r="G537" s="121">
        <f>SUMIF(訂單詳細資料表格[訂單編號],訂單資料表格[[#This Row],[訂單編號]],訂單詳細資料表格[小計])</f>
        <v>70514</v>
      </c>
      <c r="H537" s="121">
        <f>SUMIF(訂單詳細資料表格[訂單編號],訂單資料表格[[#This Row],[訂單編號]],訂單詳細資料表格[成本])</f>
        <v>41669</v>
      </c>
      <c r="I537" s="121">
        <v>3162</v>
      </c>
      <c r="J537" s="41" t="s">
        <v>221</v>
      </c>
    </row>
    <row r="538" spans="2:10" ht="16.5" customHeight="1" x14ac:dyDescent="0.25">
      <c r="B538" s="112" t="s">
        <v>830</v>
      </c>
      <c r="C538" s="113" t="s">
        <v>191</v>
      </c>
      <c r="D538" s="113" t="s">
        <v>161</v>
      </c>
      <c r="E538" s="114">
        <v>41730</v>
      </c>
      <c r="F538" s="41" t="s">
        <v>1295</v>
      </c>
      <c r="G538" s="121">
        <f>SUMIF(訂單詳細資料表格[訂單編號],訂單資料表格[[#This Row],[訂單編號]],訂單詳細資料表格[小計])</f>
        <v>177139</v>
      </c>
      <c r="H538" s="121">
        <f>SUMIF(訂單詳細資料表格[訂單編號],訂單資料表格[[#This Row],[訂單編號]],訂單詳細資料表格[成本])</f>
        <v>77242</v>
      </c>
      <c r="I538" s="121">
        <v>1183</v>
      </c>
      <c r="J538" s="41" t="s">
        <v>214</v>
      </c>
    </row>
    <row r="539" spans="2:10" ht="16.5" customHeight="1" x14ac:dyDescent="0.25">
      <c r="B539" s="112" t="s">
        <v>837</v>
      </c>
      <c r="C539" s="113" t="s">
        <v>191</v>
      </c>
      <c r="D539" s="113" t="s">
        <v>121</v>
      </c>
      <c r="E539" s="114">
        <v>41737</v>
      </c>
      <c r="F539" s="41" t="s">
        <v>1297</v>
      </c>
      <c r="G539" s="121">
        <f>SUMIF(訂單詳細資料表格[訂單編號],訂單資料表格[[#This Row],[訂單編號]],訂單詳細資料表格[小計])</f>
        <v>135731</v>
      </c>
      <c r="H539" s="121">
        <f>SUMIF(訂單詳細資料表格[訂單編號],訂單資料表格[[#This Row],[訂單編號]],訂單詳細資料表格[成本])</f>
        <v>80143</v>
      </c>
      <c r="I539" s="121">
        <v>2209</v>
      </c>
      <c r="J539" s="41" t="s">
        <v>221</v>
      </c>
    </row>
    <row r="540" spans="2:10" ht="16.5" customHeight="1" x14ac:dyDescent="0.25">
      <c r="B540" s="112" t="s">
        <v>839</v>
      </c>
      <c r="C540" s="113" t="s">
        <v>191</v>
      </c>
      <c r="D540" s="113" t="s">
        <v>121</v>
      </c>
      <c r="E540" s="114">
        <v>41739</v>
      </c>
      <c r="F540" s="41" t="s">
        <v>1297</v>
      </c>
      <c r="G540" s="121">
        <f>SUMIF(訂單詳細資料表格[訂單編號],訂單資料表格[[#This Row],[訂單編號]],訂單詳細資料表格[小計])</f>
        <v>231981</v>
      </c>
      <c r="H540" s="121">
        <f>SUMIF(訂單詳細資料表格[訂單編號],訂單資料表格[[#This Row],[訂單編號]],訂單詳細資料表格[成本])</f>
        <v>134402</v>
      </c>
      <c r="I540" s="121">
        <v>747</v>
      </c>
      <c r="J540" s="41" t="s">
        <v>214</v>
      </c>
    </row>
    <row r="541" spans="2:10" ht="16.5" customHeight="1" x14ac:dyDescent="0.25">
      <c r="B541" s="112" t="s">
        <v>1114</v>
      </c>
      <c r="C541" s="113" t="s">
        <v>191</v>
      </c>
      <c r="D541" s="113" t="s">
        <v>161</v>
      </c>
      <c r="E541" s="114">
        <v>41744</v>
      </c>
      <c r="F541" s="41" t="s">
        <v>1297</v>
      </c>
      <c r="G541" s="121">
        <f>SUMIF(訂單詳細資料表格[訂單編號],訂單資料表格[[#This Row],[訂單編號]],訂單詳細資料表格[小計])</f>
        <v>104797</v>
      </c>
      <c r="H541" s="121">
        <f>SUMIF(訂單詳細資料表格[訂單編號],訂單資料表格[[#This Row],[訂單編號]],訂單詳細資料表格[成本])</f>
        <v>52757</v>
      </c>
      <c r="I541" s="121">
        <v>1091</v>
      </c>
      <c r="J541" s="41" t="s">
        <v>214</v>
      </c>
    </row>
    <row r="542" spans="2:10" ht="16.5" customHeight="1" x14ac:dyDescent="0.25">
      <c r="B542" s="112" t="s">
        <v>850</v>
      </c>
      <c r="C542" s="113" t="s">
        <v>191</v>
      </c>
      <c r="D542" s="113" t="s">
        <v>121</v>
      </c>
      <c r="E542" s="114">
        <v>41751</v>
      </c>
      <c r="F542" s="41" t="s">
        <v>1296</v>
      </c>
      <c r="G542" s="121">
        <f>SUMIF(訂單詳細資料表格[訂單編號],訂單資料表格[[#This Row],[訂單編號]],訂單詳細資料表格[小計])</f>
        <v>75962</v>
      </c>
      <c r="H542" s="121">
        <f>SUMIF(訂單詳細資料表格[訂單編號],訂單資料表格[[#This Row],[訂單編號]],訂單詳細資料表格[成本])</f>
        <v>54761</v>
      </c>
      <c r="I542" s="121">
        <v>756</v>
      </c>
      <c r="J542" s="41" t="s">
        <v>221</v>
      </c>
    </row>
    <row r="543" spans="2:10" ht="16.5" customHeight="1" x14ac:dyDescent="0.25">
      <c r="B543" s="112" t="s">
        <v>865</v>
      </c>
      <c r="C543" s="113" t="s">
        <v>191</v>
      </c>
      <c r="D543" s="113" t="s">
        <v>161</v>
      </c>
      <c r="E543" s="114">
        <v>41768</v>
      </c>
      <c r="F543" s="41" t="s">
        <v>1296</v>
      </c>
      <c r="G543" s="121">
        <f>SUMIF(訂單詳細資料表格[訂單編號],訂單資料表格[[#This Row],[訂單編號]],訂單詳細資料表格[小計])</f>
        <v>163878</v>
      </c>
      <c r="H543" s="121">
        <f>SUMIF(訂單詳細資料表格[訂單編號],訂單資料表格[[#This Row],[訂單編號]],訂單詳細資料表格[成本])</f>
        <v>76749</v>
      </c>
      <c r="I543" s="121">
        <v>43</v>
      </c>
      <c r="J543" s="41" t="s">
        <v>214</v>
      </c>
    </row>
    <row r="544" spans="2:10" ht="16.5" customHeight="1" x14ac:dyDescent="0.25">
      <c r="B544" s="112" t="s">
        <v>878</v>
      </c>
      <c r="C544" s="113" t="s">
        <v>191</v>
      </c>
      <c r="D544" s="113" t="s">
        <v>121</v>
      </c>
      <c r="E544" s="114">
        <v>41782</v>
      </c>
      <c r="F544" s="41" t="s">
        <v>1295</v>
      </c>
      <c r="G544" s="121">
        <f>SUMIF(訂單詳細資料表格[訂單編號],訂單資料表格[[#This Row],[訂單編號]],訂單詳細資料表格[小計])</f>
        <v>78517</v>
      </c>
      <c r="H544" s="121">
        <f>SUMIF(訂單詳細資料表格[訂單編號],訂單資料表格[[#This Row],[訂單編號]],訂單詳細資料表格[成本])</f>
        <v>49958</v>
      </c>
      <c r="I544" s="121">
        <v>77</v>
      </c>
      <c r="J544" s="41" t="s">
        <v>221</v>
      </c>
    </row>
    <row r="545" spans="2:10" ht="16.5" customHeight="1" x14ac:dyDescent="0.25">
      <c r="B545" s="112" t="s">
        <v>1167</v>
      </c>
      <c r="C545" s="113" t="s">
        <v>191</v>
      </c>
      <c r="D545" s="113" t="s">
        <v>161</v>
      </c>
      <c r="E545" s="114">
        <v>41844</v>
      </c>
      <c r="F545" s="41" t="s">
        <v>1295</v>
      </c>
      <c r="G545" s="121">
        <f>SUMIF(訂單詳細資料表格[訂單編號],訂單資料表格[[#This Row],[訂單編號]],訂單詳細資料表格[小計])</f>
        <v>163803</v>
      </c>
      <c r="H545" s="121">
        <f>SUMIF(訂單詳細資料表格[訂單編號],訂單資料表格[[#This Row],[訂單編號]],訂單詳細資料表格[成本])</f>
        <v>118816</v>
      </c>
      <c r="I545" s="121">
        <v>1219</v>
      </c>
      <c r="J545" s="41" t="s">
        <v>221</v>
      </c>
    </row>
    <row r="546" spans="2:10" ht="16.5" customHeight="1" x14ac:dyDescent="0.25">
      <c r="B546" s="112" t="s">
        <v>1171</v>
      </c>
      <c r="C546" s="113" t="s">
        <v>191</v>
      </c>
      <c r="D546" s="113" t="s">
        <v>147</v>
      </c>
      <c r="E546" s="114">
        <v>41854</v>
      </c>
      <c r="F546" s="41" t="s">
        <v>1295</v>
      </c>
      <c r="G546" s="121">
        <f>SUMIF(訂單詳細資料表格[訂單編號],訂單資料表格[[#This Row],[訂單編號]],訂單詳細資料表格[小計])</f>
        <v>22068</v>
      </c>
      <c r="H546" s="121">
        <f>SUMIF(訂單詳細資料表格[訂單編號],訂單資料表格[[#This Row],[訂單編號]],訂單詳細資料表格[成本])</f>
        <v>10368</v>
      </c>
      <c r="I546" s="121">
        <v>243</v>
      </c>
      <c r="J546" s="41" t="s">
        <v>221</v>
      </c>
    </row>
    <row r="547" spans="2:10" ht="16.5" customHeight="1" x14ac:dyDescent="0.25">
      <c r="B547" s="112" t="s">
        <v>936</v>
      </c>
      <c r="C547" s="113" t="s">
        <v>191</v>
      </c>
      <c r="D547" s="113" t="s">
        <v>147</v>
      </c>
      <c r="E547" s="114">
        <v>41856</v>
      </c>
      <c r="F547" s="41" t="s">
        <v>1297</v>
      </c>
      <c r="G547" s="121">
        <f>SUMIF(訂單詳細資料表格[訂單編號],訂單資料表格[[#This Row],[訂單編號]],訂單詳細資料表格[小計])</f>
        <v>189362</v>
      </c>
      <c r="H547" s="121">
        <f>SUMIF(訂單詳細資料表格[訂單編號],訂單資料表格[[#This Row],[訂單編號]],訂單詳細資料表格[成本])</f>
        <v>93282</v>
      </c>
      <c r="I547" s="121">
        <v>408</v>
      </c>
      <c r="J547" s="41" t="s">
        <v>221</v>
      </c>
    </row>
    <row r="548" spans="2:10" ht="16.5" customHeight="1" x14ac:dyDescent="0.25">
      <c r="B548" s="112" t="s">
        <v>1178</v>
      </c>
      <c r="C548" s="113" t="s">
        <v>191</v>
      </c>
      <c r="D548" s="113" t="s">
        <v>161</v>
      </c>
      <c r="E548" s="114">
        <v>41866</v>
      </c>
      <c r="F548" s="41" t="s">
        <v>1297</v>
      </c>
      <c r="G548" s="121">
        <f>SUMIF(訂單詳細資料表格[訂單編號],訂單資料表格[[#This Row],[訂單編號]],訂單詳細資料表格[小計])</f>
        <v>52075</v>
      </c>
      <c r="H548" s="121">
        <f>SUMIF(訂單詳細資料表格[訂單編號],訂單資料表格[[#This Row],[訂單編號]],訂單詳細資料表格[成本])</f>
        <v>28800</v>
      </c>
      <c r="I548" s="121">
        <v>2</v>
      </c>
      <c r="J548" s="41" t="s">
        <v>214</v>
      </c>
    </row>
    <row r="549" spans="2:10" ht="16.5" customHeight="1" x14ac:dyDescent="0.25">
      <c r="B549" s="112" t="s">
        <v>1200</v>
      </c>
      <c r="C549" s="113" t="s">
        <v>191</v>
      </c>
      <c r="D549" s="113" t="s">
        <v>161</v>
      </c>
      <c r="E549" s="114">
        <v>41905</v>
      </c>
      <c r="F549" s="41" t="s">
        <v>1295</v>
      </c>
      <c r="G549" s="121">
        <f>SUMIF(訂單詳細資料表格[訂單編號],訂單資料表格[[#This Row],[訂單編號]],訂單詳細資料表格[小計])</f>
        <v>173064</v>
      </c>
      <c r="H549" s="121">
        <f>SUMIF(訂單詳細資料表格[訂單編號],訂單資料表格[[#This Row],[訂單編號]],訂單詳細資料表格[成本])</f>
        <v>89431</v>
      </c>
      <c r="I549" s="121">
        <v>1399</v>
      </c>
      <c r="J549" s="41" t="s">
        <v>214</v>
      </c>
    </row>
    <row r="550" spans="2:10" ht="16.5" customHeight="1" x14ac:dyDescent="0.25">
      <c r="B550" s="112" t="s">
        <v>1205</v>
      </c>
      <c r="C550" s="113" t="s">
        <v>191</v>
      </c>
      <c r="D550" s="113" t="s">
        <v>147</v>
      </c>
      <c r="E550" s="114">
        <v>41918</v>
      </c>
      <c r="F550" s="41" t="s">
        <v>1297</v>
      </c>
      <c r="G550" s="121">
        <f>SUMIF(訂單詳細資料表格[訂單編號],訂單資料表格[[#This Row],[訂單編號]],訂單詳細資料表格[小計])</f>
        <v>58634</v>
      </c>
      <c r="H550" s="121">
        <f>SUMIF(訂單詳細資料表格[訂單編號],訂單資料表格[[#This Row],[訂單編號]],訂單詳細資料表格[成本])</f>
        <v>22724</v>
      </c>
      <c r="I550" s="121">
        <v>55</v>
      </c>
      <c r="J550" s="41" t="s">
        <v>214</v>
      </c>
    </row>
    <row r="551" spans="2:10" ht="16.5" customHeight="1" x14ac:dyDescent="0.25">
      <c r="B551" s="112" t="s">
        <v>1007</v>
      </c>
      <c r="C551" s="113" t="s">
        <v>191</v>
      </c>
      <c r="D551" s="113" t="s">
        <v>147</v>
      </c>
      <c r="E551" s="114">
        <v>41955</v>
      </c>
      <c r="F551" s="41" t="s">
        <v>1297</v>
      </c>
      <c r="G551" s="121">
        <f>SUMIF(訂單詳細資料表格[訂單編號],訂單資料表格[[#This Row],[訂單編號]],訂單詳細資料表格[小計])</f>
        <v>442016</v>
      </c>
      <c r="H551" s="121">
        <f>SUMIF(訂單詳細資料表格[訂單編號],訂單資料表格[[#This Row],[訂單編號]],訂單詳細資料表格[成本])</f>
        <v>264178</v>
      </c>
      <c r="I551" s="121">
        <v>2993</v>
      </c>
      <c r="J551" s="41" t="s">
        <v>214</v>
      </c>
    </row>
    <row r="552" spans="2:10" ht="16.5" customHeight="1" x14ac:dyDescent="0.25">
      <c r="B552" s="112" t="s">
        <v>1015</v>
      </c>
      <c r="C552" s="113" t="s">
        <v>191</v>
      </c>
      <c r="D552" s="113" t="s">
        <v>161</v>
      </c>
      <c r="E552" s="114">
        <v>41964</v>
      </c>
      <c r="F552" s="41" t="s">
        <v>1296</v>
      </c>
      <c r="G552" s="121">
        <f>SUMIF(訂單詳細資料表格[訂單編號],訂單資料表格[[#This Row],[訂單編號]],訂單詳細資料表格[小計])</f>
        <v>126985</v>
      </c>
      <c r="H552" s="121">
        <f>SUMIF(訂單詳細資料表格[訂單編號],訂單資料表格[[#This Row],[訂單編號]],訂單詳細資料表格[成本])</f>
        <v>69939</v>
      </c>
      <c r="I552" s="121">
        <v>69</v>
      </c>
      <c r="J552" s="41" t="s">
        <v>214</v>
      </c>
    </row>
    <row r="553" spans="2:10" ht="16.5" customHeight="1" x14ac:dyDescent="0.25">
      <c r="B553" s="112" t="s">
        <v>1234</v>
      </c>
      <c r="C553" s="113" t="s">
        <v>191</v>
      </c>
      <c r="D553" s="113" t="s">
        <v>121</v>
      </c>
      <c r="E553" s="114">
        <v>41966</v>
      </c>
      <c r="F553" s="41" t="s">
        <v>1296</v>
      </c>
      <c r="G553" s="121">
        <f>SUMIF(訂單詳細資料表格[訂單編號],訂單資料表格[[#This Row],[訂單編號]],訂單詳細資料表格[小計])</f>
        <v>31980</v>
      </c>
      <c r="H553" s="121">
        <f>SUMIF(訂單詳細資料表格[訂單編號],訂單資料表格[[#This Row],[訂單編號]],訂單詳細資料表格[成本])</f>
        <v>15340</v>
      </c>
      <c r="I553" s="121">
        <v>126</v>
      </c>
      <c r="J553" s="41" t="s">
        <v>221</v>
      </c>
    </row>
    <row r="554" spans="2:10" ht="16.5" customHeight="1" x14ac:dyDescent="0.25">
      <c r="B554" s="112" t="s">
        <v>1240</v>
      </c>
      <c r="C554" s="113" t="s">
        <v>191</v>
      </c>
      <c r="D554" s="113" t="s">
        <v>121</v>
      </c>
      <c r="E554" s="114">
        <v>41974</v>
      </c>
      <c r="F554" s="41" t="s">
        <v>1296</v>
      </c>
      <c r="G554" s="121">
        <f>SUMIF(訂單詳細資料表格[訂單編號],訂單資料表格[[#This Row],[訂單編號]],訂單詳細資料表格[小計])</f>
        <v>123332</v>
      </c>
      <c r="H554" s="121">
        <f>SUMIF(訂單詳細資料表格[訂單編號],訂單資料表格[[#This Row],[訂單編號]],訂單詳細資料表格[成本])</f>
        <v>78672</v>
      </c>
      <c r="I554" s="121">
        <v>1416</v>
      </c>
      <c r="J554" s="41" t="s">
        <v>214</v>
      </c>
    </row>
    <row r="555" spans="2:10" ht="16.5" customHeight="1" x14ac:dyDescent="0.25">
      <c r="B555" s="112" t="s">
        <v>274</v>
      </c>
      <c r="C555" s="113" t="s">
        <v>195</v>
      </c>
      <c r="D555" s="113" t="s">
        <v>96</v>
      </c>
      <c r="E555" s="114">
        <v>41302</v>
      </c>
      <c r="F555" s="41" t="s">
        <v>1296</v>
      </c>
      <c r="G555" s="121">
        <f>SUMIF(訂單詳細資料表格[訂單編號],訂單資料表格[[#This Row],[訂單編號]],訂單詳細資料表格[小計])</f>
        <v>448876</v>
      </c>
      <c r="H555" s="121">
        <f>SUMIF(訂單詳細資料表格[訂單編號],訂單資料表格[[#This Row],[訂單編號]],訂單詳細資料表格[成本])</f>
        <v>250343</v>
      </c>
      <c r="I555" s="121">
        <v>1804</v>
      </c>
      <c r="J555" s="41" t="s">
        <v>214</v>
      </c>
    </row>
    <row r="556" spans="2:10" ht="16.5" customHeight="1" x14ac:dyDescent="0.25">
      <c r="B556" s="112" t="s">
        <v>286</v>
      </c>
      <c r="C556" s="113" t="s">
        <v>195</v>
      </c>
      <c r="D556" s="113" t="s">
        <v>128</v>
      </c>
      <c r="E556" s="114">
        <v>41319</v>
      </c>
      <c r="F556" s="41" t="s">
        <v>1296</v>
      </c>
      <c r="G556" s="121">
        <f>SUMIF(訂單詳細資料表格[訂單編號],訂單資料表格[[#This Row],[訂單編號]],訂單詳細資料表格[小計])</f>
        <v>85096</v>
      </c>
      <c r="H556" s="121">
        <f>SUMIF(訂單詳細資料表格[訂單編號],訂單資料表格[[#This Row],[訂單編號]],訂單詳細資料表格[成本])</f>
        <v>52032</v>
      </c>
      <c r="I556" s="121">
        <v>142</v>
      </c>
      <c r="J556" s="41" t="s">
        <v>221</v>
      </c>
    </row>
    <row r="557" spans="2:10" ht="16.5" customHeight="1" x14ac:dyDescent="0.25">
      <c r="B557" s="112" t="s">
        <v>567</v>
      </c>
      <c r="C557" s="113" t="s">
        <v>195</v>
      </c>
      <c r="D557" s="113" t="s">
        <v>96</v>
      </c>
      <c r="E557" s="114">
        <v>41321</v>
      </c>
      <c r="F557" s="41" t="s">
        <v>1295</v>
      </c>
      <c r="G557" s="121">
        <f>SUMIF(訂單詳細資料表格[訂單編號],訂單資料表格[[#This Row],[訂單編號]],訂單詳細資料表格[小計])</f>
        <v>82212</v>
      </c>
      <c r="H557" s="121">
        <f>SUMIF(訂單詳細資料表格[訂單編號],訂單資料表格[[#This Row],[訂單編號]],訂單詳細資料表格[成本])</f>
        <v>46644</v>
      </c>
      <c r="I557" s="121">
        <v>494</v>
      </c>
      <c r="J557" s="41" t="s">
        <v>221</v>
      </c>
    </row>
    <row r="558" spans="2:10" ht="16.5" customHeight="1" x14ac:dyDescent="0.25">
      <c r="B558" s="112" t="s">
        <v>304</v>
      </c>
      <c r="C558" s="113" t="s">
        <v>195</v>
      </c>
      <c r="D558" s="113" t="s">
        <v>128</v>
      </c>
      <c r="E558" s="114">
        <v>41339</v>
      </c>
      <c r="F558" s="41" t="s">
        <v>1297</v>
      </c>
      <c r="G558" s="121">
        <f>SUMIF(訂單詳細資料表格[訂單編號],訂單資料表格[[#This Row],[訂單編號]],訂單詳細資料表格[小計])</f>
        <v>236262</v>
      </c>
      <c r="H558" s="121">
        <f>SUMIF(訂單詳細資料表格[訂單編號],訂單資料表格[[#This Row],[訂單編號]],訂單詳細資料表格[成本])</f>
        <v>143493</v>
      </c>
      <c r="I558" s="121">
        <v>1756</v>
      </c>
      <c r="J558" s="41" t="s">
        <v>214</v>
      </c>
    </row>
    <row r="559" spans="2:10" ht="16.5" customHeight="1" x14ac:dyDescent="0.25">
      <c r="B559" s="112" t="s">
        <v>307</v>
      </c>
      <c r="C559" s="113" t="s">
        <v>195</v>
      </c>
      <c r="D559" s="113" t="s">
        <v>142</v>
      </c>
      <c r="E559" s="114">
        <v>41342</v>
      </c>
      <c r="F559" s="41" t="s">
        <v>1296</v>
      </c>
      <c r="G559" s="121">
        <f>SUMIF(訂單詳細資料表格[訂單編號],訂單資料表格[[#This Row],[訂單編號]],訂單詳細資料表格[小計])</f>
        <v>218932</v>
      </c>
      <c r="H559" s="121">
        <f>SUMIF(訂單詳細資料表格[訂單編號],訂單資料表格[[#This Row],[訂單編號]],訂單詳細資料表格[成本])</f>
        <v>143326</v>
      </c>
      <c r="I559" s="121">
        <v>706</v>
      </c>
      <c r="J559" s="41" t="s">
        <v>214</v>
      </c>
    </row>
    <row r="560" spans="2:10" ht="16.5" customHeight="1" x14ac:dyDescent="0.25">
      <c r="B560" s="112" t="s">
        <v>238</v>
      </c>
      <c r="C560" s="113" t="s">
        <v>195</v>
      </c>
      <c r="D560" s="113" t="s">
        <v>142</v>
      </c>
      <c r="E560" s="114">
        <v>41386</v>
      </c>
      <c r="F560" s="41" t="s">
        <v>1296</v>
      </c>
      <c r="G560" s="121">
        <f>SUMIF(訂單詳細資料表格[訂單編號],訂單資料表格[[#This Row],[訂單編號]],訂單詳細資料表格[小計])</f>
        <v>116976</v>
      </c>
      <c r="H560" s="121">
        <f>SUMIF(訂單詳細資料表格[訂單編號],訂單資料表格[[#This Row],[訂單編號]],訂單詳細資料表格[成本])</f>
        <v>59251</v>
      </c>
      <c r="I560" s="121">
        <v>828</v>
      </c>
      <c r="J560" s="41" t="s">
        <v>221</v>
      </c>
    </row>
    <row r="561" spans="2:10" ht="16.5" customHeight="1" x14ac:dyDescent="0.25">
      <c r="B561" s="112" t="s">
        <v>347</v>
      </c>
      <c r="C561" s="113" t="s">
        <v>195</v>
      </c>
      <c r="D561" s="113" t="s">
        <v>113</v>
      </c>
      <c r="E561" s="114">
        <v>41387</v>
      </c>
      <c r="F561" s="41" t="s">
        <v>1296</v>
      </c>
      <c r="G561" s="121">
        <f>SUMIF(訂單詳細資料表格[訂單編號],訂單資料表格[[#This Row],[訂單編號]],訂單詳細資料表格[小計])</f>
        <v>34123</v>
      </c>
      <c r="H561" s="121">
        <f>SUMIF(訂單詳細資料表格[訂單編號],訂單資料表格[[#This Row],[訂單編號]],訂單詳細資料表格[成本])</f>
        <v>21291</v>
      </c>
      <c r="I561" s="121">
        <v>1552</v>
      </c>
      <c r="J561" s="41" t="s">
        <v>221</v>
      </c>
    </row>
    <row r="562" spans="2:10" ht="16.5" customHeight="1" x14ac:dyDescent="0.25">
      <c r="B562" s="112" t="s">
        <v>646</v>
      </c>
      <c r="C562" s="113" t="s">
        <v>195</v>
      </c>
      <c r="D562" s="113" t="s">
        <v>96</v>
      </c>
      <c r="E562" s="114">
        <v>41469</v>
      </c>
      <c r="F562" s="41" t="s">
        <v>1296</v>
      </c>
      <c r="G562" s="121">
        <f>SUMIF(訂單詳細資料表格[訂單編號],訂單資料表格[[#This Row],[訂單編號]],訂單詳細資料表格[小計])</f>
        <v>23836</v>
      </c>
      <c r="H562" s="121">
        <f>SUMIF(訂單詳細資料表格[訂單編號],訂單資料表格[[#This Row],[訂單編號]],訂單詳細資料表格[成本])</f>
        <v>13629</v>
      </c>
      <c r="I562" s="121">
        <v>123</v>
      </c>
      <c r="J562" s="41" t="s">
        <v>214</v>
      </c>
    </row>
    <row r="563" spans="2:10" ht="16.5" customHeight="1" x14ac:dyDescent="0.25">
      <c r="B563" s="112" t="s">
        <v>652</v>
      </c>
      <c r="C563" s="113" t="s">
        <v>195</v>
      </c>
      <c r="D563" s="113" t="s">
        <v>96</v>
      </c>
      <c r="E563" s="114">
        <v>41482</v>
      </c>
      <c r="F563" s="41" t="s">
        <v>1296</v>
      </c>
      <c r="G563" s="121">
        <f>SUMIF(訂單詳細資料表格[訂單編號],訂單資料表格[[#This Row],[訂單編號]],訂單詳細資料表格[小計])</f>
        <v>128669</v>
      </c>
      <c r="H563" s="121">
        <f>SUMIF(訂單詳細資料表格[訂單編號],訂單資料表格[[#This Row],[訂單編號]],訂單詳細資料表格[成本])</f>
        <v>71809</v>
      </c>
      <c r="I563" s="121">
        <v>191</v>
      </c>
      <c r="J563" s="41" t="s">
        <v>214</v>
      </c>
    </row>
    <row r="564" spans="2:10" ht="16.5" customHeight="1" x14ac:dyDescent="0.25">
      <c r="B564" s="112" t="s">
        <v>439</v>
      </c>
      <c r="C564" s="113" t="s">
        <v>195</v>
      </c>
      <c r="D564" s="113" t="s">
        <v>128</v>
      </c>
      <c r="E564" s="114">
        <v>41506</v>
      </c>
      <c r="F564" s="41" t="s">
        <v>1296</v>
      </c>
      <c r="G564" s="121">
        <f>SUMIF(訂單詳細資料表格[訂單編號],訂單資料表格[[#This Row],[訂單編號]],訂單詳細資料表格[小計])</f>
        <v>109720</v>
      </c>
      <c r="H564" s="121">
        <f>SUMIF(訂單詳細資料表格[訂單編號],訂單資料表格[[#This Row],[訂單編號]],訂單詳細資料表格[成本])</f>
        <v>71435</v>
      </c>
      <c r="I564" s="121">
        <v>1</v>
      </c>
      <c r="J564" s="41" t="s">
        <v>221</v>
      </c>
    </row>
    <row r="565" spans="2:10" ht="16.5" customHeight="1" x14ac:dyDescent="0.25">
      <c r="B565" s="112" t="s">
        <v>672</v>
      </c>
      <c r="C565" s="113" t="s">
        <v>195</v>
      </c>
      <c r="D565" s="113" t="s">
        <v>110</v>
      </c>
      <c r="E565" s="114">
        <v>41518</v>
      </c>
      <c r="F565" s="41" t="s">
        <v>1296</v>
      </c>
      <c r="G565" s="121">
        <f>SUMIF(訂單詳細資料表格[訂單編號],訂單資料表格[[#This Row],[訂單編號]],訂單詳細資料表格[小計])</f>
        <v>23392</v>
      </c>
      <c r="H565" s="121">
        <f>SUMIF(訂單詳細資料表格[訂單編號],訂單資料表格[[#This Row],[訂單編號]],訂單詳細資料表格[成本])</f>
        <v>16864</v>
      </c>
      <c r="I565" s="121">
        <v>413</v>
      </c>
      <c r="J565" s="41" t="s">
        <v>221</v>
      </c>
    </row>
    <row r="566" spans="2:10" ht="16.5" customHeight="1" x14ac:dyDescent="0.25">
      <c r="B566" s="112" t="s">
        <v>454</v>
      </c>
      <c r="C566" s="113" t="s">
        <v>195</v>
      </c>
      <c r="D566" s="113" t="s">
        <v>142</v>
      </c>
      <c r="E566" s="114">
        <v>41530</v>
      </c>
      <c r="F566" s="41" t="s">
        <v>1295</v>
      </c>
      <c r="G566" s="121">
        <f>SUMIF(訂單詳細資料表格[訂單編號],訂單資料表格[[#This Row],[訂單編號]],訂單詳細資料表格[小計])</f>
        <v>10824</v>
      </c>
      <c r="H566" s="121">
        <f>SUMIF(訂單詳細資料表格[訂單編號],訂單資料表格[[#This Row],[訂單編號]],訂單詳細資料表格[成本])</f>
        <v>6468</v>
      </c>
      <c r="I566" s="121">
        <v>27</v>
      </c>
      <c r="J566" s="41" t="s">
        <v>214</v>
      </c>
    </row>
    <row r="567" spans="2:10" ht="16.5" customHeight="1" x14ac:dyDescent="0.25">
      <c r="B567" s="112" t="s">
        <v>502</v>
      </c>
      <c r="C567" s="113" t="s">
        <v>195</v>
      </c>
      <c r="D567" s="113" t="s">
        <v>142</v>
      </c>
      <c r="E567" s="114">
        <v>41590</v>
      </c>
      <c r="F567" s="41" t="s">
        <v>1297</v>
      </c>
      <c r="G567" s="121">
        <f>SUMIF(訂單詳細資料表格[訂單編號],訂單資料表格[[#This Row],[訂單編號]],訂單詳細資料表格[小計])</f>
        <v>79675</v>
      </c>
      <c r="H567" s="121">
        <f>SUMIF(訂單詳細資料表格[訂單編號],訂單資料表格[[#This Row],[訂單編號]],訂單詳細資料表格[成本])</f>
        <v>47675</v>
      </c>
      <c r="I567" s="121">
        <v>682</v>
      </c>
      <c r="J567" s="41" t="s">
        <v>214</v>
      </c>
    </row>
    <row r="568" spans="2:10" ht="16.5" customHeight="1" x14ac:dyDescent="0.25">
      <c r="B568" s="112" t="s">
        <v>515</v>
      </c>
      <c r="C568" s="113" t="s">
        <v>195</v>
      </c>
      <c r="D568" s="113" t="s">
        <v>153</v>
      </c>
      <c r="E568" s="114">
        <v>41610</v>
      </c>
      <c r="F568" s="41" t="s">
        <v>1297</v>
      </c>
      <c r="G568" s="121">
        <f>SUMIF(訂單詳細資料表格[訂單編號],訂單資料表格[[#This Row],[訂單編號]],訂單詳細資料表格[小計])</f>
        <v>162374</v>
      </c>
      <c r="H568" s="121">
        <f>SUMIF(訂單詳細資料表格[訂單編號],訂單資料表格[[#This Row],[訂單編號]],訂單詳細資料表格[成本])</f>
        <v>114070</v>
      </c>
      <c r="I568" s="121">
        <v>1126</v>
      </c>
      <c r="J568" s="41" t="s">
        <v>214</v>
      </c>
    </row>
    <row r="569" spans="2:10" ht="16.5" customHeight="1" x14ac:dyDescent="0.25">
      <c r="B569" s="112" t="s">
        <v>521</v>
      </c>
      <c r="C569" s="113" t="s">
        <v>195</v>
      </c>
      <c r="D569" s="113" t="s">
        <v>96</v>
      </c>
      <c r="E569" s="114">
        <v>41616</v>
      </c>
      <c r="F569" s="41" t="s">
        <v>1297</v>
      </c>
      <c r="G569" s="121">
        <f>SUMIF(訂單詳細資料表格[訂單編號],訂單資料表格[[#This Row],[訂單編號]],訂單詳細資料表格[小計])</f>
        <v>55214</v>
      </c>
      <c r="H569" s="121">
        <f>SUMIF(訂單詳細資料表格[訂單編號],訂單資料表格[[#This Row],[訂單編號]],訂單詳細資料表格[成本])</f>
        <v>38700</v>
      </c>
      <c r="I569" s="121">
        <v>1451</v>
      </c>
      <c r="J569" s="41" t="s">
        <v>214</v>
      </c>
    </row>
    <row r="570" spans="2:10" ht="16.5" customHeight="1" x14ac:dyDescent="0.25">
      <c r="B570" s="112" t="s">
        <v>738</v>
      </c>
      <c r="C570" s="113" t="s">
        <v>195</v>
      </c>
      <c r="D570" s="113" t="s">
        <v>153</v>
      </c>
      <c r="E570" s="114">
        <v>41623</v>
      </c>
      <c r="F570" s="41" t="s">
        <v>1297</v>
      </c>
      <c r="G570" s="121">
        <f>SUMIF(訂單詳細資料表格[訂單編號],訂單資料表格[[#This Row],[訂單編號]],訂單詳細資料表格[小計])</f>
        <v>174052</v>
      </c>
      <c r="H570" s="121">
        <f>SUMIF(訂單詳細資料表格[訂單編號],訂單資料表格[[#This Row],[訂單編號]],訂單詳細資料表格[成本])</f>
        <v>120508</v>
      </c>
      <c r="I570" s="121">
        <v>1460</v>
      </c>
      <c r="J570" s="41" t="s">
        <v>221</v>
      </c>
    </row>
    <row r="571" spans="2:10" ht="16.5" customHeight="1" x14ac:dyDescent="0.25">
      <c r="B571" s="112" t="s">
        <v>741</v>
      </c>
      <c r="C571" s="113" t="s">
        <v>195</v>
      </c>
      <c r="D571" s="113" t="s">
        <v>142</v>
      </c>
      <c r="E571" s="114">
        <v>41630</v>
      </c>
      <c r="F571" s="41" t="s">
        <v>1296</v>
      </c>
      <c r="G571" s="121">
        <f>SUMIF(訂單詳細資料表格[訂單編號],訂單資料表格[[#This Row],[訂單編號]],訂單詳細資料表格[小計])</f>
        <v>99389</v>
      </c>
      <c r="H571" s="121">
        <f>SUMIF(訂單詳細資料表格[訂單編號],訂單資料表格[[#This Row],[訂單編號]],訂單詳細資料表格[成本])</f>
        <v>55533</v>
      </c>
      <c r="I571" s="121">
        <v>520</v>
      </c>
      <c r="J571" s="41" t="s">
        <v>214</v>
      </c>
    </row>
    <row r="572" spans="2:10" ht="16.5" customHeight="1" x14ac:dyDescent="0.25">
      <c r="B572" s="112" t="s">
        <v>745</v>
      </c>
      <c r="C572" s="113" t="s">
        <v>195</v>
      </c>
      <c r="D572" s="113" t="s">
        <v>153</v>
      </c>
      <c r="E572" s="114">
        <v>41638</v>
      </c>
      <c r="F572" s="41" t="s">
        <v>1297</v>
      </c>
      <c r="G572" s="121">
        <f>SUMIF(訂單詳細資料表格[訂單編號],訂單資料表格[[#This Row],[訂單編號]],訂單詳細資料表格[小計])</f>
        <v>469545</v>
      </c>
      <c r="H572" s="121">
        <f>SUMIF(訂單詳細資料表格[訂單編號],訂單資料表格[[#This Row],[訂單編號]],訂單詳細資料表格[成本])</f>
        <v>261797</v>
      </c>
      <c r="I572" s="121">
        <v>613</v>
      </c>
      <c r="J572" s="41" t="s">
        <v>214</v>
      </c>
    </row>
    <row r="573" spans="2:10" ht="16.5" customHeight="1" x14ac:dyDescent="0.25">
      <c r="B573" s="112" t="s">
        <v>1274</v>
      </c>
      <c r="C573" s="113" t="s">
        <v>195</v>
      </c>
      <c r="D573" s="113" t="s">
        <v>153</v>
      </c>
      <c r="E573" s="114">
        <v>41666</v>
      </c>
      <c r="F573" s="41" t="s">
        <v>1295</v>
      </c>
      <c r="G573" s="121">
        <f>SUMIF(訂單詳細資料表格[訂單編號],訂單資料表格[[#This Row],[訂單編號]],訂單詳細資料表格[小計])</f>
        <v>31896</v>
      </c>
      <c r="H573" s="121">
        <f>SUMIF(訂單詳細資料表格[訂單編號],訂單資料表格[[#This Row],[訂單編號]],訂單詳細資料表格[成本])</f>
        <v>19782</v>
      </c>
      <c r="I573" s="121">
        <v>1352</v>
      </c>
      <c r="J573" s="41" t="s">
        <v>214</v>
      </c>
    </row>
    <row r="574" spans="2:10" ht="16.5" customHeight="1" x14ac:dyDescent="0.25">
      <c r="B574" s="112" t="s">
        <v>1083</v>
      </c>
      <c r="C574" s="113" t="s">
        <v>195</v>
      </c>
      <c r="D574" s="113" t="s">
        <v>153</v>
      </c>
      <c r="E574" s="114">
        <v>41689</v>
      </c>
      <c r="F574" s="41" t="s">
        <v>1295</v>
      </c>
      <c r="G574" s="121">
        <f>SUMIF(訂單詳細資料表格[訂單編號],訂單資料表格[[#This Row],[訂單編號]],訂單詳細資料表格[小計])</f>
        <v>26439</v>
      </c>
      <c r="H574" s="121">
        <f>SUMIF(訂單詳細資料表格[訂單編號],訂單資料表格[[#This Row],[訂單編號]],訂單詳細資料表格[成本])</f>
        <v>13503</v>
      </c>
      <c r="I574" s="121">
        <v>60</v>
      </c>
      <c r="J574" s="41" t="s">
        <v>221</v>
      </c>
    </row>
    <row r="575" spans="2:10" ht="16.5" customHeight="1" x14ac:dyDescent="0.25">
      <c r="B575" s="112" t="s">
        <v>1089</v>
      </c>
      <c r="C575" s="113" t="s">
        <v>195</v>
      </c>
      <c r="D575" s="113" t="s">
        <v>142</v>
      </c>
      <c r="E575" s="114">
        <v>41695</v>
      </c>
      <c r="F575" s="41" t="s">
        <v>1295</v>
      </c>
      <c r="G575" s="121">
        <f>SUMIF(訂單詳細資料表格[訂單編號],訂單資料表格[[#This Row],[訂單編號]],訂單詳細資料表格[小計])</f>
        <v>49469</v>
      </c>
      <c r="H575" s="121">
        <f>SUMIF(訂單詳細資料表格[訂單編號],訂單資料表格[[#This Row],[訂單編號]],訂單詳細資料表格[成本])</f>
        <v>26751</v>
      </c>
      <c r="I575" s="121">
        <v>674</v>
      </c>
      <c r="J575" s="41" t="s">
        <v>214</v>
      </c>
    </row>
    <row r="576" spans="2:10" ht="16.5" customHeight="1" x14ac:dyDescent="0.25">
      <c r="B576" s="112" t="s">
        <v>832</v>
      </c>
      <c r="C576" s="113" t="s">
        <v>195</v>
      </c>
      <c r="D576" s="113" t="s">
        <v>96</v>
      </c>
      <c r="E576" s="114">
        <v>41732</v>
      </c>
      <c r="F576" s="41" t="s">
        <v>1297</v>
      </c>
      <c r="G576" s="121">
        <f>SUMIF(訂單詳細資料表格[訂單編號],訂單資料表格[[#This Row],[訂單編號]],訂單詳細資料表格[小計])</f>
        <v>424827</v>
      </c>
      <c r="H576" s="121">
        <f>SUMIF(訂單詳細資料表格[訂單編號],訂單資料表格[[#This Row],[訂單編號]],訂單詳細資料表格[成本])</f>
        <v>258518</v>
      </c>
      <c r="I576" s="121">
        <v>2643</v>
      </c>
      <c r="J576" s="41" t="s">
        <v>214</v>
      </c>
    </row>
    <row r="577" spans="2:10" ht="16.5" customHeight="1" x14ac:dyDescent="0.25">
      <c r="B577" s="112" t="s">
        <v>754</v>
      </c>
      <c r="C577" s="113" t="s">
        <v>195</v>
      </c>
      <c r="D577" s="113" t="s">
        <v>128</v>
      </c>
      <c r="E577" s="114">
        <v>41739</v>
      </c>
      <c r="F577" s="41" t="s">
        <v>1297</v>
      </c>
      <c r="G577" s="121">
        <f>SUMIF(訂單詳細資料表格[訂單編號],訂單資料表格[[#This Row],[訂單編號]],訂單詳細資料表格[小計])</f>
        <v>36300</v>
      </c>
      <c r="H577" s="121">
        <f>SUMIF(訂單詳細資料表格[訂單編號],訂單資料表格[[#This Row],[訂單編號]],訂單詳細資料表格[成本])</f>
        <v>23275</v>
      </c>
      <c r="I577" s="121">
        <v>100</v>
      </c>
      <c r="J577" s="41" t="s">
        <v>214</v>
      </c>
    </row>
    <row r="578" spans="2:10" ht="16.5" customHeight="1" x14ac:dyDescent="0.25">
      <c r="B578" s="112" t="s">
        <v>846</v>
      </c>
      <c r="C578" s="113" t="s">
        <v>195</v>
      </c>
      <c r="D578" s="113" t="s">
        <v>128</v>
      </c>
      <c r="E578" s="114">
        <v>41746</v>
      </c>
      <c r="F578" s="41" t="s">
        <v>1295</v>
      </c>
      <c r="G578" s="121">
        <f>SUMIF(訂單詳細資料表格[訂單編號],訂單資料表格[[#This Row],[訂單編號]],訂單詳細資料表格[小計])</f>
        <v>122599</v>
      </c>
      <c r="H578" s="121">
        <f>SUMIF(訂單詳細資料表格[訂單編號],訂單資料表格[[#This Row],[訂單編號]],訂單詳細資料表格[成本])</f>
        <v>72553</v>
      </c>
      <c r="I578" s="121">
        <v>512</v>
      </c>
      <c r="J578" s="41" t="s">
        <v>221</v>
      </c>
    </row>
    <row r="579" spans="2:10" ht="16.5" customHeight="1" x14ac:dyDescent="0.25">
      <c r="B579" s="112" t="s">
        <v>756</v>
      </c>
      <c r="C579" s="113" t="s">
        <v>195</v>
      </c>
      <c r="D579" s="113" t="s">
        <v>142</v>
      </c>
      <c r="E579" s="114">
        <v>41753</v>
      </c>
      <c r="F579" s="41" t="s">
        <v>1296</v>
      </c>
      <c r="G579" s="121">
        <f>SUMIF(訂單詳細資料表格[訂單編號],訂單資料表格[[#This Row],[訂單編號]],訂單詳細資料表格[小計])</f>
        <v>35500</v>
      </c>
      <c r="H579" s="121">
        <f>SUMIF(訂單詳細資料表格[訂單編號],訂單資料表格[[#This Row],[訂單編號]],訂單詳細資料表格[成本])</f>
        <v>22900</v>
      </c>
      <c r="I579" s="121">
        <v>1061</v>
      </c>
      <c r="J579" s="41" t="s">
        <v>221</v>
      </c>
    </row>
    <row r="580" spans="2:10" ht="16.5" customHeight="1" x14ac:dyDescent="0.25">
      <c r="B580" s="112" t="s">
        <v>1136</v>
      </c>
      <c r="C580" s="113" t="s">
        <v>195</v>
      </c>
      <c r="D580" s="113" t="s">
        <v>110</v>
      </c>
      <c r="E580" s="114">
        <v>41779</v>
      </c>
      <c r="F580" s="41" t="s">
        <v>1296</v>
      </c>
      <c r="G580" s="121">
        <f>SUMIF(訂單詳細資料表格[訂單編號],訂單資料表格[[#This Row],[訂單編號]],訂單詳細資料表格[小計])</f>
        <v>180287</v>
      </c>
      <c r="H580" s="121">
        <f>SUMIF(訂單詳細資料表格[訂單編號],訂單資料表格[[#This Row],[訂單編號]],訂單詳細資料表格[成本])</f>
        <v>112918</v>
      </c>
      <c r="I580" s="121">
        <v>851</v>
      </c>
      <c r="J580" s="41" t="s">
        <v>214</v>
      </c>
    </row>
    <row r="581" spans="2:10" ht="16.5" customHeight="1" x14ac:dyDescent="0.25">
      <c r="B581" s="112" t="s">
        <v>875</v>
      </c>
      <c r="C581" s="113" t="s">
        <v>195</v>
      </c>
      <c r="D581" s="113" t="s">
        <v>113</v>
      </c>
      <c r="E581" s="114">
        <v>41779</v>
      </c>
      <c r="F581" s="41" t="s">
        <v>1296</v>
      </c>
      <c r="G581" s="121">
        <f>SUMIF(訂單詳細資料表格[訂單編號],訂單資料表格[[#This Row],[訂單編號]],訂單詳細資料表格[小計])</f>
        <v>22806</v>
      </c>
      <c r="H581" s="121">
        <f>SUMIF(訂單詳細資料表格[訂單編號],訂單資料表格[[#This Row],[訂單編號]],訂單詳細資料表格[成本])</f>
        <v>13230</v>
      </c>
      <c r="I581" s="121">
        <v>456</v>
      </c>
      <c r="J581" s="41" t="s">
        <v>214</v>
      </c>
    </row>
    <row r="582" spans="2:10" ht="16.5" customHeight="1" x14ac:dyDescent="0.25">
      <c r="B582" s="112" t="s">
        <v>895</v>
      </c>
      <c r="C582" s="113" t="s">
        <v>195</v>
      </c>
      <c r="D582" s="113" t="s">
        <v>110</v>
      </c>
      <c r="E582" s="114">
        <v>41802</v>
      </c>
      <c r="F582" s="41" t="s">
        <v>1296</v>
      </c>
      <c r="G582" s="121">
        <f>SUMIF(訂單詳細資料表格[訂單編號],訂單資料表格[[#This Row],[訂單編號]],訂單詳細資料表格[小計])</f>
        <v>279799</v>
      </c>
      <c r="H582" s="121">
        <f>SUMIF(訂單詳細資料表格[訂單編號],訂單資料表格[[#This Row],[訂單編號]],訂單詳細資料表格[成本])</f>
        <v>143992</v>
      </c>
      <c r="I582" s="121">
        <v>1779</v>
      </c>
      <c r="J582" s="41" t="s">
        <v>214</v>
      </c>
    </row>
    <row r="583" spans="2:10" ht="16.5" customHeight="1" x14ac:dyDescent="0.25">
      <c r="B583" s="112" t="s">
        <v>897</v>
      </c>
      <c r="C583" s="113" t="s">
        <v>195</v>
      </c>
      <c r="D583" s="113" t="s">
        <v>113</v>
      </c>
      <c r="E583" s="114">
        <v>41804</v>
      </c>
      <c r="F583" s="41" t="s">
        <v>1295</v>
      </c>
      <c r="G583" s="121">
        <f>SUMIF(訂單詳細資料表格[訂單編號],訂單資料表格[[#This Row],[訂單編號]],訂單詳細資料表格[小計])</f>
        <v>305311</v>
      </c>
      <c r="H583" s="121">
        <f>SUMIF(訂單詳細資料表格[訂單編號],訂單資料表格[[#This Row],[訂單編號]],訂單詳細資料表格[成本])</f>
        <v>176962</v>
      </c>
      <c r="I583" s="121">
        <v>6409</v>
      </c>
      <c r="J583" s="41" t="s">
        <v>214</v>
      </c>
    </row>
    <row r="584" spans="2:10" ht="16.5" customHeight="1" x14ac:dyDescent="0.25">
      <c r="B584" s="112" t="s">
        <v>777</v>
      </c>
      <c r="C584" s="113" t="s">
        <v>195</v>
      </c>
      <c r="D584" s="113" t="s">
        <v>113</v>
      </c>
      <c r="E584" s="114">
        <v>41825</v>
      </c>
      <c r="F584" s="41" t="s">
        <v>1297</v>
      </c>
      <c r="G584" s="121">
        <f>SUMIF(訂單詳細資料表格[訂單編號],訂單資料表格[[#This Row],[訂單編號]],訂單詳細資料表格[小計])</f>
        <v>135184</v>
      </c>
      <c r="H584" s="121">
        <f>SUMIF(訂單詳細資料表格[訂單編號],訂單資料表格[[#This Row],[訂單編號]],訂單詳細資料表格[成本])</f>
        <v>81792</v>
      </c>
      <c r="I584" s="121">
        <v>581</v>
      </c>
      <c r="J584" s="41" t="s">
        <v>214</v>
      </c>
    </row>
    <row r="585" spans="2:10" ht="16.5" customHeight="1" x14ac:dyDescent="0.25">
      <c r="B585" s="112" t="s">
        <v>1164</v>
      </c>
      <c r="C585" s="113" t="s">
        <v>195</v>
      </c>
      <c r="D585" s="113" t="s">
        <v>128</v>
      </c>
      <c r="E585" s="114">
        <v>41835</v>
      </c>
      <c r="F585" s="41" t="s">
        <v>1296</v>
      </c>
      <c r="G585" s="121">
        <f>SUMIF(訂單詳細資料表格[訂單編號],訂單資料表格[[#This Row],[訂單編號]],訂單詳細資料表格[小計])</f>
        <v>53839</v>
      </c>
      <c r="H585" s="121">
        <f>SUMIF(訂單詳細資料表格[訂單編號],訂單資料表格[[#This Row],[訂單編號]],訂單詳細資料表格[成本])</f>
        <v>26286</v>
      </c>
      <c r="I585" s="121">
        <v>75</v>
      </c>
      <c r="J585" s="41" t="s">
        <v>214</v>
      </c>
    </row>
    <row r="586" spans="2:10" ht="16.5" customHeight="1" x14ac:dyDescent="0.25">
      <c r="B586" s="112" t="s">
        <v>1165</v>
      </c>
      <c r="C586" s="113" t="s">
        <v>195</v>
      </c>
      <c r="D586" s="113" t="s">
        <v>153</v>
      </c>
      <c r="E586" s="114">
        <v>41836</v>
      </c>
      <c r="F586" s="41" t="s">
        <v>1296</v>
      </c>
      <c r="G586" s="121">
        <f>SUMIF(訂單詳細資料表格[訂單編號],訂單資料表格[[#This Row],[訂單編號]],訂單詳細資料表格[小計])</f>
        <v>430454</v>
      </c>
      <c r="H586" s="121">
        <f>SUMIF(訂單詳細資料表格[訂單編號],訂單資料表格[[#This Row],[訂單編號]],訂單詳細資料表格[成本])</f>
        <v>223656</v>
      </c>
      <c r="I586" s="121">
        <v>6709</v>
      </c>
      <c r="J586" s="41" t="s">
        <v>214</v>
      </c>
    </row>
    <row r="587" spans="2:10" ht="16.5" customHeight="1" x14ac:dyDescent="0.25">
      <c r="B587" s="112" t="s">
        <v>929</v>
      </c>
      <c r="C587" s="113" t="s">
        <v>195</v>
      </c>
      <c r="D587" s="113" t="s">
        <v>96</v>
      </c>
      <c r="E587" s="114">
        <v>41844</v>
      </c>
      <c r="F587" s="41" t="s">
        <v>1297</v>
      </c>
      <c r="G587" s="121">
        <f>SUMIF(訂單詳細資料表格[訂單編號],訂單資料表格[[#This Row],[訂單編號]],訂單詳細資料表格[小計])</f>
        <v>7728</v>
      </c>
      <c r="H587" s="121">
        <f>SUMIF(訂單詳細資料表格[訂單編號],訂單資料表格[[#This Row],[訂單編號]],訂單詳細資料表格[成本])</f>
        <v>6210</v>
      </c>
      <c r="I587" s="121">
        <v>18</v>
      </c>
      <c r="J587" s="41" t="s">
        <v>221</v>
      </c>
    </row>
    <row r="588" spans="2:10" ht="16.5" customHeight="1" x14ac:dyDescent="0.25">
      <c r="B588" s="112" t="s">
        <v>932</v>
      </c>
      <c r="C588" s="113" t="s">
        <v>195</v>
      </c>
      <c r="D588" s="113" t="s">
        <v>153</v>
      </c>
      <c r="E588" s="114">
        <v>41848</v>
      </c>
      <c r="F588" s="41" t="s">
        <v>1296</v>
      </c>
      <c r="G588" s="121">
        <f>SUMIF(訂單詳細資料表格[訂單編號],訂單資料表格[[#This Row],[訂單編號]],訂單詳細資料表格[小計])</f>
        <v>28272</v>
      </c>
      <c r="H588" s="121">
        <f>SUMIF(訂單詳細資料表格[訂單編號],訂單資料表格[[#This Row],[訂單編號]],訂單詳細資料表格[成本])</f>
        <v>21318</v>
      </c>
      <c r="I588" s="121">
        <v>227</v>
      </c>
      <c r="J588" s="41" t="s">
        <v>221</v>
      </c>
    </row>
    <row r="589" spans="2:10" ht="16.5" customHeight="1" x14ac:dyDescent="0.25">
      <c r="B589" s="112" t="s">
        <v>943</v>
      </c>
      <c r="C589" s="113" t="s">
        <v>195</v>
      </c>
      <c r="D589" s="113" t="s">
        <v>142</v>
      </c>
      <c r="E589" s="114">
        <v>41865</v>
      </c>
      <c r="F589" s="41" t="s">
        <v>1295</v>
      </c>
      <c r="G589" s="121">
        <f>SUMIF(訂單詳細資料表格[訂單編號],訂單資料表格[[#This Row],[訂單編號]],訂單詳細資料表格[小計])</f>
        <v>34317</v>
      </c>
      <c r="H589" s="121">
        <f>SUMIF(訂單詳細資料表格[訂單編號],訂單資料表格[[#This Row],[訂單編號]],訂單詳細資料表格[成本])</f>
        <v>28167</v>
      </c>
      <c r="I589" s="121">
        <v>52</v>
      </c>
      <c r="J589" s="41" t="s">
        <v>214</v>
      </c>
    </row>
    <row r="590" spans="2:10" ht="16.5" customHeight="1" x14ac:dyDescent="0.25">
      <c r="B590" s="112" t="s">
        <v>1196</v>
      </c>
      <c r="C590" s="113" t="s">
        <v>195</v>
      </c>
      <c r="D590" s="113" t="s">
        <v>153</v>
      </c>
      <c r="E590" s="114">
        <v>41900</v>
      </c>
      <c r="F590" s="41" t="s">
        <v>1296</v>
      </c>
      <c r="G590" s="121">
        <f>SUMIF(訂單詳細資料表格[訂單編號],訂單資料表格[[#This Row],[訂單編號]],訂單詳細資料表格[小計])</f>
        <v>100356</v>
      </c>
      <c r="H590" s="121">
        <f>SUMIF(訂單詳細資料表格[訂單編號],訂單資料表格[[#This Row],[訂單編號]],訂單詳細資料表格[成本])</f>
        <v>55920</v>
      </c>
      <c r="I590" s="121">
        <v>882</v>
      </c>
      <c r="J590" s="41" t="s">
        <v>214</v>
      </c>
    </row>
    <row r="591" spans="2:10" ht="16.5" customHeight="1" x14ac:dyDescent="0.25">
      <c r="B591" s="112" t="s">
        <v>984</v>
      </c>
      <c r="C591" s="113" t="s">
        <v>195</v>
      </c>
      <c r="D591" s="113" t="s">
        <v>142</v>
      </c>
      <c r="E591" s="114">
        <v>41923</v>
      </c>
      <c r="F591" s="41" t="s">
        <v>1297</v>
      </c>
      <c r="G591" s="121">
        <f>SUMIF(訂單詳細資料表格[訂單編號],訂單資料表格[[#This Row],[訂單編號]],訂單詳細資料表格[小計])</f>
        <v>191968</v>
      </c>
      <c r="H591" s="121">
        <f>SUMIF(訂單詳細資料表格[訂單編號],訂單資料表格[[#This Row],[訂單編號]],訂單詳細資料表格[成本])</f>
        <v>101883</v>
      </c>
      <c r="I591" s="121">
        <v>1143</v>
      </c>
      <c r="J591" s="41" t="s">
        <v>221</v>
      </c>
    </row>
    <row r="592" spans="2:10" ht="16.5" customHeight="1" x14ac:dyDescent="0.25">
      <c r="B592" s="112" t="s">
        <v>986</v>
      </c>
      <c r="C592" s="113" t="s">
        <v>195</v>
      </c>
      <c r="D592" s="113" t="s">
        <v>142</v>
      </c>
      <c r="E592" s="114">
        <v>41926</v>
      </c>
      <c r="F592" s="41" t="s">
        <v>1297</v>
      </c>
      <c r="G592" s="121">
        <f>SUMIF(訂單詳細資料表格[訂單編號],訂單資料表格[[#This Row],[訂單編號]],訂單詳細資料表格[小計])</f>
        <v>198350</v>
      </c>
      <c r="H592" s="121">
        <f>SUMIF(訂單詳細資料表格[訂單編號],訂單資料表格[[#This Row],[訂單編號]],訂單詳細資料表格[成本])</f>
        <v>104491</v>
      </c>
      <c r="I592" s="121">
        <v>417</v>
      </c>
      <c r="J592" s="41" t="s">
        <v>221</v>
      </c>
    </row>
    <row r="593" spans="2:10" ht="16.5" customHeight="1" x14ac:dyDescent="0.25">
      <c r="B593" s="112" t="s">
        <v>1013</v>
      </c>
      <c r="C593" s="113" t="s">
        <v>195</v>
      </c>
      <c r="D593" s="113" t="s">
        <v>142</v>
      </c>
      <c r="E593" s="114">
        <v>41962</v>
      </c>
      <c r="F593" s="41" t="s">
        <v>1297</v>
      </c>
      <c r="G593" s="121">
        <f>SUMIF(訂單詳細資料表格[訂單編號],訂單資料表格[[#This Row],[訂單編號]],訂單詳細資料表格[小計])</f>
        <v>199497</v>
      </c>
      <c r="H593" s="121">
        <f>SUMIF(訂單詳細資料表格[訂單編號],訂單資料表格[[#This Row],[訂單編號]],訂單詳細資料表格[成本])</f>
        <v>112797</v>
      </c>
      <c r="I593" s="121">
        <v>4996</v>
      </c>
      <c r="J593" s="41" t="s">
        <v>214</v>
      </c>
    </row>
    <row r="594" spans="2:10" ht="16.5" customHeight="1" x14ac:dyDescent="0.25">
      <c r="B594" s="112" t="s">
        <v>1030</v>
      </c>
      <c r="C594" s="113" t="s">
        <v>195</v>
      </c>
      <c r="D594" s="113" t="s">
        <v>142</v>
      </c>
      <c r="E594" s="114">
        <v>41982</v>
      </c>
      <c r="F594" s="41" t="s">
        <v>1296</v>
      </c>
      <c r="G594" s="121">
        <f>SUMIF(訂單詳細資料表格[訂單編號],訂單資料表格[[#This Row],[訂單編號]],訂單詳細資料表格[小計])</f>
        <v>277537</v>
      </c>
      <c r="H594" s="121">
        <f>SUMIF(訂單詳細資料表格[訂單編號],訂單資料表格[[#This Row],[訂單編號]],訂單詳細資料表格[成本])</f>
        <v>153874</v>
      </c>
      <c r="I594" s="121">
        <v>448</v>
      </c>
      <c r="J594" s="41" t="s">
        <v>221</v>
      </c>
    </row>
    <row r="595" spans="2:10" ht="16.5" customHeight="1" x14ac:dyDescent="0.25">
      <c r="B595" s="112" t="s">
        <v>1036</v>
      </c>
      <c r="C595" s="113" t="s">
        <v>195</v>
      </c>
      <c r="D595" s="113" t="s">
        <v>142</v>
      </c>
      <c r="E595" s="114">
        <v>41989</v>
      </c>
      <c r="F595" s="41" t="s">
        <v>1297</v>
      </c>
      <c r="G595" s="121">
        <f>SUMIF(訂單詳細資料表格[訂單編號],訂單資料表格[[#This Row],[訂單編號]],訂單詳細資料表格[小計])</f>
        <v>90300</v>
      </c>
      <c r="H595" s="121">
        <f>SUMIF(訂單詳細資料表格[訂單編號],訂單資料表格[[#This Row],[訂單編號]],訂單詳細資料表格[成本])</f>
        <v>45924</v>
      </c>
      <c r="I595" s="121">
        <v>1215</v>
      </c>
      <c r="J595" s="41" t="s">
        <v>221</v>
      </c>
    </row>
    <row r="596" spans="2:10" ht="16.5" customHeight="1" x14ac:dyDescent="0.25">
      <c r="B596" s="112" t="s">
        <v>1044</v>
      </c>
      <c r="C596" s="113" t="s">
        <v>195</v>
      </c>
      <c r="D596" s="113" t="s">
        <v>113</v>
      </c>
      <c r="E596" s="114">
        <v>42002</v>
      </c>
      <c r="F596" s="41" t="s">
        <v>1297</v>
      </c>
      <c r="G596" s="121">
        <f>SUMIF(訂單詳細資料表格[訂單編號],訂單資料表格[[#This Row],[訂單編號]],訂單詳細資料表格[小計])</f>
        <v>238384</v>
      </c>
      <c r="H596" s="121">
        <f>SUMIF(訂單詳細資料表格[訂單編號],訂單資料表格[[#This Row],[訂單編號]],訂單詳細資料表格[成本])</f>
        <v>124006</v>
      </c>
      <c r="I596" s="121">
        <v>582</v>
      </c>
      <c r="J596" s="41" t="s">
        <v>214</v>
      </c>
    </row>
    <row r="597" spans="2:10" ht="16.5" customHeight="1" x14ac:dyDescent="0.25">
      <c r="B597" s="112" t="s">
        <v>545</v>
      </c>
      <c r="C597" s="113" t="s">
        <v>198</v>
      </c>
      <c r="D597" s="113" t="s">
        <v>93</v>
      </c>
      <c r="E597" s="114">
        <v>41280</v>
      </c>
      <c r="F597" s="41" t="s">
        <v>1295</v>
      </c>
      <c r="G597" s="121">
        <f>SUMIF(訂單詳細資料表格[訂單編號],訂單資料表格[[#This Row],[訂單編號]],訂單詳細資料表格[小計])</f>
        <v>24922</v>
      </c>
      <c r="H597" s="121">
        <f>SUMIF(訂單詳細資料表格[訂單編號],訂單資料表格[[#This Row],[訂單編號]],訂單詳細資料表格[成本])</f>
        <v>17748</v>
      </c>
      <c r="I597" s="121">
        <v>1071</v>
      </c>
      <c r="J597" s="41" t="s">
        <v>221</v>
      </c>
    </row>
    <row r="598" spans="2:10" ht="16.5" customHeight="1" x14ac:dyDescent="0.25">
      <c r="B598" s="112" t="s">
        <v>258</v>
      </c>
      <c r="C598" s="113" t="s">
        <v>198</v>
      </c>
      <c r="D598" s="113" t="s">
        <v>159</v>
      </c>
      <c r="E598" s="114">
        <v>41281</v>
      </c>
      <c r="F598" s="41" t="s">
        <v>1295</v>
      </c>
      <c r="G598" s="121">
        <f>SUMIF(訂單詳細資料表格[訂單編號],訂單資料表格[[#This Row],[訂單編號]],訂單詳細資料表格[小計])</f>
        <v>55926</v>
      </c>
      <c r="H598" s="121">
        <f>SUMIF(訂單詳細資料表格[訂單編號],訂單資料表格[[#This Row],[訂單編號]],訂單詳細資料表格[成本])</f>
        <v>32916</v>
      </c>
      <c r="I598" s="121">
        <v>2220</v>
      </c>
      <c r="J598" s="41" t="s">
        <v>221</v>
      </c>
    </row>
    <row r="599" spans="2:10" ht="16.5" customHeight="1" x14ac:dyDescent="0.25">
      <c r="B599" s="112" t="s">
        <v>558</v>
      </c>
      <c r="C599" s="113" t="s">
        <v>198</v>
      </c>
      <c r="D599" s="113" t="s">
        <v>159</v>
      </c>
      <c r="E599" s="114">
        <v>41299</v>
      </c>
      <c r="F599" s="41" t="s">
        <v>1296</v>
      </c>
      <c r="G599" s="121">
        <f>SUMIF(訂單詳細資料表格[訂單編號],訂單資料表格[[#This Row],[訂單編號]],訂單詳細資料表格[小計])</f>
        <v>63066</v>
      </c>
      <c r="H599" s="121">
        <f>SUMIF(訂單詳細資料表格[訂單編號],訂單資料表格[[#This Row],[訂單編號]],訂單詳細資料表格[成本])</f>
        <v>50554</v>
      </c>
      <c r="I599" s="121">
        <v>1126</v>
      </c>
      <c r="J599" s="41" t="s">
        <v>214</v>
      </c>
    </row>
    <row r="600" spans="2:10" ht="16.5" customHeight="1" x14ac:dyDescent="0.25">
      <c r="B600" s="112" t="s">
        <v>577</v>
      </c>
      <c r="C600" s="113" t="s">
        <v>198</v>
      </c>
      <c r="D600" s="113" t="s">
        <v>159</v>
      </c>
      <c r="E600" s="114">
        <v>41342</v>
      </c>
      <c r="F600" s="41" t="s">
        <v>1295</v>
      </c>
      <c r="G600" s="121">
        <f>SUMIF(訂單詳細資料表格[訂單編號],訂單資料表格[[#This Row],[訂單編號]],訂單詳細資料表格[小計])</f>
        <v>55408</v>
      </c>
      <c r="H600" s="121">
        <f>SUMIF(訂單詳細資料表格[訂單編號],訂單資料表格[[#This Row],[訂單編號]],訂單詳細資料表格[成本])</f>
        <v>41924</v>
      </c>
      <c r="I600" s="121">
        <v>1080</v>
      </c>
      <c r="J600" s="41" t="s">
        <v>221</v>
      </c>
    </row>
    <row r="601" spans="2:10" ht="16.5" customHeight="1" x14ac:dyDescent="0.25">
      <c r="B601" s="112" t="s">
        <v>318</v>
      </c>
      <c r="C601" s="113" t="s">
        <v>198</v>
      </c>
      <c r="D601" s="113" t="s">
        <v>159</v>
      </c>
      <c r="E601" s="114">
        <v>41353</v>
      </c>
      <c r="F601" s="41" t="s">
        <v>1295</v>
      </c>
      <c r="G601" s="121">
        <f>SUMIF(訂單詳細資料表格[訂單編號],訂單資料表格[[#This Row],[訂單編號]],訂單詳細資料表格[小計])</f>
        <v>150715</v>
      </c>
      <c r="H601" s="121">
        <f>SUMIF(訂單詳細資料表格[訂單編號],訂單資料表格[[#This Row],[訂單編號]],訂單詳細資料表格[成本])</f>
        <v>96102</v>
      </c>
      <c r="I601" s="121">
        <v>422</v>
      </c>
      <c r="J601" s="41" t="s">
        <v>221</v>
      </c>
    </row>
    <row r="602" spans="2:10" ht="16.5" customHeight="1" x14ac:dyDescent="0.25">
      <c r="B602" s="112" t="s">
        <v>328</v>
      </c>
      <c r="C602" s="113" t="s">
        <v>198</v>
      </c>
      <c r="D602" s="113" t="s">
        <v>159</v>
      </c>
      <c r="E602" s="114">
        <v>41365</v>
      </c>
      <c r="F602" s="41" t="s">
        <v>1295</v>
      </c>
      <c r="G602" s="121">
        <f>SUMIF(訂單詳細資料表格[訂單編號],訂單資料表格[[#This Row],[訂單編號]],訂單詳細資料表格[小計])</f>
        <v>107151</v>
      </c>
      <c r="H602" s="121">
        <f>SUMIF(訂單詳細資料表格[訂單編號],訂單資料表格[[#This Row],[訂單編號]],訂單詳細資料表格[成本])</f>
        <v>42876</v>
      </c>
      <c r="I602" s="121">
        <v>256</v>
      </c>
      <c r="J602" s="41" t="s">
        <v>221</v>
      </c>
    </row>
    <row r="603" spans="2:10" ht="16.5" customHeight="1" x14ac:dyDescent="0.25">
      <c r="B603" s="112" t="s">
        <v>230</v>
      </c>
      <c r="C603" s="113" t="s">
        <v>198</v>
      </c>
      <c r="D603" s="113" t="s">
        <v>159</v>
      </c>
      <c r="E603" s="114">
        <v>41371</v>
      </c>
      <c r="F603" s="41" t="s">
        <v>1295</v>
      </c>
      <c r="G603" s="121">
        <f>SUMIF(訂單詳細資料表格[訂單編號],訂單資料表格[[#This Row],[訂單編號]],訂單詳細資料表格[小計])</f>
        <v>34524</v>
      </c>
      <c r="H603" s="121">
        <f>SUMIF(訂單詳細資料表格[訂單編號],訂單資料表格[[#This Row],[訂單編號]],訂單詳細資料表格[成本])</f>
        <v>19664</v>
      </c>
      <c r="I603" s="121">
        <v>547</v>
      </c>
      <c r="J603" s="41" t="s">
        <v>221</v>
      </c>
    </row>
    <row r="604" spans="2:10" ht="16.5" customHeight="1" x14ac:dyDescent="0.25">
      <c r="B604" s="112" t="s">
        <v>342</v>
      </c>
      <c r="C604" s="113" t="s">
        <v>198</v>
      </c>
      <c r="D604" s="113" t="s">
        <v>93</v>
      </c>
      <c r="E604" s="114">
        <v>41382</v>
      </c>
      <c r="F604" s="41" t="s">
        <v>1296</v>
      </c>
      <c r="G604" s="121">
        <f>SUMIF(訂單詳細資料表格[訂單編號],訂單資料表格[[#This Row],[訂單編號]],訂單詳細資料表格[小計])</f>
        <v>57492</v>
      </c>
      <c r="H604" s="121">
        <f>SUMIF(訂單詳細資料表格[訂單編號],訂單資料表格[[#This Row],[訂單編號]],訂單詳細資料表格[成本])</f>
        <v>41472</v>
      </c>
      <c r="I604" s="121">
        <v>258</v>
      </c>
      <c r="J604" s="41" t="s">
        <v>214</v>
      </c>
    </row>
    <row r="605" spans="2:10" ht="16.5" customHeight="1" x14ac:dyDescent="0.25">
      <c r="B605" s="112" t="s">
        <v>633</v>
      </c>
      <c r="C605" s="113" t="s">
        <v>198</v>
      </c>
      <c r="D605" s="113" t="s">
        <v>159</v>
      </c>
      <c r="E605" s="114">
        <v>41440</v>
      </c>
      <c r="F605" s="41" t="s">
        <v>1295</v>
      </c>
      <c r="G605" s="121">
        <f>SUMIF(訂單詳細資料表格[訂單編號],訂單資料表格[[#This Row],[訂單編號]],訂單詳細資料表格[小計])</f>
        <v>80554</v>
      </c>
      <c r="H605" s="121">
        <f>SUMIF(訂單詳細資料表格[訂單編號],訂單資料表格[[#This Row],[訂單編號]],訂單詳細資料表格[成本])</f>
        <v>49715</v>
      </c>
      <c r="I605" s="121">
        <v>1522</v>
      </c>
      <c r="J605" s="41" t="s">
        <v>221</v>
      </c>
    </row>
    <row r="606" spans="2:10" ht="16.5" customHeight="1" x14ac:dyDescent="0.25">
      <c r="B606" s="112" t="s">
        <v>395</v>
      </c>
      <c r="C606" s="113" t="s">
        <v>198</v>
      </c>
      <c r="D606" s="113" t="s">
        <v>159</v>
      </c>
      <c r="E606" s="114">
        <v>41443</v>
      </c>
      <c r="F606" s="41" t="s">
        <v>1295</v>
      </c>
      <c r="G606" s="121">
        <f>SUMIF(訂單詳細資料表格[訂單編號],訂單資料表格[[#This Row],[訂單編號]],訂單詳細資料表格[小計])</f>
        <v>13328</v>
      </c>
      <c r="H606" s="121">
        <f>SUMIF(訂單詳細資料表格[訂單編號],訂單資料表格[[#This Row],[訂單編號]],訂單詳細資料表格[成本])</f>
        <v>7140</v>
      </c>
      <c r="I606" s="121">
        <v>99</v>
      </c>
      <c r="J606" s="41" t="s">
        <v>214</v>
      </c>
    </row>
    <row r="607" spans="2:10" ht="16.5" customHeight="1" x14ac:dyDescent="0.25">
      <c r="B607" s="112" t="s">
        <v>399</v>
      </c>
      <c r="C607" s="113" t="s">
        <v>198</v>
      </c>
      <c r="D607" s="113" t="s">
        <v>159</v>
      </c>
      <c r="E607" s="114">
        <v>41450</v>
      </c>
      <c r="F607" s="41" t="s">
        <v>1296</v>
      </c>
      <c r="G607" s="121">
        <f>SUMIF(訂單詳細資料表格[訂單編號],訂單資料表格[[#This Row],[訂單編號]],訂單詳細資料表格[小計])</f>
        <v>200648</v>
      </c>
      <c r="H607" s="121">
        <f>SUMIF(訂單詳細資料表格[訂單編號],訂單資料表格[[#This Row],[訂單編號]],訂單詳細資料表格[成本])</f>
        <v>122666</v>
      </c>
      <c r="I607" s="121">
        <v>758</v>
      </c>
      <c r="J607" s="41" t="s">
        <v>221</v>
      </c>
    </row>
    <row r="608" spans="2:10" ht="16.5" customHeight="1" x14ac:dyDescent="0.25">
      <c r="B608" s="112" t="s">
        <v>638</v>
      </c>
      <c r="C608" s="113" t="s">
        <v>198</v>
      </c>
      <c r="D608" s="113" t="s">
        <v>159</v>
      </c>
      <c r="E608" s="114">
        <v>41452</v>
      </c>
      <c r="F608" s="41" t="s">
        <v>1297</v>
      </c>
      <c r="G608" s="121">
        <f>SUMIF(訂單詳細資料表格[訂單編號],訂單資料表格[[#This Row],[訂單編號]],訂單詳細資料表格[小計])</f>
        <v>159856</v>
      </c>
      <c r="H608" s="121">
        <f>SUMIF(訂單詳細資料表格[訂單編號],訂單資料表格[[#This Row],[訂單編號]],訂單詳細資料表格[成本])</f>
        <v>74200</v>
      </c>
      <c r="I608" s="121">
        <v>333</v>
      </c>
      <c r="J608" s="41" t="s">
        <v>221</v>
      </c>
    </row>
    <row r="609" spans="2:10" ht="16.5" customHeight="1" x14ac:dyDescent="0.25">
      <c r="B609" s="112" t="s">
        <v>401</v>
      </c>
      <c r="C609" s="113" t="s">
        <v>198</v>
      </c>
      <c r="D609" s="113" t="s">
        <v>159</v>
      </c>
      <c r="E609" s="114">
        <v>41453</v>
      </c>
      <c r="F609" s="41" t="s">
        <v>1295</v>
      </c>
      <c r="G609" s="121">
        <f>SUMIF(訂單詳細資料表格[訂單編號],訂單資料表格[[#This Row],[訂單編號]],訂單詳細資料表格[小計])</f>
        <v>14200</v>
      </c>
      <c r="H609" s="121">
        <f>SUMIF(訂單詳細資料表格[訂單編號],訂單資料表格[[#This Row],[訂單編號]],訂單詳細資料表格[成本])</f>
        <v>6430</v>
      </c>
      <c r="I609" s="121">
        <v>686</v>
      </c>
      <c r="J609" s="41" t="s">
        <v>221</v>
      </c>
    </row>
    <row r="610" spans="2:10" ht="16.5" customHeight="1" x14ac:dyDescent="0.25">
      <c r="B610" s="112" t="s">
        <v>408</v>
      </c>
      <c r="C610" s="113" t="s">
        <v>198</v>
      </c>
      <c r="D610" s="113" t="s">
        <v>159</v>
      </c>
      <c r="E610" s="114">
        <v>41464</v>
      </c>
      <c r="F610" s="41" t="s">
        <v>1296</v>
      </c>
      <c r="G610" s="121">
        <f>SUMIF(訂單詳細資料表格[訂單編號],訂單資料表格[[#This Row],[訂單編號]],訂單詳細資料表格[小計])</f>
        <v>312776</v>
      </c>
      <c r="H610" s="121">
        <f>SUMIF(訂單詳細資料表格[訂單編號],訂單資料表格[[#This Row],[訂單編號]],訂單詳細資料表格[成本])</f>
        <v>177325</v>
      </c>
      <c r="I610" s="121">
        <v>3751</v>
      </c>
      <c r="J610" s="41" t="s">
        <v>221</v>
      </c>
    </row>
    <row r="611" spans="2:10" ht="16.5" customHeight="1" x14ac:dyDescent="0.25">
      <c r="B611" s="112" t="s">
        <v>645</v>
      </c>
      <c r="C611" s="113" t="s">
        <v>198</v>
      </c>
      <c r="D611" s="113" t="s">
        <v>159</v>
      </c>
      <c r="E611" s="114">
        <v>41468</v>
      </c>
      <c r="F611" s="41" t="s">
        <v>1297</v>
      </c>
      <c r="G611" s="121">
        <f>SUMIF(訂單詳細資料表格[訂單編號],訂單資料表格[[#This Row],[訂單編號]],訂單詳細資料表格[小計])</f>
        <v>56798</v>
      </c>
      <c r="H611" s="121">
        <f>SUMIF(訂單詳細資料表格[訂單編號],訂單資料表格[[#This Row],[訂單編號]],訂單詳細資料表格[成本])</f>
        <v>37828</v>
      </c>
      <c r="I611" s="121">
        <v>2529</v>
      </c>
      <c r="J611" s="41" t="s">
        <v>214</v>
      </c>
    </row>
    <row r="612" spans="2:10" ht="16.5" customHeight="1" x14ac:dyDescent="0.25">
      <c r="B612" s="112" t="s">
        <v>653</v>
      </c>
      <c r="C612" s="113" t="s">
        <v>198</v>
      </c>
      <c r="D612" s="113" t="s">
        <v>93</v>
      </c>
      <c r="E612" s="114">
        <v>41484</v>
      </c>
      <c r="F612" s="41" t="s">
        <v>1295</v>
      </c>
      <c r="G612" s="121">
        <f>SUMIF(訂單詳細資料表格[訂單編號],訂單資料表格[[#This Row],[訂單編號]],訂單詳細資料表格[小計])</f>
        <v>26992</v>
      </c>
      <c r="H612" s="121">
        <f>SUMIF(訂單詳細資料表格[訂單編號],訂單資料表格[[#This Row],[訂單編號]],訂單詳細資料表格[成本])</f>
        <v>12880</v>
      </c>
      <c r="I612" s="121">
        <v>138</v>
      </c>
      <c r="J612" s="41" t="s">
        <v>214</v>
      </c>
    </row>
    <row r="613" spans="2:10" ht="16.5" customHeight="1" x14ac:dyDescent="0.25">
      <c r="B613" s="112" t="s">
        <v>440</v>
      </c>
      <c r="C613" s="113" t="s">
        <v>198</v>
      </c>
      <c r="D613" s="113" t="s">
        <v>93</v>
      </c>
      <c r="E613" s="114">
        <v>41507</v>
      </c>
      <c r="F613" s="41" t="s">
        <v>1297</v>
      </c>
      <c r="G613" s="121">
        <f>SUMIF(訂單詳細資料表格[訂單編號],訂單資料表格[[#This Row],[訂單編號]],訂單詳細資料表格[小計])</f>
        <v>28732</v>
      </c>
      <c r="H613" s="121">
        <f>SUMIF(訂單詳細資料表格[訂單編號],訂單資料表格[[#This Row],[訂單編號]],訂單詳細資料表格[成本])</f>
        <v>18700</v>
      </c>
      <c r="I613" s="121">
        <v>232</v>
      </c>
      <c r="J613" s="41" t="s">
        <v>221</v>
      </c>
    </row>
    <row r="614" spans="2:10" ht="16.5" customHeight="1" x14ac:dyDescent="0.25">
      <c r="B614" s="112" t="s">
        <v>460</v>
      </c>
      <c r="C614" s="113" t="s">
        <v>198</v>
      </c>
      <c r="D614" s="113" t="s">
        <v>93</v>
      </c>
      <c r="E614" s="114">
        <v>41536</v>
      </c>
      <c r="F614" s="41" t="s">
        <v>1297</v>
      </c>
      <c r="G614" s="121">
        <f>SUMIF(訂單詳細資料表格[訂單編號],訂單資料表格[[#This Row],[訂單編號]],訂單詳細資料表格[小計])</f>
        <v>298053</v>
      </c>
      <c r="H614" s="121">
        <f>SUMIF(訂單詳細資料表格[訂單編號],訂單資料表格[[#This Row],[訂單編號]],訂單詳細資料表格[成本])</f>
        <v>178330</v>
      </c>
      <c r="I614" s="121">
        <v>1979</v>
      </c>
      <c r="J614" s="41" t="s">
        <v>214</v>
      </c>
    </row>
    <row r="615" spans="2:10" ht="16.5" customHeight="1" x14ac:dyDescent="0.25">
      <c r="B615" s="112" t="s">
        <v>699</v>
      </c>
      <c r="C615" s="113" t="s">
        <v>198</v>
      </c>
      <c r="D615" s="113" t="s">
        <v>159</v>
      </c>
      <c r="E615" s="114">
        <v>41566</v>
      </c>
      <c r="F615" s="41" t="s">
        <v>1295</v>
      </c>
      <c r="G615" s="121">
        <f>SUMIF(訂單詳細資料表格[訂單編號],訂單資料表格[[#This Row],[訂單編號]],訂單詳細資料表格[小計])</f>
        <v>1608</v>
      </c>
      <c r="H615" s="121">
        <f>SUMIF(訂單詳細資料表格[訂單編號],訂單資料表格[[#This Row],[訂單編號]],訂單詳細資料表格[成本])</f>
        <v>1080</v>
      </c>
      <c r="I615" s="121">
        <v>40</v>
      </c>
      <c r="J615" s="41" t="s">
        <v>221</v>
      </c>
    </row>
    <row r="616" spans="2:10" ht="16.5" customHeight="1" x14ac:dyDescent="0.25">
      <c r="B616" s="112" t="s">
        <v>487</v>
      </c>
      <c r="C616" s="113" t="s">
        <v>198</v>
      </c>
      <c r="D616" s="113" t="s">
        <v>159</v>
      </c>
      <c r="E616" s="114">
        <v>41573</v>
      </c>
      <c r="F616" s="41" t="s">
        <v>1296</v>
      </c>
      <c r="G616" s="121">
        <f>SUMIF(訂單詳細資料表格[訂單編號],訂單資料表格[[#This Row],[訂單編號]],訂單詳細資料表格[小計])</f>
        <v>263654</v>
      </c>
      <c r="H616" s="121">
        <f>SUMIF(訂單詳細資料表格[訂單編號],訂單資料表格[[#This Row],[訂單編號]],訂單詳細資料表格[成本])</f>
        <v>184625</v>
      </c>
      <c r="I616" s="121">
        <v>4524</v>
      </c>
      <c r="J616" s="41" t="s">
        <v>214</v>
      </c>
    </row>
    <row r="617" spans="2:10" ht="16.5" customHeight="1" x14ac:dyDescent="0.25">
      <c r="B617" s="112" t="s">
        <v>721</v>
      </c>
      <c r="C617" s="113" t="s">
        <v>198</v>
      </c>
      <c r="D617" s="113" t="s">
        <v>159</v>
      </c>
      <c r="E617" s="114">
        <v>41601</v>
      </c>
      <c r="F617" s="41" t="s">
        <v>1297</v>
      </c>
      <c r="G617" s="121">
        <f>SUMIF(訂單詳細資料表格[訂單編號],訂單資料表格[[#This Row],[訂單編號]],訂單詳細資料表格[小計])</f>
        <v>133237</v>
      </c>
      <c r="H617" s="121">
        <f>SUMIF(訂單詳細資料表格[訂單編號],訂單資料表格[[#This Row],[訂單編號]],訂單詳細資料表格[成本])</f>
        <v>61776</v>
      </c>
      <c r="I617" s="121">
        <v>810</v>
      </c>
      <c r="J617" s="41" t="s">
        <v>221</v>
      </c>
    </row>
    <row r="618" spans="2:10" ht="16.5" customHeight="1" x14ac:dyDescent="0.25">
      <c r="B618" s="112" t="s">
        <v>539</v>
      </c>
      <c r="C618" s="113" t="s">
        <v>198</v>
      </c>
      <c r="D618" s="113" t="s">
        <v>93</v>
      </c>
      <c r="E618" s="114">
        <v>41637</v>
      </c>
      <c r="F618" s="41" t="s">
        <v>1296</v>
      </c>
      <c r="G618" s="121">
        <f>SUMIF(訂單詳細資料表格[訂單編號],訂單資料表格[[#This Row],[訂單編號]],訂單詳細資料表格[小計])</f>
        <v>384661</v>
      </c>
      <c r="H618" s="121">
        <f>SUMIF(訂單詳細資料表格[訂單編號],訂單資料表格[[#This Row],[訂單編號]],訂單詳細資料表格[成本])</f>
        <v>224977</v>
      </c>
      <c r="I618" s="121">
        <v>3957</v>
      </c>
      <c r="J618" s="41" t="s">
        <v>214</v>
      </c>
    </row>
    <row r="619" spans="2:10" ht="16.5" customHeight="1" x14ac:dyDescent="0.25">
      <c r="B619" s="112" t="s">
        <v>1072</v>
      </c>
      <c r="C619" s="113" t="s">
        <v>198</v>
      </c>
      <c r="D619" s="113" t="s">
        <v>159</v>
      </c>
      <c r="E619" s="114">
        <v>41671</v>
      </c>
      <c r="F619" s="41" t="s">
        <v>1295</v>
      </c>
      <c r="G619" s="121">
        <f>SUMIF(訂單詳細資料表格[訂單編號],訂單資料表格[[#This Row],[訂單編號]],訂單詳細資料表格[小計])</f>
        <v>66708</v>
      </c>
      <c r="H619" s="121">
        <f>SUMIF(訂單詳細資料表格[訂單編號],訂單資料表格[[#This Row],[訂單編號]],訂單詳細資料表格[成本])</f>
        <v>35802</v>
      </c>
      <c r="I619" s="121">
        <v>20</v>
      </c>
      <c r="J619" s="41" t="s">
        <v>214</v>
      </c>
    </row>
    <row r="620" spans="2:10" ht="16.5" customHeight="1" x14ac:dyDescent="0.25">
      <c r="B620" s="112" t="s">
        <v>1078</v>
      </c>
      <c r="C620" s="113" t="s">
        <v>198</v>
      </c>
      <c r="D620" s="113" t="s">
        <v>159</v>
      </c>
      <c r="E620" s="114">
        <v>41679</v>
      </c>
      <c r="F620" s="41" t="s">
        <v>1296</v>
      </c>
      <c r="G620" s="121">
        <f>SUMIF(訂單詳細資料表格[訂單編號],訂單資料表格[[#This Row],[訂單編號]],訂單詳細資料表格[小計])</f>
        <v>46359</v>
      </c>
      <c r="H620" s="121">
        <f>SUMIF(訂單詳細資料表格[訂單編號],訂單資料表格[[#This Row],[訂單編號]],訂單詳細資料表格[成本])</f>
        <v>30498</v>
      </c>
      <c r="I620" s="121">
        <v>387</v>
      </c>
      <c r="J620" s="41" t="s">
        <v>221</v>
      </c>
    </row>
    <row r="621" spans="2:10" ht="16.5" customHeight="1" x14ac:dyDescent="0.25">
      <c r="B621" s="112" t="s">
        <v>747</v>
      </c>
      <c r="C621" s="113" t="s">
        <v>198</v>
      </c>
      <c r="D621" s="113" t="s">
        <v>159</v>
      </c>
      <c r="E621" s="114">
        <v>41690</v>
      </c>
      <c r="F621" s="41" t="s">
        <v>1296</v>
      </c>
      <c r="G621" s="121">
        <f>SUMIF(訂單詳細資料表格[訂單編號],訂單資料表格[[#This Row],[訂單編號]],訂單詳細資料表格[小計])</f>
        <v>145130</v>
      </c>
      <c r="H621" s="121">
        <f>SUMIF(訂單詳細資料表格[訂單編號],訂單資料表格[[#This Row],[訂單編號]],訂單詳細資料表格[成本])</f>
        <v>77636</v>
      </c>
      <c r="I621" s="121">
        <v>1786</v>
      </c>
      <c r="J621" s="41" t="s">
        <v>214</v>
      </c>
    </row>
    <row r="622" spans="2:10" ht="16.5" customHeight="1" x14ac:dyDescent="0.25">
      <c r="B622" s="112" t="s">
        <v>869</v>
      </c>
      <c r="C622" s="113" t="s">
        <v>198</v>
      </c>
      <c r="D622" s="113" t="s">
        <v>159</v>
      </c>
      <c r="E622" s="114">
        <v>41773</v>
      </c>
      <c r="F622" s="41" t="s">
        <v>1295</v>
      </c>
      <c r="G622" s="121">
        <f>SUMIF(訂單詳細資料表格[訂單編號],訂單資料表格[[#This Row],[訂單編號]],訂單詳細資料表格[小計])</f>
        <v>362674</v>
      </c>
      <c r="H622" s="121">
        <f>SUMIF(訂單詳細資料表格[訂單編號],訂單資料表格[[#This Row],[訂單編號]],訂單詳細資料表格[成本])</f>
        <v>183628</v>
      </c>
      <c r="I622" s="121">
        <v>3143</v>
      </c>
      <c r="J622" s="41" t="s">
        <v>221</v>
      </c>
    </row>
    <row r="623" spans="2:10" ht="16.5" customHeight="1" x14ac:dyDescent="0.25">
      <c r="B623" s="112" t="s">
        <v>888</v>
      </c>
      <c r="C623" s="113" t="s">
        <v>198</v>
      </c>
      <c r="D623" s="113" t="s">
        <v>159</v>
      </c>
      <c r="E623" s="114">
        <v>41794</v>
      </c>
      <c r="F623" s="41" t="s">
        <v>1295</v>
      </c>
      <c r="G623" s="121">
        <f>SUMIF(訂單詳細資料表格[訂單編號],訂單資料表格[[#This Row],[訂單編號]],訂單詳細資料表格[小計])</f>
        <v>187786</v>
      </c>
      <c r="H623" s="121">
        <f>SUMIF(訂單詳細資料表格[訂單編號],訂單資料表格[[#This Row],[訂單編號]],訂單詳細資料表格[成本])</f>
        <v>114501</v>
      </c>
      <c r="I623" s="121">
        <v>2139</v>
      </c>
      <c r="J623" s="41" t="s">
        <v>214</v>
      </c>
    </row>
    <row r="624" spans="2:10" ht="16.5" customHeight="1" x14ac:dyDescent="0.25">
      <c r="B624" s="112" t="s">
        <v>901</v>
      </c>
      <c r="C624" s="113" t="s">
        <v>198</v>
      </c>
      <c r="D624" s="113" t="s">
        <v>159</v>
      </c>
      <c r="E624" s="114">
        <v>41808</v>
      </c>
      <c r="F624" s="41" t="s">
        <v>1296</v>
      </c>
      <c r="G624" s="121">
        <f>SUMIF(訂單詳細資料表格[訂單編號],訂單資料表格[[#This Row],[訂單編號]],訂單詳細資料表格[小計])</f>
        <v>40352</v>
      </c>
      <c r="H624" s="121">
        <f>SUMIF(訂單詳細資料表格[訂單編號],訂單資料表格[[#This Row],[訂單編號]],訂單詳細資料表格[成本])</f>
        <v>29770</v>
      </c>
      <c r="I624" s="121">
        <v>76</v>
      </c>
      <c r="J624" s="41" t="s">
        <v>221</v>
      </c>
    </row>
    <row r="625" spans="2:10" ht="16.5" customHeight="1" x14ac:dyDescent="0.25">
      <c r="B625" s="112" t="s">
        <v>780</v>
      </c>
      <c r="C625" s="113" t="s">
        <v>198</v>
      </c>
      <c r="D625" s="113" t="s">
        <v>159</v>
      </c>
      <c r="E625" s="114">
        <v>41825</v>
      </c>
      <c r="F625" s="41" t="s">
        <v>1296</v>
      </c>
      <c r="G625" s="121">
        <f>SUMIF(訂單詳細資料表格[訂單編號],訂單資料表格[[#This Row],[訂單編號]],訂單詳細資料表格[小計])</f>
        <v>76014</v>
      </c>
      <c r="H625" s="121">
        <f>SUMIF(訂單詳細資料表格[訂單編號],訂單資料表格[[#This Row],[訂單編號]],訂單詳細資料表格[成本])</f>
        <v>36777</v>
      </c>
      <c r="I625" s="121">
        <v>1060</v>
      </c>
      <c r="J625" s="41" t="s">
        <v>214</v>
      </c>
    </row>
    <row r="626" spans="2:10" ht="16.5" customHeight="1" x14ac:dyDescent="0.25">
      <c r="B626" s="112" t="s">
        <v>782</v>
      </c>
      <c r="C626" s="113" t="s">
        <v>198</v>
      </c>
      <c r="D626" s="113" t="s">
        <v>159</v>
      </c>
      <c r="E626" s="114">
        <v>41825</v>
      </c>
      <c r="F626" s="41" t="s">
        <v>1295</v>
      </c>
      <c r="G626" s="121">
        <f>SUMIF(訂單詳細資料表格[訂單編號],訂單資料表格[[#This Row],[訂單編號]],訂單詳細資料表格[小計])</f>
        <v>57236</v>
      </c>
      <c r="H626" s="121">
        <f>SUMIF(訂單詳細資料表格[訂單編號],訂單資料表格[[#This Row],[訂單編號]],訂單詳細資料表格[成本])</f>
        <v>47642</v>
      </c>
      <c r="I626" s="121">
        <v>107</v>
      </c>
      <c r="J626" s="41" t="s">
        <v>214</v>
      </c>
    </row>
    <row r="627" spans="2:10" ht="16.5" customHeight="1" x14ac:dyDescent="0.25">
      <c r="B627" s="112" t="s">
        <v>1162</v>
      </c>
      <c r="C627" s="113" t="s">
        <v>198</v>
      </c>
      <c r="D627" s="113" t="s">
        <v>159</v>
      </c>
      <c r="E627" s="114">
        <v>41833</v>
      </c>
      <c r="F627" s="41" t="s">
        <v>1296</v>
      </c>
      <c r="G627" s="121">
        <f>SUMIF(訂單詳細資料表格[訂單編號],訂單資料表格[[#This Row],[訂單編號]],訂單詳細資料表格[小計])</f>
        <v>72210</v>
      </c>
      <c r="H627" s="121">
        <f>SUMIF(訂單詳細資料表格[訂單編號],訂單資料表格[[#This Row],[訂單編號]],訂單詳細資料表格[成本])</f>
        <v>46422</v>
      </c>
      <c r="I627" s="121">
        <v>103</v>
      </c>
      <c r="J627" s="41" t="s">
        <v>221</v>
      </c>
    </row>
    <row r="628" spans="2:10" ht="16.5" customHeight="1" x14ac:dyDescent="0.25">
      <c r="B628" s="112" t="s">
        <v>968</v>
      </c>
      <c r="C628" s="113" t="s">
        <v>198</v>
      </c>
      <c r="D628" s="113" t="s">
        <v>159</v>
      </c>
      <c r="E628" s="114">
        <v>41900</v>
      </c>
      <c r="F628" s="41" t="s">
        <v>1295</v>
      </c>
      <c r="G628" s="121">
        <f>SUMIF(訂單詳細資料表格[訂單編號],訂單資料表格[[#This Row],[訂單編號]],訂單詳細資料表格[小計])</f>
        <v>67314</v>
      </c>
      <c r="H628" s="121">
        <f>SUMIF(訂單詳細資料表格[訂單編號],訂單資料表格[[#This Row],[訂單編號]],訂單詳細資料表格[成本])</f>
        <v>44928</v>
      </c>
      <c r="I628" s="121">
        <v>469</v>
      </c>
      <c r="J628" s="41" t="s">
        <v>221</v>
      </c>
    </row>
    <row r="629" spans="2:10" ht="16.5" customHeight="1" x14ac:dyDescent="0.25">
      <c r="B629" s="112" t="s">
        <v>1241</v>
      </c>
      <c r="C629" s="113" t="s">
        <v>198</v>
      </c>
      <c r="D629" s="113" t="s">
        <v>93</v>
      </c>
      <c r="E629" s="114">
        <v>41974</v>
      </c>
      <c r="F629" s="41" t="s">
        <v>1295</v>
      </c>
      <c r="G629" s="121">
        <f>SUMIF(訂單詳細資料表格[訂單編號],訂單資料表格[[#This Row],[訂單編號]],訂單詳細資料表格[小計])</f>
        <v>17134</v>
      </c>
      <c r="H629" s="121">
        <f>SUMIF(訂單詳細資料表格[訂單編號],訂單資料表格[[#This Row],[訂單編號]],訂單詳細資料表格[成本])</f>
        <v>10465</v>
      </c>
      <c r="I629" s="121">
        <v>340</v>
      </c>
      <c r="J629" s="41" t="s">
        <v>221</v>
      </c>
    </row>
    <row r="630" spans="2:10" ht="16.5" customHeight="1" x14ac:dyDescent="0.25">
      <c r="B630" s="112" t="s">
        <v>259</v>
      </c>
      <c r="C630" s="113" t="s">
        <v>201</v>
      </c>
      <c r="D630" s="113" t="s">
        <v>118</v>
      </c>
      <c r="E630" s="114">
        <v>41282</v>
      </c>
      <c r="F630" s="41" t="s">
        <v>1296</v>
      </c>
      <c r="G630" s="121">
        <f>SUMIF(訂單詳細資料表格[訂單編號],訂單資料表格[[#This Row],[訂單編號]],訂單詳細資料表格[小計])</f>
        <v>109255</v>
      </c>
      <c r="H630" s="121">
        <f>SUMIF(訂單詳細資料表格[訂單編號],訂單資料表格[[#This Row],[訂單編號]],訂單詳細資料表格[成本])</f>
        <v>60297</v>
      </c>
      <c r="I630" s="121">
        <v>2051</v>
      </c>
      <c r="J630" s="41" t="s">
        <v>214</v>
      </c>
    </row>
    <row r="631" spans="2:10" ht="16.5" customHeight="1" x14ac:dyDescent="0.25">
      <c r="B631" s="112" t="s">
        <v>549</v>
      </c>
      <c r="C631" s="113" t="s">
        <v>201</v>
      </c>
      <c r="D631" s="113" t="s">
        <v>118</v>
      </c>
      <c r="E631" s="114">
        <v>41286</v>
      </c>
      <c r="F631" s="41" t="s">
        <v>1297</v>
      </c>
      <c r="G631" s="121">
        <f>SUMIF(訂單詳細資料表格[訂單編號],訂單資料表格[[#This Row],[訂單編號]],訂單詳細資料表格[小計])</f>
        <v>24870</v>
      </c>
      <c r="H631" s="121">
        <f>SUMIF(訂單詳細資料表格[訂單編號],訂單資料表格[[#This Row],[訂單編號]],訂單詳細資料表格[成本])</f>
        <v>17310</v>
      </c>
      <c r="I631" s="121">
        <v>577</v>
      </c>
      <c r="J631" s="41" t="s">
        <v>214</v>
      </c>
    </row>
    <row r="632" spans="2:10" ht="16.5" customHeight="1" x14ac:dyDescent="0.25">
      <c r="B632" s="112" t="s">
        <v>293</v>
      </c>
      <c r="C632" s="113" t="s">
        <v>201</v>
      </c>
      <c r="D632" s="113" t="s">
        <v>125</v>
      </c>
      <c r="E632" s="114">
        <v>41326</v>
      </c>
      <c r="F632" s="41" t="s">
        <v>1295</v>
      </c>
      <c r="G632" s="121">
        <f>SUMIF(訂單詳細資料表格[訂單編號],訂單資料表格[[#This Row],[訂單編號]],訂單詳細資料表格[小計])</f>
        <v>259948</v>
      </c>
      <c r="H632" s="121">
        <f>SUMIF(訂單詳細資料表格[訂單編號],訂單資料表格[[#This Row],[訂單編號]],訂單詳細資料表格[成本])</f>
        <v>179985</v>
      </c>
      <c r="I632" s="121">
        <v>1774</v>
      </c>
      <c r="J632" s="41" t="s">
        <v>214</v>
      </c>
    </row>
    <row r="633" spans="2:10" ht="16.5" customHeight="1" x14ac:dyDescent="0.25">
      <c r="B633" s="112" t="s">
        <v>588</v>
      </c>
      <c r="C633" s="113" t="s">
        <v>201</v>
      </c>
      <c r="D633" s="113" t="s">
        <v>118</v>
      </c>
      <c r="E633" s="114">
        <v>41354</v>
      </c>
      <c r="F633" s="41" t="s">
        <v>1297</v>
      </c>
      <c r="G633" s="121">
        <f>SUMIF(訂單詳細資料表格[訂單編號],訂單資料表格[[#This Row],[訂單編號]],訂單詳細資料表格[小計])</f>
        <v>101419</v>
      </c>
      <c r="H633" s="121">
        <f>SUMIF(訂單詳細資料表格[訂單編號],訂單資料表格[[#This Row],[訂單編號]],訂單詳細資料表格[成本])</f>
        <v>53970</v>
      </c>
      <c r="I633" s="121">
        <v>900</v>
      </c>
      <c r="J633" s="41" t="s">
        <v>214</v>
      </c>
    </row>
    <row r="634" spans="2:10" ht="16.5" customHeight="1" x14ac:dyDescent="0.25">
      <c r="B634" s="112" t="s">
        <v>594</v>
      </c>
      <c r="C634" s="113" t="s">
        <v>201</v>
      </c>
      <c r="D634" s="113" t="s">
        <v>125</v>
      </c>
      <c r="E634" s="114">
        <v>41363</v>
      </c>
      <c r="F634" s="41" t="s">
        <v>1296</v>
      </c>
      <c r="G634" s="121">
        <f>SUMIF(訂單詳細資料表格[訂單編號],訂單資料表格[[#This Row],[訂單編號]],訂單詳細資料表格[小計])</f>
        <v>92967</v>
      </c>
      <c r="H634" s="121">
        <f>SUMIF(訂單詳細資料表格[訂單編號],訂單資料表格[[#This Row],[訂單編號]],訂單詳細資料表格[成本])</f>
        <v>60876</v>
      </c>
      <c r="I634" s="121">
        <v>530</v>
      </c>
      <c r="J634" s="41" t="s">
        <v>214</v>
      </c>
    </row>
    <row r="635" spans="2:10" ht="16.5" customHeight="1" x14ac:dyDescent="0.25">
      <c r="B635" s="112" t="s">
        <v>332</v>
      </c>
      <c r="C635" s="113" t="s">
        <v>201</v>
      </c>
      <c r="D635" s="113" t="s">
        <v>125</v>
      </c>
      <c r="E635" s="114">
        <v>41371</v>
      </c>
      <c r="F635" s="41" t="s">
        <v>1296</v>
      </c>
      <c r="G635" s="121">
        <f>SUMIF(訂單詳細資料表格[訂單編號],訂單資料表格[[#This Row],[訂單編號]],訂單詳細資料表格[小計])</f>
        <v>325637</v>
      </c>
      <c r="H635" s="121">
        <f>SUMIF(訂單詳細資料表格[訂單編號],訂單資料表格[[#This Row],[訂單編號]],訂單詳細資料表格[成本])</f>
        <v>199000</v>
      </c>
      <c r="I635" s="121">
        <v>1861</v>
      </c>
      <c r="J635" s="41" t="s">
        <v>214</v>
      </c>
    </row>
    <row r="636" spans="2:10" ht="16.5" customHeight="1" x14ac:dyDescent="0.25">
      <c r="B636" s="112" t="s">
        <v>610</v>
      </c>
      <c r="C636" s="113" t="s">
        <v>201</v>
      </c>
      <c r="D636" s="113" t="s">
        <v>145</v>
      </c>
      <c r="E636" s="114">
        <v>41391</v>
      </c>
      <c r="F636" s="41" t="s">
        <v>1297</v>
      </c>
      <c r="G636" s="121">
        <f>SUMIF(訂單詳細資料表格[訂單編號],訂單資料表格[[#This Row],[訂單編號]],訂單詳細資料表格[小計])</f>
        <v>89748</v>
      </c>
      <c r="H636" s="121">
        <f>SUMIF(訂單詳細資料表格[訂單編號],訂單資料表格[[#This Row],[訂單編號]],訂單詳細資料表格[成本])</f>
        <v>51888</v>
      </c>
      <c r="I636" s="121">
        <v>335</v>
      </c>
      <c r="J636" s="41" t="s">
        <v>221</v>
      </c>
    </row>
    <row r="637" spans="2:10" ht="16.5" customHeight="1" x14ac:dyDescent="0.25">
      <c r="B637" s="112" t="s">
        <v>362</v>
      </c>
      <c r="C637" s="113" t="s">
        <v>201</v>
      </c>
      <c r="D637" s="113" t="s">
        <v>125</v>
      </c>
      <c r="E637" s="114">
        <v>41403</v>
      </c>
      <c r="F637" s="41" t="s">
        <v>1296</v>
      </c>
      <c r="G637" s="121">
        <f>SUMIF(訂單詳細資料表格[訂單編號],訂單資料表格[[#This Row],[訂單編號]],訂單詳細資料表格[小計])</f>
        <v>5724</v>
      </c>
      <c r="H637" s="121">
        <f>SUMIF(訂單詳細資料表格[訂單編號],訂單資料表格[[#This Row],[訂單編號]],訂單詳細資料表格[成本])</f>
        <v>3816</v>
      </c>
      <c r="I637" s="121">
        <v>28</v>
      </c>
      <c r="J637" s="41" t="s">
        <v>221</v>
      </c>
    </row>
    <row r="638" spans="2:10" ht="16.5" customHeight="1" x14ac:dyDescent="0.25">
      <c r="B638" s="112" t="s">
        <v>619</v>
      </c>
      <c r="C638" s="113" t="s">
        <v>201</v>
      </c>
      <c r="D638" s="113" t="s">
        <v>118</v>
      </c>
      <c r="E638" s="114">
        <v>41407</v>
      </c>
      <c r="F638" s="41" t="s">
        <v>1296</v>
      </c>
      <c r="G638" s="121">
        <f>SUMIF(訂單詳細資料表格[訂單編號],訂單資料表格[[#This Row],[訂單編號]],訂單詳細資料表格[小計])</f>
        <v>344391</v>
      </c>
      <c r="H638" s="121">
        <f>SUMIF(訂單詳細資料表格[訂單編號],訂單資料表格[[#This Row],[訂單編號]],訂單詳細資料表格[成本])</f>
        <v>147920</v>
      </c>
      <c r="I638" s="121">
        <v>2771</v>
      </c>
      <c r="J638" s="41" t="s">
        <v>214</v>
      </c>
    </row>
    <row r="639" spans="2:10" ht="16.5" customHeight="1" x14ac:dyDescent="0.25">
      <c r="B639" s="112" t="s">
        <v>370</v>
      </c>
      <c r="C639" s="113" t="s">
        <v>201</v>
      </c>
      <c r="D639" s="113" t="s">
        <v>118</v>
      </c>
      <c r="E639" s="114">
        <v>41412</v>
      </c>
      <c r="F639" s="41" t="s">
        <v>1295</v>
      </c>
      <c r="G639" s="121">
        <f>SUMIF(訂單詳細資料表格[訂單編號],訂單資料表格[[#This Row],[訂單編號]],訂單詳細資料表格[小計])</f>
        <v>98943</v>
      </c>
      <c r="H639" s="121">
        <f>SUMIF(訂單詳細資料表格[訂單編號],訂單資料表格[[#This Row],[訂單編號]],訂單詳細資料表格[成本])</f>
        <v>67968</v>
      </c>
      <c r="I639" s="121">
        <v>200</v>
      </c>
      <c r="J639" s="41" t="s">
        <v>221</v>
      </c>
    </row>
    <row r="640" spans="2:10" ht="16.5" customHeight="1" x14ac:dyDescent="0.25">
      <c r="B640" s="112" t="s">
        <v>373</v>
      </c>
      <c r="C640" s="113" t="s">
        <v>201</v>
      </c>
      <c r="D640" s="113" t="s">
        <v>125</v>
      </c>
      <c r="E640" s="114">
        <v>41417</v>
      </c>
      <c r="F640" s="41" t="s">
        <v>1296</v>
      </c>
      <c r="G640" s="121">
        <f>SUMIF(訂單詳細資料表格[訂單編號],訂單資料表格[[#This Row],[訂單編號]],訂單詳細資料表格[小計])</f>
        <v>9690</v>
      </c>
      <c r="H640" s="121">
        <f>SUMIF(訂單詳細資料表格[訂單編號],訂單資料表格[[#This Row],[訂單編號]],訂單詳細資料表格[成本])</f>
        <v>6042</v>
      </c>
      <c r="I640" s="121">
        <v>94</v>
      </c>
      <c r="J640" s="41" t="s">
        <v>221</v>
      </c>
    </row>
    <row r="641" spans="2:10" ht="16.5" customHeight="1" x14ac:dyDescent="0.25">
      <c r="B641" s="112" t="s">
        <v>391</v>
      </c>
      <c r="C641" s="113" t="s">
        <v>201</v>
      </c>
      <c r="D641" s="113" t="s">
        <v>145</v>
      </c>
      <c r="E641" s="114">
        <v>41438</v>
      </c>
      <c r="F641" s="41" t="s">
        <v>1296</v>
      </c>
      <c r="G641" s="121">
        <f>SUMIF(訂單詳細資料表格[訂單編號],訂單資料表格[[#This Row],[訂單編號]],訂單詳細資料表格[小計])</f>
        <v>74292</v>
      </c>
      <c r="H641" s="121">
        <f>SUMIF(訂單詳細資料表格[訂單編號],訂單資料表格[[#This Row],[訂單編號]],訂單詳細資料表格[成本])</f>
        <v>45024</v>
      </c>
      <c r="I641" s="121">
        <v>388</v>
      </c>
      <c r="J641" s="41" t="s">
        <v>214</v>
      </c>
    </row>
    <row r="642" spans="2:10" ht="16.5" customHeight="1" x14ac:dyDescent="0.25">
      <c r="B642" s="112" t="s">
        <v>413</v>
      </c>
      <c r="C642" s="113" t="s">
        <v>201</v>
      </c>
      <c r="D642" s="113" t="s">
        <v>145</v>
      </c>
      <c r="E642" s="114">
        <v>41470</v>
      </c>
      <c r="F642" s="41" t="s">
        <v>1295</v>
      </c>
      <c r="G642" s="121">
        <f>SUMIF(訂單詳細資料表格[訂單編號],訂單資料表格[[#This Row],[訂單編號]],訂單詳細資料表格[小計])</f>
        <v>326029</v>
      </c>
      <c r="H642" s="121">
        <f>SUMIF(訂單詳細資料表格[訂單編號],訂單資料表格[[#This Row],[訂單編號]],訂單詳細資料表格[成本])</f>
        <v>213363</v>
      </c>
      <c r="I642" s="121">
        <v>5160</v>
      </c>
      <c r="J642" s="41" t="s">
        <v>214</v>
      </c>
    </row>
    <row r="643" spans="2:10" ht="16.5" customHeight="1" x14ac:dyDescent="0.25">
      <c r="B643" s="112" t="s">
        <v>416</v>
      </c>
      <c r="C643" s="113" t="s">
        <v>201</v>
      </c>
      <c r="D643" s="113" t="s">
        <v>118</v>
      </c>
      <c r="E643" s="114">
        <v>41475</v>
      </c>
      <c r="F643" s="41" t="s">
        <v>1296</v>
      </c>
      <c r="G643" s="121">
        <f>SUMIF(訂單詳細資料表格[訂單編號],訂單資料表格[[#This Row],[訂單編號]],訂單詳細資料表格[小計])</f>
        <v>80349</v>
      </c>
      <c r="H643" s="121">
        <f>SUMIF(訂單詳細資料表格[訂單編號],訂單資料表格[[#This Row],[訂單編號]],訂單詳細資料表格[成本])</f>
        <v>48145</v>
      </c>
      <c r="I643" s="121">
        <v>1546</v>
      </c>
      <c r="J643" s="41" t="s">
        <v>214</v>
      </c>
    </row>
    <row r="644" spans="2:10" ht="16.5" customHeight="1" x14ac:dyDescent="0.25">
      <c r="B644" s="112" t="s">
        <v>651</v>
      </c>
      <c r="C644" s="113" t="s">
        <v>201</v>
      </c>
      <c r="D644" s="113" t="s">
        <v>125</v>
      </c>
      <c r="E644" s="114">
        <v>41479</v>
      </c>
      <c r="F644" s="41" t="s">
        <v>1296</v>
      </c>
      <c r="G644" s="121">
        <f>SUMIF(訂單詳細資料表格[訂單編號],訂單資料表格[[#This Row],[訂單編號]],訂單詳細資料表格[小計])</f>
        <v>7850</v>
      </c>
      <c r="H644" s="121">
        <f>SUMIF(訂單詳細資料表格[訂單編號],訂單資料表格[[#This Row],[訂單編號]],訂單詳細資料表格[成本])</f>
        <v>4575</v>
      </c>
      <c r="I644" s="121">
        <v>179</v>
      </c>
      <c r="J644" s="41" t="s">
        <v>214</v>
      </c>
    </row>
    <row r="645" spans="2:10" ht="16.5" customHeight="1" x14ac:dyDescent="0.25">
      <c r="B645" s="112" t="s">
        <v>431</v>
      </c>
      <c r="C645" s="113" t="s">
        <v>201</v>
      </c>
      <c r="D645" s="113" t="s">
        <v>118</v>
      </c>
      <c r="E645" s="114">
        <v>41497</v>
      </c>
      <c r="F645" s="41" t="s">
        <v>1295</v>
      </c>
      <c r="G645" s="121">
        <f>SUMIF(訂單詳細資料表格[訂單編號],訂單資料表格[[#This Row],[訂單編號]],訂單詳細資料表格[小計])</f>
        <v>173103</v>
      </c>
      <c r="H645" s="121">
        <f>SUMIF(訂單詳細資料表格[訂單編號],訂單資料表格[[#This Row],[訂單編號]],訂單詳細資料表格[成本])</f>
        <v>117377</v>
      </c>
      <c r="I645" s="121">
        <v>5072</v>
      </c>
      <c r="J645" s="41" t="s">
        <v>221</v>
      </c>
    </row>
    <row r="646" spans="2:10" ht="16.5" customHeight="1" x14ac:dyDescent="0.25">
      <c r="B646" s="112" t="s">
        <v>432</v>
      </c>
      <c r="C646" s="113" t="s">
        <v>201</v>
      </c>
      <c r="D646" s="113" t="s">
        <v>125</v>
      </c>
      <c r="E646" s="114">
        <v>41498</v>
      </c>
      <c r="F646" s="41" t="s">
        <v>1296</v>
      </c>
      <c r="G646" s="121">
        <f>SUMIF(訂單詳細資料表格[訂單編號],訂單資料表格[[#This Row],[訂單編號]],訂單詳細資料表格[小計])</f>
        <v>139420</v>
      </c>
      <c r="H646" s="121">
        <f>SUMIF(訂單詳細資料表格[訂單編號],訂單資料表格[[#This Row],[訂單編號]],訂單詳細資料表格[成本])</f>
        <v>94093</v>
      </c>
      <c r="I646" s="121">
        <v>774</v>
      </c>
      <c r="J646" s="41" t="s">
        <v>214</v>
      </c>
    </row>
    <row r="647" spans="2:10" ht="16.5" customHeight="1" x14ac:dyDescent="0.25">
      <c r="B647" s="112" t="s">
        <v>465</v>
      </c>
      <c r="C647" s="113" t="s">
        <v>201</v>
      </c>
      <c r="D647" s="113" t="s">
        <v>125</v>
      </c>
      <c r="E647" s="114">
        <v>41547</v>
      </c>
      <c r="F647" s="41" t="s">
        <v>1297</v>
      </c>
      <c r="G647" s="121">
        <f>SUMIF(訂單詳細資料表格[訂單編號],訂單資料表格[[#This Row],[訂單編號]],訂單詳細資料表格[小計])</f>
        <v>32529</v>
      </c>
      <c r="H647" s="121">
        <f>SUMIF(訂單詳細資料表格[訂單編號],訂單資料表格[[#This Row],[訂單編號]],訂單詳細資料表格[成本])</f>
        <v>18024</v>
      </c>
      <c r="I647" s="121">
        <v>296</v>
      </c>
      <c r="J647" s="41" t="s">
        <v>221</v>
      </c>
    </row>
    <row r="648" spans="2:10" ht="16.5" customHeight="1" x14ac:dyDescent="0.25">
      <c r="B648" s="112" t="s">
        <v>693</v>
      </c>
      <c r="C648" s="113" t="s">
        <v>201</v>
      </c>
      <c r="D648" s="113" t="s">
        <v>145</v>
      </c>
      <c r="E648" s="114">
        <v>41556</v>
      </c>
      <c r="F648" s="41" t="s">
        <v>1297</v>
      </c>
      <c r="G648" s="121">
        <f>SUMIF(訂單詳細資料表格[訂單編號],訂單資料表格[[#This Row],[訂單編號]],訂單詳細資料表格[小計])</f>
        <v>159466</v>
      </c>
      <c r="H648" s="121">
        <f>SUMIF(訂單詳細資料表格[訂單編號],訂單資料表格[[#This Row],[訂單編號]],訂單詳細資料表格[成本])</f>
        <v>81721</v>
      </c>
      <c r="I648" s="121">
        <v>105</v>
      </c>
      <c r="J648" s="41" t="s">
        <v>214</v>
      </c>
    </row>
    <row r="649" spans="2:10" ht="16.5" customHeight="1" x14ac:dyDescent="0.25">
      <c r="B649" s="112" t="s">
        <v>499</v>
      </c>
      <c r="C649" s="113" t="s">
        <v>201</v>
      </c>
      <c r="D649" s="113" t="s">
        <v>145</v>
      </c>
      <c r="E649" s="114">
        <v>41587</v>
      </c>
      <c r="F649" s="41" t="s">
        <v>1295</v>
      </c>
      <c r="G649" s="121">
        <f>SUMIF(訂單詳細資料表格[訂單編號],訂單資料表格[[#This Row],[訂單編號]],訂單詳細資料表格[小計])</f>
        <v>250310</v>
      </c>
      <c r="H649" s="121">
        <f>SUMIF(訂單詳細資料表格[訂單編號],訂單資料表格[[#This Row],[訂單編號]],訂單詳細資料表格[成本])</f>
        <v>128559</v>
      </c>
      <c r="I649" s="121">
        <v>171</v>
      </c>
      <c r="J649" s="41" t="s">
        <v>214</v>
      </c>
    </row>
    <row r="650" spans="2:10" ht="16.5" customHeight="1" x14ac:dyDescent="0.25">
      <c r="B650" s="112" t="s">
        <v>726</v>
      </c>
      <c r="C650" s="113" t="s">
        <v>201</v>
      </c>
      <c r="D650" s="113" t="s">
        <v>118</v>
      </c>
      <c r="E650" s="114">
        <v>41608</v>
      </c>
      <c r="F650" s="41" t="s">
        <v>1297</v>
      </c>
      <c r="G650" s="121">
        <f>SUMIF(訂單詳細資料表格[訂單編號],訂單資料表格[[#This Row],[訂單編號]],訂單詳細資料表格[小計])</f>
        <v>69888</v>
      </c>
      <c r="H650" s="121">
        <f>SUMIF(訂單詳細資料表格[訂單編號],訂單資料表格[[#This Row],[訂單編號]],訂單詳細資料表格[成本])</f>
        <v>45958</v>
      </c>
      <c r="I650" s="121">
        <v>947</v>
      </c>
      <c r="J650" s="41" t="s">
        <v>221</v>
      </c>
    </row>
    <row r="651" spans="2:10" ht="16.5" customHeight="1" x14ac:dyDescent="0.25">
      <c r="B651" s="112" t="s">
        <v>742</v>
      </c>
      <c r="C651" s="113" t="s">
        <v>201</v>
      </c>
      <c r="D651" s="113" t="s">
        <v>118</v>
      </c>
      <c r="E651" s="114">
        <v>41631</v>
      </c>
      <c r="F651" s="41" t="s">
        <v>1295</v>
      </c>
      <c r="G651" s="121">
        <f>SUMIF(訂單詳細資料表格[訂單編號],訂單資料表格[[#This Row],[訂單編號]],訂單詳細資料表格[小計])</f>
        <v>66980</v>
      </c>
      <c r="H651" s="121">
        <f>SUMIF(訂單詳細資料表格[訂單編號],訂單資料表格[[#This Row],[訂單編號]],訂單詳細資料表格[成本])</f>
        <v>49164</v>
      </c>
      <c r="I651" s="121">
        <v>188</v>
      </c>
      <c r="J651" s="41" t="s">
        <v>221</v>
      </c>
    </row>
    <row r="652" spans="2:10" ht="16.5" customHeight="1" x14ac:dyDescent="0.25">
      <c r="B652" s="112" t="s">
        <v>1075</v>
      </c>
      <c r="C652" s="113" t="s">
        <v>201</v>
      </c>
      <c r="D652" s="113" t="s">
        <v>145</v>
      </c>
      <c r="E652" s="114">
        <v>41675</v>
      </c>
      <c r="F652" s="41" t="s">
        <v>1296</v>
      </c>
      <c r="G652" s="121">
        <f>SUMIF(訂單詳細資料表格[訂單編號],訂單資料表格[[#This Row],[訂單編號]],訂單詳細資料表格[小計])</f>
        <v>103510</v>
      </c>
      <c r="H652" s="121">
        <f>SUMIF(訂單詳細資料表格[訂單編號],訂單資料表格[[#This Row],[訂單編號]],訂單詳細資料表格[成本])</f>
        <v>58792</v>
      </c>
      <c r="I652" s="121">
        <v>736</v>
      </c>
      <c r="J652" s="41" t="s">
        <v>214</v>
      </c>
    </row>
    <row r="653" spans="2:10" ht="16.5" customHeight="1" x14ac:dyDescent="0.25">
      <c r="B653" s="112" t="s">
        <v>825</v>
      </c>
      <c r="C653" s="113" t="s">
        <v>201</v>
      </c>
      <c r="D653" s="113" t="s">
        <v>145</v>
      </c>
      <c r="E653" s="114">
        <v>41721</v>
      </c>
      <c r="F653" s="41" t="s">
        <v>1295</v>
      </c>
      <c r="G653" s="121">
        <f>SUMIF(訂單詳細資料表格[訂單編號],訂單資料表格[[#This Row],[訂單編號]],訂單詳細資料表格[小計])</f>
        <v>455876</v>
      </c>
      <c r="H653" s="121">
        <f>SUMIF(訂單詳細資料表格[訂單編號],訂單資料表格[[#This Row],[訂單編號]],訂單詳細資料表格[成本])</f>
        <v>266630</v>
      </c>
      <c r="I653" s="121">
        <v>4027</v>
      </c>
      <c r="J653" s="41" t="s">
        <v>221</v>
      </c>
    </row>
    <row r="654" spans="2:10" ht="16.5" customHeight="1" x14ac:dyDescent="0.25">
      <c r="B654" s="112" t="s">
        <v>1115</v>
      </c>
      <c r="C654" s="113" t="s">
        <v>201</v>
      </c>
      <c r="D654" s="113" t="s">
        <v>145</v>
      </c>
      <c r="E654" s="114">
        <v>41745</v>
      </c>
      <c r="F654" s="41" t="s">
        <v>1297</v>
      </c>
      <c r="G654" s="121">
        <f>SUMIF(訂單詳細資料表格[訂單編號],訂單資料表格[[#This Row],[訂單編號]],訂單詳細資料表格[小計])</f>
        <v>5896</v>
      </c>
      <c r="H654" s="121">
        <f>SUMIF(訂單詳細資料表格[訂單編號],訂單資料表格[[#This Row],[訂單編號]],訂單詳細資料表格[成本])</f>
        <v>4664</v>
      </c>
      <c r="I654" s="121">
        <v>63</v>
      </c>
      <c r="J654" s="41" t="s">
        <v>214</v>
      </c>
    </row>
    <row r="655" spans="2:10" ht="16.5" customHeight="1" x14ac:dyDescent="0.25">
      <c r="B655" s="112" t="s">
        <v>860</v>
      </c>
      <c r="C655" s="113" t="s">
        <v>201</v>
      </c>
      <c r="D655" s="113" t="s">
        <v>125</v>
      </c>
      <c r="E655" s="114">
        <v>41761</v>
      </c>
      <c r="F655" s="41" t="s">
        <v>1296</v>
      </c>
      <c r="G655" s="121">
        <f>SUMIF(訂單詳細資料表格[訂單編號],訂單資料表格[[#This Row],[訂單編號]],訂單詳細資料表格[小計])</f>
        <v>289596</v>
      </c>
      <c r="H655" s="121">
        <f>SUMIF(訂單詳細資料表格[訂單編號],訂單資料表格[[#This Row],[訂單編號]],訂單詳細資料表格[成本])</f>
        <v>135091</v>
      </c>
      <c r="I655" s="121">
        <v>577</v>
      </c>
      <c r="J655" s="41" t="s">
        <v>221</v>
      </c>
    </row>
    <row r="656" spans="2:10" ht="16.5" customHeight="1" x14ac:dyDescent="0.25">
      <c r="B656" s="112" t="s">
        <v>1134</v>
      </c>
      <c r="C656" s="113" t="s">
        <v>201</v>
      </c>
      <c r="D656" s="113" t="s">
        <v>125</v>
      </c>
      <c r="E656" s="114">
        <v>41777</v>
      </c>
      <c r="F656" s="41" t="s">
        <v>1296</v>
      </c>
      <c r="G656" s="121">
        <f>SUMIF(訂單詳細資料表格[訂單編號],訂單資料表格[[#This Row],[訂單編號]],訂單詳細資料表格[小計])</f>
        <v>142955</v>
      </c>
      <c r="H656" s="121">
        <f>SUMIF(訂單詳細資料表格[訂單編號],訂單資料表格[[#This Row],[訂單編號]],訂單詳細資料表格[成本])</f>
        <v>87164</v>
      </c>
      <c r="I656" s="121">
        <v>2519</v>
      </c>
      <c r="J656" s="41" t="s">
        <v>214</v>
      </c>
    </row>
    <row r="657" spans="2:10" ht="16.5" customHeight="1" x14ac:dyDescent="0.25">
      <c r="B657" s="112" t="s">
        <v>1135</v>
      </c>
      <c r="C657" s="113" t="s">
        <v>201</v>
      </c>
      <c r="D657" s="113" t="s">
        <v>145</v>
      </c>
      <c r="E657" s="114">
        <v>41778</v>
      </c>
      <c r="F657" s="41" t="s">
        <v>1296</v>
      </c>
      <c r="G657" s="121">
        <f>SUMIF(訂單詳細資料表格[訂單編號],訂單資料表格[[#This Row],[訂單編號]],訂單詳細資料表格[小計])</f>
        <v>69105</v>
      </c>
      <c r="H657" s="121">
        <f>SUMIF(訂單詳細資料表格[訂單編號],訂單資料表格[[#This Row],[訂單編號]],訂單詳細資料表格[成本])</f>
        <v>34741</v>
      </c>
      <c r="I657" s="121">
        <v>1105</v>
      </c>
      <c r="J657" s="41" t="s">
        <v>214</v>
      </c>
    </row>
    <row r="658" spans="2:10" ht="16.5" customHeight="1" x14ac:dyDescent="0.25">
      <c r="B658" s="112" t="s">
        <v>1156</v>
      </c>
      <c r="C658" s="113" t="s">
        <v>201</v>
      </c>
      <c r="D658" s="113" t="s">
        <v>125</v>
      </c>
      <c r="E658" s="114">
        <v>41818</v>
      </c>
      <c r="F658" s="41" t="s">
        <v>1297</v>
      </c>
      <c r="G658" s="121">
        <f>SUMIF(訂單詳細資料表格[訂單編號],訂單資料表格[[#This Row],[訂單編號]],訂單詳細資料表格[小計])</f>
        <v>73840</v>
      </c>
      <c r="H658" s="121">
        <f>SUMIF(訂單詳細資料表格[訂單編號],訂單資料表格[[#This Row],[訂單編號]],訂單詳細資料表格[成本])</f>
        <v>35685</v>
      </c>
      <c r="I658" s="121">
        <v>323</v>
      </c>
      <c r="J658" s="41" t="s">
        <v>221</v>
      </c>
    </row>
    <row r="659" spans="2:10" ht="16.5" customHeight="1" x14ac:dyDescent="0.25">
      <c r="B659" s="112" t="s">
        <v>1163</v>
      </c>
      <c r="C659" s="113" t="s">
        <v>201</v>
      </c>
      <c r="D659" s="113" t="s">
        <v>118</v>
      </c>
      <c r="E659" s="114">
        <v>41834</v>
      </c>
      <c r="F659" s="41" t="s">
        <v>1296</v>
      </c>
      <c r="G659" s="121">
        <f>SUMIF(訂單詳細資料表格[訂單編號],訂單資料表格[[#This Row],[訂單編號]],訂單詳細資料表格[小計])</f>
        <v>39396</v>
      </c>
      <c r="H659" s="121">
        <f>SUMIF(訂單詳細資料表格[訂單編號],訂單資料表格[[#This Row],[訂單編號]],訂單詳細資料表格[成本])</f>
        <v>25116</v>
      </c>
      <c r="I659" s="121">
        <v>70</v>
      </c>
      <c r="J659" s="41" t="s">
        <v>221</v>
      </c>
    </row>
    <row r="660" spans="2:10" ht="16.5" customHeight="1" x14ac:dyDescent="0.25">
      <c r="B660" s="112" t="s">
        <v>924</v>
      </c>
      <c r="C660" s="113" t="s">
        <v>201</v>
      </c>
      <c r="D660" s="113" t="s">
        <v>118</v>
      </c>
      <c r="E660" s="114">
        <v>41836</v>
      </c>
      <c r="F660" s="41" t="s">
        <v>1296</v>
      </c>
      <c r="G660" s="121">
        <f>SUMIF(訂單詳細資料表格[訂單編號],訂單資料表格[[#This Row],[訂單編號]],訂單詳細資料表格[小計])</f>
        <v>69931</v>
      </c>
      <c r="H660" s="121">
        <f>SUMIF(訂單詳細資料表格[訂單編號],訂單資料表格[[#This Row],[訂單編號]],訂單詳細資料表格[成本])</f>
        <v>37825</v>
      </c>
      <c r="I660" s="121">
        <v>889</v>
      </c>
      <c r="J660" s="41" t="s">
        <v>214</v>
      </c>
    </row>
    <row r="661" spans="2:10" ht="16.5" customHeight="1" x14ac:dyDescent="0.25">
      <c r="B661" s="112" t="s">
        <v>925</v>
      </c>
      <c r="C661" s="113" t="s">
        <v>201</v>
      </c>
      <c r="D661" s="113" t="s">
        <v>145</v>
      </c>
      <c r="E661" s="114">
        <v>41837</v>
      </c>
      <c r="F661" s="41" t="s">
        <v>1297</v>
      </c>
      <c r="G661" s="121">
        <f>SUMIF(訂單詳細資料表格[訂單編號],訂單資料表格[[#This Row],[訂單編號]],訂單詳細資料表格[小計])</f>
        <v>322660</v>
      </c>
      <c r="H661" s="121">
        <f>SUMIF(訂單詳細資料表格[訂單編號],訂單資料表格[[#This Row],[訂單編號]],訂單詳細資料表格[成本])</f>
        <v>181697</v>
      </c>
      <c r="I661" s="121">
        <v>2702</v>
      </c>
      <c r="J661" s="41" t="s">
        <v>214</v>
      </c>
    </row>
    <row r="662" spans="2:10" ht="16.5" customHeight="1" x14ac:dyDescent="0.25">
      <c r="B662" s="112" t="s">
        <v>1166</v>
      </c>
      <c r="C662" s="113" t="s">
        <v>201</v>
      </c>
      <c r="D662" s="113" t="s">
        <v>145</v>
      </c>
      <c r="E662" s="114">
        <v>41838</v>
      </c>
      <c r="F662" s="41" t="s">
        <v>1297</v>
      </c>
      <c r="G662" s="121">
        <f>SUMIF(訂單詳細資料表格[訂單編號],訂單資料表格[[#This Row],[訂單編號]],訂單詳細資料表格[小計])</f>
        <v>198288</v>
      </c>
      <c r="H662" s="121">
        <f>SUMIF(訂單詳細資料表格[訂單編號],訂單資料表格[[#This Row],[訂單編號]],訂單詳細資料表格[成本])</f>
        <v>82730</v>
      </c>
      <c r="I662" s="121">
        <v>241</v>
      </c>
      <c r="J662" s="41" t="s">
        <v>221</v>
      </c>
    </row>
    <row r="663" spans="2:10" ht="16.5" customHeight="1" x14ac:dyDescent="0.25">
      <c r="B663" s="112" t="s">
        <v>944</v>
      </c>
      <c r="C663" s="113" t="s">
        <v>201</v>
      </c>
      <c r="D663" s="113" t="s">
        <v>118</v>
      </c>
      <c r="E663" s="114">
        <v>41866</v>
      </c>
      <c r="F663" s="41" t="s">
        <v>1296</v>
      </c>
      <c r="G663" s="121">
        <f>SUMIF(訂單詳細資料表格[訂單編號],訂單資料表格[[#This Row],[訂單編號]],訂單詳細資料表格[小計])</f>
        <v>319488</v>
      </c>
      <c r="H663" s="121">
        <f>SUMIF(訂單詳細資料表格[訂單編號],訂單資料表格[[#This Row],[訂單編號]],訂單詳細資料表格[成本])</f>
        <v>160664</v>
      </c>
      <c r="I663" s="121">
        <v>3477</v>
      </c>
      <c r="J663" s="41" t="s">
        <v>221</v>
      </c>
    </row>
    <row r="664" spans="2:10" ht="16.5" customHeight="1" x14ac:dyDescent="0.25">
      <c r="B664" s="112" t="s">
        <v>953</v>
      </c>
      <c r="C664" s="113" t="s">
        <v>201</v>
      </c>
      <c r="D664" s="113" t="s">
        <v>118</v>
      </c>
      <c r="E664" s="114">
        <v>41880</v>
      </c>
      <c r="F664" s="41" t="s">
        <v>1295</v>
      </c>
      <c r="G664" s="121">
        <f>SUMIF(訂單詳細資料表格[訂單編號],訂單資料表格[[#This Row],[訂單編號]],訂單詳細資料表格[小計])</f>
        <v>212964</v>
      </c>
      <c r="H664" s="121">
        <f>SUMIF(訂單詳細資料表格[訂單編號],訂單資料表格[[#This Row],[訂單編號]],訂單詳細資料表格[成本])</f>
        <v>111949</v>
      </c>
      <c r="I664" s="121">
        <v>283</v>
      </c>
      <c r="J664" s="41" t="s">
        <v>214</v>
      </c>
    </row>
    <row r="665" spans="2:10" ht="16.5" customHeight="1" x14ac:dyDescent="0.25">
      <c r="B665" s="112" t="s">
        <v>1188</v>
      </c>
      <c r="C665" s="113" t="s">
        <v>201</v>
      </c>
      <c r="D665" s="113" t="s">
        <v>125</v>
      </c>
      <c r="E665" s="114">
        <v>41889</v>
      </c>
      <c r="F665" s="41" t="s">
        <v>1296</v>
      </c>
      <c r="G665" s="121">
        <f>SUMIF(訂單詳細資料表格[訂單編號],訂單資料表格[[#This Row],[訂單編號]],訂單詳細資料表格[小計])</f>
        <v>28468</v>
      </c>
      <c r="H665" s="121">
        <f>SUMIF(訂單詳細資料表格[訂單編號],訂單資料表格[[#This Row],[訂單編號]],訂單詳細資料表格[成本])</f>
        <v>18700</v>
      </c>
      <c r="I665" s="121">
        <v>384</v>
      </c>
      <c r="J665" s="41" t="s">
        <v>214</v>
      </c>
    </row>
    <row r="666" spans="2:10" ht="16.5" customHeight="1" x14ac:dyDescent="0.25">
      <c r="B666" s="112" t="s">
        <v>976</v>
      </c>
      <c r="C666" s="113" t="s">
        <v>201</v>
      </c>
      <c r="D666" s="113" t="s">
        <v>118</v>
      </c>
      <c r="E666" s="114">
        <v>41909</v>
      </c>
      <c r="F666" s="41" t="s">
        <v>1297</v>
      </c>
      <c r="G666" s="121">
        <f>SUMIF(訂單詳細資料表格[訂單編號],訂單資料表格[[#This Row],[訂單編號]],訂單詳細資料表格[小計])</f>
        <v>766474</v>
      </c>
      <c r="H666" s="121">
        <f>SUMIF(訂單詳細資料表格[訂單編號],訂單資料表格[[#This Row],[訂單編號]],訂單詳細資料表格[成本])</f>
        <v>418636</v>
      </c>
      <c r="I666" s="121">
        <v>9048</v>
      </c>
      <c r="J666" s="41" t="s">
        <v>214</v>
      </c>
    </row>
    <row r="667" spans="2:10" ht="16.5" customHeight="1" x14ac:dyDescent="0.25">
      <c r="B667" s="112" t="s">
        <v>977</v>
      </c>
      <c r="C667" s="113" t="s">
        <v>201</v>
      </c>
      <c r="D667" s="113" t="s">
        <v>145</v>
      </c>
      <c r="E667" s="114">
        <v>41910</v>
      </c>
      <c r="F667" s="41" t="s">
        <v>1296</v>
      </c>
      <c r="G667" s="121">
        <f>SUMIF(訂單詳細資料表格[訂單編號],訂單資料表格[[#This Row],[訂單編號]],訂單詳細資料表格[小計])</f>
        <v>82242</v>
      </c>
      <c r="H667" s="121">
        <f>SUMIF(訂單詳細資料表格[訂單編號],訂單資料表格[[#This Row],[訂單編號]],訂單詳細資料表格[成本])</f>
        <v>59346</v>
      </c>
      <c r="I667" s="121">
        <v>178</v>
      </c>
      <c r="J667" s="41" t="s">
        <v>214</v>
      </c>
    </row>
    <row r="668" spans="2:10" ht="16.5" customHeight="1" x14ac:dyDescent="0.25">
      <c r="B668" s="112" t="s">
        <v>1209</v>
      </c>
      <c r="C668" s="113" t="s">
        <v>201</v>
      </c>
      <c r="D668" s="113" t="s">
        <v>118</v>
      </c>
      <c r="E668" s="114">
        <v>41926</v>
      </c>
      <c r="F668" s="41" t="s">
        <v>1296</v>
      </c>
      <c r="G668" s="121">
        <f>SUMIF(訂單詳細資料表格[訂單編號],訂單資料表格[[#This Row],[訂單編號]],訂單詳細資料表格[小計])</f>
        <v>30450</v>
      </c>
      <c r="H668" s="121">
        <f>SUMIF(訂單詳細資料表格[訂單編號],訂單資料表格[[#This Row],[訂單編號]],訂單詳細資料表格[成本])</f>
        <v>19375</v>
      </c>
      <c r="I668" s="121">
        <v>366</v>
      </c>
      <c r="J668" s="41" t="s">
        <v>221</v>
      </c>
    </row>
    <row r="669" spans="2:10" ht="16.5" customHeight="1" x14ac:dyDescent="0.25">
      <c r="B669" s="112" t="s">
        <v>996</v>
      </c>
      <c r="C669" s="113" t="s">
        <v>201</v>
      </c>
      <c r="D669" s="113" t="s">
        <v>118</v>
      </c>
      <c r="E669" s="114">
        <v>41942</v>
      </c>
      <c r="F669" s="41" t="s">
        <v>1295</v>
      </c>
      <c r="G669" s="121">
        <f>SUMIF(訂單詳細資料表格[訂單編號],訂單資料表格[[#This Row],[訂單編號]],訂單詳細資料表格[小計])</f>
        <v>52111</v>
      </c>
      <c r="H669" s="121">
        <f>SUMIF(訂單詳細資料表格[訂單編號],訂單資料表格[[#This Row],[訂單編號]],訂單詳細資料表格[成本])</f>
        <v>38965</v>
      </c>
      <c r="I669" s="121">
        <v>81</v>
      </c>
      <c r="J669" s="41" t="s">
        <v>221</v>
      </c>
    </row>
    <row r="670" spans="2:10" ht="16.5" customHeight="1" x14ac:dyDescent="0.25">
      <c r="B670" s="112" t="s">
        <v>1005</v>
      </c>
      <c r="C670" s="113" t="s">
        <v>201</v>
      </c>
      <c r="D670" s="113" t="s">
        <v>125</v>
      </c>
      <c r="E670" s="114">
        <v>41952</v>
      </c>
      <c r="F670" s="41" t="s">
        <v>1297</v>
      </c>
      <c r="G670" s="121">
        <f>SUMIF(訂單詳細資料表格[訂單編號],訂單資料表格[[#This Row],[訂單編號]],訂單詳細資料表格[小計])</f>
        <v>103883</v>
      </c>
      <c r="H670" s="121">
        <f>SUMIF(訂單詳細資料表格[訂單編號],訂單資料表格[[#This Row],[訂單編號]],訂單詳細資料表格[成本])</f>
        <v>59751</v>
      </c>
      <c r="I670" s="121">
        <v>1051</v>
      </c>
      <c r="J670" s="41" t="s">
        <v>221</v>
      </c>
    </row>
    <row r="671" spans="2:10" ht="16.5" customHeight="1" x14ac:dyDescent="0.25">
      <c r="B671" s="112" t="s">
        <v>255</v>
      </c>
      <c r="C671" s="113" t="s">
        <v>205</v>
      </c>
      <c r="D671" s="113" t="s">
        <v>99</v>
      </c>
      <c r="E671" s="114">
        <v>41277</v>
      </c>
      <c r="F671" s="41" t="s">
        <v>1296</v>
      </c>
      <c r="G671" s="121">
        <f>SUMIF(訂單詳細資料表格[訂單編號],訂單資料表格[[#This Row],[訂單編號]],訂單詳細資料表格[小計])</f>
        <v>77070</v>
      </c>
      <c r="H671" s="121">
        <f>SUMIF(訂單詳細資料表格[訂單編號],訂單資料表格[[#This Row],[訂單編號]],訂單詳細資料表格[成本])</f>
        <v>33810</v>
      </c>
      <c r="I671" s="121">
        <v>877</v>
      </c>
      <c r="J671" s="41" t="s">
        <v>221</v>
      </c>
    </row>
    <row r="672" spans="2:10" ht="16.5" customHeight="1" x14ac:dyDescent="0.25">
      <c r="B672" s="112" t="s">
        <v>271</v>
      </c>
      <c r="C672" s="113" t="s">
        <v>205</v>
      </c>
      <c r="D672" s="113" t="s">
        <v>116</v>
      </c>
      <c r="E672" s="114">
        <v>41296</v>
      </c>
      <c r="F672" s="41" t="s">
        <v>1296</v>
      </c>
      <c r="G672" s="121">
        <f>SUMIF(訂單詳細資料表格[訂單編號],訂單資料表格[[#This Row],[訂單編號]],訂單詳細資料表格[小計])</f>
        <v>161342</v>
      </c>
      <c r="H672" s="121">
        <f>SUMIF(訂單詳細資料表格[訂單編號],訂單資料表格[[#This Row],[訂單編號]],訂單詳細資料表格[成本])</f>
        <v>96504</v>
      </c>
      <c r="I672" s="121">
        <v>1442</v>
      </c>
      <c r="J672" s="41" t="s">
        <v>221</v>
      </c>
    </row>
    <row r="673" spans="2:10" ht="16.5" customHeight="1" x14ac:dyDescent="0.25">
      <c r="B673" s="112" t="s">
        <v>292</v>
      </c>
      <c r="C673" s="113" t="s">
        <v>205</v>
      </c>
      <c r="D673" s="113" t="s">
        <v>99</v>
      </c>
      <c r="E673" s="114">
        <v>41325</v>
      </c>
      <c r="F673" s="41" t="s">
        <v>1295</v>
      </c>
      <c r="G673" s="121">
        <f>SUMIF(訂單詳細資料表格[訂單編號],訂單資料表格[[#This Row],[訂單編號]],訂單詳細資料表格[小計])</f>
        <v>296426</v>
      </c>
      <c r="H673" s="121">
        <f>SUMIF(訂單詳細資料表格[訂單編號],訂單資料表格[[#This Row],[訂單編號]],訂單詳細資料表格[成本])</f>
        <v>164688</v>
      </c>
      <c r="I673" s="121">
        <v>4146</v>
      </c>
      <c r="J673" s="41" t="s">
        <v>221</v>
      </c>
    </row>
    <row r="674" spans="2:10" ht="16.5" customHeight="1" x14ac:dyDescent="0.25">
      <c r="B674" s="112" t="s">
        <v>570</v>
      </c>
      <c r="C674" s="113" t="s">
        <v>205</v>
      </c>
      <c r="D674" s="113" t="s">
        <v>99</v>
      </c>
      <c r="E674" s="114">
        <v>41325</v>
      </c>
      <c r="F674" s="41" t="s">
        <v>1295</v>
      </c>
      <c r="G674" s="121">
        <f>SUMIF(訂單詳細資料表格[訂單編號],訂單資料表格[[#This Row],[訂單編號]],訂單詳細資料表格[小計])</f>
        <v>67144</v>
      </c>
      <c r="H674" s="121">
        <f>SUMIF(訂單詳細資料表格[訂單編號],訂單資料表格[[#This Row],[訂單編號]],訂單詳細資料表格[成本])</f>
        <v>39207</v>
      </c>
      <c r="I674" s="121">
        <v>774</v>
      </c>
      <c r="J674" s="41" t="s">
        <v>221</v>
      </c>
    </row>
    <row r="675" spans="2:10" ht="16.5" customHeight="1" x14ac:dyDescent="0.25">
      <c r="B675" s="112" t="s">
        <v>297</v>
      </c>
      <c r="C675" s="113" t="s">
        <v>205</v>
      </c>
      <c r="D675" s="113" t="s">
        <v>99</v>
      </c>
      <c r="E675" s="114">
        <v>41331</v>
      </c>
      <c r="F675" s="41" t="s">
        <v>1295</v>
      </c>
      <c r="G675" s="121">
        <f>SUMIF(訂單詳細資料表格[訂單編號],訂單資料表格[[#This Row],[訂單編號]],訂單詳細資料表格[小計])</f>
        <v>80856</v>
      </c>
      <c r="H675" s="121">
        <f>SUMIF(訂單詳細資料表格[訂單編號],訂單資料表格[[#This Row],[訂單編號]],訂單詳細資料表格[成本])</f>
        <v>39528</v>
      </c>
      <c r="I675" s="121">
        <v>200</v>
      </c>
      <c r="J675" s="41" t="s">
        <v>214</v>
      </c>
    </row>
    <row r="676" spans="2:10" ht="16.5" customHeight="1" x14ac:dyDescent="0.25">
      <c r="B676" s="112" t="s">
        <v>574</v>
      </c>
      <c r="C676" s="113" t="s">
        <v>205</v>
      </c>
      <c r="D676" s="113" t="s">
        <v>116</v>
      </c>
      <c r="E676" s="114">
        <v>41336</v>
      </c>
      <c r="F676" s="41" t="s">
        <v>1296</v>
      </c>
      <c r="G676" s="121">
        <f>SUMIF(訂單詳細資料表格[訂單編號],訂單資料表格[[#This Row],[訂單編號]],訂單詳細資料表格[小計])</f>
        <v>73186</v>
      </c>
      <c r="H676" s="121">
        <f>SUMIF(訂單詳細資料表格[訂單編號],訂單資料表格[[#This Row],[訂單編號]],訂單詳細資料表格[成本])</f>
        <v>28675</v>
      </c>
      <c r="I676" s="121">
        <v>1485</v>
      </c>
      <c r="J676" s="41" t="s">
        <v>221</v>
      </c>
    </row>
    <row r="677" spans="2:10" ht="16.5" customHeight="1" x14ac:dyDescent="0.25">
      <c r="B677" s="112" t="s">
        <v>232</v>
      </c>
      <c r="C677" s="113" t="s">
        <v>205</v>
      </c>
      <c r="D677" s="113" t="s">
        <v>134</v>
      </c>
      <c r="E677" s="114">
        <v>41372</v>
      </c>
      <c r="F677" s="41" t="s">
        <v>1297</v>
      </c>
      <c r="G677" s="121">
        <f>SUMIF(訂單詳細資料表格[訂單編號],訂單資料表格[[#This Row],[訂單編號]],訂單詳細資料表格[小計])</f>
        <v>30366</v>
      </c>
      <c r="H677" s="121">
        <f>SUMIF(訂單詳細資料表格[訂單編號],訂單資料表格[[#This Row],[訂單編號]],訂單詳細資料表格[成本])</f>
        <v>12670</v>
      </c>
      <c r="I677" s="121">
        <v>1817</v>
      </c>
      <c r="J677" s="41" t="s">
        <v>221</v>
      </c>
    </row>
    <row r="678" spans="2:10" ht="16.5" customHeight="1" x14ac:dyDescent="0.25">
      <c r="B678" s="112" t="s">
        <v>239</v>
      </c>
      <c r="C678" s="113" t="s">
        <v>205</v>
      </c>
      <c r="D678" s="113" t="s">
        <v>116</v>
      </c>
      <c r="E678" s="114">
        <v>41394</v>
      </c>
      <c r="F678" s="41" t="s">
        <v>1295</v>
      </c>
      <c r="G678" s="121">
        <f>SUMIF(訂單詳細資料表格[訂單編號],訂單資料表格[[#This Row],[訂單編號]],訂單詳細資料表格[小計])</f>
        <v>18720</v>
      </c>
      <c r="H678" s="121">
        <f>SUMIF(訂單詳細資料表格[訂單編號],訂單資料表格[[#This Row],[訂單編號]],訂單詳細資料表格[成本])</f>
        <v>11880</v>
      </c>
      <c r="I678" s="121">
        <v>95</v>
      </c>
      <c r="J678" s="41" t="s">
        <v>221</v>
      </c>
    </row>
    <row r="679" spans="2:10" ht="16.5" customHeight="1" x14ac:dyDescent="0.25">
      <c r="B679" s="112" t="s">
        <v>618</v>
      </c>
      <c r="C679" s="113" t="s">
        <v>205</v>
      </c>
      <c r="D679" s="113" t="s">
        <v>134</v>
      </c>
      <c r="E679" s="114">
        <v>41406</v>
      </c>
      <c r="F679" s="41" t="s">
        <v>1297</v>
      </c>
      <c r="G679" s="121">
        <f>SUMIF(訂單詳細資料表格[訂單編號],訂單資料表格[[#This Row],[訂單編號]],訂單詳細資料表格[小計])</f>
        <v>143235</v>
      </c>
      <c r="H679" s="121">
        <f>SUMIF(訂單詳細資料表格[訂單編號],訂單資料表格[[#This Row],[訂單編號]],訂單詳細資料表格[成本])</f>
        <v>82840</v>
      </c>
      <c r="I679" s="121">
        <v>1328</v>
      </c>
      <c r="J679" s="41" t="s">
        <v>221</v>
      </c>
    </row>
    <row r="680" spans="2:10" ht="16.5" customHeight="1" x14ac:dyDescent="0.25">
      <c r="B680" s="112" t="s">
        <v>369</v>
      </c>
      <c r="C680" s="113" t="s">
        <v>205</v>
      </c>
      <c r="D680" s="113" t="s">
        <v>134</v>
      </c>
      <c r="E680" s="114">
        <v>41411</v>
      </c>
      <c r="F680" s="41" t="s">
        <v>1296</v>
      </c>
      <c r="G680" s="121">
        <f>SUMIF(訂單詳細資料表格[訂單編號],訂單資料表格[[#This Row],[訂單編號]],訂單詳細資料表格[小計])</f>
        <v>101538</v>
      </c>
      <c r="H680" s="121">
        <f>SUMIF(訂單詳細資料表格[訂單編號],訂單資料表格[[#This Row],[訂單編號]],訂單詳細資料表格[成本])</f>
        <v>56191</v>
      </c>
      <c r="I680" s="121">
        <v>1729</v>
      </c>
      <c r="J680" s="41" t="s">
        <v>221</v>
      </c>
    </row>
    <row r="681" spans="2:10" ht="16.5" customHeight="1" x14ac:dyDescent="0.25">
      <c r="B681" s="112" t="s">
        <v>379</v>
      </c>
      <c r="C681" s="113" t="s">
        <v>205</v>
      </c>
      <c r="D681" s="113" t="s">
        <v>134</v>
      </c>
      <c r="E681" s="114">
        <v>41423</v>
      </c>
      <c r="F681" s="41" t="s">
        <v>1296</v>
      </c>
      <c r="G681" s="121">
        <f>SUMIF(訂單詳細資料表格[訂單編號],訂單資料表格[[#This Row],[訂單編號]],訂單詳細資料表格[小計])</f>
        <v>281794</v>
      </c>
      <c r="H681" s="121">
        <f>SUMIF(訂單詳細資料表格[訂單編號],訂單資料表格[[#This Row],[訂單編號]],訂單詳細資料表格[成本])</f>
        <v>128599</v>
      </c>
      <c r="I681" s="121">
        <v>1183</v>
      </c>
      <c r="J681" s="41" t="s">
        <v>221</v>
      </c>
    </row>
    <row r="682" spans="2:10" ht="16.5" customHeight="1" x14ac:dyDescent="0.25">
      <c r="B682" s="112" t="s">
        <v>639</v>
      </c>
      <c r="C682" s="113" t="s">
        <v>205</v>
      </c>
      <c r="D682" s="113" t="s">
        <v>99</v>
      </c>
      <c r="E682" s="114">
        <v>41456</v>
      </c>
      <c r="F682" s="41" t="s">
        <v>1295</v>
      </c>
      <c r="G682" s="121">
        <f>SUMIF(訂單詳細資料表格[訂單編號],訂單資料表格[[#This Row],[訂單編號]],訂單詳細資料表格[小計])</f>
        <v>173352</v>
      </c>
      <c r="H682" s="121">
        <f>SUMIF(訂單詳細資料表格[訂單編號],訂單資料表格[[#This Row],[訂單編號]],訂單詳細資料表格[成本])</f>
        <v>70990</v>
      </c>
      <c r="I682" s="121">
        <v>881</v>
      </c>
      <c r="J682" s="41" t="s">
        <v>221</v>
      </c>
    </row>
    <row r="683" spans="2:10" ht="16.5" customHeight="1" x14ac:dyDescent="0.25">
      <c r="B683" s="112" t="s">
        <v>424</v>
      </c>
      <c r="C683" s="113" t="s">
        <v>205</v>
      </c>
      <c r="D683" s="113" t="s">
        <v>116</v>
      </c>
      <c r="E683" s="114">
        <v>41486</v>
      </c>
      <c r="F683" s="41" t="s">
        <v>1296</v>
      </c>
      <c r="G683" s="121">
        <f>SUMIF(訂單詳細資料表格[訂單編號],訂單資料表格[[#This Row],[訂單編號]],訂單詳細資料表格[小計])</f>
        <v>82281</v>
      </c>
      <c r="H683" s="121">
        <f>SUMIF(訂單詳細資料表格[訂單編號],訂單資料表格[[#This Row],[訂單編號]],訂單詳細資料表格[成本])</f>
        <v>57816</v>
      </c>
      <c r="I683" s="121">
        <v>971</v>
      </c>
      <c r="J683" s="41" t="s">
        <v>214</v>
      </c>
    </row>
    <row r="684" spans="2:10" ht="16.5" customHeight="1" x14ac:dyDescent="0.25">
      <c r="B684" s="112" t="s">
        <v>430</v>
      </c>
      <c r="C684" s="113" t="s">
        <v>205</v>
      </c>
      <c r="D684" s="113" t="s">
        <v>99</v>
      </c>
      <c r="E684" s="114">
        <v>41496</v>
      </c>
      <c r="F684" s="41" t="s">
        <v>1297</v>
      </c>
      <c r="G684" s="121">
        <f>SUMIF(訂單詳細資料表格[訂單編號],訂單資料表格[[#This Row],[訂單編號]],訂單詳細資料表格[小計])</f>
        <v>103317</v>
      </c>
      <c r="H684" s="121">
        <f>SUMIF(訂單詳細資料表格[訂單編號],訂單資料表格[[#This Row],[訂單編號]],訂單詳細資料表格[成本])</f>
        <v>65271</v>
      </c>
      <c r="I684" s="121">
        <v>4451</v>
      </c>
      <c r="J684" s="41" t="s">
        <v>221</v>
      </c>
    </row>
    <row r="685" spans="2:10" ht="16.5" customHeight="1" x14ac:dyDescent="0.25">
      <c r="B685" s="112" t="s">
        <v>689</v>
      </c>
      <c r="C685" s="113" t="s">
        <v>205</v>
      </c>
      <c r="D685" s="113" t="s">
        <v>134</v>
      </c>
      <c r="E685" s="114">
        <v>41552</v>
      </c>
      <c r="F685" s="41" t="s">
        <v>1295</v>
      </c>
      <c r="G685" s="121">
        <f>SUMIF(訂單詳細資料表格[訂單編號],訂單資料表格[[#This Row],[訂單編號]],訂單詳細資料表格[小計])</f>
        <v>57580</v>
      </c>
      <c r="H685" s="121">
        <f>SUMIF(訂單詳細資料表格[訂單編號],訂單資料表格[[#This Row],[訂單編號]],訂單詳細資料表格[成本])</f>
        <v>26492</v>
      </c>
      <c r="I685" s="121">
        <v>446</v>
      </c>
      <c r="J685" s="41" t="s">
        <v>221</v>
      </c>
    </row>
    <row r="686" spans="2:10" ht="16.5" customHeight="1" x14ac:dyDescent="0.25">
      <c r="B686" s="112" t="s">
        <v>691</v>
      </c>
      <c r="C686" s="113" t="s">
        <v>205</v>
      </c>
      <c r="D686" s="113" t="s">
        <v>116</v>
      </c>
      <c r="E686" s="114">
        <v>41554</v>
      </c>
      <c r="F686" s="41" t="s">
        <v>1295</v>
      </c>
      <c r="G686" s="121">
        <f>SUMIF(訂單詳細資料表格[訂單編號],訂單資料表格[[#This Row],[訂單編號]],訂單詳細資料表格[小計])</f>
        <v>7840</v>
      </c>
      <c r="H686" s="121">
        <f>SUMIF(訂單詳細資料表格[訂單編號],訂單資料表格[[#This Row],[訂單編號]],訂單詳細資料表格[成本])</f>
        <v>5488</v>
      </c>
      <c r="I686" s="121">
        <v>23</v>
      </c>
      <c r="J686" s="41" t="s">
        <v>214</v>
      </c>
    </row>
    <row r="687" spans="2:10" ht="16.5" customHeight="1" x14ac:dyDescent="0.25">
      <c r="B687" s="112" t="s">
        <v>713</v>
      </c>
      <c r="C687" s="113" t="s">
        <v>205</v>
      </c>
      <c r="D687" s="113" t="s">
        <v>134</v>
      </c>
      <c r="E687" s="114">
        <v>41583</v>
      </c>
      <c r="F687" s="41" t="s">
        <v>1296</v>
      </c>
      <c r="G687" s="121">
        <f>SUMIF(訂單詳細資料表格[訂單編號],訂單資料表格[[#This Row],[訂單編號]],訂單詳細資料表格[小計])</f>
        <v>110026</v>
      </c>
      <c r="H687" s="121">
        <f>SUMIF(訂單詳細資料表格[訂單編號],訂單資料表格[[#This Row],[訂單編號]],訂單詳細資料表格[成本])</f>
        <v>63735</v>
      </c>
      <c r="I687" s="121">
        <v>779</v>
      </c>
      <c r="J687" s="41" t="s">
        <v>214</v>
      </c>
    </row>
    <row r="688" spans="2:10" ht="16.5" customHeight="1" x14ac:dyDescent="0.25">
      <c r="B688" s="112" t="s">
        <v>714</v>
      </c>
      <c r="C688" s="113" t="s">
        <v>205</v>
      </c>
      <c r="D688" s="113" t="s">
        <v>116</v>
      </c>
      <c r="E688" s="114">
        <v>41585</v>
      </c>
      <c r="F688" s="41" t="s">
        <v>1297</v>
      </c>
      <c r="G688" s="121">
        <f>SUMIF(訂單詳細資料表格[訂單編號],訂單資料表格[[#This Row],[訂單編號]],訂單詳細資料表格[小計])</f>
        <v>50385</v>
      </c>
      <c r="H688" s="121">
        <f>SUMIF(訂單詳細資料表格[訂單編號],訂單資料表格[[#This Row],[訂單編號]],訂單詳細資料表格[成本])</f>
        <v>29825</v>
      </c>
      <c r="I688" s="121">
        <v>511</v>
      </c>
      <c r="J688" s="41" t="s">
        <v>221</v>
      </c>
    </row>
    <row r="689" spans="2:10" ht="16.5" customHeight="1" x14ac:dyDescent="0.25">
      <c r="B689" s="112" t="s">
        <v>500</v>
      </c>
      <c r="C689" s="113" t="s">
        <v>205</v>
      </c>
      <c r="D689" s="113" t="s">
        <v>99</v>
      </c>
      <c r="E689" s="114">
        <v>41588</v>
      </c>
      <c r="F689" s="41" t="s">
        <v>1295</v>
      </c>
      <c r="G689" s="121">
        <f>SUMIF(訂單詳細資料表格[訂單編號],訂單資料表格[[#This Row],[訂單編號]],訂單詳細資料表格[小計])</f>
        <v>18600</v>
      </c>
      <c r="H689" s="121">
        <f>SUMIF(訂單詳細資料表格[訂單編號],訂單資料表格[[#This Row],[訂單編號]],訂單詳細資料表格[成本])</f>
        <v>7750</v>
      </c>
      <c r="I689" s="121">
        <v>734</v>
      </c>
      <c r="J689" s="41" t="s">
        <v>214</v>
      </c>
    </row>
    <row r="690" spans="2:10" ht="16.5" customHeight="1" x14ac:dyDescent="0.25">
      <c r="B690" s="112" t="s">
        <v>731</v>
      </c>
      <c r="C690" s="113" t="s">
        <v>205</v>
      </c>
      <c r="D690" s="113" t="s">
        <v>99</v>
      </c>
      <c r="E690" s="114">
        <v>41613</v>
      </c>
      <c r="F690" s="41" t="s">
        <v>1297</v>
      </c>
      <c r="G690" s="121">
        <f>SUMIF(訂單詳細資料表格[訂單編號],訂單資料表格[[#This Row],[訂單編號]],訂單詳細資料表格[小計])</f>
        <v>120215</v>
      </c>
      <c r="H690" s="121">
        <f>SUMIF(訂單詳細資料表格[訂單編號],訂單資料表格[[#This Row],[訂單編號]],訂單詳細資料表格[成本])</f>
        <v>61579</v>
      </c>
      <c r="I690" s="121">
        <v>837</v>
      </c>
      <c r="J690" s="41" t="s">
        <v>214</v>
      </c>
    </row>
    <row r="691" spans="2:10" ht="16.5" customHeight="1" x14ac:dyDescent="0.25">
      <c r="B691" s="112" t="s">
        <v>531</v>
      </c>
      <c r="C691" s="113" t="s">
        <v>205</v>
      </c>
      <c r="D691" s="113" t="s">
        <v>116</v>
      </c>
      <c r="E691" s="114">
        <v>41626</v>
      </c>
      <c r="F691" s="41" t="s">
        <v>1295</v>
      </c>
      <c r="G691" s="121">
        <f>SUMIF(訂單詳細資料表格[訂單編號],訂單資料表格[[#This Row],[訂單編號]],訂單詳細資料表格[小計])</f>
        <v>145057</v>
      </c>
      <c r="H691" s="121">
        <f>SUMIF(訂單詳細資料表格[訂單編號],訂單資料表格[[#This Row],[訂單編號]],訂單詳細資料表格[成本])</f>
        <v>81610</v>
      </c>
      <c r="I691" s="121">
        <v>687</v>
      </c>
      <c r="J691" s="41" t="s">
        <v>214</v>
      </c>
    </row>
    <row r="692" spans="2:10" ht="16.5" customHeight="1" x14ac:dyDescent="0.25">
      <c r="B692" s="112" t="s">
        <v>1275</v>
      </c>
      <c r="C692" s="113" t="s">
        <v>205</v>
      </c>
      <c r="D692" s="113" t="s">
        <v>116</v>
      </c>
      <c r="E692" s="114">
        <v>41667</v>
      </c>
      <c r="F692" s="41" t="s">
        <v>1296</v>
      </c>
      <c r="G692" s="121">
        <f>SUMIF(訂單詳細資料表格[訂單編號],訂單資料表格[[#This Row],[訂單編號]],訂單詳細資料表格[小計])</f>
        <v>7449</v>
      </c>
      <c r="H692" s="121">
        <f>SUMIF(訂單詳細資料表格[訂單編號],訂單資料表格[[#This Row],[訂單編號]],訂單詳細資料表格[成本])</f>
        <v>4134</v>
      </c>
      <c r="I692" s="121">
        <v>71</v>
      </c>
      <c r="J692" s="41" t="s">
        <v>214</v>
      </c>
    </row>
    <row r="693" spans="2:10" ht="16.5" customHeight="1" x14ac:dyDescent="0.25">
      <c r="B693" s="112" t="s">
        <v>834</v>
      </c>
      <c r="C693" s="113" t="s">
        <v>205</v>
      </c>
      <c r="D693" s="113" t="s">
        <v>99</v>
      </c>
      <c r="E693" s="114">
        <v>41734</v>
      </c>
      <c r="F693" s="41" t="s">
        <v>1297</v>
      </c>
      <c r="G693" s="121">
        <f>SUMIF(訂單詳細資料表格[訂單編號],訂單資料表格[[#This Row],[訂單編號]],訂單詳細資料表格[小計])</f>
        <v>447522</v>
      </c>
      <c r="H693" s="121">
        <f>SUMIF(訂單詳細資料表格[訂單編號],訂單資料表格[[#This Row],[訂單編號]],訂單詳細資料表格[成本])</f>
        <v>269659</v>
      </c>
      <c r="I693" s="121">
        <v>61</v>
      </c>
      <c r="J693" s="41" t="s">
        <v>214</v>
      </c>
    </row>
    <row r="694" spans="2:10" ht="16.5" customHeight="1" x14ac:dyDescent="0.25">
      <c r="B694" s="112" t="s">
        <v>753</v>
      </c>
      <c r="C694" s="113" t="s">
        <v>205</v>
      </c>
      <c r="D694" s="113" t="s">
        <v>116</v>
      </c>
      <c r="E694" s="114">
        <v>41735</v>
      </c>
      <c r="F694" s="41" t="s">
        <v>1295</v>
      </c>
      <c r="G694" s="121">
        <f>SUMIF(訂單詳細資料表格[訂單編號],訂單資料表格[[#This Row],[訂單編號]],訂單詳細資料表格[小計])</f>
        <v>41013</v>
      </c>
      <c r="H694" s="121">
        <f>SUMIF(訂單詳細資料表格[訂單編號],訂單資料表格[[#This Row],[訂單編號]],訂單詳細資料表格[成本])</f>
        <v>22194</v>
      </c>
      <c r="I694" s="121">
        <v>188</v>
      </c>
      <c r="J694" s="41" t="s">
        <v>221</v>
      </c>
    </row>
    <row r="695" spans="2:10" ht="16.5" customHeight="1" x14ac:dyDescent="0.25">
      <c r="B695" s="112" t="s">
        <v>761</v>
      </c>
      <c r="C695" s="113" t="s">
        <v>205</v>
      </c>
      <c r="D695" s="113" t="s">
        <v>99</v>
      </c>
      <c r="E695" s="114">
        <v>41766</v>
      </c>
      <c r="F695" s="41" t="s">
        <v>1295</v>
      </c>
      <c r="G695" s="121">
        <f>SUMIF(訂單詳細資料表格[訂單編號],訂單資料表格[[#This Row],[訂單編號]],訂單詳細資料表格[小計])</f>
        <v>14982</v>
      </c>
      <c r="H695" s="121">
        <f>SUMIF(訂單詳細資料表格[訂單編號],訂單資料表格[[#This Row],[訂單編號]],訂單詳細資料表格[成本])</f>
        <v>11492</v>
      </c>
      <c r="I695" s="121">
        <v>352</v>
      </c>
      <c r="J695" s="41" t="s">
        <v>214</v>
      </c>
    </row>
    <row r="696" spans="2:10" ht="16.5" customHeight="1" x14ac:dyDescent="0.25">
      <c r="B696" s="112" t="s">
        <v>773</v>
      </c>
      <c r="C696" s="113" t="s">
        <v>205</v>
      </c>
      <c r="D696" s="113" t="s">
        <v>99</v>
      </c>
      <c r="E696" s="114">
        <v>41814</v>
      </c>
      <c r="F696" s="41" t="s">
        <v>1297</v>
      </c>
      <c r="G696" s="121">
        <f>SUMIF(訂單詳細資料表格[訂單編號],訂單資料表格[[#This Row],[訂單編號]],訂單詳細資料表格[小計])</f>
        <v>49099</v>
      </c>
      <c r="H696" s="121">
        <f>SUMIF(訂單詳細資料表格[訂單編號],訂單資料表格[[#This Row],[訂單編號]],訂單詳細資料表格[成本])</f>
        <v>29304</v>
      </c>
      <c r="I696" s="121">
        <v>426</v>
      </c>
      <c r="J696" s="41" t="s">
        <v>221</v>
      </c>
    </row>
    <row r="697" spans="2:10" ht="16.5" customHeight="1" x14ac:dyDescent="0.25">
      <c r="B697" s="112" t="s">
        <v>1170</v>
      </c>
      <c r="C697" s="113" t="s">
        <v>205</v>
      </c>
      <c r="D697" s="113" t="s">
        <v>99</v>
      </c>
      <c r="E697" s="114">
        <v>41852</v>
      </c>
      <c r="F697" s="41" t="s">
        <v>1296</v>
      </c>
      <c r="G697" s="121">
        <f>SUMIF(訂單詳細資料表格[訂單編號],訂單資料表格[[#This Row],[訂單編號]],訂單詳細資料表格[小計])</f>
        <v>79240</v>
      </c>
      <c r="H697" s="121">
        <f>SUMIF(訂單詳細資料表格[訂單編號],訂單資料表格[[#This Row],[訂單編號]],訂單詳細資料表格[成本])</f>
        <v>40075</v>
      </c>
      <c r="I697" s="121">
        <v>212</v>
      </c>
      <c r="J697" s="41" t="s">
        <v>221</v>
      </c>
    </row>
    <row r="698" spans="2:10" ht="16.5" customHeight="1" x14ac:dyDescent="0.25">
      <c r="B698" s="112" t="s">
        <v>1180</v>
      </c>
      <c r="C698" s="113" t="s">
        <v>205</v>
      </c>
      <c r="D698" s="113" t="s">
        <v>134</v>
      </c>
      <c r="E698" s="114">
        <v>41871</v>
      </c>
      <c r="F698" s="41" t="s">
        <v>1297</v>
      </c>
      <c r="G698" s="121">
        <f>SUMIF(訂單詳細資料表格[訂單編號],訂單資料表格[[#This Row],[訂單編號]],訂單詳細資料表格[小計])</f>
        <v>109512</v>
      </c>
      <c r="H698" s="121">
        <f>SUMIF(訂單詳細資料表格[訂單編號],訂單資料表格[[#This Row],[訂單編號]],訂單詳細資料表格[成本])</f>
        <v>62737</v>
      </c>
      <c r="I698" s="121">
        <v>2540</v>
      </c>
      <c r="J698" s="41" t="s">
        <v>221</v>
      </c>
    </row>
    <row r="699" spans="2:10" ht="16.5" customHeight="1" x14ac:dyDescent="0.25">
      <c r="B699" s="112" t="s">
        <v>1184</v>
      </c>
      <c r="C699" s="113" t="s">
        <v>205</v>
      </c>
      <c r="D699" s="113" t="s">
        <v>99</v>
      </c>
      <c r="E699" s="114">
        <v>41880</v>
      </c>
      <c r="F699" s="41" t="s">
        <v>1297</v>
      </c>
      <c r="G699" s="121">
        <f>SUMIF(訂單詳細資料表格[訂單編號],訂單資料表格[[#This Row],[訂單編號]],訂單詳細資料表格[小計])</f>
        <v>16604</v>
      </c>
      <c r="H699" s="121">
        <f>SUMIF(訂單詳細資料表格[訂單編號],訂單資料表格[[#This Row],[訂單編號]],訂單詳細資料表格[成本])</f>
        <v>10122</v>
      </c>
      <c r="I699" s="121">
        <v>211</v>
      </c>
      <c r="J699" s="41" t="s">
        <v>214</v>
      </c>
    </row>
    <row r="700" spans="2:10" ht="16.5" customHeight="1" x14ac:dyDescent="0.25">
      <c r="B700" s="112" t="s">
        <v>1016</v>
      </c>
      <c r="C700" s="113" t="s">
        <v>205</v>
      </c>
      <c r="D700" s="113" t="s">
        <v>116</v>
      </c>
      <c r="E700" s="114">
        <v>41966</v>
      </c>
      <c r="F700" s="41" t="s">
        <v>1297</v>
      </c>
      <c r="G700" s="121">
        <f>SUMIF(訂單詳細資料表格[訂單編號],訂單資料表格[[#This Row],[訂單編號]],訂單詳細資料表格[小計])</f>
        <v>113066</v>
      </c>
      <c r="H700" s="121">
        <f>SUMIF(訂單詳細資料表格[訂單編號],訂單資料表格[[#This Row],[訂單編號]],訂單詳細資料表格[成本])</f>
        <v>70162</v>
      </c>
      <c r="I700" s="121">
        <v>480</v>
      </c>
      <c r="J700" s="41" t="s">
        <v>221</v>
      </c>
    </row>
    <row r="701" spans="2:10" ht="16.5" customHeight="1" x14ac:dyDescent="0.25">
      <c r="B701" s="112" t="s">
        <v>1247</v>
      </c>
      <c r="C701" s="113" t="s">
        <v>205</v>
      </c>
      <c r="D701" s="113" t="s">
        <v>116</v>
      </c>
      <c r="E701" s="114">
        <v>41986</v>
      </c>
      <c r="F701" s="41" t="s">
        <v>1296</v>
      </c>
      <c r="G701" s="121">
        <f>SUMIF(訂單詳細資料表格[訂單編號],訂單資料表格[[#This Row],[訂單編號]],訂單詳細資料表格[小計])</f>
        <v>46361</v>
      </c>
      <c r="H701" s="121">
        <f>SUMIF(訂單詳細資料表格[訂單編號],訂單資料表格[[#This Row],[訂單編號]],訂單詳細資料表格[成本])</f>
        <v>26751</v>
      </c>
      <c r="I701" s="121">
        <v>93</v>
      </c>
      <c r="J701" s="41" t="s">
        <v>221</v>
      </c>
    </row>
    <row r="702" spans="2:10" ht="16.5" customHeight="1" x14ac:dyDescent="0.25">
      <c r="B702" s="112" t="s">
        <v>1038</v>
      </c>
      <c r="C702" s="113" t="s">
        <v>205</v>
      </c>
      <c r="D702" s="113" t="s">
        <v>116</v>
      </c>
      <c r="E702" s="114">
        <v>41991</v>
      </c>
      <c r="F702" s="41" t="s">
        <v>1297</v>
      </c>
      <c r="G702" s="121">
        <f>SUMIF(訂單詳細資料表格[訂單編號],訂單資料表格[[#This Row],[訂單編號]],訂單詳細資料表格[小計])</f>
        <v>50076</v>
      </c>
      <c r="H702" s="121">
        <f>SUMIF(訂單詳細資料表格[訂單編號],訂單資料表格[[#This Row],[訂單編號]],訂單詳細資料表格[成本])</f>
        <v>30993</v>
      </c>
      <c r="I702" s="121">
        <v>1</v>
      </c>
      <c r="J702" s="41" t="s">
        <v>214</v>
      </c>
    </row>
    <row r="703" spans="2:10" ht="16.5" customHeight="1" x14ac:dyDescent="0.25">
      <c r="B703" s="112" t="s">
        <v>1251</v>
      </c>
      <c r="C703" s="113" t="s">
        <v>205</v>
      </c>
      <c r="D703" s="113" t="s">
        <v>116</v>
      </c>
      <c r="E703" s="114">
        <v>41995</v>
      </c>
      <c r="F703" s="41" t="s">
        <v>1296</v>
      </c>
      <c r="G703" s="121">
        <f>SUMIF(訂單詳細資料表格[訂單編號],訂單資料表格[[#This Row],[訂單編號]],訂單詳細資料表格[小計])</f>
        <v>67277</v>
      </c>
      <c r="H703" s="121">
        <f>SUMIF(訂單詳細資料表格[訂單編號],訂單資料表格[[#This Row],[訂單編號]],訂單詳細資料表格[成本])</f>
        <v>40278</v>
      </c>
      <c r="I703" s="121">
        <v>140</v>
      </c>
      <c r="J703" s="41" t="s">
        <v>214</v>
      </c>
    </row>
    <row r="704" spans="2:10" ht="16.5" customHeight="1" x14ac:dyDescent="0.25">
      <c r="B704" s="112" t="s">
        <v>1256</v>
      </c>
      <c r="C704" s="113" t="s">
        <v>205</v>
      </c>
      <c r="D704" s="113" t="s">
        <v>99</v>
      </c>
      <c r="E704" s="114">
        <v>42002</v>
      </c>
      <c r="F704" s="41" t="s">
        <v>1296</v>
      </c>
      <c r="G704" s="121">
        <f>SUMIF(訂單詳細資料表格[訂單編號],訂單資料表格[[#This Row],[訂單編號]],訂單詳細資料表格[小計])</f>
        <v>27344</v>
      </c>
      <c r="H704" s="121">
        <f>SUMIF(訂單詳細資料表格[訂單編號],訂單資料表格[[#This Row],[訂單編號]],訂單詳細資料表格[成本])</f>
        <v>16704</v>
      </c>
      <c r="I704" s="121">
        <v>44</v>
      </c>
      <c r="J704" s="41" t="s">
        <v>214</v>
      </c>
    </row>
    <row r="705" spans="2:10" ht="16.5" customHeight="1" x14ac:dyDescent="0.25">
      <c r="B705" s="112" t="s">
        <v>560</v>
      </c>
      <c r="C705" s="113" t="s">
        <v>177</v>
      </c>
      <c r="D705" s="113" t="s">
        <v>107</v>
      </c>
      <c r="E705" s="114">
        <v>41302</v>
      </c>
      <c r="F705" s="41" t="s">
        <v>1297</v>
      </c>
      <c r="G705" s="121">
        <f>SUMIF(訂單詳細資料表格[訂單編號],訂單資料表格[[#This Row],[訂單編號]],訂單詳細資料表格[小計])</f>
        <v>96576</v>
      </c>
      <c r="H705" s="121">
        <f>SUMIF(訂單詳細資料表格[訂單編號],訂單資料表格[[#This Row],[訂單編號]],訂單詳細資料表格[成本])</f>
        <v>57030</v>
      </c>
      <c r="I705" s="121">
        <v>2460</v>
      </c>
      <c r="J705" s="41" t="s">
        <v>221</v>
      </c>
    </row>
    <row r="706" spans="2:10" ht="16.5" customHeight="1" x14ac:dyDescent="0.25">
      <c r="B706" s="112" t="s">
        <v>220</v>
      </c>
      <c r="C706" s="113" t="s">
        <v>177</v>
      </c>
      <c r="D706" s="113" t="s">
        <v>157</v>
      </c>
      <c r="E706" s="114">
        <v>41328</v>
      </c>
      <c r="F706" s="41" t="s">
        <v>1297</v>
      </c>
      <c r="G706" s="121">
        <f>SUMIF(訂單詳細資料表格[訂單編號],訂單資料表格[[#This Row],[訂單編號]],訂單詳細資料表格[小計])</f>
        <v>16380</v>
      </c>
      <c r="H706" s="121">
        <f>SUMIF(訂單詳細資料表格[訂單編號],訂單資料表格[[#This Row],[訂單編號]],訂單詳細資料表格[成本])</f>
        <v>10500</v>
      </c>
      <c r="I706" s="121">
        <v>77</v>
      </c>
      <c r="J706" s="41" t="s">
        <v>214</v>
      </c>
    </row>
    <row r="707" spans="2:10" ht="16.5" customHeight="1" x14ac:dyDescent="0.25">
      <c r="B707" s="112" t="s">
        <v>298</v>
      </c>
      <c r="C707" s="113" t="s">
        <v>177</v>
      </c>
      <c r="D707" s="113" t="s">
        <v>107</v>
      </c>
      <c r="E707" s="114">
        <v>41332</v>
      </c>
      <c r="F707" s="41" t="s">
        <v>1296</v>
      </c>
      <c r="G707" s="121">
        <f>SUMIF(訂單詳細資料表格[訂單編號],訂單資料表格[[#This Row],[訂單編號]],訂單詳細資料表格[小計])</f>
        <v>338840</v>
      </c>
      <c r="H707" s="121">
        <f>SUMIF(訂單詳細資料表格[訂單編號],訂單資料表格[[#This Row],[訂單編號]],訂單詳細資料表格[成本])</f>
        <v>191259</v>
      </c>
      <c r="I707" s="121">
        <v>424</v>
      </c>
      <c r="J707" s="41" t="s">
        <v>221</v>
      </c>
    </row>
    <row r="708" spans="2:10" ht="16.5" customHeight="1" x14ac:dyDescent="0.25">
      <c r="B708" s="112" t="s">
        <v>579</v>
      </c>
      <c r="C708" s="113" t="s">
        <v>177</v>
      </c>
      <c r="D708" s="113" t="s">
        <v>123</v>
      </c>
      <c r="E708" s="114">
        <v>41344</v>
      </c>
      <c r="F708" s="41" t="s">
        <v>1297</v>
      </c>
      <c r="G708" s="121">
        <f>SUMIF(訂單詳細資料表格[訂單編號],訂單資料表格[[#This Row],[訂單編號]],訂單詳細資料表格[小計])</f>
        <v>44275</v>
      </c>
      <c r="H708" s="121">
        <f>SUMIF(訂單詳細資料表格[訂單編號],訂單資料表格[[#This Row],[訂單編號]],訂單詳細資料表格[成本])</f>
        <v>26335</v>
      </c>
      <c r="I708" s="121">
        <v>432</v>
      </c>
      <c r="J708" s="41" t="s">
        <v>214</v>
      </c>
    </row>
    <row r="709" spans="2:10" ht="16.5" customHeight="1" x14ac:dyDescent="0.25">
      <c r="B709" s="112" t="s">
        <v>253</v>
      </c>
      <c r="C709" s="113" t="s">
        <v>177</v>
      </c>
      <c r="D709" s="113" t="s">
        <v>123</v>
      </c>
      <c r="E709" s="114">
        <v>41389</v>
      </c>
      <c r="F709" s="41" t="s">
        <v>1297</v>
      </c>
      <c r="G709" s="121">
        <f>SUMIF(訂單詳細資料表格[訂單編號],訂單資料表格[[#This Row],[訂單編號]],訂單詳細資料表格[小計])</f>
        <v>84120</v>
      </c>
      <c r="H709" s="121">
        <f>SUMIF(訂單詳細資料表格[訂單編號],訂單資料表格[[#This Row],[訂單編號]],訂單詳細資料表格[成本])</f>
        <v>61380</v>
      </c>
      <c r="I709" s="121">
        <v>1528</v>
      </c>
      <c r="J709" s="41" t="s">
        <v>221</v>
      </c>
    </row>
    <row r="710" spans="2:10" ht="16.5" customHeight="1" x14ac:dyDescent="0.25">
      <c r="B710" s="112" t="s">
        <v>240</v>
      </c>
      <c r="C710" s="113" t="s">
        <v>177</v>
      </c>
      <c r="D710" s="113" t="s">
        <v>123</v>
      </c>
      <c r="E710" s="114">
        <v>41389</v>
      </c>
      <c r="F710" s="41" t="s">
        <v>1297</v>
      </c>
      <c r="G710" s="121">
        <f>SUMIF(訂單詳細資料表格[訂單編號],訂單資料表格[[#This Row],[訂單編號]],訂單詳細資料表格[小計])</f>
        <v>87246</v>
      </c>
      <c r="H710" s="121">
        <f>SUMIF(訂單詳細資料表格[訂單編號],訂單資料表格[[#This Row],[訂單編號]],訂單詳細資料表格[成本])</f>
        <v>52018</v>
      </c>
      <c r="I710" s="121">
        <v>1036</v>
      </c>
      <c r="J710" s="41" t="s">
        <v>214</v>
      </c>
    </row>
    <row r="711" spans="2:10" ht="16.5" customHeight="1" x14ac:dyDescent="0.25">
      <c r="B711" s="112" t="s">
        <v>350</v>
      </c>
      <c r="C711" s="113" t="s">
        <v>177</v>
      </c>
      <c r="D711" s="113" t="s">
        <v>123</v>
      </c>
      <c r="E711" s="114">
        <v>41391</v>
      </c>
      <c r="F711" s="41" t="s">
        <v>1295</v>
      </c>
      <c r="G711" s="121">
        <f>SUMIF(訂單詳細資料表格[訂單編號],訂單資料表格[[#This Row],[訂單編號]],訂單詳細資料表格[小計])</f>
        <v>60065</v>
      </c>
      <c r="H711" s="121">
        <f>SUMIF(訂單詳細資料表格[訂單編號],訂單資料表格[[#This Row],[訂單編號]],訂單詳細資料表格[成本])</f>
        <v>41955</v>
      </c>
      <c r="I711" s="121">
        <v>697</v>
      </c>
      <c r="J711" s="41" t="s">
        <v>221</v>
      </c>
    </row>
    <row r="712" spans="2:10" ht="16.5" customHeight="1" x14ac:dyDescent="0.25">
      <c r="B712" s="112" t="s">
        <v>356</v>
      </c>
      <c r="C712" s="113" t="s">
        <v>177</v>
      </c>
      <c r="D712" s="113" t="s">
        <v>157</v>
      </c>
      <c r="E712" s="114">
        <v>41397</v>
      </c>
      <c r="F712" s="41" t="s">
        <v>1295</v>
      </c>
      <c r="G712" s="121">
        <f>SUMIF(訂單詳細資料表格[訂單編號],訂單資料表格[[#This Row],[訂單編號]],訂單詳細資料表格[小計])</f>
        <v>28743</v>
      </c>
      <c r="H712" s="121">
        <f>SUMIF(訂單詳細資料表格[訂單編號],訂單資料表格[[#This Row],[訂單編號]],訂單詳細資料表格[成本])</f>
        <v>14885</v>
      </c>
      <c r="I712" s="121">
        <v>326</v>
      </c>
      <c r="J712" s="41" t="s">
        <v>214</v>
      </c>
    </row>
    <row r="713" spans="2:10" ht="16.5" customHeight="1" x14ac:dyDescent="0.25">
      <c r="B713" s="112" t="s">
        <v>612</v>
      </c>
      <c r="C713" s="113" t="s">
        <v>177</v>
      </c>
      <c r="D713" s="113" t="s">
        <v>107</v>
      </c>
      <c r="E713" s="114">
        <v>41398</v>
      </c>
      <c r="F713" s="41" t="s">
        <v>1296</v>
      </c>
      <c r="G713" s="121">
        <f>SUMIF(訂單詳細資料表格[訂單編號],訂單資料表格[[#This Row],[訂單編號]],訂單詳細資料表格[小計])</f>
        <v>71425</v>
      </c>
      <c r="H713" s="121">
        <f>SUMIF(訂單詳細資料表格[訂單編號],訂單資料表格[[#This Row],[訂單編號]],訂單詳細資料表格[成本])</f>
        <v>47363</v>
      </c>
      <c r="I713" s="121">
        <v>546</v>
      </c>
      <c r="J713" s="41" t="s">
        <v>214</v>
      </c>
    </row>
    <row r="714" spans="2:10" ht="16.5" customHeight="1" x14ac:dyDescent="0.25">
      <c r="B714" s="112" t="s">
        <v>616</v>
      </c>
      <c r="C714" s="113" t="s">
        <v>177</v>
      </c>
      <c r="D714" s="113" t="s">
        <v>107</v>
      </c>
      <c r="E714" s="114">
        <v>41403</v>
      </c>
      <c r="F714" s="41" t="s">
        <v>1295</v>
      </c>
      <c r="G714" s="121">
        <f>SUMIF(訂單詳細資料表格[訂單編號],訂單資料表格[[#This Row],[訂單編號]],訂單詳細資料表格[小計])</f>
        <v>46501</v>
      </c>
      <c r="H714" s="121">
        <f>SUMIF(訂單詳細資料表格[訂單編號],訂單資料表格[[#This Row],[訂單編號]],訂單詳細資料表格[成本])</f>
        <v>31507</v>
      </c>
      <c r="I714" s="121">
        <v>647</v>
      </c>
      <c r="J714" s="41" t="s">
        <v>221</v>
      </c>
    </row>
    <row r="715" spans="2:10" ht="16.5" customHeight="1" x14ac:dyDescent="0.25">
      <c r="B715" s="112" t="s">
        <v>415</v>
      </c>
      <c r="C715" s="113" t="s">
        <v>177</v>
      </c>
      <c r="D715" s="113" t="s">
        <v>123</v>
      </c>
      <c r="E715" s="114">
        <v>41472</v>
      </c>
      <c r="F715" s="41" t="s">
        <v>1296</v>
      </c>
      <c r="G715" s="121">
        <f>SUMIF(訂單詳細資料表格[訂單編號],訂單資料表格[[#This Row],[訂單編號]],訂單詳細資料表格[小計])</f>
        <v>30415</v>
      </c>
      <c r="H715" s="121">
        <f>SUMIF(訂單詳細資料表格[訂單編號],訂單資料表格[[#This Row],[訂單編號]],訂單詳細資料表格[成本])</f>
        <v>16500</v>
      </c>
      <c r="I715" s="121">
        <v>70</v>
      </c>
      <c r="J715" s="41" t="s">
        <v>221</v>
      </c>
    </row>
    <row r="716" spans="2:10" ht="16.5" customHeight="1" x14ac:dyDescent="0.25">
      <c r="B716" s="112" t="s">
        <v>449</v>
      </c>
      <c r="C716" s="113" t="s">
        <v>177</v>
      </c>
      <c r="D716" s="113" t="s">
        <v>123</v>
      </c>
      <c r="E716" s="114">
        <v>41520</v>
      </c>
      <c r="F716" s="41" t="s">
        <v>1296</v>
      </c>
      <c r="G716" s="121">
        <f>SUMIF(訂單詳細資料表格[訂單編號],訂單資料表格[[#This Row],[訂單編號]],訂單詳細資料表格[小計])</f>
        <v>101382</v>
      </c>
      <c r="H716" s="121">
        <f>SUMIF(訂單詳細資料表格[訂單編號],訂單資料表格[[#This Row],[訂單編號]],訂單詳細資料表格[成本])</f>
        <v>53451</v>
      </c>
      <c r="I716" s="121">
        <v>1965</v>
      </c>
      <c r="J716" s="41" t="s">
        <v>221</v>
      </c>
    </row>
    <row r="717" spans="2:10" ht="16.5" customHeight="1" x14ac:dyDescent="0.25">
      <c r="B717" s="112" t="s">
        <v>463</v>
      </c>
      <c r="C717" s="113" t="s">
        <v>177</v>
      </c>
      <c r="D717" s="113" t="s">
        <v>157</v>
      </c>
      <c r="E717" s="114">
        <v>41540</v>
      </c>
      <c r="F717" s="41" t="s">
        <v>1297</v>
      </c>
      <c r="G717" s="121">
        <f>SUMIF(訂單詳細資料表格[訂單編號],訂單資料表格[[#This Row],[訂單編號]],訂單詳細資料表格[小計])</f>
        <v>210590</v>
      </c>
      <c r="H717" s="121">
        <f>SUMIF(訂單詳細資料表格[訂單編號],訂單資料表格[[#This Row],[訂單編號]],訂單詳細資料表格[成本])</f>
        <v>107940</v>
      </c>
      <c r="I717" s="121">
        <v>2273</v>
      </c>
      <c r="J717" s="41" t="s">
        <v>214</v>
      </c>
    </row>
    <row r="718" spans="2:10" ht="16.5" customHeight="1" x14ac:dyDescent="0.25">
      <c r="B718" s="112" t="s">
        <v>473</v>
      </c>
      <c r="C718" s="113" t="s">
        <v>177</v>
      </c>
      <c r="D718" s="113" t="s">
        <v>123</v>
      </c>
      <c r="E718" s="114">
        <v>41555</v>
      </c>
      <c r="F718" s="41" t="s">
        <v>1295</v>
      </c>
      <c r="G718" s="121">
        <f>SUMIF(訂單詳細資料表格[訂單編號],訂單資料表格[[#This Row],[訂單編號]],訂單詳細資料表格[小計])</f>
        <v>7752</v>
      </c>
      <c r="H718" s="121">
        <f>SUMIF(訂單詳細資料表格[訂單編號],訂單資料表格[[#This Row],[訂單編號]],訂單詳細資料表格[成本])</f>
        <v>5586</v>
      </c>
      <c r="I718" s="121">
        <v>19</v>
      </c>
      <c r="J718" s="41" t="s">
        <v>221</v>
      </c>
    </row>
    <row r="719" spans="2:10" ht="16.5" customHeight="1" x14ac:dyDescent="0.25">
      <c r="B719" s="112" t="s">
        <v>695</v>
      </c>
      <c r="C719" s="113" t="s">
        <v>177</v>
      </c>
      <c r="D719" s="113" t="s">
        <v>157</v>
      </c>
      <c r="E719" s="114">
        <v>41558</v>
      </c>
      <c r="F719" s="41" t="s">
        <v>1295</v>
      </c>
      <c r="G719" s="121">
        <f>SUMIF(訂單詳細資料表格[訂單編號],訂單資料表格[[#This Row],[訂單編號]],訂單詳細資料表格[小計])</f>
        <v>194334</v>
      </c>
      <c r="H719" s="121">
        <f>SUMIF(訂單詳細資料表格[訂單編號],訂單資料表格[[#This Row],[訂單編號]],訂單詳細資料表格[成本])</f>
        <v>111649</v>
      </c>
      <c r="I719" s="121">
        <v>66</v>
      </c>
      <c r="J719" s="41" t="s">
        <v>214</v>
      </c>
    </row>
    <row r="720" spans="2:10" ht="16.5" customHeight="1" x14ac:dyDescent="0.25">
      <c r="B720" s="112" t="s">
        <v>697</v>
      </c>
      <c r="C720" s="113" t="s">
        <v>177</v>
      </c>
      <c r="D720" s="113" t="s">
        <v>123</v>
      </c>
      <c r="E720" s="114">
        <v>41561</v>
      </c>
      <c r="F720" s="41" t="s">
        <v>1296</v>
      </c>
      <c r="G720" s="121">
        <f>SUMIF(訂單詳細資料表格[訂單編號],訂單資料表格[[#This Row],[訂單編號]],訂單詳細資料表格[小計])</f>
        <v>19227</v>
      </c>
      <c r="H720" s="121">
        <f>SUMIF(訂單詳細資料表格[訂單編號],訂單資料表格[[#This Row],[訂單編號]],訂單詳細資料表格[成本])</f>
        <v>11571</v>
      </c>
      <c r="I720" s="121">
        <v>108</v>
      </c>
      <c r="J720" s="41" t="s">
        <v>221</v>
      </c>
    </row>
    <row r="721" spans="2:10" ht="16.5" customHeight="1" x14ac:dyDescent="0.25">
      <c r="B721" s="112" t="s">
        <v>717</v>
      </c>
      <c r="C721" s="113" t="s">
        <v>177</v>
      </c>
      <c r="D721" s="113" t="s">
        <v>157</v>
      </c>
      <c r="E721" s="114">
        <v>41592</v>
      </c>
      <c r="F721" s="41" t="s">
        <v>1297</v>
      </c>
      <c r="G721" s="121">
        <f>SUMIF(訂單詳細資料表格[訂單編號],訂單資料表格[[#This Row],[訂單編號]],訂單詳細資料表格[小計])</f>
        <v>38940</v>
      </c>
      <c r="H721" s="121">
        <f>SUMIF(訂單詳細資料表格[訂單編號],訂單資料表格[[#This Row],[訂單編號]],訂單詳細資料表格[成本])</f>
        <v>23240</v>
      </c>
      <c r="I721" s="121">
        <v>165</v>
      </c>
      <c r="J721" s="41" t="s">
        <v>214</v>
      </c>
    </row>
    <row r="722" spans="2:10" ht="16.5" customHeight="1" x14ac:dyDescent="0.25">
      <c r="B722" s="112" t="s">
        <v>734</v>
      </c>
      <c r="C722" s="113" t="s">
        <v>177</v>
      </c>
      <c r="D722" s="113" t="s">
        <v>107</v>
      </c>
      <c r="E722" s="114">
        <v>41617</v>
      </c>
      <c r="F722" s="41" t="s">
        <v>1295</v>
      </c>
      <c r="G722" s="121">
        <f>SUMIF(訂單詳細資料表格[訂單編號],訂單資料表格[[#This Row],[訂單編號]],訂單詳細資料表格[小計])</f>
        <v>35040</v>
      </c>
      <c r="H722" s="121">
        <f>SUMIF(訂單詳細資料表格[訂單編號],訂單資料表格[[#This Row],[訂單編號]],訂單詳細資料表格[成本])</f>
        <v>15914</v>
      </c>
      <c r="I722" s="121">
        <v>383</v>
      </c>
      <c r="J722" s="41" t="s">
        <v>221</v>
      </c>
    </row>
    <row r="723" spans="2:10" ht="16.5" customHeight="1" x14ac:dyDescent="0.25">
      <c r="B723" s="112" t="s">
        <v>1271</v>
      </c>
      <c r="C723" s="113" t="s">
        <v>177</v>
      </c>
      <c r="D723" s="113" t="s">
        <v>123</v>
      </c>
      <c r="E723" s="114">
        <v>41660</v>
      </c>
      <c r="F723" s="41" t="s">
        <v>1296</v>
      </c>
      <c r="G723" s="121">
        <f>SUMIF(訂單詳細資料表格[訂單編號],訂單資料表格[[#This Row],[訂單編號]],訂單詳細資料表格[小計])</f>
        <v>190188</v>
      </c>
      <c r="H723" s="121">
        <f>SUMIF(訂單詳細資料表格[訂單編號],訂單資料表格[[#This Row],[訂單編號]],訂單詳細資料表格[成本])</f>
        <v>85385</v>
      </c>
      <c r="I723" s="121">
        <v>214</v>
      </c>
      <c r="J723" s="41" t="s">
        <v>214</v>
      </c>
    </row>
    <row r="724" spans="2:10" ht="16.5" customHeight="1" x14ac:dyDescent="0.25">
      <c r="B724" s="112" t="s">
        <v>800</v>
      </c>
      <c r="C724" s="113" t="s">
        <v>177</v>
      </c>
      <c r="D724" s="113" t="s">
        <v>123</v>
      </c>
      <c r="E724" s="114">
        <v>41690</v>
      </c>
      <c r="F724" s="41" t="s">
        <v>1297</v>
      </c>
      <c r="G724" s="121">
        <f>SUMIF(訂單詳細資料表格[訂單編號],訂單資料表格[[#This Row],[訂單編號]],訂單詳細資料表格[小計])</f>
        <v>249135</v>
      </c>
      <c r="H724" s="121">
        <f>SUMIF(訂單詳細資料表格[訂單編號],訂單資料表格[[#This Row],[訂單編號]],訂單詳細資料表格[成本])</f>
        <v>139094</v>
      </c>
      <c r="I724" s="121">
        <v>1</v>
      </c>
      <c r="J724" s="41" t="s">
        <v>214</v>
      </c>
    </row>
    <row r="725" spans="2:10" ht="16.5" customHeight="1" x14ac:dyDescent="0.25">
      <c r="B725" s="112" t="s">
        <v>1084</v>
      </c>
      <c r="C725" s="113" t="s">
        <v>177</v>
      </c>
      <c r="D725" s="113" t="s">
        <v>107</v>
      </c>
      <c r="E725" s="114">
        <v>41690</v>
      </c>
      <c r="F725" s="41" t="s">
        <v>1295</v>
      </c>
      <c r="G725" s="121">
        <f>SUMIF(訂單詳細資料表格[訂單編號],訂單資料表格[[#This Row],[訂單編號]],訂單詳細資料表格[小計])</f>
        <v>297341</v>
      </c>
      <c r="H725" s="121">
        <f>SUMIF(訂單詳細資料表格[訂單編號],訂單資料表格[[#This Row],[訂單編號]],訂單詳細資料表格[成本])</f>
        <v>160794</v>
      </c>
      <c r="I725" s="121">
        <v>3564</v>
      </c>
      <c r="J725" s="41" t="s">
        <v>221</v>
      </c>
    </row>
    <row r="726" spans="2:10" ht="16.5" customHeight="1" x14ac:dyDescent="0.25">
      <c r="B726" s="112" t="s">
        <v>802</v>
      </c>
      <c r="C726" s="113" t="s">
        <v>177</v>
      </c>
      <c r="D726" s="113" t="s">
        <v>123</v>
      </c>
      <c r="E726" s="114">
        <v>41692</v>
      </c>
      <c r="F726" s="41" t="s">
        <v>1296</v>
      </c>
      <c r="G726" s="121">
        <f>SUMIF(訂單詳細資料表格[訂單編號],訂單資料表格[[#This Row],[訂單編號]],訂單詳細資料表格[小計])</f>
        <v>60640</v>
      </c>
      <c r="H726" s="121">
        <f>SUMIF(訂單詳細資料表格[訂單編號],訂單資料表格[[#This Row],[訂單編號]],訂單詳細資料表格[成本])</f>
        <v>40109</v>
      </c>
      <c r="I726" s="121">
        <v>975</v>
      </c>
      <c r="J726" s="41" t="s">
        <v>214</v>
      </c>
    </row>
    <row r="727" spans="2:10" ht="16.5" customHeight="1" x14ac:dyDescent="0.25">
      <c r="B727" s="112" t="s">
        <v>1091</v>
      </c>
      <c r="C727" s="113" t="s">
        <v>177</v>
      </c>
      <c r="D727" s="113" t="s">
        <v>107</v>
      </c>
      <c r="E727" s="114">
        <v>41698</v>
      </c>
      <c r="F727" s="41" t="s">
        <v>1295</v>
      </c>
      <c r="G727" s="121">
        <f>SUMIF(訂單詳細資料表格[訂單編號],訂單資料表格[[#This Row],[訂單編號]],訂單詳細資料表格[小計])</f>
        <v>104545</v>
      </c>
      <c r="H727" s="121">
        <f>SUMIF(訂單詳細資料表格[訂單編號],訂單資料表格[[#This Row],[訂單編號]],訂單詳細資料表格[成本])</f>
        <v>58270</v>
      </c>
      <c r="I727" s="121">
        <v>1003</v>
      </c>
      <c r="J727" s="41" t="s">
        <v>214</v>
      </c>
    </row>
    <row r="728" spans="2:10" ht="16.5" customHeight="1" x14ac:dyDescent="0.25">
      <c r="B728" s="112" t="s">
        <v>810</v>
      </c>
      <c r="C728" s="113" t="s">
        <v>177</v>
      </c>
      <c r="D728" s="113" t="s">
        <v>107</v>
      </c>
      <c r="E728" s="114">
        <v>41702</v>
      </c>
      <c r="F728" s="41" t="s">
        <v>1297</v>
      </c>
      <c r="G728" s="121">
        <f>SUMIF(訂單詳細資料表格[訂單編號],訂單資料表格[[#This Row],[訂單編號]],訂單詳細資料表格[小計])</f>
        <v>46592</v>
      </c>
      <c r="H728" s="121">
        <f>SUMIF(訂單詳細資料表格[訂單編號],訂單資料表格[[#This Row],[訂單編號]],訂單詳細資料表格[成本])</f>
        <v>28574</v>
      </c>
      <c r="I728" s="121">
        <v>96</v>
      </c>
      <c r="J728" s="41" t="s">
        <v>221</v>
      </c>
    </row>
    <row r="729" spans="2:10" ht="16.5" customHeight="1" x14ac:dyDescent="0.25">
      <c r="B729" s="112" t="s">
        <v>1117</v>
      </c>
      <c r="C729" s="113" t="s">
        <v>177</v>
      </c>
      <c r="D729" s="113" t="s">
        <v>157</v>
      </c>
      <c r="E729" s="114">
        <v>41747</v>
      </c>
      <c r="F729" s="41" t="s">
        <v>1295</v>
      </c>
      <c r="G729" s="121">
        <f>SUMIF(訂單詳細資料表格[訂單編號],訂單資料表格[[#This Row],[訂單編號]],訂單詳細資料表格[小計])</f>
        <v>94853</v>
      </c>
      <c r="H729" s="121">
        <f>SUMIF(訂單詳細資料表格[訂單編號],訂單資料表格[[#This Row],[訂單編號]],訂單詳細資料表格[成本])</f>
        <v>49406</v>
      </c>
      <c r="I729" s="121">
        <v>2679</v>
      </c>
      <c r="J729" s="41" t="s">
        <v>221</v>
      </c>
    </row>
    <row r="730" spans="2:10" ht="16.5" customHeight="1" x14ac:dyDescent="0.25">
      <c r="B730" s="112" t="s">
        <v>760</v>
      </c>
      <c r="C730" s="113" t="s">
        <v>177</v>
      </c>
      <c r="D730" s="113" t="s">
        <v>107</v>
      </c>
      <c r="E730" s="114">
        <v>41753</v>
      </c>
      <c r="F730" s="41" t="s">
        <v>1297</v>
      </c>
      <c r="G730" s="121">
        <f>SUMIF(訂單詳細資料表格[訂單編號],訂單資料表格[[#This Row],[訂單編號]],訂單詳細資料表格[小計])</f>
        <v>148497</v>
      </c>
      <c r="H730" s="121">
        <f>SUMIF(訂單詳細資料表格[訂單編號],訂單資料表格[[#This Row],[訂單編號]],訂單詳細資料表格[成本])</f>
        <v>71623</v>
      </c>
      <c r="I730" s="121">
        <v>774</v>
      </c>
      <c r="J730" s="41" t="s">
        <v>214</v>
      </c>
    </row>
    <row r="731" spans="2:10" ht="16.5" customHeight="1" x14ac:dyDescent="0.25">
      <c r="B731" s="112" t="s">
        <v>1125</v>
      </c>
      <c r="C731" s="113" t="s">
        <v>177</v>
      </c>
      <c r="D731" s="113" t="s">
        <v>123</v>
      </c>
      <c r="E731" s="114">
        <v>41759</v>
      </c>
      <c r="F731" s="41" t="s">
        <v>1296</v>
      </c>
      <c r="G731" s="121">
        <f>SUMIF(訂單詳細資料表格[訂單編號],訂單資料表格[[#This Row],[訂單編號]],訂單詳細資料表格[小計])</f>
        <v>18746</v>
      </c>
      <c r="H731" s="121">
        <f>SUMIF(訂單詳細資料表格[訂單編號],訂單資料表格[[#This Row],[訂單編號]],訂單詳細資料表格[成本])</f>
        <v>13884</v>
      </c>
      <c r="I731" s="121">
        <v>73</v>
      </c>
      <c r="J731" s="41" t="s">
        <v>221</v>
      </c>
    </row>
    <row r="732" spans="2:10" ht="16.5" customHeight="1" x14ac:dyDescent="0.25">
      <c r="B732" s="112" t="s">
        <v>1146</v>
      </c>
      <c r="C732" s="113" t="s">
        <v>177</v>
      </c>
      <c r="D732" s="113" t="s">
        <v>107</v>
      </c>
      <c r="E732" s="114">
        <v>41798</v>
      </c>
      <c r="F732" s="41" t="s">
        <v>1296</v>
      </c>
      <c r="G732" s="121">
        <f>SUMIF(訂單詳細資料表格[訂單編號],訂單資料表格[[#This Row],[訂單編號]],訂單詳細資料表格[小計])</f>
        <v>51051</v>
      </c>
      <c r="H732" s="121">
        <f>SUMIF(訂單詳細資料表格[訂單編號],訂單資料表格[[#This Row],[訂單編號]],訂單詳細資料表格[成本])</f>
        <v>29339</v>
      </c>
      <c r="I732" s="121">
        <v>1205</v>
      </c>
      <c r="J732" s="41" t="s">
        <v>214</v>
      </c>
    </row>
    <row r="733" spans="2:10" ht="16.5" customHeight="1" x14ac:dyDescent="0.25">
      <c r="B733" s="112" t="s">
        <v>900</v>
      </c>
      <c r="C733" s="113" t="s">
        <v>177</v>
      </c>
      <c r="D733" s="113" t="s">
        <v>107</v>
      </c>
      <c r="E733" s="114">
        <v>41807</v>
      </c>
      <c r="F733" s="41" t="s">
        <v>1297</v>
      </c>
      <c r="G733" s="121">
        <f>SUMIF(訂單詳細資料表格[訂單編號],訂單資料表格[[#This Row],[訂單編號]],訂單詳細資料表格[小計])</f>
        <v>197369</v>
      </c>
      <c r="H733" s="121">
        <f>SUMIF(訂單詳細資料表格[訂單編號],訂單資料表格[[#This Row],[訂單編號]],訂單詳細資料表格[成本])</f>
        <v>134357</v>
      </c>
      <c r="I733" s="121">
        <v>1403</v>
      </c>
      <c r="J733" s="41" t="s">
        <v>214</v>
      </c>
    </row>
    <row r="734" spans="2:10" ht="16.5" customHeight="1" x14ac:dyDescent="0.25">
      <c r="B734" s="112" t="s">
        <v>1176</v>
      </c>
      <c r="C734" s="113" t="s">
        <v>177</v>
      </c>
      <c r="D734" s="113" t="s">
        <v>123</v>
      </c>
      <c r="E734" s="114">
        <v>41864</v>
      </c>
      <c r="F734" s="41" t="s">
        <v>1296</v>
      </c>
      <c r="G734" s="121">
        <f>SUMIF(訂單詳細資料表格[訂單編號],訂單資料表格[[#This Row],[訂單編號]],訂單詳細資料表格[小計])</f>
        <v>175605</v>
      </c>
      <c r="H734" s="121">
        <f>SUMIF(訂單詳細資料表格[訂單編號],訂單資料表格[[#This Row],[訂單編號]],訂單詳細資料表格[成本])</f>
        <v>96910</v>
      </c>
      <c r="I734" s="121">
        <v>2250</v>
      </c>
      <c r="J734" s="41" t="s">
        <v>221</v>
      </c>
    </row>
    <row r="735" spans="2:10" ht="16.5" customHeight="1" x14ac:dyDescent="0.25">
      <c r="B735" s="112" t="s">
        <v>1190</v>
      </c>
      <c r="C735" s="113" t="s">
        <v>177</v>
      </c>
      <c r="D735" s="113" t="s">
        <v>107</v>
      </c>
      <c r="E735" s="114">
        <v>41892</v>
      </c>
      <c r="F735" s="41" t="s">
        <v>1295</v>
      </c>
      <c r="G735" s="121">
        <f>SUMIF(訂單詳細資料表格[訂單編號],訂單資料表格[[#This Row],[訂單編號]],訂單詳細資料表格[小計])</f>
        <v>118779</v>
      </c>
      <c r="H735" s="121">
        <f>SUMIF(訂單詳細資料表格[訂單編號],訂單資料表格[[#This Row],[訂單編號]],訂單詳細資料表格[成本])</f>
        <v>59262</v>
      </c>
      <c r="I735" s="121">
        <v>1234</v>
      </c>
      <c r="J735" s="41" t="s">
        <v>221</v>
      </c>
    </row>
    <row r="736" spans="2:10" ht="16.5" customHeight="1" x14ac:dyDescent="0.25">
      <c r="B736" s="112" t="s">
        <v>1194</v>
      </c>
      <c r="C736" s="113" t="s">
        <v>177</v>
      </c>
      <c r="D736" s="113" t="s">
        <v>123</v>
      </c>
      <c r="E736" s="114">
        <v>41898</v>
      </c>
      <c r="F736" s="41" t="s">
        <v>1296</v>
      </c>
      <c r="G736" s="121">
        <f>SUMIF(訂單詳細資料表格[訂單編號],訂單資料表格[[#This Row],[訂單編號]],訂單詳細資料表格[小計])</f>
        <v>6888</v>
      </c>
      <c r="H736" s="121">
        <f>SUMIF(訂單詳細資料表格[訂單編號],訂單資料表格[[#This Row],[訂單編號]],訂單詳細資料表格[成本])</f>
        <v>5488</v>
      </c>
      <c r="I736" s="121">
        <v>305</v>
      </c>
      <c r="J736" s="41" t="s">
        <v>214</v>
      </c>
    </row>
    <row r="737" spans="2:10" ht="16.5" customHeight="1" x14ac:dyDescent="0.25">
      <c r="B737" s="112" t="s">
        <v>1198</v>
      </c>
      <c r="C737" s="113" t="s">
        <v>177</v>
      </c>
      <c r="D737" s="113" t="s">
        <v>157</v>
      </c>
      <c r="E737" s="114">
        <v>41902</v>
      </c>
      <c r="F737" s="41" t="s">
        <v>1295</v>
      </c>
      <c r="G737" s="121">
        <f>SUMIF(訂單詳細資料表格[訂單編號],訂單資料表格[[#This Row],[訂單編號]],訂單詳細資料表格[小計])</f>
        <v>151922</v>
      </c>
      <c r="H737" s="121">
        <f>SUMIF(訂單詳細資料表格[訂單編號],訂單資料表格[[#This Row],[訂單編號]],訂單詳細資料表格[成本])</f>
        <v>96575</v>
      </c>
      <c r="I737" s="121">
        <v>11</v>
      </c>
      <c r="J737" s="41" t="s">
        <v>214</v>
      </c>
    </row>
    <row r="738" spans="2:10" ht="16.5" customHeight="1" x14ac:dyDescent="0.25">
      <c r="B738" s="112" t="s">
        <v>991</v>
      </c>
      <c r="C738" s="113" t="s">
        <v>177</v>
      </c>
      <c r="D738" s="113" t="s">
        <v>107</v>
      </c>
      <c r="E738" s="114">
        <v>41931</v>
      </c>
      <c r="F738" s="41" t="s">
        <v>1297</v>
      </c>
      <c r="G738" s="121">
        <f>SUMIF(訂單詳細資料表格[訂單編號],訂單資料表格[[#This Row],[訂單編號]],訂單詳細資料表格[小計])</f>
        <v>332760</v>
      </c>
      <c r="H738" s="121">
        <f>SUMIF(訂單詳細資料表格[訂單編號],訂單資料表格[[#This Row],[訂單編號]],訂單詳細資料表格[成本])</f>
        <v>186026</v>
      </c>
      <c r="I738" s="121">
        <v>3495</v>
      </c>
      <c r="J738" s="41" t="s">
        <v>221</v>
      </c>
    </row>
    <row r="739" spans="2:10" ht="16.5" customHeight="1" x14ac:dyDescent="0.25">
      <c r="B739" s="112" t="s">
        <v>992</v>
      </c>
      <c r="C739" s="113" t="s">
        <v>177</v>
      </c>
      <c r="D739" s="113" t="s">
        <v>157</v>
      </c>
      <c r="E739" s="114">
        <v>41933</v>
      </c>
      <c r="F739" s="41" t="s">
        <v>1297</v>
      </c>
      <c r="G739" s="121">
        <f>SUMIF(訂單詳細資料表格[訂單編號],訂單資料表格[[#This Row],[訂單編號]],訂單詳細資料表格[小計])</f>
        <v>248094</v>
      </c>
      <c r="H739" s="121">
        <f>SUMIF(訂單詳細資料表格[訂單編號],訂單資料表格[[#This Row],[訂單編號]],訂單詳細資料表格[成本])</f>
        <v>141189</v>
      </c>
      <c r="I739" s="121">
        <v>993</v>
      </c>
      <c r="J739" s="41" t="s">
        <v>221</v>
      </c>
    </row>
    <row r="740" spans="2:10" ht="16.5" customHeight="1" x14ac:dyDescent="0.25">
      <c r="B740" s="112" t="s">
        <v>270</v>
      </c>
      <c r="C740" s="113" t="s">
        <v>181</v>
      </c>
      <c r="D740" s="113" t="s">
        <v>137</v>
      </c>
      <c r="E740" s="114">
        <v>41295</v>
      </c>
      <c r="F740" s="41" t="s">
        <v>1295</v>
      </c>
      <c r="G740" s="121">
        <f>SUMIF(訂單詳細資料表格[訂單編號],訂單資料表格[[#This Row],[訂單編號]],訂單詳細資料表格[小計])</f>
        <v>57358</v>
      </c>
      <c r="H740" s="121">
        <f>SUMIF(訂單詳細資料表格[訂單編號],訂單資料表格[[#This Row],[訂單編號]],訂單詳細資料表格[成本])</f>
        <v>39168</v>
      </c>
      <c r="I740" s="121">
        <v>1100</v>
      </c>
      <c r="J740" s="41" t="s">
        <v>214</v>
      </c>
    </row>
    <row r="741" spans="2:10" ht="16.5" customHeight="1" x14ac:dyDescent="0.25">
      <c r="B741" s="112" t="s">
        <v>572</v>
      </c>
      <c r="C741" s="113" t="s">
        <v>181</v>
      </c>
      <c r="D741" s="113" t="s">
        <v>137</v>
      </c>
      <c r="E741" s="114">
        <v>41333</v>
      </c>
      <c r="F741" s="41" t="s">
        <v>1295</v>
      </c>
      <c r="G741" s="121">
        <f>SUMIF(訂單詳細資料表格[訂單編號],訂單資料表格[[#This Row],[訂單編號]],訂單詳細資料表格[小計])</f>
        <v>122961</v>
      </c>
      <c r="H741" s="121">
        <f>SUMIF(訂單詳細資料表格[訂單編號],訂單資料表格[[#This Row],[訂單編號]],訂單詳細資料表格[成本])</f>
        <v>67455</v>
      </c>
      <c r="I741" s="121">
        <v>56</v>
      </c>
      <c r="J741" s="41" t="s">
        <v>221</v>
      </c>
    </row>
    <row r="742" spans="2:10" ht="16.5" customHeight="1" x14ac:dyDescent="0.25">
      <c r="B742" s="112" t="s">
        <v>327</v>
      </c>
      <c r="C742" s="113" t="s">
        <v>181</v>
      </c>
      <c r="D742" s="113" t="s">
        <v>104</v>
      </c>
      <c r="E742" s="114">
        <v>41364</v>
      </c>
      <c r="F742" s="41" t="s">
        <v>1297</v>
      </c>
      <c r="G742" s="121">
        <f>SUMIF(訂單詳細資料表格[訂單編號],訂單資料表格[[#This Row],[訂單編號]],訂單詳細資料表格[小計])</f>
        <v>164464</v>
      </c>
      <c r="H742" s="121">
        <f>SUMIF(訂單詳細資料表格[訂單編號],訂單資料表格[[#This Row],[訂單編號]],訂單詳細資料表格[成本])</f>
        <v>99162</v>
      </c>
      <c r="I742" s="121">
        <v>1786</v>
      </c>
      <c r="J742" s="41" t="s">
        <v>221</v>
      </c>
    </row>
    <row r="743" spans="2:10" ht="16.5" customHeight="1" x14ac:dyDescent="0.25">
      <c r="B743" s="112" t="s">
        <v>596</v>
      </c>
      <c r="C743" s="113" t="s">
        <v>181</v>
      </c>
      <c r="D743" s="113" t="s">
        <v>104</v>
      </c>
      <c r="E743" s="114">
        <v>41365</v>
      </c>
      <c r="F743" s="41" t="s">
        <v>1295</v>
      </c>
      <c r="G743" s="121">
        <f>SUMIF(訂單詳細資料表格[訂單編號],訂單資料表格[[#This Row],[訂單編號]],訂單詳細資料表格[小計])</f>
        <v>170542</v>
      </c>
      <c r="H743" s="121">
        <f>SUMIF(訂單詳細資料表格[訂單編號],訂單資料表格[[#This Row],[訂單編號]],訂單詳細資料表格[成本])</f>
        <v>84647</v>
      </c>
      <c r="I743" s="121">
        <v>2221</v>
      </c>
      <c r="J743" s="41" t="s">
        <v>214</v>
      </c>
    </row>
    <row r="744" spans="2:10" ht="16.5" customHeight="1" x14ac:dyDescent="0.25">
      <c r="B744" s="112" t="s">
        <v>363</v>
      </c>
      <c r="C744" s="113" t="s">
        <v>181</v>
      </c>
      <c r="D744" s="113" t="s">
        <v>104</v>
      </c>
      <c r="E744" s="114">
        <v>41405</v>
      </c>
      <c r="F744" s="41" t="s">
        <v>1295</v>
      </c>
      <c r="G744" s="121">
        <f>SUMIF(訂單詳細資料表格[訂單編號],訂單資料表格[[#This Row],[訂單編號]],訂單詳細資料表格[小計])</f>
        <v>252068</v>
      </c>
      <c r="H744" s="121">
        <f>SUMIF(訂單詳細資料表格[訂單編號],訂單資料表格[[#This Row],[訂單編號]],訂單詳細資料表格[成本])</f>
        <v>153294</v>
      </c>
      <c r="I744" s="121">
        <v>5646</v>
      </c>
      <c r="J744" s="41" t="s">
        <v>214</v>
      </c>
    </row>
    <row r="745" spans="2:10" ht="16.5" customHeight="1" x14ac:dyDescent="0.25">
      <c r="B745" s="112" t="s">
        <v>405</v>
      </c>
      <c r="C745" s="113" t="s">
        <v>181</v>
      </c>
      <c r="D745" s="113" t="s">
        <v>140</v>
      </c>
      <c r="E745" s="114">
        <v>41460</v>
      </c>
      <c r="F745" s="41" t="s">
        <v>1295</v>
      </c>
      <c r="G745" s="121">
        <f>SUMIF(訂單詳細資料表格[訂單編號],訂單資料表格[[#This Row],[訂單編號]],訂單詳細資料表格[小計])</f>
        <v>100233</v>
      </c>
      <c r="H745" s="121">
        <f>SUMIF(訂單詳細資料表格[訂單編號],訂單資料表格[[#This Row],[訂單編號]],訂單詳細資料表格[成本])</f>
        <v>53315</v>
      </c>
      <c r="I745" s="121">
        <v>136</v>
      </c>
      <c r="J745" s="41" t="s">
        <v>221</v>
      </c>
    </row>
    <row r="746" spans="2:10" ht="16.5" customHeight="1" x14ac:dyDescent="0.25">
      <c r="B746" s="112" t="s">
        <v>642</v>
      </c>
      <c r="C746" s="113" t="s">
        <v>181</v>
      </c>
      <c r="D746" s="113" t="s">
        <v>137</v>
      </c>
      <c r="E746" s="114">
        <v>41463</v>
      </c>
      <c r="F746" s="41" t="s">
        <v>1297</v>
      </c>
      <c r="G746" s="121">
        <f>SUMIF(訂單詳細資料表格[訂單編號],訂單資料表格[[#This Row],[訂單編號]],訂單詳細資料表格[小計])</f>
        <v>35865</v>
      </c>
      <c r="H746" s="121">
        <f>SUMIF(訂單詳細資料表格[訂單編號],訂單資料表格[[#This Row],[訂單編號]],訂單詳細資料表格[成本])</f>
        <v>17175</v>
      </c>
      <c r="I746" s="121">
        <v>235</v>
      </c>
      <c r="J746" s="41" t="s">
        <v>214</v>
      </c>
    </row>
    <row r="747" spans="2:10" ht="16.5" customHeight="1" x14ac:dyDescent="0.25">
      <c r="B747" s="112" t="s">
        <v>434</v>
      </c>
      <c r="C747" s="113" t="s">
        <v>181</v>
      </c>
      <c r="D747" s="113" t="s">
        <v>104</v>
      </c>
      <c r="E747" s="114">
        <v>41501</v>
      </c>
      <c r="F747" s="41" t="s">
        <v>1296</v>
      </c>
      <c r="G747" s="121">
        <f>SUMIF(訂單詳細資料表格[訂單編號],訂單資料表格[[#This Row],[訂單編號]],訂單詳細資料表格[小計])</f>
        <v>17976</v>
      </c>
      <c r="H747" s="121">
        <f>SUMIF(訂單詳細資料表格[訂單編號],訂單資料表格[[#This Row],[訂單編號]],訂單詳細資料表格[成本])</f>
        <v>11458</v>
      </c>
      <c r="I747" s="121">
        <v>6</v>
      </c>
      <c r="J747" s="41" t="s">
        <v>221</v>
      </c>
    </row>
    <row r="748" spans="2:10" ht="16.5" customHeight="1" x14ac:dyDescent="0.25">
      <c r="B748" s="112" t="s">
        <v>451</v>
      </c>
      <c r="C748" s="113" t="s">
        <v>181</v>
      </c>
      <c r="D748" s="113" t="s">
        <v>140</v>
      </c>
      <c r="E748" s="114">
        <v>41526</v>
      </c>
      <c r="F748" s="41" t="s">
        <v>1297</v>
      </c>
      <c r="G748" s="121">
        <f>SUMIF(訂單詳細資料表格[訂單編號],訂單資料表格[[#This Row],[訂單編號]],訂單詳細資料表格[小計])</f>
        <v>201572</v>
      </c>
      <c r="H748" s="121">
        <f>SUMIF(訂單詳細資料表格[訂單編號],訂單資料表格[[#This Row],[訂單編號]],訂單詳細資料表格[成本])</f>
        <v>130189</v>
      </c>
      <c r="I748" s="121">
        <v>2202</v>
      </c>
      <c r="J748" s="41" t="s">
        <v>214</v>
      </c>
    </row>
    <row r="749" spans="2:10" ht="16.5" customHeight="1" x14ac:dyDescent="0.25">
      <c r="B749" s="112" t="s">
        <v>468</v>
      </c>
      <c r="C749" s="113" t="s">
        <v>181</v>
      </c>
      <c r="D749" s="113" t="s">
        <v>104</v>
      </c>
      <c r="E749" s="114">
        <v>41550</v>
      </c>
      <c r="F749" s="41" t="s">
        <v>1295</v>
      </c>
      <c r="G749" s="121">
        <f>SUMIF(訂單詳細資料表格[訂單編號],訂單資料表格[[#This Row],[訂單編號]],訂單詳細資料表格[小計])</f>
        <v>32912</v>
      </c>
      <c r="H749" s="121">
        <f>SUMIF(訂單詳細資料表格[訂單編號],訂單資料表格[[#This Row],[訂單編號]],訂單詳細資料表格[成本])</f>
        <v>23166</v>
      </c>
      <c r="I749" s="121">
        <v>2220</v>
      </c>
      <c r="J749" s="41" t="s">
        <v>214</v>
      </c>
    </row>
    <row r="750" spans="2:10" ht="16.5" customHeight="1" x14ac:dyDescent="0.25">
      <c r="B750" s="112" t="s">
        <v>480</v>
      </c>
      <c r="C750" s="113" t="s">
        <v>181</v>
      </c>
      <c r="D750" s="113" t="s">
        <v>104</v>
      </c>
      <c r="E750" s="114">
        <v>41564</v>
      </c>
      <c r="F750" s="41" t="s">
        <v>1295</v>
      </c>
      <c r="G750" s="121">
        <f>SUMIF(訂單詳細資料表格[訂單編號],訂單資料表格[[#This Row],[訂單編號]],訂單詳細資料表格[小計])</f>
        <v>40095</v>
      </c>
      <c r="H750" s="121">
        <f>SUMIF(訂單詳細資料表格[訂單編號],訂單資料表格[[#This Row],[訂單編號]],訂單詳細資料表格[成本])</f>
        <v>21735</v>
      </c>
      <c r="I750" s="121">
        <v>1068</v>
      </c>
      <c r="J750" s="41" t="s">
        <v>214</v>
      </c>
    </row>
    <row r="751" spans="2:10" ht="16.5" customHeight="1" x14ac:dyDescent="0.25">
      <c r="B751" s="112" t="s">
        <v>485</v>
      </c>
      <c r="C751" s="113" t="s">
        <v>181</v>
      </c>
      <c r="D751" s="113" t="s">
        <v>104</v>
      </c>
      <c r="E751" s="114">
        <v>41570</v>
      </c>
      <c r="F751" s="41" t="s">
        <v>1296</v>
      </c>
      <c r="G751" s="121">
        <f>SUMIF(訂單詳細資料表格[訂單編號],訂單資料表格[[#This Row],[訂單編號]],訂單詳細資料表格[小計])</f>
        <v>118560</v>
      </c>
      <c r="H751" s="121">
        <f>SUMIF(訂單詳細資料表格[訂單編號],訂單資料表格[[#This Row],[訂單編號]],訂單詳細資料表格[成本])</f>
        <v>58406</v>
      </c>
      <c r="I751" s="121">
        <v>1126</v>
      </c>
      <c r="J751" s="41" t="s">
        <v>214</v>
      </c>
    </row>
    <row r="752" spans="2:10" ht="16.5" customHeight="1" x14ac:dyDescent="0.25">
      <c r="B752" s="112" t="s">
        <v>708</v>
      </c>
      <c r="C752" s="113" t="s">
        <v>181</v>
      </c>
      <c r="D752" s="113" t="s">
        <v>137</v>
      </c>
      <c r="E752" s="114">
        <v>41577</v>
      </c>
      <c r="F752" s="41" t="s">
        <v>1296</v>
      </c>
      <c r="G752" s="121">
        <f>SUMIF(訂單詳細資料表格[訂單編號],訂單資料表格[[#This Row],[訂單編號]],訂單詳細資料表格[小計])</f>
        <v>64066</v>
      </c>
      <c r="H752" s="121">
        <f>SUMIF(訂單詳細資料表格[訂單編號],訂單資料表格[[#This Row],[訂單編號]],訂單詳細資料表格[成本])</f>
        <v>30418</v>
      </c>
      <c r="I752" s="121">
        <v>23</v>
      </c>
      <c r="J752" s="41" t="s">
        <v>214</v>
      </c>
    </row>
    <row r="753" spans="2:10" ht="16.5" customHeight="1" x14ac:dyDescent="0.25">
      <c r="B753" s="112" t="s">
        <v>494</v>
      </c>
      <c r="C753" s="113" t="s">
        <v>181</v>
      </c>
      <c r="D753" s="113" t="s">
        <v>140</v>
      </c>
      <c r="E753" s="114">
        <v>41581</v>
      </c>
      <c r="F753" s="41" t="s">
        <v>1295</v>
      </c>
      <c r="G753" s="121">
        <f>SUMIF(訂單詳細資料表格[訂單編號],訂單資料表格[[#This Row],[訂單編號]],訂單詳細資料表格[小計])</f>
        <v>5520</v>
      </c>
      <c r="H753" s="121">
        <f>SUMIF(訂單詳細資料表格[訂單編號],訂單資料表格[[#This Row],[訂單編號]],訂單詳細資料表格[成本])</f>
        <v>4240</v>
      </c>
      <c r="I753" s="121">
        <v>225</v>
      </c>
      <c r="J753" s="41" t="s">
        <v>214</v>
      </c>
    </row>
    <row r="754" spans="2:10" ht="16.5" customHeight="1" x14ac:dyDescent="0.25">
      <c r="B754" s="112" t="s">
        <v>739</v>
      </c>
      <c r="C754" s="113" t="s">
        <v>181</v>
      </c>
      <c r="D754" s="113" t="s">
        <v>137</v>
      </c>
      <c r="E754" s="114">
        <v>41626</v>
      </c>
      <c r="F754" s="41" t="s">
        <v>1296</v>
      </c>
      <c r="G754" s="121">
        <f>SUMIF(訂單詳細資料表格[訂單編號],訂單資料表格[[#This Row],[訂單編號]],訂單詳細資料表格[小計])</f>
        <v>173343</v>
      </c>
      <c r="H754" s="121">
        <f>SUMIF(訂單詳細資料表格[訂單編號],訂單資料表格[[#This Row],[訂單編號]],訂單詳細資料表格[成本])</f>
        <v>79762</v>
      </c>
      <c r="I754" s="121">
        <v>11</v>
      </c>
      <c r="J754" s="41" t="s">
        <v>221</v>
      </c>
    </row>
    <row r="755" spans="2:10" ht="16.5" customHeight="1" x14ac:dyDescent="0.25">
      <c r="B755" s="112" t="s">
        <v>1071</v>
      </c>
      <c r="C755" s="113" t="s">
        <v>181</v>
      </c>
      <c r="D755" s="113" t="s">
        <v>104</v>
      </c>
      <c r="E755" s="114">
        <v>41669</v>
      </c>
      <c r="F755" s="41" t="s">
        <v>1295</v>
      </c>
      <c r="G755" s="121">
        <f>SUMIF(訂單詳細資料表格[訂單編號],訂單資料表格[[#This Row],[訂單編號]],訂單詳細資料表格[小計])</f>
        <v>191651</v>
      </c>
      <c r="H755" s="121">
        <f>SUMIF(訂單詳細資料表格[訂單編號],訂單資料表格[[#This Row],[訂單編號]],訂單詳細資料表格[成本])</f>
        <v>86348</v>
      </c>
      <c r="I755" s="121">
        <v>2027</v>
      </c>
      <c r="J755" s="41" t="s">
        <v>221</v>
      </c>
    </row>
    <row r="756" spans="2:10" ht="16.5" customHeight="1" x14ac:dyDescent="0.25">
      <c r="B756" s="112" t="s">
        <v>796</v>
      </c>
      <c r="C756" s="113" t="s">
        <v>181</v>
      </c>
      <c r="D756" s="113" t="s">
        <v>137</v>
      </c>
      <c r="E756" s="114">
        <v>41685</v>
      </c>
      <c r="F756" s="41" t="s">
        <v>1295</v>
      </c>
      <c r="G756" s="121">
        <f>SUMIF(訂單詳細資料表格[訂單編號],訂單資料表格[[#This Row],[訂單編號]],訂單詳細資料表格[小計])</f>
        <v>64328</v>
      </c>
      <c r="H756" s="121">
        <f>SUMIF(訂單詳細資料表格[訂單編號],訂單資料表格[[#This Row],[訂單編號]],訂單詳細資料表格[成本])</f>
        <v>30228</v>
      </c>
      <c r="I756" s="121">
        <v>15</v>
      </c>
      <c r="J756" s="41" t="s">
        <v>214</v>
      </c>
    </row>
    <row r="757" spans="2:10" ht="16.5" customHeight="1" x14ac:dyDescent="0.25">
      <c r="B757" s="112" t="s">
        <v>798</v>
      </c>
      <c r="C757" s="113" t="s">
        <v>181</v>
      </c>
      <c r="D757" s="113" t="s">
        <v>104</v>
      </c>
      <c r="E757" s="114">
        <v>41687</v>
      </c>
      <c r="F757" s="41" t="s">
        <v>1295</v>
      </c>
      <c r="G757" s="121">
        <f>SUMIF(訂單詳細資料表格[訂單編號],訂單資料表格[[#This Row],[訂單編號]],訂單詳細資料表格[小計])</f>
        <v>29400</v>
      </c>
      <c r="H757" s="121">
        <f>SUMIF(訂單詳細資料表格[訂單編號],訂單資料表格[[#This Row],[訂單編號]],訂單詳細資料表格[成本])</f>
        <v>16758</v>
      </c>
      <c r="I757" s="121">
        <v>184</v>
      </c>
      <c r="J757" s="41" t="s">
        <v>221</v>
      </c>
    </row>
    <row r="758" spans="2:10" ht="16.5" customHeight="1" x14ac:dyDescent="0.25">
      <c r="B758" s="112" t="s">
        <v>818</v>
      </c>
      <c r="C758" s="113" t="s">
        <v>181</v>
      </c>
      <c r="D758" s="113" t="s">
        <v>104</v>
      </c>
      <c r="E758" s="114">
        <v>41713</v>
      </c>
      <c r="F758" s="41" t="s">
        <v>1297</v>
      </c>
      <c r="G758" s="121">
        <f>SUMIF(訂單詳細資料表格[訂單編號],訂單資料表格[[#This Row],[訂單編號]],訂單詳細資料表格[小計])</f>
        <v>139498</v>
      </c>
      <c r="H758" s="121">
        <f>SUMIF(訂單詳細資料表格[訂單編號],訂單資料表格[[#This Row],[訂單編號]],訂單詳細資料表格[成本])</f>
        <v>72957</v>
      </c>
      <c r="I758" s="121">
        <v>471</v>
      </c>
      <c r="J758" s="41" t="s">
        <v>221</v>
      </c>
    </row>
    <row r="759" spans="2:10" ht="16.5" customHeight="1" x14ac:dyDescent="0.25">
      <c r="B759" s="112" t="s">
        <v>835</v>
      </c>
      <c r="C759" s="113" t="s">
        <v>181</v>
      </c>
      <c r="D759" s="113" t="s">
        <v>137</v>
      </c>
      <c r="E759" s="114">
        <v>41735</v>
      </c>
      <c r="F759" s="41" t="s">
        <v>1297</v>
      </c>
      <c r="G759" s="121">
        <f>SUMIF(訂單詳細資料表格[訂單編號],訂單資料表格[[#This Row],[訂單編號]],訂單詳細資料表格[小計])</f>
        <v>300765</v>
      </c>
      <c r="H759" s="121">
        <f>SUMIF(訂單詳細資料表格[訂單編號],訂單資料表格[[#This Row],[訂單編號]],訂單詳細資料表格[成本])</f>
        <v>183431</v>
      </c>
      <c r="I759" s="121">
        <v>1610</v>
      </c>
      <c r="J759" s="41" t="s">
        <v>221</v>
      </c>
    </row>
    <row r="760" spans="2:10" ht="16.5" customHeight="1" x14ac:dyDescent="0.25">
      <c r="B760" s="112" t="s">
        <v>841</v>
      </c>
      <c r="C760" s="113" t="s">
        <v>181</v>
      </c>
      <c r="D760" s="113" t="s">
        <v>140</v>
      </c>
      <c r="E760" s="114">
        <v>41741</v>
      </c>
      <c r="F760" s="41" t="s">
        <v>1295</v>
      </c>
      <c r="G760" s="121">
        <f>SUMIF(訂單詳細資料表格[訂單編號],訂單資料表格[[#This Row],[訂單編號]],訂單詳細資料表格[小計])</f>
        <v>268547</v>
      </c>
      <c r="H760" s="121">
        <f>SUMIF(訂單詳細資料表格[訂單編號],訂單資料表格[[#This Row],[訂單編號]],訂單詳細資料表格[成本])</f>
        <v>152511</v>
      </c>
      <c r="I760" s="121">
        <v>1059</v>
      </c>
      <c r="J760" s="41" t="s">
        <v>221</v>
      </c>
    </row>
    <row r="761" spans="2:10" ht="16.5" customHeight="1" x14ac:dyDescent="0.25">
      <c r="B761" s="112" t="s">
        <v>771</v>
      </c>
      <c r="C761" s="113" t="s">
        <v>181</v>
      </c>
      <c r="D761" s="113" t="s">
        <v>104</v>
      </c>
      <c r="E761" s="114">
        <v>41784</v>
      </c>
      <c r="F761" s="41" t="s">
        <v>1295</v>
      </c>
      <c r="G761" s="121">
        <f>SUMIF(訂單詳細資料表格[訂單編號],訂單資料表格[[#This Row],[訂單編號]],訂單詳細資料表格[小計])</f>
        <v>105788</v>
      </c>
      <c r="H761" s="121">
        <f>SUMIF(訂單詳細資料表格[訂單編號],訂單資料表格[[#This Row],[訂單編號]],訂單詳細資料表格[成本])</f>
        <v>69034</v>
      </c>
      <c r="I761" s="121">
        <v>238</v>
      </c>
      <c r="J761" s="41" t="s">
        <v>221</v>
      </c>
    </row>
    <row r="762" spans="2:10" ht="16.5" customHeight="1" x14ac:dyDescent="0.25">
      <c r="B762" s="112" t="s">
        <v>770</v>
      </c>
      <c r="C762" s="113" t="s">
        <v>181</v>
      </c>
      <c r="D762" s="113" t="s">
        <v>137</v>
      </c>
      <c r="E762" s="114">
        <v>41789</v>
      </c>
      <c r="F762" s="41" t="s">
        <v>1295</v>
      </c>
      <c r="G762" s="121">
        <f>SUMIF(訂單詳細資料表格[訂單編號],訂單資料表格[[#This Row],[訂單編號]],訂單詳細資料表格[小計])</f>
        <v>25788</v>
      </c>
      <c r="H762" s="121">
        <f>SUMIF(訂單詳細資料表格[訂單編號],訂單資料表格[[#This Row],[訂單編號]],訂單詳細資料表格[成本])</f>
        <v>11270</v>
      </c>
      <c r="I762" s="121">
        <v>171</v>
      </c>
      <c r="J762" s="41" t="s">
        <v>214</v>
      </c>
    </row>
    <row r="763" spans="2:10" ht="16.5" customHeight="1" x14ac:dyDescent="0.25">
      <c r="B763" s="112" t="s">
        <v>1145</v>
      </c>
      <c r="C763" s="113" t="s">
        <v>181</v>
      </c>
      <c r="D763" s="113" t="s">
        <v>104</v>
      </c>
      <c r="E763" s="114">
        <v>41797</v>
      </c>
      <c r="F763" s="41" t="s">
        <v>1295</v>
      </c>
      <c r="G763" s="121">
        <f>SUMIF(訂單詳細資料表格[訂單編號],訂單資料表格[[#This Row],[訂單編號]],訂單詳細資料表格[小計])</f>
        <v>216019</v>
      </c>
      <c r="H763" s="121">
        <f>SUMIF(訂單詳細資料表格[訂單編號],訂單資料表格[[#This Row],[訂單編號]],訂單詳細資料表格[成本])</f>
        <v>132147</v>
      </c>
      <c r="I763" s="121">
        <v>1102</v>
      </c>
      <c r="J763" s="41" t="s">
        <v>221</v>
      </c>
    </row>
    <row r="764" spans="2:10" ht="16.5" customHeight="1" x14ac:dyDescent="0.25">
      <c r="B764" s="112" t="s">
        <v>917</v>
      </c>
      <c r="C764" s="113" t="s">
        <v>181</v>
      </c>
      <c r="D764" s="113" t="s">
        <v>104</v>
      </c>
      <c r="E764" s="114">
        <v>41825</v>
      </c>
      <c r="F764" s="41" t="s">
        <v>1297</v>
      </c>
      <c r="G764" s="121">
        <f>SUMIF(訂單詳細資料表格[訂單編號],訂單資料表格[[#This Row],[訂單編號]],訂單詳細資料表格[小計])</f>
        <v>45624</v>
      </c>
      <c r="H764" s="121">
        <f>SUMIF(訂單詳細資料表格[訂單編號],訂單資料表格[[#This Row],[訂單編號]],訂單詳細資料表格[成本])</f>
        <v>23200</v>
      </c>
      <c r="I764" s="121">
        <v>130</v>
      </c>
      <c r="J764" s="41" t="s">
        <v>214</v>
      </c>
    </row>
    <row r="765" spans="2:10" ht="16.5" customHeight="1" x14ac:dyDescent="0.25">
      <c r="B765" s="112" t="s">
        <v>927</v>
      </c>
      <c r="C765" s="113" t="s">
        <v>181</v>
      </c>
      <c r="D765" s="113" t="s">
        <v>137</v>
      </c>
      <c r="E765" s="114">
        <v>41841</v>
      </c>
      <c r="F765" s="41" t="s">
        <v>1296</v>
      </c>
      <c r="G765" s="121">
        <f>SUMIF(訂單詳細資料表格[訂單編號],訂單資料表格[[#This Row],[訂單編號]],訂單詳細資料表格[小計])</f>
        <v>84656</v>
      </c>
      <c r="H765" s="121">
        <f>SUMIF(訂單詳細資料表格[訂單編號],訂單資料表格[[#This Row],[訂單編號]],訂單詳細資料表格[成本])</f>
        <v>45012</v>
      </c>
      <c r="I765" s="121">
        <v>415</v>
      </c>
      <c r="J765" s="41" t="s">
        <v>221</v>
      </c>
    </row>
    <row r="766" spans="2:10" ht="16.5" customHeight="1" x14ac:dyDescent="0.25">
      <c r="B766" s="112" t="s">
        <v>947</v>
      </c>
      <c r="C766" s="113" t="s">
        <v>181</v>
      </c>
      <c r="D766" s="113" t="s">
        <v>137</v>
      </c>
      <c r="E766" s="114">
        <v>41871</v>
      </c>
      <c r="F766" s="41" t="s">
        <v>1295</v>
      </c>
      <c r="G766" s="121">
        <f>SUMIF(訂單詳細資料表格[訂單編號],訂單資料表格[[#This Row],[訂單編號]],訂單詳細資料表格[小計])</f>
        <v>84087</v>
      </c>
      <c r="H766" s="121">
        <f>SUMIF(訂單詳細資料表格[訂單編號],訂單資料表格[[#This Row],[訂單編號]],訂單詳細資料表格[成本])</f>
        <v>43968</v>
      </c>
      <c r="I766" s="121">
        <v>301</v>
      </c>
      <c r="J766" s="41" t="s">
        <v>214</v>
      </c>
    </row>
    <row r="767" spans="2:10" ht="16.5" customHeight="1" x14ac:dyDescent="0.25">
      <c r="B767" s="112" t="s">
        <v>1199</v>
      </c>
      <c r="C767" s="113" t="s">
        <v>181</v>
      </c>
      <c r="D767" s="113" t="s">
        <v>137</v>
      </c>
      <c r="E767" s="114">
        <v>41903</v>
      </c>
      <c r="F767" s="41" t="s">
        <v>1295</v>
      </c>
      <c r="G767" s="121">
        <f>SUMIF(訂單詳細資料表格[訂單編號],訂單資料表格[[#This Row],[訂單編號]],訂單詳細資料表格[小計])</f>
        <v>142844</v>
      </c>
      <c r="H767" s="121">
        <f>SUMIF(訂單詳細資料表格[訂單編號],訂單資料表格[[#This Row],[訂單編號]],訂單詳細資料表格[成本])</f>
        <v>82885</v>
      </c>
      <c r="I767" s="121">
        <v>1427</v>
      </c>
      <c r="J767" s="41" t="s">
        <v>221</v>
      </c>
    </row>
    <row r="768" spans="2:10" ht="16.5" customHeight="1" x14ac:dyDescent="0.25">
      <c r="B768" s="112" t="s">
        <v>980</v>
      </c>
      <c r="C768" s="113" t="s">
        <v>181</v>
      </c>
      <c r="D768" s="113" t="s">
        <v>104</v>
      </c>
      <c r="E768" s="114">
        <v>41915</v>
      </c>
      <c r="F768" s="41" t="s">
        <v>1295</v>
      </c>
      <c r="G768" s="121">
        <f>SUMIF(訂單詳細資料表格[訂單編號],訂單資料表格[[#This Row],[訂單編號]],訂單詳細資料表格[小計])</f>
        <v>116990</v>
      </c>
      <c r="H768" s="121">
        <f>SUMIF(訂單詳細資料表格[訂單編號],訂單資料表格[[#This Row],[訂單編號]],訂單詳細資料表格[成本])</f>
        <v>61471</v>
      </c>
      <c r="I768" s="121">
        <v>2005</v>
      </c>
      <c r="J768" s="41" t="s">
        <v>214</v>
      </c>
    </row>
    <row r="769" spans="2:10" ht="16.5" customHeight="1" x14ac:dyDescent="0.25">
      <c r="B769" s="112" t="s">
        <v>1208</v>
      </c>
      <c r="C769" s="113" t="s">
        <v>181</v>
      </c>
      <c r="D769" s="113" t="s">
        <v>137</v>
      </c>
      <c r="E769" s="114">
        <v>41923</v>
      </c>
      <c r="F769" s="41" t="s">
        <v>1297</v>
      </c>
      <c r="G769" s="121">
        <f>SUMIF(訂單詳細資料表格[訂單編號],訂單資料表格[[#This Row],[訂單編號]],訂單詳細資料表格[小計])</f>
        <v>108056</v>
      </c>
      <c r="H769" s="121">
        <f>SUMIF(訂單詳細資料表格[訂單編號],訂單資料表格[[#This Row],[訂單編號]],訂單詳細資料表格[成本])</f>
        <v>60112</v>
      </c>
      <c r="I769" s="121">
        <v>163</v>
      </c>
      <c r="J769" s="41" t="s">
        <v>214</v>
      </c>
    </row>
    <row r="770" spans="2:10" ht="16.5" customHeight="1" x14ac:dyDescent="0.25">
      <c r="B770" s="112" t="s">
        <v>1019</v>
      </c>
      <c r="C770" s="113" t="s">
        <v>181</v>
      </c>
      <c r="D770" s="113" t="s">
        <v>137</v>
      </c>
      <c r="E770" s="114">
        <v>41970</v>
      </c>
      <c r="F770" s="41" t="s">
        <v>1295</v>
      </c>
      <c r="G770" s="121">
        <f>SUMIF(訂單詳細資料表格[訂單編號],訂單資料表格[[#This Row],[訂單編號]],訂單詳細資料表格[小計])</f>
        <v>11776</v>
      </c>
      <c r="H770" s="121">
        <f>SUMIF(訂單詳細資料表格[訂單編號],訂單資料表格[[#This Row],[訂單編號]],訂單詳細資料表格[成本])</f>
        <v>5612</v>
      </c>
      <c r="I770" s="121">
        <v>656</v>
      </c>
      <c r="J770" s="41" t="s">
        <v>214</v>
      </c>
    </row>
    <row r="771" spans="2:10" ht="16.5" customHeight="1" x14ac:dyDescent="0.25">
      <c r="B771" s="112" t="s">
        <v>1245</v>
      </c>
      <c r="C771" s="113" t="s">
        <v>181</v>
      </c>
      <c r="D771" s="113" t="s">
        <v>137</v>
      </c>
      <c r="E771" s="114">
        <v>41980</v>
      </c>
      <c r="F771" s="41" t="s">
        <v>1296</v>
      </c>
      <c r="G771" s="121">
        <f>SUMIF(訂單詳細資料表格[訂單編號],訂單資料表格[[#This Row],[訂單編號]],訂單詳細資料表格[小計])</f>
        <v>89265</v>
      </c>
      <c r="H771" s="121">
        <f>SUMIF(訂單詳細資料表格[訂單編號],訂單資料表格[[#This Row],[訂單編號]],訂單詳細資料表格[成本])</f>
        <v>46893</v>
      </c>
      <c r="I771" s="121">
        <v>829</v>
      </c>
      <c r="J771" s="41" t="s">
        <v>214</v>
      </c>
    </row>
    <row r="772" spans="2:10" ht="16.5" customHeight="1" x14ac:dyDescent="0.25">
      <c r="B772" s="112" t="s">
        <v>257</v>
      </c>
      <c r="C772" s="113" t="s">
        <v>185</v>
      </c>
      <c r="D772" s="113" t="s">
        <v>101</v>
      </c>
      <c r="E772" s="114">
        <v>41280</v>
      </c>
      <c r="F772" s="41" t="s">
        <v>1296</v>
      </c>
      <c r="G772" s="121">
        <f>SUMIF(訂單詳細資料表格[訂單編號],訂單資料表格[[#This Row],[訂單編號]],訂單詳細資料表格[小計])</f>
        <v>40768</v>
      </c>
      <c r="H772" s="121">
        <f>SUMIF(訂單詳細資料表格[訂單編號],訂單資料表格[[#This Row],[訂單編號]],訂單詳細資料表格[成本])</f>
        <v>22540</v>
      </c>
      <c r="I772" s="121">
        <v>26</v>
      </c>
      <c r="J772" s="41" t="s">
        <v>221</v>
      </c>
    </row>
    <row r="773" spans="2:10" ht="16.5" customHeight="1" x14ac:dyDescent="0.25">
      <c r="B773" s="112" t="s">
        <v>548</v>
      </c>
      <c r="C773" s="113" t="s">
        <v>185</v>
      </c>
      <c r="D773" s="113" t="s">
        <v>149</v>
      </c>
      <c r="E773" s="114">
        <v>41285</v>
      </c>
      <c r="F773" s="41" t="s">
        <v>1295</v>
      </c>
      <c r="G773" s="121">
        <f>SUMIF(訂單詳細資料表格[訂單編號],訂單資料表格[[#This Row],[訂單編號]],訂單詳細資料表格[小計])</f>
        <v>127862</v>
      </c>
      <c r="H773" s="121">
        <f>SUMIF(訂單詳細資料表格[訂單編號],訂單資料表格[[#This Row],[訂單編號]],訂單詳細資料表格[成本])</f>
        <v>69995</v>
      </c>
      <c r="I773" s="121">
        <v>1657</v>
      </c>
      <c r="J773" s="41" t="s">
        <v>221</v>
      </c>
    </row>
    <row r="774" spans="2:10" ht="16.5" customHeight="1" x14ac:dyDescent="0.25">
      <c r="B774" s="112" t="s">
        <v>569</v>
      </c>
      <c r="C774" s="113" t="s">
        <v>185</v>
      </c>
      <c r="D774" s="113" t="s">
        <v>149</v>
      </c>
      <c r="E774" s="114">
        <v>41323</v>
      </c>
      <c r="F774" s="41" t="s">
        <v>1297</v>
      </c>
      <c r="G774" s="121">
        <f>SUMIF(訂單詳細資料表格[訂單編號],訂單資料表格[[#This Row],[訂單編號]],訂單詳細資料表格[小計])</f>
        <v>67068</v>
      </c>
      <c r="H774" s="121">
        <f>SUMIF(訂單詳細資料表格[訂單編號],訂單資料表格[[#This Row],[訂單編號]],訂單詳細資料表格[成本])</f>
        <v>50554</v>
      </c>
      <c r="I774" s="121">
        <v>174</v>
      </c>
      <c r="J774" s="41" t="s">
        <v>221</v>
      </c>
    </row>
    <row r="775" spans="2:10" ht="16.5" customHeight="1" x14ac:dyDescent="0.25">
      <c r="B775" s="112" t="s">
        <v>296</v>
      </c>
      <c r="C775" s="113" t="s">
        <v>185</v>
      </c>
      <c r="D775" s="113" t="s">
        <v>132</v>
      </c>
      <c r="E775" s="114">
        <v>41330</v>
      </c>
      <c r="F775" s="41" t="s">
        <v>1295</v>
      </c>
      <c r="G775" s="121">
        <f>SUMIF(訂單詳細資料表格[訂單編號],訂單資料表格[[#This Row],[訂單編號]],訂單詳細資料表格[小計])</f>
        <v>34984</v>
      </c>
      <c r="H775" s="121">
        <f>SUMIF(訂單詳細資料表格[訂單編號],訂單資料表格[[#This Row],[訂單編號]],訂單詳細資料表格[成本])</f>
        <v>21288</v>
      </c>
      <c r="I775" s="121">
        <v>94</v>
      </c>
      <c r="J775" s="41" t="s">
        <v>221</v>
      </c>
    </row>
    <row r="776" spans="2:10" ht="16.5" customHeight="1" x14ac:dyDescent="0.25">
      <c r="B776" s="112" t="s">
        <v>312</v>
      </c>
      <c r="C776" s="113" t="s">
        <v>185</v>
      </c>
      <c r="D776" s="113" t="s">
        <v>149</v>
      </c>
      <c r="E776" s="114">
        <v>41347</v>
      </c>
      <c r="F776" s="41" t="s">
        <v>1296</v>
      </c>
      <c r="G776" s="121">
        <f>SUMIF(訂單詳細資料表格[訂單編號],訂單資料表格[[#This Row],[訂單編號]],訂單詳細資料表格[小計])</f>
        <v>48807</v>
      </c>
      <c r="H776" s="121">
        <f>SUMIF(訂單詳細資料表格[訂單編號],訂單資料表格[[#This Row],[訂單編號]],訂單詳細資料表格[成本])</f>
        <v>32793</v>
      </c>
      <c r="I776" s="121">
        <v>390</v>
      </c>
      <c r="J776" s="41" t="s">
        <v>221</v>
      </c>
    </row>
    <row r="777" spans="2:10" ht="16.5" customHeight="1" x14ac:dyDescent="0.25">
      <c r="B777" s="112" t="s">
        <v>595</v>
      </c>
      <c r="C777" s="113" t="s">
        <v>185</v>
      </c>
      <c r="D777" s="113" t="s">
        <v>132</v>
      </c>
      <c r="E777" s="114">
        <v>41364</v>
      </c>
      <c r="F777" s="41" t="s">
        <v>1297</v>
      </c>
      <c r="G777" s="121">
        <f>SUMIF(訂單詳細資料表格[訂單編號],訂單資料表格[[#This Row],[訂單編號]],訂單詳細資料表格[小計])</f>
        <v>111334</v>
      </c>
      <c r="H777" s="121">
        <f>SUMIF(訂單詳細資料表格[訂單編號],訂單資料表格[[#This Row],[訂單編號]],訂單詳細資料表格[成本])</f>
        <v>55198</v>
      </c>
      <c r="I777" s="121">
        <v>368</v>
      </c>
      <c r="J777" s="41" t="s">
        <v>214</v>
      </c>
    </row>
    <row r="778" spans="2:10" ht="16.5" customHeight="1" x14ac:dyDescent="0.25">
      <c r="B778" s="112" t="s">
        <v>358</v>
      </c>
      <c r="C778" s="113" t="s">
        <v>185</v>
      </c>
      <c r="D778" s="113" t="s">
        <v>101</v>
      </c>
      <c r="E778" s="114">
        <v>41399</v>
      </c>
      <c r="F778" s="41" t="s">
        <v>1296</v>
      </c>
      <c r="G778" s="121">
        <f>SUMIF(訂單詳細資料表格[訂單編號],訂單資料表格[[#This Row],[訂單編號]],訂單詳細資料表格[小計])</f>
        <v>96328</v>
      </c>
      <c r="H778" s="121">
        <f>SUMIF(訂單詳細資料表格[訂單編號],訂單資料表格[[#This Row],[訂單編號]],訂單詳細資料表格[成本])</f>
        <v>53202</v>
      </c>
      <c r="I778" s="121">
        <v>633</v>
      </c>
      <c r="J778" s="41" t="s">
        <v>214</v>
      </c>
    </row>
    <row r="779" spans="2:10" ht="16.5" customHeight="1" x14ac:dyDescent="0.25">
      <c r="B779" s="112" t="s">
        <v>364</v>
      </c>
      <c r="C779" s="113" t="s">
        <v>185</v>
      </c>
      <c r="D779" s="113" t="s">
        <v>149</v>
      </c>
      <c r="E779" s="114">
        <v>41406</v>
      </c>
      <c r="F779" s="41" t="s">
        <v>1296</v>
      </c>
      <c r="G779" s="121">
        <f>SUMIF(訂單詳細資料表格[訂單編號],訂單資料表格[[#This Row],[訂單編號]],訂單詳細資料表格[小計])</f>
        <v>367295</v>
      </c>
      <c r="H779" s="121">
        <f>SUMIF(訂單詳細資料表格[訂單編號],訂單資料表格[[#This Row],[訂單編號]],訂單詳細資料表格[成本])</f>
        <v>199132</v>
      </c>
      <c r="I779" s="121">
        <v>6533</v>
      </c>
      <c r="J779" s="41" t="s">
        <v>214</v>
      </c>
    </row>
    <row r="780" spans="2:10" ht="16.5" customHeight="1" x14ac:dyDescent="0.25">
      <c r="B780" s="112" t="s">
        <v>377</v>
      </c>
      <c r="C780" s="113" t="s">
        <v>185</v>
      </c>
      <c r="D780" s="113" t="s">
        <v>149</v>
      </c>
      <c r="E780" s="114">
        <v>41421</v>
      </c>
      <c r="F780" s="41" t="s">
        <v>1296</v>
      </c>
      <c r="G780" s="121">
        <f>SUMIF(訂單詳細資料表格[訂單編號],訂單資料表格[[#This Row],[訂單編號]],訂單詳細資料表格[小計])</f>
        <v>85662</v>
      </c>
      <c r="H780" s="121">
        <f>SUMIF(訂單詳細資料表格[訂單編號],訂單資料表格[[#This Row],[訂單編號]],訂單詳細資料表格[成本])</f>
        <v>36010</v>
      </c>
      <c r="I780" s="121">
        <v>45</v>
      </c>
      <c r="J780" s="41" t="s">
        <v>221</v>
      </c>
    </row>
    <row r="781" spans="2:10" ht="16.5" customHeight="1" x14ac:dyDescent="0.25">
      <c r="B781" s="112" t="s">
        <v>389</v>
      </c>
      <c r="C781" s="113" t="s">
        <v>185</v>
      </c>
      <c r="D781" s="113" t="s">
        <v>149</v>
      </c>
      <c r="E781" s="114">
        <v>41434</v>
      </c>
      <c r="F781" s="41" t="s">
        <v>1295</v>
      </c>
      <c r="G781" s="121">
        <f>SUMIF(訂單詳細資料表格[訂單編號],訂單資料表格[[#This Row],[訂單編號]],訂單詳細資料表格[小計])</f>
        <v>233185</v>
      </c>
      <c r="H781" s="121">
        <f>SUMIF(訂單詳細資料表格[訂單編號],訂單資料表格[[#This Row],[訂單編號]],訂單詳細資料表格[成本])</f>
        <v>116183</v>
      </c>
      <c r="I781" s="121">
        <v>2569</v>
      </c>
      <c r="J781" s="41" t="s">
        <v>214</v>
      </c>
    </row>
    <row r="782" spans="2:10" ht="16.5" customHeight="1" x14ac:dyDescent="0.25">
      <c r="B782" s="112" t="s">
        <v>632</v>
      </c>
      <c r="C782" s="113" t="s">
        <v>185</v>
      </c>
      <c r="D782" s="113" t="s">
        <v>101</v>
      </c>
      <c r="E782" s="114">
        <v>41439</v>
      </c>
      <c r="F782" s="41" t="s">
        <v>1297</v>
      </c>
      <c r="G782" s="121">
        <f>SUMIF(訂單詳細資料表格[訂單編號],訂單資料表格[[#This Row],[訂單編號]],訂單詳細資料表格[小計])</f>
        <v>8925</v>
      </c>
      <c r="H782" s="121">
        <f>SUMIF(訂單詳細資料表格[訂單編號],訂單資料表格[[#This Row],[訂單編號]],訂單詳細資料表格[成本])</f>
        <v>7350</v>
      </c>
      <c r="I782" s="121">
        <v>41</v>
      </c>
      <c r="J782" s="41" t="s">
        <v>214</v>
      </c>
    </row>
    <row r="783" spans="2:10" ht="16.5" customHeight="1" x14ac:dyDescent="0.25">
      <c r="B783" s="112" t="s">
        <v>643</v>
      </c>
      <c r="C783" s="113" t="s">
        <v>185</v>
      </c>
      <c r="D783" s="113" t="s">
        <v>149</v>
      </c>
      <c r="E783" s="114">
        <v>41464</v>
      </c>
      <c r="F783" s="41" t="s">
        <v>1296</v>
      </c>
      <c r="G783" s="121">
        <f>SUMIF(訂單詳細資料表格[訂單編號],訂單資料表格[[#This Row],[訂單編號]],訂單詳細資料表格[小計])</f>
        <v>175595</v>
      </c>
      <c r="H783" s="121">
        <f>SUMIF(訂單詳細資料表格[訂單編號],訂單資料表格[[#This Row],[訂單編號]],訂單詳細資料表格[成本])</f>
        <v>93888</v>
      </c>
      <c r="I783" s="121">
        <v>641</v>
      </c>
      <c r="J783" s="41" t="s">
        <v>221</v>
      </c>
    </row>
    <row r="784" spans="2:10" ht="16.5" customHeight="1" x14ac:dyDescent="0.25">
      <c r="B784" s="112" t="s">
        <v>409</v>
      </c>
      <c r="C784" s="113" t="s">
        <v>185</v>
      </c>
      <c r="D784" s="113" t="s">
        <v>132</v>
      </c>
      <c r="E784" s="114">
        <v>41465</v>
      </c>
      <c r="F784" s="41" t="s">
        <v>1296</v>
      </c>
      <c r="G784" s="121">
        <f>SUMIF(訂單詳細資料表格[訂單編號],訂單資料表格[[#This Row],[訂單編號]],訂單詳細資料表格[小計])</f>
        <v>70795</v>
      </c>
      <c r="H784" s="121">
        <f>SUMIF(訂單詳細資料表格[訂單編號],訂單資料表格[[#This Row],[訂單編號]],訂單詳細資料表格[成本])</f>
        <v>37584</v>
      </c>
      <c r="I784" s="121">
        <v>240</v>
      </c>
      <c r="J784" s="41" t="s">
        <v>214</v>
      </c>
    </row>
    <row r="785" spans="2:10" ht="16.5" customHeight="1" x14ac:dyDescent="0.25">
      <c r="B785" s="112" t="s">
        <v>650</v>
      </c>
      <c r="C785" s="113" t="s">
        <v>185</v>
      </c>
      <c r="D785" s="113" t="s">
        <v>132</v>
      </c>
      <c r="E785" s="114">
        <v>41476</v>
      </c>
      <c r="F785" s="41" t="s">
        <v>1297</v>
      </c>
      <c r="G785" s="121">
        <f>SUMIF(訂單詳細資料表格[訂單編號],訂單資料表格[[#This Row],[訂單編號]],訂單詳細資料表格[小計])</f>
        <v>250083</v>
      </c>
      <c r="H785" s="121">
        <f>SUMIF(訂單詳細資料表格[訂單編號],訂單資料表格[[#This Row],[訂單編號]],訂單詳細資料表格[成本])</f>
        <v>130890</v>
      </c>
      <c r="I785" s="121">
        <v>599</v>
      </c>
      <c r="J785" s="41" t="s">
        <v>221</v>
      </c>
    </row>
    <row r="786" spans="2:10" ht="16.5" customHeight="1" x14ac:dyDescent="0.25">
      <c r="B786" s="112" t="s">
        <v>423</v>
      </c>
      <c r="C786" s="113" t="s">
        <v>185</v>
      </c>
      <c r="D786" s="113" t="s">
        <v>101</v>
      </c>
      <c r="E786" s="114">
        <v>41485</v>
      </c>
      <c r="F786" s="41" t="s">
        <v>1295</v>
      </c>
      <c r="G786" s="121">
        <f>SUMIF(訂單詳細資料表格[訂單編號],訂單資料表格[[#This Row],[訂單編號]],訂單詳細資料表格[小計])</f>
        <v>177362</v>
      </c>
      <c r="H786" s="121">
        <f>SUMIF(訂單詳細資料表格[訂單編號],訂單資料表格[[#This Row],[訂單編號]],訂單詳細資料表格[成本])</f>
        <v>103029</v>
      </c>
      <c r="I786" s="121">
        <v>1557</v>
      </c>
      <c r="J786" s="41" t="s">
        <v>221</v>
      </c>
    </row>
    <row r="787" spans="2:10" ht="16.5" customHeight="1" x14ac:dyDescent="0.25">
      <c r="B787" s="112" t="s">
        <v>677</v>
      </c>
      <c r="C787" s="113" t="s">
        <v>185</v>
      </c>
      <c r="D787" s="113" t="s">
        <v>132</v>
      </c>
      <c r="E787" s="114">
        <v>41528</v>
      </c>
      <c r="F787" s="41" t="s">
        <v>1295</v>
      </c>
      <c r="G787" s="121">
        <f>SUMIF(訂單詳細資料表格[訂單編號],訂單資料表格[[#This Row],[訂單編號]],訂單詳細資料表格[小計])</f>
        <v>88539</v>
      </c>
      <c r="H787" s="121">
        <f>SUMIF(訂單詳細資料表格[訂單編號],訂單資料表格[[#This Row],[訂單編號]],訂單詳細資料表格[成本])</f>
        <v>38148</v>
      </c>
      <c r="I787" s="121">
        <v>120</v>
      </c>
      <c r="J787" s="41" t="s">
        <v>221</v>
      </c>
    </row>
    <row r="788" spans="2:10" ht="16.5" customHeight="1" x14ac:dyDescent="0.25">
      <c r="B788" s="112" t="s">
        <v>477</v>
      </c>
      <c r="C788" s="113" t="s">
        <v>185</v>
      </c>
      <c r="D788" s="113" t="s">
        <v>101</v>
      </c>
      <c r="E788" s="114">
        <v>41560</v>
      </c>
      <c r="F788" s="41" t="s">
        <v>1296</v>
      </c>
      <c r="G788" s="121">
        <f>SUMIF(訂單詳細資料表格[訂單編號],訂單資料表格[[#This Row],[訂單編號]],訂單詳細資料表格[小計])</f>
        <v>120916</v>
      </c>
      <c r="H788" s="121">
        <f>SUMIF(訂單詳細資料表格[訂單編號],訂單資料表格[[#This Row],[訂單編號]],訂單詳細資料表格[成本])</f>
        <v>68863</v>
      </c>
      <c r="I788" s="121">
        <v>1869</v>
      </c>
      <c r="J788" s="41" t="s">
        <v>214</v>
      </c>
    </row>
    <row r="789" spans="2:10" ht="16.5" customHeight="1" x14ac:dyDescent="0.25">
      <c r="B789" s="112" t="s">
        <v>706</v>
      </c>
      <c r="C789" s="113" t="s">
        <v>185</v>
      </c>
      <c r="D789" s="113" t="s">
        <v>101</v>
      </c>
      <c r="E789" s="114">
        <v>41575</v>
      </c>
      <c r="F789" s="41" t="s">
        <v>1295</v>
      </c>
      <c r="G789" s="121">
        <f>SUMIF(訂單詳細資料表格[訂單編號],訂單資料表格[[#This Row],[訂單編號]],訂單詳細資料表格[小計])</f>
        <v>214912</v>
      </c>
      <c r="H789" s="121">
        <f>SUMIF(訂單詳細資料表格[訂單編號],訂單資料表格[[#This Row],[訂單編號]],訂單詳細資料表格[成本])</f>
        <v>110441</v>
      </c>
      <c r="I789" s="121">
        <v>1704</v>
      </c>
      <c r="J789" s="41" t="s">
        <v>221</v>
      </c>
    </row>
    <row r="790" spans="2:10" ht="16.5" customHeight="1" x14ac:dyDescent="0.25">
      <c r="B790" s="112" t="s">
        <v>715</v>
      </c>
      <c r="C790" s="113" t="s">
        <v>185</v>
      </c>
      <c r="D790" s="113" t="s">
        <v>101</v>
      </c>
      <c r="E790" s="114">
        <v>41589</v>
      </c>
      <c r="F790" s="41" t="s">
        <v>1296</v>
      </c>
      <c r="G790" s="121">
        <f>SUMIF(訂單詳細資料表格[訂單編號],訂單資料表格[[#This Row],[訂單編號]],訂單詳細資料表格[小計])</f>
        <v>29250</v>
      </c>
      <c r="H790" s="121">
        <f>SUMIF(訂單詳細資料表格[訂單編號],訂單資料表格[[#This Row],[訂單編號]],訂單詳細資料表格[成本])</f>
        <v>22425</v>
      </c>
      <c r="I790" s="121">
        <v>288</v>
      </c>
      <c r="J790" s="41" t="s">
        <v>214</v>
      </c>
    </row>
    <row r="791" spans="2:10" ht="16.5" customHeight="1" x14ac:dyDescent="0.25">
      <c r="B791" s="112" t="s">
        <v>512</v>
      </c>
      <c r="C791" s="113" t="s">
        <v>185</v>
      </c>
      <c r="D791" s="113" t="s">
        <v>132</v>
      </c>
      <c r="E791" s="114">
        <v>41604</v>
      </c>
      <c r="F791" s="41" t="s">
        <v>1297</v>
      </c>
      <c r="G791" s="121">
        <f>SUMIF(訂單詳細資料表格[訂單編號],訂單資料表格[[#This Row],[訂單編號]],訂單詳細資料表格[小計])</f>
        <v>35090</v>
      </c>
      <c r="H791" s="121">
        <f>SUMIF(訂單詳細資料表格[訂單編號],訂單資料表格[[#This Row],[訂單編號]],訂單詳細資料表格[成本])</f>
        <v>25344</v>
      </c>
      <c r="I791" s="121">
        <v>504</v>
      </c>
      <c r="J791" s="41" t="s">
        <v>214</v>
      </c>
    </row>
    <row r="792" spans="2:10" ht="16.5" customHeight="1" x14ac:dyDescent="0.25">
      <c r="B792" s="112" t="s">
        <v>729</v>
      </c>
      <c r="C792" s="113" t="s">
        <v>185</v>
      </c>
      <c r="D792" s="113" t="s">
        <v>132</v>
      </c>
      <c r="E792" s="114">
        <v>41611</v>
      </c>
      <c r="F792" s="41" t="s">
        <v>1296</v>
      </c>
      <c r="G792" s="121">
        <f>SUMIF(訂單詳細資料表格[訂單編號],訂單資料表格[[#This Row],[訂單編號]],訂單詳細資料表格[小計])</f>
        <v>518428</v>
      </c>
      <c r="H792" s="121">
        <f>SUMIF(訂單詳細資料表格[訂單編號],訂單資料表格[[#This Row],[訂單編號]],訂單詳細資料表格[成本])</f>
        <v>273988</v>
      </c>
      <c r="I792" s="121">
        <v>5579</v>
      </c>
      <c r="J792" s="41" t="s">
        <v>221</v>
      </c>
    </row>
    <row r="793" spans="2:10" ht="16.5" customHeight="1" x14ac:dyDescent="0.25">
      <c r="B793" s="112" t="s">
        <v>1063</v>
      </c>
      <c r="C793" s="113" t="s">
        <v>185</v>
      </c>
      <c r="D793" s="113" t="s">
        <v>132</v>
      </c>
      <c r="E793" s="114">
        <v>41658</v>
      </c>
      <c r="F793" s="41" t="s">
        <v>1297</v>
      </c>
      <c r="G793" s="121">
        <f>SUMIF(訂單詳細資料表格[訂單編號],訂單資料表格[[#This Row],[訂單編號]],訂單詳細資料表格[小計])</f>
        <v>78813</v>
      </c>
      <c r="H793" s="121">
        <f>SUMIF(訂單詳細資料表格[訂單編號],訂單資料表格[[#This Row],[訂單編號]],訂單詳細資料表格[成本])</f>
        <v>45225</v>
      </c>
      <c r="I793" s="121">
        <v>733</v>
      </c>
      <c r="J793" s="41" t="s">
        <v>221</v>
      </c>
    </row>
    <row r="794" spans="2:10" ht="16.5" customHeight="1" x14ac:dyDescent="0.25">
      <c r="B794" s="112" t="s">
        <v>791</v>
      </c>
      <c r="C794" s="113" t="s">
        <v>185</v>
      </c>
      <c r="D794" s="113" t="s">
        <v>149</v>
      </c>
      <c r="E794" s="114">
        <v>41679</v>
      </c>
      <c r="F794" s="41" t="s">
        <v>1297</v>
      </c>
      <c r="G794" s="121">
        <f>SUMIF(訂單詳細資料表格[訂單編號],訂單資料表格[[#This Row],[訂單編號]],訂單詳細資料表格[小計])</f>
        <v>184487</v>
      </c>
      <c r="H794" s="121">
        <f>SUMIF(訂單詳細資料表格[訂單編號],訂單資料表格[[#This Row],[訂單編號]],訂單詳細資料表格[成本])</f>
        <v>125773</v>
      </c>
      <c r="I794" s="121">
        <v>3667</v>
      </c>
      <c r="J794" s="41" t="s">
        <v>221</v>
      </c>
    </row>
    <row r="795" spans="2:10" ht="16.5" customHeight="1" x14ac:dyDescent="0.25">
      <c r="B795" s="112" t="s">
        <v>1102</v>
      </c>
      <c r="C795" s="113" t="s">
        <v>185</v>
      </c>
      <c r="D795" s="113" t="s">
        <v>101</v>
      </c>
      <c r="E795" s="114">
        <v>41722</v>
      </c>
      <c r="F795" s="41" t="s">
        <v>1295</v>
      </c>
      <c r="G795" s="121">
        <f>SUMIF(訂單詳細資料表格[訂單編號],訂單資料表格[[#This Row],[訂單編號]],訂單詳細資料表格[小計])</f>
        <v>4212</v>
      </c>
      <c r="H795" s="121">
        <f>SUMIF(訂單詳細資料表格[訂單編號],訂單資料表格[[#This Row],[訂單編號]],訂單詳細資料表格[成本])</f>
        <v>3456</v>
      </c>
      <c r="I795" s="121">
        <v>126</v>
      </c>
      <c r="J795" s="41" t="s">
        <v>214</v>
      </c>
    </row>
    <row r="796" spans="2:10" ht="16.5" customHeight="1" x14ac:dyDescent="0.25">
      <c r="B796" s="112" t="s">
        <v>843</v>
      </c>
      <c r="C796" s="113" t="s">
        <v>185</v>
      </c>
      <c r="D796" s="113" t="s">
        <v>101</v>
      </c>
      <c r="E796" s="114">
        <v>41743</v>
      </c>
      <c r="F796" s="41" t="s">
        <v>1296</v>
      </c>
      <c r="G796" s="121">
        <f>SUMIF(訂單詳細資料表格[訂單編號],訂單資料表格[[#This Row],[訂單編號]],訂單詳細資料表格[小計])</f>
        <v>124709</v>
      </c>
      <c r="H796" s="121">
        <f>SUMIF(訂單詳細資料表格[訂單編號],訂單資料表格[[#This Row],[訂單編號]],訂單詳細資料表格[成本])</f>
        <v>61003</v>
      </c>
      <c r="I796" s="121">
        <v>145</v>
      </c>
      <c r="J796" s="41" t="s">
        <v>214</v>
      </c>
    </row>
    <row r="797" spans="2:10" ht="16.5" customHeight="1" x14ac:dyDescent="0.25">
      <c r="B797" s="112" t="s">
        <v>858</v>
      </c>
      <c r="C797" s="113" t="s">
        <v>185</v>
      </c>
      <c r="D797" s="113" t="s">
        <v>149</v>
      </c>
      <c r="E797" s="114">
        <v>41760</v>
      </c>
      <c r="F797" s="41" t="s">
        <v>1296</v>
      </c>
      <c r="G797" s="121">
        <f>SUMIF(訂單詳細資料表格[訂單編號],訂單資料表格[[#This Row],[訂單編號]],訂單詳細資料表格[小計])</f>
        <v>235271</v>
      </c>
      <c r="H797" s="121">
        <f>SUMIF(訂單詳細資料表格[訂單編號],訂單資料表格[[#This Row],[訂單編號]],訂單詳細資料表格[成本])</f>
        <v>141830</v>
      </c>
      <c r="I797" s="121">
        <v>1459</v>
      </c>
      <c r="J797" s="41" t="s">
        <v>221</v>
      </c>
    </row>
    <row r="798" spans="2:10" ht="16.5" customHeight="1" x14ac:dyDescent="0.25">
      <c r="B798" s="112" t="s">
        <v>873</v>
      </c>
      <c r="C798" s="113" t="s">
        <v>185</v>
      </c>
      <c r="D798" s="113" t="s">
        <v>149</v>
      </c>
      <c r="E798" s="114">
        <v>41777</v>
      </c>
      <c r="F798" s="41" t="s">
        <v>1297</v>
      </c>
      <c r="G798" s="121">
        <f>SUMIF(訂單詳細資料表格[訂單編號],訂單資料表格[[#This Row],[訂單編號]],訂單詳細資料表格[小計])</f>
        <v>2000</v>
      </c>
      <c r="H798" s="121">
        <f>SUMIF(訂單詳細資料表格[訂單編號],訂單資料表格[[#This Row],[訂單編號]],訂單詳細資料表格[成本])</f>
        <v>1060</v>
      </c>
      <c r="I798" s="121">
        <v>203</v>
      </c>
      <c r="J798" s="41" t="s">
        <v>221</v>
      </c>
    </row>
    <row r="799" spans="2:10" ht="16.5" customHeight="1" x14ac:dyDescent="0.25">
      <c r="B799" s="112" t="s">
        <v>885</v>
      </c>
      <c r="C799" s="113" t="s">
        <v>185</v>
      </c>
      <c r="D799" s="113" t="s">
        <v>149</v>
      </c>
      <c r="E799" s="114">
        <v>41791</v>
      </c>
      <c r="F799" s="41" t="s">
        <v>1295</v>
      </c>
      <c r="G799" s="121">
        <f>SUMIF(訂單詳細資料表格[訂單編號],訂單資料表格[[#This Row],[訂單編號]],訂單詳細資料表格[小計])</f>
        <v>26565</v>
      </c>
      <c r="H799" s="121">
        <f>SUMIF(訂單詳細資料表格[訂單編號],訂單資料表格[[#This Row],[訂單編號]],訂單詳細資料表格[成本])</f>
        <v>20700</v>
      </c>
      <c r="I799" s="121">
        <v>13</v>
      </c>
      <c r="J799" s="41" t="s">
        <v>214</v>
      </c>
    </row>
    <row r="800" spans="2:10" ht="16.5" customHeight="1" x14ac:dyDescent="0.25">
      <c r="B800" s="112" t="s">
        <v>890</v>
      </c>
      <c r="C800" s="113" t="s">
        <v>185</v>
      </c>
      <c r="D800" s="113" t="s">
        <v>101</v>
      </c>
      <c r="E800" s="114">
        <v>41796</v>
      </c>
      <c r="F800" s="41" t="s">
        <v>1296</v>
      </c>
      <c r="G800" s="121">
        <f>SUMIF(訂單詳細資料表格[訂單編號],訂單資料表格[[#This Row],[訂單編號]],訂單詳細資料表格[小計])</f>
        <v>43706</v>
      </c>
      <c r="H800" s="121">
        <f>SUMIF(訂單詳細資料表格[訂單編號],訂單資料表格[[#This Row],[訂單編號]],訂單詳細資料表格[成本])</f>
        <v>21426</v>
      </c>
      <c r="I800" s="121">
        <v>1191</v>
      </c>
      <c r="J800" s="41" t="s">
        <v>214</v>
      </c>
    </row>
    <row r="801" spans="2:10" ht="16.5" customHeight="1" x14ac:dyDescent="0.25">
      <c r="B801" s="112" t="s">
        <v>903</v>
      </c>
      <c r="C801" s="113" t="s">
        <v>185</v>
      </c>
      <c r="D801" s="113" t="s">
        <v>149</v>
      </c>
      <c r="E801" s="114">
        <v>41811</v>
      </c>
      <c r="F801" s="41" t="s">
        <v>1295</v>
      </c>
      <c r="G801" s="121">
        <f>SUMIF(訂單詳細資料表格[訂單編號],訂單資料表格[[#This Row],[訂單編號]],訂單詳細資料表格[小計])</f>
        <v>106848</v>
      </c>
      <c r="H801" s="121">
        <f>SUMIF(訂單詳細資料表格[訂單編號],訂單資料表格[[#This Row],[訂單編號]],訂單詳細資料表格[成本])</f>
        <v>70694</v>
      </c>
      <c r="I801" s="121">
        <v>38</v>
      </c>
      <c r="J801" s="41" t="s">
        <v>221</v>
      </c>
    </row>
    <row r="802" spans="2:10" ht="16.5" customHeight="1" x14ac:dyDescent="0.25">
      <c r="B802" s="112" t="s">
        <v>1157</v>
      </c>
      <c r="C802" s="113" t="s">
        <v>185</v>
      </c>
      <c r="D802" s="113" t="s">
        <v>101</v>
      </c>
      <c r="E802" s="114">
        <v>41819</v>
      </c>
      <c r="F802" s="41" t="s">
        <v>1297</v>
      </c>
      <c r="G802" s="121">
        <f>SUMIF(訂單詳細資料表格[訂單編號],訂單資料表格[[#This Row],[訂單編號]],訂單詳細資料表格[小計])</f>
        <v>219718</v>
      </c>
      <c r="H802" s="121">
        <f>SUMIF(訂單詳細資料表格[訂單編號],訂單資料表格[[#This Row],[訂單編號]],訂單詳細資料表格[成本])</f>
        <v>120496</v>
      </c>
      <c r="I802" s="121">
        <v>381</v>
      </c>
      <c r="J802" s="41" t="s">
        <v>221</v>
      </c>
    </row>
    <row r="803" spans="2:10" ht="16.5" customHeight="1" x14ac:dyDescent="0.25">
      <c r="B803" s="112" t="s">
        <v>937</v>
      </c>
      <c r="C803" s="113" t="s">
        <v>185</v>
      </c>
      <c r="D803" s="113" t="s">
        <v>149</v>
      </c>
      <c r="E803" s="114">
        <v>41858</v>
      </c>
      <c r="F803" s="41" t="s">
        <v>1295</v>
      </c>
      <c r="G803" s="121">
        <f>SUMIF(訂單詳細資料表格[訂單編號],訂單資料表格[[#This Row],[訂單編號]],訂單詳細資料表格[小計])</f>
        <v>67295</v>
      </c>
      <c r="H803" s="121">
        <f>SUMIF(訂單詳細資料表格[訂單編號],訂單資料表格[[#This Row],[訂單編號]],訂單詳細資料表格[成本])</f>
        <v>43858</v>
      </c>
      <c r="I803" s="121">
        <v>86</v>
      </c>
      <c r="J803" s="41" t="s">
        <v>214</v>
      </c>
    </row>
    <row r="804" spans="2:10" ht="16.5" customHeight="1" x14ac:dyDescent="0.25">
      <c r="B804" s="112" t="s">
        <v>1187</v>
      </c>
      <c r="C804" s="113" t="s">
        <v>185</v>
      </c>
      <c r="D804" s="113" t="s">
        <v>132</v>
      </c>
      <c r="E804" s="114">
        <v>41885</v>
      </c>
      <c r="F804" s="41" t="s">
        <v>1296</v>
      </c>
      <c r="G804" s="121">
        <f>SUMIF(訂單詳細資料表格[訂單編號],訂單資料表格[[#This Row],[訂單編號]],訂單詳細資料表格[小計])</f>
        <v>102276</v>
      </c>
      <c r="H804" s="121">
        <f>SUMIF(訂單詳細資料表格[訂單編號],訂單資料表格[[#This Row],[訂單編號]],訂單詳細資料表格[成本])</f>
        <v>57672</v>
      </c>
      <c r="I804" s="121">
        <v>506</v>
      </c>
      <c r="J804" s="41" t="s">
        <v>214</v>
      </c>
    </row>
    <row r="805" spans="2:10" ht="16.5" customHeight="1" x14ac:dyDescent="0.25">
      <c r="B805" s="112" t="s">
        <v>966</v>
      </c>
      <c r="C805" s="113" t="s">
        <v>185</v>
      </c>
      <c r="D805" s="113" t="s">
        <v>149</v>
      </c>
      <c r="E805" s="114">
        <v>41898</v>
      </c>
      <c r="F805" s="41" t="s">
        <v>1297</v>
      </c>
      <c r="G805" s="121">
        <f>SUMIF(訂單詳細資料表格[訂單編號],訂單資料表格[[#This Row],[訂單編號]],訂單詳細資料表格[小計])</f>
        <v>58348</v>
      </c>
      <c r="H805" s="121">
        <f>SUMIF(訂單詳細資料表格[訂單編號],訂單資料表格[[#This Row],[訂單編號]],訂單詳細資料表格[成本])</f>
        <v>33205</v>
      </c>
      <c r="I805" s="121">
        <v>114</v>
      </c>
      <c r="J805" s="41" t="s">
        <v>214</v>
      </c>
    </row>
    <row r="806" spans="2:10" ht="16.5" customHeight="1" x14ac:dyDescent="0.25">
      <c r="B806" s="112" t="s">
        <v>1204</v>
      </c>
      <c r="C806" s="113" t="s">
        <v>185</v>
      </c>
      <c r="D806" s="113" t="s">
        <v>149</v>
      </c>
      <c r="E806" s="114">
        <v>41916</v>
      </c>
      <c r="F806" s="41" t="s">
        <v>1297</v>
      </c>
      <c r="G806" s="121">
        <f>SUMIF(訂單詳細資料表格[訂單編號],訂單資料表格[[#This Row],[訂單編號]],訂單詳細資料表格[小計])</f>
        <v>143088</v>
      </c>
      <c r="H806" s="121">
        <f>SUMIF(訂單詳細資料表格[訂單編號],訂單資料表格[[#This Row],[訂單編號]],訂單詳細資料表格[成本])</f>
        <v>85032</v>
      </c>
      <c r="I806" s="121">
        <v>352</v>
      </c>
      <c r="J806" s="41" t="s">
        <v>214</v>
      </c>
    </row>
    <row r="807" spans="2:10" ht="16.5" customHeight="1" x14ac:dyDescent="0.25">
      <c r="B807" s="112" t="s">
        <v>1210</v>
      </c>
      <c r="C807" s="113" t="s">
        <v>185</v>
      </c>
      <c r="D807" s="113" t="s">
        <v>149</v>
      </c>
      <c r="E807" s="114">
        <v>41928</v>
      </c>
      <c r="F807" s="41" t="s">
        <v>1296</v>
      </c>
      <c r="G807" s="121">
        <f>SUMIF(訂單詳細資料表格[訂單編號],訂單資料表格[[#This Row],[訂單編號]],訂單詳細資料表格[小計])</f>
        <v>108828</v>
      </c>
      <c r="H807" s="121">
        <f>SUMIF(訂單詳細資料表格[訂單編號],訂單資料表格[[#This Row],[訂單編號]],訂單詳細資料表格[成本])</f>
        <v>64203</v>
      </c>
      <c r="I807" s="121">
        <v>3790</v>
      </c>
      <c r="J807" s="41" t="s">
        <v>214</v>
      </c>
    </row>
    <row r="808" spans="2:10" ht="16.5" customHeight="1" x14ac:dyDescent="0.25">
      <c r="B808" s="112" t="s">
        <v>997</v>
      </c>
      <c r="C808" s="113" t="s">
        <v>185</v>
      </c>
      <c r="D808" s="113" t="s">
        <v>101</v>
      </c>
      <c r="E808" s="114">
        <v>41944</v>
      </c>
      <c r="F808" s="41" t="s">
        <v>1297</v>
      </c>
      <c r="G808" s="121">
        <f>SUMIF(訂單詳細資料表格[訂單編號],訂單資料表格[[#This Row],[訂單編號]],訂單詳細資料表格[小計])</f>
        <v>56830</v>
      </c>
      <c r="H808" s="121">
        <f>SUMIF(訂單詳細資料表格[訂單編號],訂單資料表格[[#This Row],[訂單編號]],訂單詳細資料表格[成本])</f>
        <v>28566</v>
      </c>
      <c r="I808" s="121">
        <v>307</v>
      </c>
      <c r="J808" s="41" t="s">
        <v>221</v>
      </c>
    </row>
    <row r="809" spans="2:10" ht="16.5" customHeight="1" x14ac:dyDescent="0.25">
      <c r="B809" s="112" t="s">
        <v>1218</v>
      </c>
      <c r="C809" s="113" t="s">
        <v>185</v>
      </c>
      <c r="D809" s="113" t="s">
        <v>101</v>
      </c>
      <c r="E809" s="114">
        <v>41945</v>
      </c>
      <c r="F809" s="41" t="s">
        <v>1296</v>
      </c>
      <c r="G809" s="121">
        <f>SUMIF(訂單詳細資料表格[訂單編號],訂單資料表格[[#This Row],[訂單編號]],訂單詳細資料表格[小計])</f>
        <v>134004</v>
      </c>
      <c r="H809" s="121">
        <f>SUMIF(訂單詳細資料表格[訂單編號],訂單資料表格[[#This Row],[訂單編號]],訂單詳細資料表格[成本])</f>
        <v>56972</v>
      </c>
      <c r="I809" s="121">
        <v>663</v>
      </c>
      <c r="J809" s="41" t="s">
        <v>221</v>
      </c>
    </row>
    <row r="810" spans="2:10" ht="16.5" customHeight="1" x14ac:dyDescent="0.25">
      <c r="B810" s="112" t="s">
        <v>1219</v>
      </c>
      <c r="C810" s="113" t="s">
        <v>185</v>
      </c>
      <c r="D810" s="113" t="s">
        <v>149</v>
      </c>
      <c r="E810" s="114">
        <v>41947</v>
      </c>
      <c r="F810" s="41" t="s">
        <v>1297</v>
      </c>
      <c r="G810" s="121">
        <f>SUMIF(訂單詳細資料表格[訂單編號],訂單資料表格[[#This Row],[訂單編號]],訂單詳細資料表格[小計])</f>
        <v>291872</v>
      </c>
      <c r="H810" s="121">
        <f>SUMIF(訂單詳細資料表格[訂單編號],訂單資料表格[[#This Row],[訂單編號]],訂單詳細資料表格[成本])</f>
        <v>131159</v>
      </c>
      <c r="I810" s="121">
        <v>2021</v>
      </c>
      <c r="J810" s="41" t="s">
        <v>214</v>
      </c>
    </row>
    <row r="811" spans="2:10" ht="16.5" customHeight="1" x14ac:dyDescent="0.25">
      <c r="B811" s="112" t="s">
        <v>1223</v>
      </c>
      <c r="C811" s="113" t="s">
        <v>185</v>
      </c>
      <c r="D811" s="113" t="s">
        <v>132</v>
      </c>
      <c r="E811" s="114">
        <v>41951</v>
      </c>
      <c r="F811" s="41" t="s">
        <v>1297</v>
      </c>
      <c r="G811" s="121">
        <f>SUMIF(訂單詳細資料表格[訂單編號],訂單資料表格[[#This Row],[訂單編號]],訂單詳細資料表格[小計])</f>
        <v>109445</v>
      </c>
      <c r="H811" s="121">
        <f>SUMIF(訂單詳細資料表格[訂單編號],訂單資料表格[[#This Row],[訂單編號]],訂單詳細資料表格[成本])</f>
        <v>59409</v>
      </c>
      <c r="I811" s="121">
        <v>3463</v>
      </c>
      <c r="J811" s="41" t="s">
        <v>214</v>
      </c>
    </row>
    <row r="812" spans="2:10" ht="16.5" customHeight="1" x14ac:dyDescent="0.25">
      <c r="B812" s="112" t="s">
        <v>1021</v>
      </c>
      <c r="C812" s="113" t="s">
        <v>185</v>
      </c>
      <c r="D812" s="113" t="s">
        <v>149</v>
      </c>
      <c r="E812" s="114">
        <v>41973</v>
      </c>
      <c r="F812" s="41" t="s">
        <v>1297</v>
      </c>
      <c r="G812" s="121">
        <f>SUMIF(訂單詳細資料表格[訂單編號],訂單資料表格[[#This Row],[訂單編號]],訂單詳細資料表格[小計])</f>
        <v>29784</v>
      </c>
      <c r="H812" s="121">
        <f>SUMIF(訂單詳細資料表格[訂單編號],訂單資料表格[[#This Row],[訂單編號]],訂單詳細資料表格[成本])</f>
        <v>21760</v>
      </c>
      <c r="I812" s="121">
        <v>148</v>
      </c>
      <c r="J812" s="41" t="s">
        <v>214</v>
      </c>
    </row>
    <row r="813" spans="2:10" ht="16.5" customHeight="1" x14ac:dyDescent="0.25">
      <c r="B813" s="112" t="s">
        <v>1024</v>
      </c>
      <c r="C813" s="113" t="s">
        <v>185</v>
      </c>
      <c r="D813" s="113" t="s">
        <v>132</v>
      </c>
      <c r="E813" s="114">
        <v>41975</v>
      </c>
      <c r="F813" s="41" t="s">
        <v>1296</v>
      </c>
      <c r="G813" s="121">
        <f>SUMIF(訂單詳細資料表格[訂單編號],訂單資料表格[[#This Row],[訂單編號]],訂單詳細資料表格[小計])</f>
        <v>179412</v>
      </c>
      <c r="H813" s="121">
        <f>SUMIF(訂單詳細資料表格[訂單編號],訂單資料表格[[#This Row],[訂單編號]],訂單詳細資料表格[成本])</f>
        <v>84123</v>
      </c>
      <c r="I813" s="121">
        <v>490</v>
      </c>
      <c r="J813" s="41" t="s">
        <v>214</v>
      </c>
    </row>
    <row r="814" spans="2:10" ht="16.5" customHeight="1" x14ac:dyDescent="0.25">
      <c r="B814" s="112" t="s">
        <v>544</v>
      </c>
      <c r="C814" s="113" t="s">
        <v>188</v>
      </c>
      <c r="D814" s="113" t="s">
        <v>130</v>
      </c>
      <c r="E814" s="114">
        <v>41279</v>
      </c>
      <c r="F814" s="41" t="s">
        <v>1295</v>
      </c>
      <c r="G814" s="121">
        <f>SUMIF(訂單詳細資料表格[訂單編號],訂單資料表格[[#This Row],[訂單編號]],訂單詳細資料表格[小計])</f>
        <v>81017</v>
      </c>
      <c r="H814" s="121">
        <f>SUMIF(訂單詳細資料表格[訂單編號],訂單資料表格[[#This Row],[訂單編號]],訂單詳細資料表格[成本])</f>
        <v>43728</v>
      </c>
      <c r="I814" s="121">
        <v>173</v>
      </c>
      <c r="J814" s="41" t="s">
        <v>221</v>
      </c>
    </row>
    <row r="815" spans="2:10" ht="16.5" customHeight="1" x14ac:dyDescent="0.25">
      <c r="B815" s="112" t="s">
        <v>550</v>
      </c>
      <c r="C815" s="113" t="s">
        <v>188</v>
      </c>
      <c r="D815" s="113" t="s">
        <v>155</v>
      </c>
      <c r="E815" s="114">
        <v>41287</v>
      </c>
      <c r="F815" s="41" t="s">
        <v>1295</v>
      </c>
      <c r="G815" s="121">
        <f>SUMIF(訂單詳細資料表格[訂單編號],訂單資料表格[[#This Row],[訂單編號]],訂單詳細資料表格[小計])</f>
        <v>101680</v>
      </c>
      <c r="H815" s="121">
        <f>SUMIF(訂單詳細資料表格[訂單編號],訂單資料表格[[#This Row],[訂單編號]],訂單詳細資料表格[成本])</f>
        <v>55152</v>
      </c>
      <c r="I815" s="121">
        <v>2786</v>
      </c>
      <c r="J815" s="41" t="s">
        <v>221</v>
      </c>
    </row>
    <row r="816" spans="2:10" ht="16.5" customHeight="1" x14ac:dyDescent="0.25">
      <c r="B816" s="112" t="s">
        <v>290</v>
      </c>
      <c r="C816" s="113" t="s">
        <v>188</v>
      </c>
      <c r="D816" s="113" t="s">
        <v>130</v>
      </c>
      <c r="E816" s="114">
        <v>41323</v>
      </c>
      <c r="F816" s="41" t="s">
        <v>1295</v>
      </c>
      <c r="G816" s="121">
        <f>SUMIF(訂單詳細資料表格[訂單編號],訂單資料表格[[#This Row],[訂單編號]],訂單詳細資料表格[小計])</f>
        <v>284353</v>
      </c>
      <c r="H816" s="121">
        <f>SUMIF(訂單詳細資料表格[訂單編號],訂單資料表格[[#This Row],[訂單編號]],訂單詳細資料表格[成本])</f>
        <v>184647</v>
      </c>
      <c r="I816" s="121">
        <v>2261</v>
      </c>
      <c r="J816" s="41" t="s">
        <v>214</v>
      </c>
    </row>
    <row r="817" spans="2:10" ht="16.5" customHeight="1" x14ac:dyDescent="0.25">
      <c r="B817" s="112" t="s">
        <v>295</v>
      </c>
      <c r="C817" s="113" t="s">
        <v>188</v>
      </c>
      <c r="D817" s="113" t="s">
        <v>155</v>
      </c>
      <c r="E817" s="114">
        <v>41329</v>
      </c>
      <c r="F817" s="41" t="s">
        <v>1296</v>
      </c>
      <c r="G817" s="121">
        <f>SUMIF(訂單詳細資料表格[訂單編號],訂單資料表格[[#This Row],[訂單編號]],訂單詳細資料表格[小計])</f>
        <v>164380</v>
      </c>
      <c r="H817" s="121">
        <f>SUMIF(訂單詳細資料表格[訂單編號],訂單資料表格[[#This Row],[訂單編號]],訂單詳細資料表格[成本])</f>
        <v>115807</v>
      </c>
      <c r="I817" s="121">
        <v>1557</v>
      </c>
      <c r="J817" s="41" t="s">
        <v>221</v>
      </c>
    </row>
    <row r="818" spans="2:10" ht="16.5" customHeight="1" x14ac:dyDescent="0.25">
      <c r="B818" s="112" t="s">
        <v>602</v>
      </c>
      <c r="C818" s="113" t="s">
        <v>188</v>
      </c>
      <c r="D818" s="113" t="s">
        <v>130</v>
      </c>
      <c r="E818" s="114">
        <v>41375</v>
      </c>
      <c r="F818" s="41" t="s">
        <v>1297</v>
      </c>
      <c r="G818" s="121">
        <f>SUMIF(訂單詳細資料表格[訂單編號],訂單資料表格[[#This Row],[訂單編號]],訂單詳細資料表格[小計])</f>
        <v>67691</v>
      </c>
      <c r="H818" s="121">
        <f>SUMIF(訂單詳細資料表格[訂單編號],訂單資料表格[[#This Row],[訂單編號]],訂單詳細資料表格[成本])</f>
        <v>45059</v>
      </c>
      <c r="I818" s="121">
        <v>64</v>
      </c>
      <c r="J818" s="41" t="s">
        <v>221</v>
      </c>
    </row>
    <row r="819" spans="2:10" ht="16.5" customHeight="1" x14ac:dyDescent="0.25">
      <c r="B819" s="112" t="s">
        <v>605</v>
      </c>
      <c r="C819" s="113" t="s">
        <v>188</v>
      </c>
      <c r="D819" s="113" t="s">
        <v>151</v>
      </c>
      <c r="E819" s="114">
        <v>41384</v>
      </c>
      <c r="F819" s="41" t="s">
        <v>1295</v>
      </c>
      <c r="G819" s="121">
        <f>SUMIF(訂單詳細資料表格[訂單編號],訂單資料表格[[#This Row],[訂單編號]],訂單詳細資料表格[小計])</f>
        <v>70884</v>
      </c>
      <c r="H819" s="121">
        <f>SUMIF(訂單詳細資料表格[訂單編號],訂單資料表格[[#This Row],[訂單編號]],訂單詳細資料表格[成本])</f>
        <v>48477</v>
      </c>
      <c r="I819" s="121">
        <v>1630</v>
      </c>
      <c r="J819" s="41" t="s">
        <v>221</v>
      </c>
    </row>
    <row r="820" spans="2:10" ht="16.5" customHeight="1" x14ac:dyDescent="0.25">
      <c r="B820" s="112" t="s">
        <v>254</v>
      </c>
      <c r="C820" s="113" t="s">
        <v>188</v>
      </c>
      <c r="D820" s="113" t="s">
        <v>130</v>
      </c>
      <c r="E820" s="114">
        <v>41389</v>
      </c>
      <c r="F820" s="41" t="s">
        <v>1296</v>
      </c>
      <c r="G820" s="121">
        <f>SUMIF(訂單詳細資料表格[訂單編號],訂單資料表格[[#This Row],[訂單編號]],訂單詳細資料表格[小計])</f>
        <v>129281</v>
      </c>
      <c r="H820" s="121">
        <f>SUMIF(訂單詳細資料表格[訂單編號],訂單資料表格[[#This Row],[訂單編號]],訂單詳細資料表格[成本])</f>
        <v>67200</v>
      </c>
      <c r="I820" s="121">
        <v>972</v>
      </c>
      <c r="J820" s="41" t="s">
        <v>214</v>
      </c>
    </row>
    <row r="821" spans="2:10" ht="16.5" customHeight="1" x14ac:dyDescent="0.25">
      <c r="B821" s="112" t="s">
        <v>367</v>
      </c>
      <c r="C821" s="113" t="s">
        <v>188</v>
      </c>
      <c r="D821" s="113" t="s">
        <v>130</v>
      </c>
      <c r="E821" s="114">
        <v>41409</v>
      </c>
      <c r="F821" s="41" t="s">
        <v>1297</v>
      </c>
      <c r="G821" s="121">
        <f>SUMIF(訂單詳細資料表格[訂單編號],訂單資料表格[[#This Row],[訂單編號]],訂單詳細資料表格[小計])</f>
        <v>157996</v>
      </c>
      <c r="H821" s="121">
        <f>SUMIF(訂單詳細資料表格[訂單編號],訂單資料表格[[#This Row],[訂單編號]],訂單詳細資料表格[成本])</f>
        <v>86161</v>
      </c>
      <c r="I821" s="121">
        <v>3587</v>
      </c>
      <c r="J821" s="41" t="s">
        <v>221</v>
      </c>
    </row>
    <row r="822" spans="2:10" ht="16.5" customHeight="1" x14ac:dyDescent="0.25">
      <c r="B822" s="112" t="s">
        <v>382</v>
      </c>
      <c r="C822" s="113" t="s">
        <v>188</v>
      </c>
      <c r="D822" s="113" t="s">
        <v>130</v>
      </c>
      <c r="E822" s="114">
        <v>41426</v>
      </c>
      <c r="F822" s="41" t="s">
        <v>1296</v>
      </c>
      <c r="G822" s="121">
        <f>SUMIF(訂單詳細資料表格[訂單編號],訂單資料表格[[#This Row],[訂單編號]],訂單詳細資料表格[小計])</f>
        <v>64116</v>
      </c>
      <c r="H822" s="121">
        <f>SUMIF(訂單詳細資料表格[訂單編號],訂單資料表格[[#This Row],[訂單編號]],訂單詳細資料表格[成本])</f>
        <v>33436</v>
      </c>
      <c r="I822" s="121">
        <v>172</v>
      </c>
      <c r="J822" s="41" t="s">
        <v>221</v>
      </c>
    </row>
    <row r="823" spans="2:10" ht="16.5" customHeight="1" x14ac:dyDescent="0.25">
      <c r="B823" s="112" t="s">
        <v>392</v>
      </c>
      <c r="C823" s="113" t="s">
        <v>188</v>
      </c>
      <c r="D823" s="113" t="s">
        <v>151</v>
      </c>
      <c r="E823" s="114">
        <v>41440</v>
      </c>
      <c r="F823" s="41" t="s">
        <v>1295</v>
      </c>
      <c r="G823" s="121">
        <f>SUMIF(訂單詳細資料表格[訂單編號],訂單資料表格[[#This Row],[訂單編號]],訂單詳細資料表格[小計])</f>
        <v>142635</v>
      </c>
      <c r="H823" s="121">
        <f>SUMIF(訂單詳細資料表格[訂單編號],訂單資料表格[[#This Row],[訂單編號]],訂單詳細資料表格[成本])</f>
        <v>81324</v>
      </c>
      <c r="I823" s="121">
        <v>1137</v>
      </c>
      <c r="J823" s="41" t="s">
        <v>221</v>
      </c>
    </row>
    <row r="824" spans="2:10" ht="16.5" customHeight="1" x14ac:dyDescent="0.25">
      <c r="B824" s="112" t="s">
        <v>406</v>
      </c>
      <c r="C824" s="113" t="s">
        <v>188</v>
      </c>
      <c r="D824" s="113" t="s">
        <v>130</v>
      </c>
      <c r="E824" s="114">
        <v>41462</v>
      </c>
      <c r="F824" s="41" t="s">
        <v>1296</v>
      </c>
      <c r="G824" s="121">
        <f>SUMIF(訂單詳細資料表格[訂單編號],訂單資料表格[[#This Row],[訂單編號]],訂單詳細資料表格[小計])</f>
        <v>111732</v>
      </c>
      <c r="H824" s="121">
        <f>SUMIF(訂單詳細資料表格[訂單編號],訂單資料表格[[#This Row],[訂單編號]],訂單詳細資料表格[成本])</f>
        <v>57120</v>
      </c>
      <c r="I824" s="121">
        <v>1206</v>
      </c>
      <c r="J824" s="41" t="s">
        <v>221</v>
      </c>
    </row>
    <row r="825" spans="2:10" ht="16.5" customHeight="1" x14ac:dyDescent="0.25">
      <c r="B825" s="112" t="s">
        <v>426</v>
      </c>
      <c r="C825" s="113" t="s">
        <v>188</v>
      </c>
      <c r="D825" s="113" t="s">
        <v>155</v>
      </c>
      <c r="E825" s="114">
        <v>41489</v>
      </c>
      <c r="F825" s="41" t="s">
        <v>1297</v>
      </c>
      <c r="G825" s="121">
        <f>SUMIF(訂單詳細資料表格[訂單編號],訂單資料表格[[#This Row],[訂單編號]],訂單詳細資料表格[小計])</f>
        <v>11268</v>
      </c>
      <c r="H825" s="121">
        <f>SUMIF(訂單詳細資料表格[訂單編號],訂單資料表格[[#This Row],[訂單編號]],訂單詳細資料表格[成本])</f>
        <v>7716</v>
      </c>
      <c r="I825" s="121">
        <v>272</v>
      </c>
      <c r="J825" s="41" t="s">
        <v>221</v>
      </c>
    </row>
    <row r="826" spans="2:10" ht="16.5" customHeight="1" x14ac:dyDescent="0.25">
      <c r="B826" s="112" t="s">
        <v>659</v>
      </c>
      <c r="C826" s="113" t="s">
        <v>188</v>
      </c>
      <c r="D826" s="113" t="s">
        <v>130</v>
      </c>
      <c r="E826" s="114">
        <v>41496</v>
      </c>
      <c r="F826" s="41" t="s">
        <v>1295</v>
      </c>
      <c r="G826" s="121">
        <f>SUMIF(訂單詳細資料表格[訂單編號],訂單資料表格[[#This Row],[訂單編號]],訂單詳細資料表格[小計])</f>
        <v>35261</v>
      </c>
      <c r="H826" s="121">
        <f>SUMIF(訂單詳細資料表格[訂單編號],訂單資料表格[[#This Row],[訂單編號]],訂單詳細資料表格[成本])</f>
        <v>26751</v>
      </c>
      <c r="I826" s="121">
        <v>1217</v>
      </c>
      <c r="J826" s="41" t="s">
        <v>221</v>
      </c>
    </row>
    <row r="827" spans="2:10" ht="16.5" customHeight="1" x14ac:dyDescent="0.25">
      <c r="B827" s="112" t="s">
        <v>435</v>
      </c>
      <c r="C827" s="113" t="s">
        <v>188</v>
      </c>
      <c r="D827" s="113" t="s">
        <v>151</v>
      </c>
      <c r="E827" s="114">
        <v>41502</v>
      </c>
      <c r="F827" s="41" t="s">
        <v>1296</v>
      </c>
      <c r="G827" s="121">
        <f>SUMIF(訂單詳細資料表格[訂單編號],訂單資料表格[[#This Row],[訂單編號]],訂單詳細資料表格[小計])</f>
        <v>26871</v>
      </c>
      <c r="H827" s="121">
        <f>SUMIF(訂單詳細資料表格[訂單編號],訂單資料表格[[#This Row],[訂單編號]],訂單詳細資料表格[成本])</f>
        <v>11130</v>
      </c>
      <c r="I827" s="121">
        <v>127</v>
      </c>
      <c r="J827" s="41" t="s">
        <v>221</v>
      </c>
    </row>
    <row r="828" spans="2:10" ht="16.5" customHeight="1" x14ac:dyDescent="0.25">
      <c r="B828" s="112" t="s">
        <v>447</v>
      </c>
      <c r="C828" s="113" t="s">
        <v>188</v>
      </c>
      <c r="D828" s="113" t="s">
        <v>155</v>
      </c>
      <c r="E828" s="114">
        <v>41515</v>
      </c>
      <c r="F828" s="41" t="s">
        <v>1297</v>
      </c>
      <c r="G828" s="121">
        <f>SUMIF(訂單詳細資料表格[訂單編號],訂單資料表格[[#This Row],[訂單編號]],訂單詳細資料表格[小計])</f>
        <v>32218</v>
      </c>
      <c r="H828" s="121">
        <f>SUMIF(訂單詳細資料表格[訂單編號],訂單資料表格[[#This Row],[訂單編號]],訂單詳細資料表格[成本])</f>
        <v>17890</v>
      </c>
      <c r="I828" s="121">
        <v>1885</v>
      </c>
      <c r="J828" s="41" t="s">
        <v>214</v>
      </c>
    </row>
    <row r="829" spans="2:10" ht="16.5" customHeight="1" x14ac:dyDescent="0.25">
      <c r="B829" s="112" t="s">
        <v>676</v>
      </c>
      <c r="C829" s="113" t="s">
        <v>188</v>
      </c>
      <c r="D829" s="113" t="s">
        <v>130</v>
      </c>
      <c r="E829" s="114">
        <v>41526</v>
      </c>
      <c r="F829" s="41" t="s">
        <v>1296</v>
      </c>
      <c r="G829" s="121">
        <f>SUMIF(訂單詳細資料表格[訂單編號],訂單資料表格[[#This Row],[訂單編號]],訂單詳細資料表格[小計])</f>
        <v>41313</v>
      </c>
      <c r="H829" s="121">
        <f>SUMIF(訂單詳細資料表格[訂單編號],訂單資料表格[[#This Row],[訂單編號]],訂單詳細資料表格[成本])</f>
        <v>30221</v>
      </c>
      <c r="I829" s="121">
        <v>977</v>
      </c>
      <c r="J829" s="41" t="s">
        <v>221</v>
      </c>
    </row>
    <row r="830" spans="2:10" ht="16.5" customHeight="1" x14ac:dyDescent="0.25">
      <c r="B830" s="112" t="s">
        <v>458</v>
      </c>
      <c r="C830" s="113" t="s">
        <v>188</v>
      </c>
      <c r="D830" s="113" t="s">
        <v>151</v>
      </c>
      <c r="E830" s="114">
        <v>41534</v>
      </c>
      <c r="F830" s="41" t="s">
        <v>1296</v>
      </c>
      <c r="G830" s="121">
        <f>SUMIF(訂單詳細資料表格[訂單編號],訂單資料表格[[#This Row],[訂單編號]],訂單詳細資料表格[小計])</f>
        <v>173760</v>
      </c>
      <c r="H830" s="121">
        <f>SUMIF(訂單詳細資料表格[訂單編號],訂單資料表格[[#This Row],[訂單編號]],訂單詳細資料表格[成本])</f>
        <v>123468</v>
      </c>
      <c r="I830" s="121">
        <v>148</v>
      </c>
      <c r="J830" s="41" t="s">
        <v>214</v>
      </c>
    </row>
    <row r="831" spans="2:10" ht="16.5" customHeight="1" x14ac:dyDescent="0.25">
      <c r="B831" s="112" t="s">
        <v>704</v>
      </c>
      <c r="C831" s="113" t="s">
        <v>188</v>
      </c>
      <c r="D831" s="113" t="s">
        <v>155</v>
      </c>
      <c r="E831" s="114">
        <v>41571</v>
      </c>
      <c r="F831" s="41" t="s">
        <v>1297</v>
      </c>
      <c r="G831" s="121">
        <f>SUMIF(訂單詳細資料表格[訂單編號],訂單資料表格[[#This Row],[訂單編號]],訂單詳細資料表格[小計])</f>
        <v>33704</v>
      </c>
      <c r="H831" s="121">
        <f>SUMIF(訂單詳細資料表格[訂單編號],訂單資料表格[[#This Row],[訂單編號]],訂單詳細資料表格[成本])</f>
        <v>18084</v>
      </c>
      <c r="I831" s="121">
        <v>760</v>
      </c>
      <c r="J831" s="41" t="s">
        <v>221</v>
      </c>
    </row>
    <row r="832" spans="2:10" ht="16.5" customHeight="1" x14ac:dyDescent="0.25">
      <c r="B832" s="112" t="s">
        <v>705</v>
      </c>
      <c r="C832" s="113" t="s">
        <v>188</v>
      </c>
      <c r="D832" s="113" t="s">
        <v>151</v>
      </c>
      <c r="E832" s="114">
        <v>41574</v>
      </c>
      <c r="F832" s="41" t="s">
        <v>1296</v>
      </c>
      <c r="G832" s="121">
        <f>SUMIF(訂單詳細資料表格[訂單編號],訂單資料表格[[#This Row],[訂單編號]],訂單詳細資料表格[小計])</f>
        <v>65263</v>
      </c>
      <c r="H832" s="121">
        <f>SUMIF(訂單詳細資料表格[訂單編號],訂單資料表格[[#This Row],[訂單編號]],訂單詳細資料表格[成本])</f>
        <v>49065</v>
      </c>
      <c r="I832" s="121">
        <v>155</v>
      </c>
      <c r="J832" s="41" t="s">
        <v>221</v>
      </c>
    </row>
    <row r="833" spans="2:10" ht="16.5" customHeight="1" x14ac:dyDescent="0.25">
      <c r="B833" s="112" t="s">
        <v>495</v>
      </c>
      <c r="C833" s="113" t="s">
        <v>188</v>
      </c>
      <c r="D833" s="113" t="s">
        <v>151</v>
      </c>
      <c r="E833" s="114">
        <v>41582</v>
      </c>
      <c r="F833" s="41" t="s">
        <v>1296</v>
      </c>
      <c r="G833" s="121">
        <f>SUMIF(訂單詳細資料表格[訂單編號],訂單資料表格[[#This Row],[訂單編號]],訂單詳細資料表格[小計])</f>
        <v>15840</v>
      </c>
      <c r="H833" s="121">
        <f>SUMIF(訂單詳細資料表格[訂單編號],訂單資料表格[[#This Row],[訂單編號]],訂單詳細資料表格[成本])</f>
        <v>11574</v>
      </c>
      <c r="I833" s="121">
        <v>367</v>
      </c>
      <c r="J833" s="41" t="s">
        <v>214</v>
      </c>
    </row>
    <row r="834" spans="2:10" ht="16.5" customHeight="1" x14ac:dyDescent="0.25">
      <c r="B834" s="112" t="s">
        <v>1052</v>
      </c>
      <c r="C834" s="113" t="s">
        <v>188</v>
      </c>
      <c r="D834" s="113" t="s">
        <v>155</v>
      </c>
      <c r="E834" s="114">
        <v>41647</v>
      </c>
      <c r="F834" s="41" t="s">
        <v>1295</v>
      </c>
      <c r="G834" s="121">
        <f>SUMIF(訂單詳細資料表格[訂單編號],訂單資料表格[[#This Row],[訂單編號]],訂單詳細資料表格[小計])</f>
        <v>81133</v>
      </c>
      <c r="H834" s="121">
        <f>SUMIF(訂單詳細資料表格[訂單編號],訂單資料表格[[#This Row],[訂單編號]],訂單詳細資料表格[成本])</f>
        <v>41791</v>
      </c>
      <c r="I834" s="121">
        <v>660</v>
      </c>
      <c r="J834" s="41" t="s">
        <v>221</v>
      </c>
    </row>
    <row r="835" spans="2:10" ht="16.5" customHeight="1" x14ac:dyDescent="0.25">
      <c r="B835" s="112" t="s">
        <v>1053</v>
      </c>
      <c r="C835" s="113" t="s">
        <v>188</v>
      </c>
      <c r="D835" s="113" t="s">
        <v>155</v>
      </c>
      <c r="E835" s="114">
        <v>41648</v>
      </c>
      <c r="F835" s="41" t="s">
        <v>1295</v>
      </c>
      <c r="G835" s="121">
        <f>SUMIF(訂單詳細資料表格[訂單編號],訂單資料表格[[#This Row],[訂單編號]],訂單詳細資料表格[小計])</f>
        <v>5510</v>
      </c>
      <c r="H835" s="121">
        <f>SUMIF(訂單詳細資料表格[訂單編號],訂單資料表格[[#This Row],[訂單編號]],訂單詳細資料表格[成本])</f>
        <v>3724</v>
      </c>
      <c r="I835" s="121">
        <v>3</v>
      </c>
      <c r="J835" s="41" t="s">
        <v>214</v>
      </c>
    </row>
    <row r="836" spans="2:10" ht="16.5" customHeight="1" x14ac:dyDescent="0.25">
      <c r="B836" s="112" t="s">
        <v>1265</v>
      </c>
      <c r="C836" s="113" t="s">
        <v>188</v>
      </c>
      <c r="D836" s="113" t="s">
        <v>130</v>
      </c>
      <c r="E836" s="114">
        <v>41648</v>
      </c>
      <c r="F836" s="41" t="s">
        <v>1296</v>
      </c>
      <c r="G836" s="121">
        <f>SUMIF(訂單詳細資料表格[訂單編號],訂單資料表格[[#This Row],[訂單編號]],訂單詳細資料表格[小計])</f>
        <v>58107</v>
      </c>
      <c r="H836" s="121">
        <f>SUMIF(訂單詳細資料表格[訂單編號],訂單資料表格[[#This Row],[訂單編號]],訂單詳細資料表格[成本])</f>
        <v>38223</v>
      </c>
      <c r="I836" s="121">
        <v>10</v>
      </c>
      <c r="J836" s="41" t="s">
        <v>214</v>
      </c>
    </row>
    <row r="837" spans="2:10" ht="16.5" customHeight="1" x14ac:dyDescent="0.25">
      <c r="B837" s="112" t="s">
        <v>1060</v>
      </c>
      <c r="C837" s="113" t="s">
        <v>188</v>
      </c>
      <c r="D837" s="113" t="s">
        <v>151</v>
      </c>
      <c r="E837" s="114">
        <v>41655</v>
      </c>
      <c r="F837" s="41" t="s">
        <v>1296</v>
      </c>
      <c r="G837" s="121">
        <f>SUMIF(訂單詳細資料表格[訂單編號],訂單資料表格[[#This Row],[訂單編號]],訂單詳細資料表格[小計])</f>
        <v>469466</v>
      </c>
      <c r="H837" s="121">
        <f>SUMIF(訂單詳細資料表格[訂單編號],訂單資料表格[[#This Row],[訂單編號]],訂單詳細資料表格[成本])</f>
        <v>270274</v>
      </c>
      <c r="I837" s="121">
        <v>2780</v>
      </c>
      <c r="J837" s="41" t="s">
        <v>221</v>
      </c>
    </row>
    <row r="838" spans="2:10" ht="16.5" customHeight="1" x14ac:dyDescent="0.25">
      <c r="B838" s="112" t="s">
        <v>1064</v>
      </c>
      <c r="C838" s="113" t="s">
        <v>188</v>
      </c>
      <c r="D838" s="113" t="s">
        <v>151</v>
      </c>
      <c r="E838" s="114">
        <v>41659</v>
      </c>
      <c r="F838" s="41" t="s">
        <v>1296</v>
      </c>
      <c r="G838" s="121">
        <f>SUMIF(訂單詳細資料表格[訂單編號],訂單資料表格[[#This Row],[訂單編號]],訂單詳細資料表格[小計])</f>
        <v>54372</v>
      </c>
      <c r="H838" s="121">
        <f>SUMIF(訂單詳細資料表格[訂單編號],訂單資料表格[[#This Row],[訂單編號]],訂單詳細資料表格[成本])</f>
        <v>37812</v>
      </c>
      <c r="I838" s="121">
        <v>200</v>
      </c>
      <c r="J838" s="41" t="s">
        <v>221</v>
      </c>
    </row>
    <row r="839" spans="2:10" ht="16.5" customHeight="1" x14ac:dyDescent="0.25">
      <c r="B839" s="112" t="s">
        <v>794</v>
      </c>
      <c r="C839" s="113" t="s">
        <v>188</v>
      </c>
      <c r="D839" s="113" t="s">
        <v>151</v>
      </c>
      <c r="E839" s="114">
        <v>41683</v>
      </c>
      <c r="F839" s="41" t="s">
        <v>1295</v>
      </c>
      <c r="G839" s="121">
        <f>SUMIF(訂單詳細資料表格[訂單編號],訂單資料表格[[#This Row],[訂單編號]],訂單詳細資料表格[小計])</f>
        <v>269772</v>
      </c>
      <c r="H839" s="121">
        <f>SUMIF(訂單詳細資料表格[訂單編號],訂單資料表格[[#This Row],[訂單編號]],訂單詳細資料表格[成本])</f>
        <v>157796</v>
      </c>
      <c r="I839" s="121">
        <v>2038</v>
      </c>
      <c r="J839" s="41" t="s">
        <v>214</v>
      </c>
    </row>
    <row r="840" spans="2:10" ht="16.5" customHeight="1" x14ac:dyDescent="0.25">
      <c r="B840" s="112" t="s">
        <v>748</v>
      </c>
      <c r="C840" s="113" t="s">
        <v>188</v>
      </c>
      <c r="D840" s="113" t="s">
        <v>155</v>
      </c>
      <c r="E840" s="114">
        <v>41692</v>
      </c>
      <c r="F840" s="41" t="s">
        <v>1296</v>
      </c>
      <c r="G840" s="121">
        <f>SUMIF(訂單詳細資料表格[訂單編號],訂單資料表格[[#This Row],[訂單編號]],訂單詳細資料表格[小計])</f>
        <v>30383</v>
      </c>
      <c r="H840" s="121">
        <f>SUMIF(訂單詳細資料表格[訂單編號],訂單資料表格[[#This Row],[訂單編號]],訂單詳細資料表格[成本])</f>
        <v>14052</v>
      </c>
      <c r="I840" s="121">
        <v>21</v>
      </c>
      <c r="J840" s="41" t="s">
        <v>221</v>
      </c>
    </row>
    <row r="841" spans="2:10" ht="16.5" customHeight="1" x14ac:dyDescent="0.25">
      <c r="B841" s="112" t="s">
        <v>806</v>
      </c>
      <c r="C841" s="113" t="s">
        <v>188</v>
      </c>
      <c r="D841" s="113" t="s">
        <v>155</v>
      </c>
      <c r="E841" s="114">
        <v>41699</v>
      </c>
      <c r="F841" s="41" t="s">
        <v>1297</v>
      </c>
      <c r="G841" s="121">
        <f>SUMIF(訂單詳細資料表格[訂單編號],訂單資料表格[[#This Row],[訂單編號]],訂單詳細資料表格[小計])</f>
        <v>127615</v>
      </c>
      <c r="H841" s="121">
        <f>SUMIF(訂單詳細資料表格[訂單編號],訂單資料表格[[#This Row],[訂單編號]],訂單詳細資料表格[成本])</f>
        <v>62226</v>
      </c>
      <c r="I841" s="121">
        <v>265</v>
      </c>
      <c r="J841" s="41" t="s">
        <v>221</v>
      </c>
    </row>
    <row r="842" spans="2:10" ht="16.5" customHeight="1" x14ac:dyDescent="0.25">
      <c r="B842" s="112" t="s">
        <v>823</v>
      </c>
      <c r="C842" s="113" t="s">
        <v>188</v>
      </c>
      <c r="D842" s="113" t="s">
        <v>130</v>
      </c>
      <c r="E842" s="114">
        <v>41718</v>
      </c>
      <c r="F842" s="41" t="s">
        <v>1295</v>
      </c>
      <c r="G842" s="121">
        <f>SUMIF(訂單詳細資料表格[訂單編號],訂單資料表格[[#This Row],[訂單編號]],訂單詳細資料表格[小計])</f>
        <v>276845</v>
      </c>
      <c r="H842" s="121">
        <f>SUMIF(訂單詳細資料表格[訂單編號],訂單資料表格[[#This Row],[訂單編號]],訂單詳細資料表格[成本])</f>
        <v>148347</v>
      </c>
      <c r="I842" s="121">
        <v>1546</v>
      </c>
      <c r="J842" s="41" t="s">
        <v>214</v>
      </c>
    </row>
    <row r="843" spans="2:10" ht="16.5" customHeight="1" x14ac:dyDescent="0.25">
      <c r="B843" s="112" t="s">
        <v>877</v>
      </c>
      <c r="C843" s="113" t="s">
        <v>188</v>
      </c>
      <c r="D843" s="113" t="s">
        <v>130</v>
      </c>
      <c r="E843" s="114">
        <v>41781</v>
      </c>
      <c r="F843" s="41" t="s">
        <v>1296</v>
      </c>
      <c r="G843" s="121">
        <f>SUMIF(訂單詳細資料表格[訂單編號],訂單資料表格[[#This Row],[訂單編號]],訂單詳細資料表格[小計])</f>
        <v>206806</v>
      </c>
      <c r="H843" s="121">
        <f>SUMIF(訂單詳細資料表格[訂單編號],訂單資料表格[[#This Row],[訂單編號]],訂單詳細資料表格[成本])</f>
        <v>119963</v>
      </c>
      <c r="I843" s="121">
        <v>4718</v>
      </c>
      <c r="J843" s="41" t="s">
        <v>221</v>
      </c>
    </row>
    <row r="844" spans="2:10" ht="16.5" customHeight="1" x14ac:dyDescent="0.25">
      <c r="B844" s="112" t="s">
        <v>1152</v>
      </c>
      <c r="C844" s="113" t="s">
        <v>188</v>
      </c>
      <c r="D844" s="113" t="s">
        <v>155</v>
      </c>
      <c r="E844" s="114">
        <v>41808</v>
      </c>
      <c r="F844" s="41" t="s">
        <v>1296</v>
      </c>
      <c r="G844" s="121">
        <f>SUMIF(訂單詳細資料表格[訂單編號],訂單資料表格[[#This Row],[訂單編號]],訂單詳細資料表格[小計])</f>
        <v>42194</v>
      </c>
      <c r="H844" s="121">
        <f>SUMIF(訂單詳細資料表格[訂單編號],訂單資料表格[[#This Row],[訂單編號]],訂單詳細資料表格[成本])</f>
        <v>26928</v>
      </c>
      <c r="I844" s="121">
        <v>27</v>
      </c>
      <c r="J844" s="41" t="s">
        <v>221</v>
      </c>
    </row>
    <row r="845" spans="2:10" ht="16.5" customHeight="1" x14ac:dyDescent="0.25">
      <c r="B845" s="112" t="s">
        <v>915</v>
      </c>
      <c r="C845" s="113" t="s">
        <v>188</v>
      </c>
      <c r="D845" s="113" t="s">
        <v>151</v>
      </c>
      <c r="E845" s="114">
        <v>41823</v>
      </c>
      <c r="F845" s="41" t="s">
        <v>1297</v>
      </c>
      <c r="G845" s="121">
        <f>SUMIF(訂單詳細資料表格[訂單編號],訂單資料表格[[#This Row],[訂單編號]],訂單詳細資料表格[小計])</f>
        <v>320450</v>
      </c>
      <c r="H845" s="121">
        <f>SUMIF(訂單詳細資料表格[訂單編號],訂單資料表格[[#This Row],[訂單編號]],訂單詳細資料表格[成本])</f>
        <v>152304</v>
      </c>
      <c r="I845" s="121">
        <v>1162</v>
      </c>
      <c r="J845" s="41" t="s">
        <v>221</v>
      </c>
    </row>
    <row r="846" spans="2:10" ht="16.5" customHeight="1" x14ac:dyDescent="0.25">
      <c r="B846" s="112" t="s">
        <v>933</v>
      </c>
      <c r="C846" s="113" t="s">
        <v>188</v>
      </c>
      <c r="D846" s="113" t="s">
        <v>151</v>
      </c>
      <c r="E846" s="114">
        <v>41849</v>
      </c>
      <c r="F846" s="41" t="s">
        <v>1297</v>
      </c>
      <c r="G846" s="121">
        <f>SUMIF(訂單詳細資料表格[訂單編號],訂單資料表格[[#This Row],[訂單編號]],訂單詳細資料表格[小計])</f>
        <v>217252</v>
      </c>
      <c r="H846" s="121">
        <f>SUMIF(訂單詳細資料表格[訂單編號],訂單資料表格[[#This Row],[訂單編號]],訂單詳細資料表格[成本])</f>
        <v>115934</v>
      </c>
      <c r="I846" s="121">
        <v>3192</v>
      </c>
      <c r="J846" s="41" t="s">
        <v>221</v>
      </c>
    </row>
    <row r="847" spans="2:10" ht="16.5" customHeight="1" x14ac:dyDescent="0.25">
      <c r="B847" s="112" t="s">
        <v>993</v>
      </c>
      <c r="C847" s="113" t="s">
        <v>188</v>
      </c>
      <c r="D847" s="113" t="s">
        <v>151</v>
      </c>
      <c r="E847" s="114">
        <v>41934</v>
      </c>
      <c r="F847" s="41" t="s">
        <v>1297</v>
      </c>
      <c r="G847" s="121">
        <f>SUMIF(訂單詳細資料表格[訂單編號],訂單資料表格[[#This Row],[訂單編號]],訂單詳細資料表格[小計])</f>
        <v>264447</v>
      </c>
      <c r="H847" s="121">
        <f>SUMIF(訂單詳細資料表格[訂單編號],訂單資料表格[[#This Row],[訂單編號]],訂單詳細資料表格[成本])</f>
        <v>126713</v>
      </c>
      <c r="I847" s="121">
        <v>2108</v>
      </c>
      <c r="J847" s="41" t="s">
        <v>214</v>
      </c>
    </row>
    <row r="848" spans="2:10" ht="16.5" customHeight="1" x14ac:dyDescent="0.25">
      <c r="B848" s="112" t="s">
        <v>1228</v>
      </c>
      <c r="C848" s="113" t="s">
        <v>188</v>
      </c>
      <c r="D848" s="113" t="s">
        <v>130</v>
      </c>
      <c r="E848" s="114">
        <v>41957</v>
      </c>
      <c r="F848" s="41" t="s">
        <v>1297</v>
      </c>
      <c r="G848" s="121">
        <f>SUMIF(訂單詳細資料表格[訂單編號],訂單資料表格[[#This Row],[訂單編號]],訂單詳細資料表格[小計])</f>
        <v>83790</v>
      </c>
      <c r="H848" s="121">
        <f>SUMIF(訂單詳細資料表格[訂單編號],訂單資料表格[[#This Row],[訂單編號]],訂單詳細資料表格[成本])</f>
        <v>27150</v>
      </c>
      <c r="I848" s="121">
        <v>44</v>
      </c>
      <c r="J848" s="41" t="s">
        <v>214</v>
      </c>
    </row>
    <row r="849" spans="2:10" ht="16.5" customHeight="1" x14ac:dyDescent="0.25">
      <c r="B849" s="112" t="s">
        <v>1022</v>
      </c>
      <c r="C849" s="113" t="s">
        <v>188</v>
      </c>
      <c r="D849" s="113" t="s">
        <v>151</v>
      </c>
      <c r="E849" s="114">
        <v>41974</v>
      </c>
      <c r="F849" s="41" t="s">
        <v>1295</v>
      </c>
      <c r="G849" s="121">
        <f>SUMIF(訂單詳細資料表格[訂單編號],訂單資料表格[[#This Row],[訂單編號]],訂單詳細資料表格[小計])</f>
        <v>544493</v>
      </c>
      <c r="H849" s="121">
        <f>SUMIF(訂單詳細資料表格[訂單編號],訂單資料表格[[#This Row],[訂單編號]],訂單詳細資料表格[成本])</f>
        <v>285443</v>
      </c>
      <c r="I849" s="121">
        <v>7399</v>
      </c>
      <c r="J849" s="41" t="s">
        <v>221</v>
      </c>
    </row>
    <row r="850" spans="2:10" ht="16.5" customHeight="1" x14ac:dyDescent="0.25">
      <c r="B850" s="112" t="s">
        <v>1243</v>
      </c>
      <c r="C850" s="113" t="s">
        <v>188</v>
      </c>
      <c r="D850" s="113" t="s">
        <v>155</v>
      </c>
      <c r="E850" s="114">
        <v>41977</v>
      </c>
      <c r="F850" s="41" t="s">
        <v>1297</v>
      </c>
      <c r="G850" s="121">
        <f>SUMIF(訂單詳細資料表格[訂單編號],訂單資料表格[[#This Row],[訂單編號]],訂單詳細資料表格[小計])</f>
        <v>78936</v>
      </c>
      <c r="H850" s="121">
        <f>SUMIF(訂單詳細資料表格[訂單編號],訂單資料表格[[#This Row],[訂單編號]],訂單詳細資料表格[成本])</f>
        <v>40284</v>
      </c>
      <c r="I850" s="121">
        <v>1704</v>
      </c>
      <c r="J850" s="41" t="s">
        <v>214</v>
      </c>
    </row>
    <row r="851" spans="2:10" ht="16.5" customHeight="1" x14ac:dyDescent="0.25">
      <c r="B851" s="112" t="s">
        <v>1043</v>
      </c>
      <c r="C851" s="113" t="s">
        <v>188</v>
      </c>
      <c r="D851" s="113" t="s">
        <v>130</v>
      </c>
      <c r="E851" s="114">
        <v>41999</v>
      </c>
      <c r="F851" s="41" t="s">
        <v>1295</v>
      </c>
      <c r="G851" s="121">
        <f>SUMIF(訂單詳細資料表格[訂單編號],訂單資料表格[[#This Row],[訂單編號]],訂單詳細資料表格[小計])</f>
        <v>101866</v>
      </c>
      <c r="H851" s="121">
        <f>SUMIF(訂單詳細資料表格[訂單編號],訂單資料表格[[#This Row],[訂單編號]],訂單詳細資料表格[成本])</f>
        <v>68138</v>
      </c>
      <c r="I851" s="121">
        <v>426</v>
      </c>
      <c r="J851" s="41" t="s">
        <v>214</v>
      </c>
    </row>
    <row r="852" spans="2:10" ht="16.5" customHeight="1" x14ac:dyDescent="0.25">
      <c r="B852" s="112" t="s">
        <v>557</v>
      </c>
      <c r="C852" s="113" t="s">
        <v>191</v>
      </c>
      <c r="D852" s="113" t="s">
        <v>121</v>
      </c>
      <c r="E852" s="114">
        <v>41298</v>
      </c>
      <c r="F852" s="41" t="s">
        <v>1297</v>
      </c>
      <c r="G852" s="121">
        <f>SUMIF(訂單詳細資料表格[訂單編號],訂單資料表格[[#This Row],[訂單編號]],訂單詳細資料表格[小計])</f>
        <v>45468</v>
      </c>
      <c r="H852" s="121">
        <f>SUMIF(訂單詳細資料表格[訂單編號],訂單資料表格[[#This Row],[訂單編號]],訂單詳細資料表格[成本])</f>
        <v>23724</v>
      </c>
      <c r="I852" s="121">
        <v>14</v>
      </c>
      <c r="J852" s="41" t="s">
        <v>214</v>
      </c>
    </row>
    <row r="853" spans="2:10" ht="16.5" customHeight="1" x14ac:dyDescent="0.25">
      <c r="B853" s="112" t="s">
        <v>280</v>
      </c>
      <c r="C853" s="113" t="s">
        <v>191</v>
      </c>
      <c r="D853" s="113" t="s">
        <v>161</v>
      </c>
      <c r="E853" s="114">
        <v>41312</v>
      </c>
      <c r="F853" s="41" t="s">
        <v>1296</v>
      </c>
      <c r="G853" s="121">
        <f>SUMIF(訂單詳細資料表格[訂單編號],訂單資料表格[[#This Row],[訂單編號]],訂單詳細資料表格[小計])</f>
        <v>562477</v>
      </c>
      <c r="H853" s="121">
        <f>SUMIF(訂單詳細資料表格[訂單編號],訂單資料表格[[#This Row],[訂單編號]],訂單詳細資料表格[成本])</f>
        <v>316915</v>
      </c>
      <c r="I853" s="121">
        <v>6705</v>
      </c>
      <c r="J853" s="41" t="s">
        <v>214</v>
      </c>
    </row>
    <row r="854" spans="2:10" ht="16.5" customHeight="1" x14ac:dyDescent="0.25">
      <c r="B854" s="112" t="s">
        <v>568</v>
      </c>
      <c r="C854" s="113" t="s">
        <v>191</v>
      </c>
      <c r="D854" s="113" t="s">
        <v>121</v>
      </c>
      <c r="E854" s="114">
        <v>41322</v>
      </c>
      <c r="F854" s="41" t="s">
        <v>1295</v>
      </c>
      <c r="G854" s="121">
        <f>SUMIF(訂單詳細資料表格[訂單編號],訂單資料表格[[#This Row],[訂單編號]],訂單詳細資料表格[小計])</f>
        <v>147904</v>
      </c>
      <c r="H854" s="121">
        <f>SUMIF(訂單詳細資料表格[訂單編號],訂單資料表格[[#This Row],[訂單編號]],訂單詳細資料表格[成本])</f>
        <v>80930</v>
      </c>
      <c r="I854" s="121">
        <v>1450</v>
      </c>
      <c r="J854" s="41" t="s">
        <v>221</v>
      </c>
    </row>
    <row r="855" spans="2:10" ht="16.5" customHeight="1" x14ac:dyDescent="0.25">
      <c r="B855" s="112" t="s">
        <v>315</v>
      </c>
      <c r="C855" s="113" t="s">
        <v>191</v>
      </c>
      <c r="D855" s="113" t="s">
        <v>147</v>
      </c>
      <c r="E855" s="114">
        <v>41350</v>
      </c>
      <c r="F855" s="41" t="s">
        <v>1297</v>
      </c>
      <c r="G855" s="121">
        <f>SUMIF(訂單詳細資料表格[訂單編號],訂單資料表格[[#This Row],[訂單編號]],訂單詳細資料表格[小計])</f>
        <v>173313</v>
      </c>
      <c r="H855" s="121">
        <f>SUMIF(訂單詳細資料表格[訂單編號],訂單資料表格[[#This Row],[訂單編號]],訂單詳細資料表格[成本])</f>
        <v>93731</v>
      </c>
      <c r="I855" s="121">
        <v>2798</v>
      </c>
      <c r="J855" s="41" t="s">
        <v>214</v>
      </c>
    </row>
    <row r="856" spans="2:10" ht="16.5" customHeight="1" x14ac:dyDescent="0.25">
      <c r="B856" s="112" t="s">
        <v>317</v>
      </c>
      <c r="C856" s="113" t="s">
        <v>191</v>
      </c>
      <c r="D856" s="113" t="s">
        <v>147</v>
      </c>
      <c r="E856" s="114">
        <v>41352</v>
      </c>
      <c r="F856" s="41" t="s">
        <v>1296</v>
      </c>
      <c r="G856" s="121">
        <f>SUMIF(訂單詳細資料表格[訂單編號],訂單資料表格[[#This Row],[訂單編號]],訂單詳細資料表格[小計])</f>
        <v>586808</v>
      </c>
      <c r="H856" s="121">
        <f>SUMIF(訂單詳細資料表格[訂單編號],訂單資料表格[[#This Row],[訂單編號]],訂單詳細資料表格[成本])</f>
        <v>309011</v>
      </c>
      <c r="I856" s="121">
        <v>9325</v>
      </c>
      <c r="J856" s="41" t="s">
        <v>214</v>
      </c>
    </row>
    <row r="857" spans="2:10" ht="16.5" customHeight="1" x14ac:dyDescent="0.25">
      <c r="B857" s="112" t="s">
        <v>322</v>
      </c>
      <c r="C857" s="113" t="s">
        <v>191</v>
      </c>
      <c r="D857" s="113" t="s">
        <v>121</v>
      </c>
      <c r="E857" s="114">
        <v>41359</v>
      </c>
      <c r="F857" s="41" t="s">
        <v>1295</v>
      </c>
      <c r="G857" s="121">
        <f>SUMIF(訂單詳細資料表格[訂單編號],訂單資料表格[[#This Row],[訂單編號]],訂單詳細資料表格[小計])</f>
        <v>111549</v>
      </c>
      <c r="H857" s="121">
        <f>SUMIF(訂單詳細資料表格[訂單編號],訂單資料表格[[#This Row],[訂單編號]],訂單詳細資料表格[成本])</f>
        <v>64540</v>
      </c>
      <c r="I857" s="121">
        <v>672</v>
      </c>
      <c r="J857" s="41" t="s">
        <v>214</v>
      </c>
    </row>
    <row r="858" spans="2:10" ht="16.5" customHeight="1" x14ac:dyDescent="0.25">
      <c r="B858" s="112" t="s">
        <v>597</v>
      </c>
      <c r="C858" s="113" t="s">
        <v>191</v>
      </c>
      <c r="D858" s="113" t="s">
        <v>161</v>
      </c>
      <c r="E858" s="114">
        <v>41366</v>
      </c>
      <c r="F858" s="41" t="s">
        <v>1295</v>
      </c>
      <c r="G858" s="121">
        <f>SUMIF(訂單詳細資料表格[訂單編號],訂單資料表格[[#This Row],[訂單編號]],訂單詳細資料表格[小計])</f>
        <v>60992</v>
      </c>
      <c r="H858" s="121">
        <f>SUMIF(訂單詳細資料表格[訂單編號],訂單資料表格[[#This Row],[訂單編號]],訂單詳細資料表格[成本])</f>
        <v>36864</v>
      </c>
      <c r="I858" s="121">
        <v>12</v>
      </c>
      <c r="J858" s="41" t="s">
        <v>221</v>
      </c>
    </row>
    <row r="859" spans="2:10" ht="16.5" customHeight="1" x14ac:dyDescent="0.25">
      <c r="B859" s="112" t="s">
        <v>334</v>
      </c>
      <c r="C859" s="113" t="s">
        <v>191</v>
      </c>
      <c r="D859" s="113" t="s">
        <v>147</v>
      </c>
      <c r="E859" s="114">
        <v>41373</v>
      </c>
      <c r="F859" s="41" t="s">
        <v>1297</v>
      </c>
      <c r="G859" s="121">
        <f>SUMIF(訂單詳細資料表格[訂單編號],訂單資料表格[[#This Row],[訂單編號]],訂單詳細資料表格[小計])</f>
        <v>124316</v>
      </c>
      <c r="H859" s="121">
        <f>SUMIF(訂單詳細資料表格[訂單編號],訂單資料表格[[#This Row],[訂單編號]],訂單詳細資料表格[成本])</f>
        <v>79450</v>
      </c>
      <c r="I859" s="121">
        <v>2257</v>
      </c>
      <c r="J859" s="41" t="s">
        <v>214</v>
      </c>
    </row>
    <row r="860" spans="2:10" ht="16.5" customHeight="1" x14ac:dyDescent="0.25">
      <c r="B860" s="112" t="s">
        <v>621</v>
      </c>
      <c r="C860" s="113" t="s">
        <v>191</v>
      </c>
      <c r="D860" s="113" t="s">
        <v>161</v>
      </c>
      <c r="E860" s="114">
        <v>41412</v>
      </c>
      <c r="F860" s="41" t="s">
        <v>1295</v>
      </c>
      <c r="G860" s="121">
        <f>SUMIF(訂單詳細資料表格[訂單編號],訂單資料表格[[#This Row],[訂單編號]],訂單詳細資料表格[小計])</f>
        <v>172584</v>
      </c>
      <c r="H860" s="121">
        <f>SUMIF(訂單詳細資料表格[訂單編號],訂單資料表格[[#This Row],[訂單編號]],訂單詳細資料表格[成本])</f>
        <v>69564</v>
      </c>
      <c r="I860" s="121">
        <v>1044</v>
      </c>
      <c r="J860" s="41" t="s">
        <v>221</v>
      </c>
    </row>
    <row r="861" spans="2:10" ht="16.5" customHeight="1" x14ac:dyDescent="0.25">
      <c r="B861" s="112" t="s">
        <v>629</v>
      </c>
      <c r="C861" s="113" t="s">
        <v>191</v>
      </c>
      <c r="D861" s="113" t="s">
        <v>121</v>
      </c>
      <c r="E861" s="114">
        <v>41428</v>
      </c>
      <c r="F861" s="41" t="s">
        <v>1296</v>
      </c>
      <c r="G861" s="121">
        <f>SUMIF(訂單詳細資料表格[訂單編號],訂單資料表格[[#This Row],[訂單編號]],訂單詳細資料表格[小計])</f>
        <v>26875</v>
      </c>
      <c r="H861" s="121">
        <f>SUMIF(訂單詳細資料表格[訂單編號],訂單資料表格[[#This Row],[訂單編號]],訂單詳細資料表格[成本])</f>
        <v>18925</v>
      </c>
      <c r="I861" s="121">
        <v>559</v>
      </c>
      <c r="J861" s="41" t="s">
        <v>221</v>
      </c>
    </row>
    <row r="862" spans="2:10" ht="16.5" customHeight="1" x14ac:dyDescent="0.25">
      <c r="B862" s="112" t="s">
        <v>647</v>
      </c>
      <c r="C862" s="113" t="s">
        <v>191</v>
      </c>
      <c r="D862" s="113" t="s">
        <v>121</v>
      </c>
      <c r="E862" s="114">
        <v>41470</v>
      </c>
      <c r="F862" s="41" t="s">
        <v>1295</v>
      </c>
      <c r="G862" s="121">
        <f>SUMIF(訂單詳細資料表格[訂單編號],訂單資料表格[[#This Row],[訂單編號]],訂單詳細資料表格[小計])</f>
        <v>23467</v>
      </c>
      <c r="H862" s="121">
        <f>SUMIF(訂單詳細資料表格[訂單編號],訂單資料表格[[#This Row],[訂單編號]],訂單詳細資料表格[成本])</f>
        <v>8928</v>
      </c>
      <c r="I862" s="121">
        <v>454</v>
      </c>
      <c r="J862" s="41" t="s">
        <v>221</v>
      </c>
    </row>
    <row r="863" spans="2:10" ht="16.5" customHeight="1" x14ac:dyDescent="0.25">
      <c r="B863" s="112" t="s">
        <v>414</v>
      </c>
      <c r="C863" s="113" t="s">
        <v>191</v>
      </c>
      <c r="D863" s="113" t="s">
        <v>161</v>
      </c>
      <c r="E863" s="114">
        <v>41471</v>
      </c>
      <c r="F863" s="41" t="s">
        <v>1295</v>
      </c>
      <c r="G863" s="121">
        <f>SUMIF(訂單詳細資料表格[訂單編號],訂單資料表格[[#This Row],[訂單編號]],訂單詳細資料表格[小計])</f>
        <v>39546</v>
      </c>
      <c r="H863" s="121">
        <f>SUMIF(訂單詳細資料表格[訂單編號],訂單資料表格[[#This Row],[訂單編號]],訂單詳細資料表格[成本])</f>
        <v>24622</v>
      </c>
      <c r="I863" s="121">
        <v>1253</v>
      </c>
      <c r="J863" s="41" t="s">
        <v>214</v>
      </c>
    </row>
    <row r="864" spans="2:10" ht="16.5" customHeight="1" x14ac:dyDescent="0.25">
      <c r="B864" s="112" t="s">
        <v>681</v>
      </c>
      <c r="C864" s="113" t="s">
        <v>191</v>
      </c>
      <c r="D864" s="113" t="s">
        <v>121</v>
      </c>
      <c r="E864" s="114">
        <v>41535</v>
      </c>
      <c r="F864" s="41" t="s">
        <v>1295</v>
      </c>
      <c r="G864" s="121">
        <f>SUMIF(訂單詳細資料表格[訂單編號],訂單資料表格[[#This Row],[訂單編號]],訂單詳細資料表格[小計])</f>
        <v>24723</v>
      </c>
      <c r="H864" s="121">
        <f>SUMIF(訂單詳細資料表格[訂單編號],訂單資料表格[[#This Row],[訂單編號]],訂單詳細資料表格[成本])</f>
        <v>14070</v>
      </c>
      <c r="I864" s="121">
        <v>173</v>
      </c>
      <c r="J864" s="41" t="s">
        <v>221</v>
      </c>
    </row>
    <row r="865" spans="2:10" ht="16.5" customHeight="1" x14ac:dyDescent="0.25">
      <c r="B865" s="112" t="s">
        <v>464</v>
      </c>
      <c r="C865" s="113" t="s">
        <v>191</v>
      </c>
      <c r="D865" s="113" t="s">
        <v>161</v>
      </c>
      <c r="E865" s="114">
        <v>41546</v>
      </c>
      <c r="F865" s="41" t="s">
        <v>1296</v>
      </c>
      <c r="G865" s="121">
        <f>SUMIF(訂單詳細資料表格[訂單編號],訂單資料表格[[#This Row],[訂單編號]],訂單詳細資料表格[小計])</f>
        <v>255222</v>
      </c>
      <c r="H865" s="121">
        <f>SUMIF(訂單詳細資料表格[訂單編號],訂單資料表格[[#This Row],[訂單編號]],訂單詳細資料表格[成本])</f>
        <v>163784</v>
      </c>
      <c r="I865" s="121">
        <v>157</v>
      </c>
      <c r="J865" s="41" t="s">
        <v>214</v>
      </c>
    </row>
    <row r="866" spans="2:10" ht="16.5" customHeight="1" x14ac:dyDescent="0.25">
      <c r="B866" s="112" t="s">
        <v>471</v>
      </c>
      <c r="C866" s="113" t="s">
        <v>191</v>
      </c>
      <c r="D866" s="113" t="s">
        <v>161</v>
      </c>
      <c r="E866" s="114">
        <v>41553</v>
      </c>
      <c r="F866" s="41" t="s">
        <v>1296</v>
      </c>
      <c r="G866" s="121">
        <f>SUMIF(訂單詳細資料表格[訂單編號],訂單資料表格[[#This Row],[訂單編號]],訂單詳細資料表格[小計])</f>
        <v>65034</v>
      </c>
      <c r="H866" s="121">
        <f>SUMIF(訂單詳細資料表格[訂單編號],訂單資料表格[[#This Row],[訂單編號]],訂單詳細資料表格[成本])</f>
        <v>48602</v>
      </c>
      <c r="I866" s="121">
        <v>411</v>
      </c>
      <c r="J866" s="41" t="s">
        <v>214</v>
      </c>
    </row>
    <row r="867" spans="2:10" ht="16.5" customHeight="1" x14ac:dyDescent="0.25">
      <c r="B867" s="112" t="s">
        <v>701</v>
      </c>
      <c r="C867" s="113" t="s">
        <v>191</v>
      </c>
      <c r="D867" s="113" t="s">
        <v>161</v>
      </c>
      <c r="E867" s="114">
        <v>41568</v>
      </c>
      <c r="F867" s="41" t="s">
        <v>1295</v>
      </c>
      <c r="G867" s="121">
        <f>SUMIF(訂單詳細資料表格[訂單編號],訂單資料表格[[#This Row],[訂單編號]],訂單詳細資料表格[小計])</f>
        <v>148408</v>
      </c>
      <c r="H867" s="121">
        <f>SUMIF(訂單詳細資料表格[訂單編號],訂單資料表格[[#This Row],[訂單編號]],訂單詳細資料表格[成本])</f>
        <v>75924</v>
      </c>
      <c r="I867" s="121">
        <v>1631</v>
      </c>
      <c r="J867" s="41" t="s">
        <v>221</v>
      </c>
    </row>
    <row r="868" spans="2:10" ht="16.5" customHeight="1" x14ac:dyDescent="0.25">
      <c r="B868" s="112" t="s">
        <v>507</v>
      </c>
      <c r="C868" s="113" t="s">
        <v>191</v>
      </c>
      <c r="D868" s="113" t="s">
        <v>161</v>
      </c>
      <c r="E868" s="114">
        <v>41596</v>
      </c>
      <c r="F868" s="41" t="s">
        <v>1296</v>
      </c>
      <c r="G868" s="121">
        <f>SUMIF(訂單詳細資料表格[訂單編號],訂單資料表格[[#This Row],[訂單編號]],訂單詳細資料表格[小計])</f>
        <v>46510</v>
      </c>
      <c r="H868" s="121">
        <f>SUMIF(訂單詳細資料表格[訂單編號],訂單資料表格[[#This Row],[訂單編號]],訂單詳細資料表格[成本])</f>
        <v>34654</v>
      </c>
      <c r="I868" s="121">
        <v>95</v>
      </c>
      <c r="J868" s="41" t="s">
        <v>221</v>
      </c>
    </row>
    <row r="869" spans="2:10" ht="16.5" customHeight="1" x14ac:dyDescent="0.25">
      <c r="B869" s="112" t="s">
        <v>725</v>
      </c>
      <c r="C869" s="113" t="s">
        <v>191</v>
      </c>
      <c r="D869" s="113" t="s">
        <v>147</v>
      </c>
      <c r="E869" s="114">
        <v>41607</v>
      </c>
      <c r="F869" s="41" t="s">
        <v>1296</v>
      </c>
      <c r="G869" s="121">
        <f>SUMIF(訂單詳細資料表格[訂單編號],訂單資料表格[[#This Row],[訂單編號]],訂單詳細資料表格[小計])</f>
        <v>107160</v>
      </c>
      <c r="H869" s="121">
        <f>SUMIF(訂單詳細資料表格[訂單編號],訂單資料表格[[#This Row],[訂單編號]],訂單詳細資料表格[成本])</f>
        <v>52734</v>
      </c>
      <c r="I869" s="121">
        <v>1433</v>
      </c>
      <c r="J869" s="41" t="s">
        <v>214</v>
      </c>
    </row>
    <row r="870" spans="2:10" ht="16.5" customHeight="1" x14ac:dyDescent="0.25">
      <c r="B870" s="112" t="s">
        <v>730</v>
      </c>
      <c r="C870" s="113" t="s">
        <v>191</v>
      </c>
      <c r="D870" s="113" t="s">
        <v>121</v>
      </c>
      <c r="E870" s="114">
        <v>41612</v>
      </c>
      <c r="F870" s="41" t="s">
        <v>1297</v>
      </c>
      <c r="G870" s="121">
        <f>SUMIF(訂單詳細資料表格[訂單編號],訂單資料表格[[#This Row],[訂單編號]],訂單詳細資料表格[小計])</f>
        <v>385451</v>
      </c>
      <c r="H870" s="121">
        <f>SUMIF(訂單詳細資料表格[訂單編號],訂單資料表格[[#This Row],[訂單編號]],訂單詳細資料表格[成本])</f>
        <v>201093</v>
      </c>
      <c r="I870" s="121">
        <v>1483</v>
      </c>
      <c r="J870" s="41" t="s">
        <v>214</v>
      </c>
    </row>
    <row r="871" spans="2:10" ht="16.5" customHeight="1" x14ac:dyDescent="0.25">
      <c r="B871" s="112" t="s">
        <v>518</v>
      </c>
      <c r="C871" s="113" t="s">
        <v>191</v>
      </c>
      <c r="D871" s="113" t="s">
        <v>147</v>
      </c>
      <c r="E871" s="114">
        <v>41613</v>
      </c>
      <c r="F871" s="41" t="s">
        <v>1296</v>
      </c>
      <c r="G871" s="121">
        <f>SUMIF(訂單詳細資料表格[訂單編號],訂單資料表格[[#This Row],[訂單編號]],訂單詳細資料表格[小計])</f>
        <v>216787</v>
      </c>
      <c r="H871" s="121">
        <f>SUMIF(訂單詳細資料表格[訂單編號],訂單資料表格[[#This Row],[訂單編號]],訂單詳細資料表格[成本])</f>
        <v>145581</v>
      </c>
      <c r="I871" s="121">
        <v>2745</v>
      </c>
      <c r="J871" s="41" t="s">
        <v>214</v>
      </c>
    </row>
    <row r="872" spans="2:10" ht="16.5" customHeight="1" x14ac:dyDescent="0.25">
      <c r="B872" s="112" t="s">
        <v>528</v>
      </c>
      <c r="C872" s="113" t="s">
        <v>191</v>
      </c>
      <c r="D872" s="113" t="s">
        <v>147</v>
      </c>
      <c r="E872" s="114">
        <v>41623</v>
      </c>
      <c r="F872" s="41" t="s">
        <v>1296</v>
      </c>
      <c r="G872" s="121">
        <f>SUMIF(訂單詳細資料表格[訂單編號],訂單資料表格[[#This Row],[訂單編號]],訂單詳細資料表格[小計])</f>
        <v>323084</v>
      </c>
      <c r="H872" s="121">
        <f>SUMIF(訂單詳細資料表格[訂單編號],訂單資料表格[[#This Row],[訂單編號]],訂單詳細資料表格[成本])</f>
        <v>165839</v>
      </c>
      <c r="I872" s="121">
        <v>3705</v>
      </c>
      <c r="J872" s="41" t="s">
        <v>214</v>
      </c>
    </row>
    <row r="873" spans="2:10" ht="16.5" customHeight="1" x14ac:dyDescent="0.25">
      <c r="B873" s="112" t="s">
        <v>1259</v>
      </c>
      <c r="C873" s="113" t="s">
        <v>191</v>
      </c>
      <c r="D873" s="113" t="s">
        <v>161</v>
      </c>
      <c r="E873" s="114">
        <v>41641</v>
      </c>
      <c r="F873" s="41" t="s">
        <v>1295</v>
      </c>
      <c r="G873" s="121">
        <f>SUMIF(訂單詳細資料表格[訂單編號],訂單資料表格[[#This Row],[訂單編號]],訂單詳細資料表格[小計])</f>
        <v>14217</v>
      </c>
      <c r="H873" s="121">
        <f>SUMIF(訂單詳細資料表格[訂單編號],訂單資料表格[[#This Row],[訂單編號]],訂單詳細資料表格[成本])</f>
        <v>8925</v>
      </c>
      <c r="I873" s="121">
        <v>63</v>
      </c>
      <c r="J873" s="41" t="s">
        <v>214</v>
      </c>
    </row>
    <row r="874" spans="2:10" ht="16.5" customHeight="1" x14ac:dyDescent="0.25">
      <c r="B874" s="112" t="s">
        <v>1050</v>
      </c>
      <c r="C874" s="113" t="s">
        <v>191</v>
      </c>
      <c r="D874" s="113" t="s">
        <v>161</v>
      </c>
      <c r="E874" s="114">
        <v>41645</v>
      </c>
      <c r="F874" s="41" t="s">
        <v>1295</v>
      </c>
      <c r="G874" s="121">
        <f>SUMIF(訂單詳細資料表格[訂單編號],訂單資料表格[[#This Row],[訂單編號]],訂單詳細資料表格[小計])</f>
        <v>117602</v>
      </c>
      <c r="H874" s="121">
        <f>SUMIF(訂單詳細資料表格[訂單編號],訂單資料表格[[#This Row],[訂單編號]],訂單詳細資料表格[成本])</f>
        <v>58588</v>
      </c>
      <c r="I874" s="121">
        <v>563</v>
      </c>
      <c r="J874" s="41" t="s">
        <v>221</v>
      </c>
    </row>
    <row r="875" spans="2:10" ht="16.5" customHeight="1" x14ac:dyDescent="0.25">
      <c r="B875" s="112" t="s">
        <v>787</v>
      </c>
      <c r="C875" s="113" t="s">
        <v>191</v>
      </c>
      <c r="D875" s="113" t="s">
        <v>161</v>
      </c>
      <c r="E875" s="114">
        <v>41675</v>
      </c>
      <c r="F875" s="41" t="s">
        <v>1297</v>
      </c>
      <c r="G875" s="121">
        <f>SUMIF(訂單詳細資料表格[訂單編號],訂單資料表格[[#This Row],[訂單編號]],訂單詳細資料表格[小計])</f>
        <v>131636</v>
      </c>
      <c r="H875" s="121">
        <f>SUMIF(訂單詳細資料表格[訂單編號],訂單資料表格[[#This Row],[訂單編號]],訂單詳細資料表格[成本])</f>
        <v>89049</v>
      </c>
      <c r="I875" s="121">
        <v>2124</v>
      </c>
      <c r="J875" s="41" t="s">
        <v>214</v>
      </c>
    </row>
    <row r="876" spans="2:10" ht="16.5" customHeight="1" x14ac:dyDescent="0.25">
      <c r="B876" s="112" t="s">
        <v>789</v>
      </c>
      <c r="C876" s="113" t="s">
        <v>191</v>
      </c>
      <c r="D876" s="113" t="s">
        <v>147</v>
      </c>
      <c r="E876" s="114">
        <v>41677</v>
      </c>
      <c r="F876" s="41" t="s">
        <v>1295</v>
      </c>
      <c r="G876" s="121">
        <f>SUMIF(訂單詳細資料表格[訂單編號],訂單資料表格[[#This Row],[訂單編號]],訂單詳細資料表格[小計])</f>
        <v>87241</v>
      </c>
      <c r="H876" s="121">
        <f>SUMIF(訂單詳細資料表格[訂單編號],訂單資料表格[[#This Row],[訂單編號]],訂單詳細資料表格[成本])</f>
        <v>58484</v>
      </c>
      <c r="I876" s="121">
        <v>475</v>
      </c>
      <c r="J876" s="41" t="s">
        <v>221</v>
      </c>
    </row>
    <row r="877" spans="2:10" ht="16.5" customHeight="1" x14ac:dyDescent="0.25">
      <c r="B877" s="112" t="s">
        <v>804</v>
      </c>
      <c r="C877" s="113" t="s">
        <v>191</v>
      </c>
      <c r="D877" s="113" t="s">
        <v>121</v>
      </c>
      <c r="E877" s="114">
        <v>41697</v>
      </c>
      <c r="F877" s="41" t="s">
        <v>1296</v>
      </c>
      <c r="G877" s="121">
        <f>SUMIF(訂單詳細資料表格[訂單編號],訂單資料表格[[#This Row],[訂單編號]],訂單詳細資料表格[小計])</f>
        <v>215067</v>
      </c>
      <c r="H877" s="121">
        <f>SUMIF(訂單詳細資料表格[訂單編號],訂單資料表格[[#This Row],[訂單編號]],訂單詳細資料表格[成本])</f>
        <v>122067</v>
      </c>
      <c r="I877" s="121">
        <v>1972</v>
      </c>
      <c r="J877" s="41" t="s">
        <v>221</v>
      </c>
    </row>
    <row r="878" spans="2:10" ht="16.5" customHeight="1" x14ac:dyDescent="0.25">
      <c r="B878" s="112" t="s">
        <v>817</v>
      </c>
      <c r="C878" s="113" t="s">
        <v>191</v>
      </c>
      <c r="D878" s="113" t="s">
        <v>121</v>
      </c>
      <c r="E878" s="114">
        <v>41712</v>
      </c>
      <c r="F878" s="41" t="s">
        <v>1297</v>
      </c>
      <c r="G878" s="121">
        <f>SUMIF(訂單詳細資料表格[訂單編號],訂單資料表格[[#This Row],[訂單編號]],訂單詳細資料表格[小計])</f>
        <v>63772</v>
      </c>
      <c r="H878" s="121">
        <f>SUMIF(訂單詳細資料表格[訂單編號],訂單資料表格[[#This Row],[訂單編號]],訂單詳細資料表格[成本])</f>
        <v>34314</v>
      </c>
      <c r="I878" s="121">
        <v>1255</v>
      </c>
      <c r="J878" s="41" t="s">
        <v>221</v>
      </c>
    </row>
    <row r="879" spans="2:10" ht="16.5" customHeight="1" x14ac:dyDescent="0.25">
      <c r="B879" s="112" t="s">
        <v>1106</v>
      </c>
      <c r="C879" s="113" t="s">
        <v>191</v>
      </c>
      <c r="D879" s="113" t="s">
        <v>121</v>
      </c>
      <c r="E879" s="114">
        <v>41736</v>
      </c>
      <c r="F879" s="41" t="s">
        <v>1296</v>
      </c>
      <c r="G879" s="121">
        <f>SUMIF(訂單詳細資料表格[訂單編號],訂單資料表格[[#This Row],[訂單編號]],訂單詳細資料表格[小計])</f>
        <v>181348</v>
      </c>
      <c r="H879" s="121">
        <f>SUMIF(訂單詳細資料表格[訂單編號],訂單資料表格[[#This Row],[訂單編號]],訂單詳細資料表格[成本])</f>
        <v>132957</v>
      </c>
      <c r="I879" s="121">
        <v>1876</v>
      </c>
      <c r="J879" s="41" t="s">
        <v>221</v>
      </c>
    </row>
    <row r="880" spans="2:10" ht="16.5" customHeight="1" x14ac:dyDescent="0.25">
      <c r="B880" s="112" t="s">
        <v>1109</v>
      </c>
      <c r="C880" s="113" t="s">
        <v>191</v>
      </c>
      <c r="D880" s="113" t="s">
        <v>147</v>
      </c>
      <c r="E880" s="114">
        <v>41739</v>
      </c>
      <c r="F880" s="41" t="s">
        <v>1295</v>
      </c>
      <c r="G880" s="121">
        <f>SUMIF(訂單詳細資料表格[訂單編號],訂單資料表格[[#This Row],[訂單編號]],訂單詳細資料表格[小計])</f>
        <v>106914</v>
      </c>
      <c r="H880" s="121">
        <f>SUMIF(訂單詳細資料表格[訂單編號],訂單資料表格[[#This Row],[訂單編號]],訂單詳細資料表格[成本])</f>
        <v>57862</v>
      </c>
      <c r="I880" s="121">
        <v>909</v>
      </c>
      <c r="J880" s="41" t="s">
        <v>214</v>
      </c>
    </row>
    <row r="881" spans="2:10" ht="16.5" customHeight="1" x14ac:dyDescent="0.25">
      <c r="B881" s="112" t="s">
        <v>1113</v>
      </c>
      <c r="C881" s="113" t="s">
        <v>191</v>
      </c>
      <c r="D881" s="113" t="s">
        <v>147</v>
      </c>
      <c r="E881" s="114">
        <v>41743</v>
      </c>
      <c r="F881" s="41" t="s">
        <v>1295</v>
      </c>
      <c r="G881" s="121">
        <f>SUMIF(訂單詳細資料表格[訂單編號],訂單資料表格[[#This Row],[訂單編號]],訂單詳細資料表格[小計])</f>
        <v>19894</v>
      </c>
      <c r="H881" s="121">
        <f>SUMIF(訂單詳細資料表格[訂單編號],訂單資料表格[[#This Row],[訂單編號]],訂單詳細資料表格[成本])</f>
        <v>14952</v>
      </c>
      <c r="I881" s="121">
        <v>34</v>
      </c>
      <c r="J881" s="41" t="s">
        <v>214</v>
      </c>
    </row>
    <row r="882" spans="2:10" ht="16.5" customHeight="1" x14ac:dyDescent="0.25">
      <c r="B882" s="112" t="s">
        <v>1120</v>
      </c>
      <c r="C882" s="113" t="s">
        <v>191</v>
      </c>
      <c r="D882" s="113" t="s">
        <v>147</v>
      </c>
      <c r="E882" s="114">
        <v>41752</v>
      </c>
      <c r="F882" s="41" t="s">
        <v>1295</v>
      </c>
      <c r="G882" s="121">
        <f>SUMIF(訂單詳細資料表格[訂單編號],訂單資料表格[[#This Row],[訂單編號]],訂單詳細資料表格[小計])</f>
        <v>104914</v>
      </c>
      <c r="H882" s="121">
        <f>SUMIF(訂單詳細資料表格[訂單編號],訂單資料表格[[#This Row],[訂單編號]],訂單詳細資料表格[成本])</f>
        <v>62152</v>
      </c>
      <c r="I882" s="121">
        <v>1242</v>
      </c>
      <c r="J882" s="41" t="s">
        <v>221</v>
      </c>
    </row>
    <row r="883" spans="2:10" ht="16.5" customHeight="1" x14ac:dyDescent="0.25">
      <c r="B883" s="112" t="s">
        <v>905</v>
      </c>
      <c r="C883" s="113" t="s">
        <v>191</v>
      </c>
      <c r="D883" s="113" t="s">
        <v>161</v>
      </c>
      <c r="E883" s="114">
        <v>41814</v>
      </c>
      <c r="F883" s="41" t="s">
        <v>1295</v>
      </c>
      <c r="G883" s="121">
        <f>SUMIF(訂單詳細資料表格[訂單編號],訂單資料表格[[#This Row],[訂單編號]],訂單詳細資料表格[小計])</f>
        <v>45788</v>
      </c>
      <c r="H883" s="121">
        <f>SUMIF(訂單詳細資料表格[訂單編號],訂單資料表格[[#This Row],[訂單編號]],訂單詳細資料表格[成本])</f>
        <v>28688</v>
      </c>
      <c r="I883" s="121">
        <v>372</v>
      </c>
      <c r="J883" s="41" t="s">
        <v>214</v>
      </c>
    </row>
    <row r="884" spans="2:10" ht="16.5" customHeight="1" x14ac:dyDescent="0.25">
      <c r="B884" s="112" t="s">
        <v>911</v>
      </c>
      <c r="C884" s="113" t="s">
        <v>191</v>
      </c>
      <c r="D884" s="113" t="s">
        <v>121</v>
      </c>
      <c r="E884" s="114">
        <v>41820</v>
      </c>
      <c r="F884" s="41" t="s">
        <v>1295</v>
      </c>
      <c r="G884" s="121">
        <f>SUMIF(訂單詳細資料表格[訂單編號],訂單資料表格[[#This Row],[訂單編號]],訂單詳細資料表格[小計])</f>
        <v>105780</v>
      </c>
      <c r="H884" s="121">
        <f>SUMIF(訂單詳細資料表格[訂單編號],訂單資料表格[[#This Row],[訂單編號]],訂單詳細資料表格[成本])</f>
        <v>50514</v>
      </c>
      <c r="I884" s="121">
        <v>796</v>
      </c>
      <c r="J884" s="41" t="s">
        <v>221</v>
      </c>
    </row>
    <row r="885" spans="2:10" ht="16.5" customHeight="1" x14ac:dyDescent="0.25">
      <c r="B885" s="112" t="s">
        <v>918</v>
      </c>
      <c r="C885" s="113" t="s">
        <v>191</v>
      </c>
      <c r="D885" s="113" t="s">
        <v>161</v>
      </c>
      <c r="E885" s="114">
        <v>41827</v>
      </c>
      <c r="F885" s="41" t="s">
        <v>1297</v>
      </c>
      <c r="G885" s="121">
        <f>SUMIF(訂單詳細資料表格[訂單編號],訂單資料表格[[#This Row],[訂單編號]],訂單詳細資料表格[小計])</f>
        <v>37030</v>
      </c>
      <c r="H885" s="121">
        <f>SUMIF(訂單詳細資料表格[訂單編號],訂單資料表格[[#This Row],[訂單編號]],訂單詳細資料表格[成本])</f>
        <v>26542</v>
      </c>
      <c r="I885" s="121">
        <v>1016</v>
      </c>
      <c r="J885" s="41" t="s">
        <v>221</v>
      </c>
    </row>
    <row r="886" spans="2:10" ht="16.5" customHeight="1" x14ac:dyDescent="0.25">
      <c r="B886" s="112" t="s">
        <v>1177</v>
      </c>
      <c r="C886" s="113" t="s">
        <v>191</v>
      </c>
      <c r="D886" s="113" t="s">
        <v>147</v>
      </c>
      <c r="E886" s="114">
        <v>41865</v>
      </c>
      <c r="F886" s="41" t="s">
        <v>1296</v>
      </c>
      <c r="G886" s="121">
        <f>SUMIF(訂單詳細資料表格[訂單編號],訂單資料表格[[#This Row],[訂單編號]],訂單詳細資料表格[小計])</f>
        <v>40264</v>
      </c>
      <c r="H886" s="121">
        <f>SUMIF(訂單詳細資料表格[訂單編號],訂單資料表格[[#This Row],[訂單編號]],訂單詳細資料表格[成本])</f>
        <v>31416</v>
      </c>
      <c r="I886" s="121">
        <v>21</v>
      </c>
      <c r="J886" s="41" t="s">
        <v>214</v>
      </c>
    </row>
    <row r="887" spans="2:10" ht="16.5" customHeight="1" x14ac:dyDescent="0.25">
      <c r="B887" s="112" t="s">
        <v>963</v>
      </c>
      <c r="C887" s="113" t="s">
        <v>191</v>
      </c>
      <c r="D887" s="113" t="s">
        <v>161</v>
      </c>
      <c r="E887" s="114">
        <v>41894</v>
      </c>
      <c r="F887" s="41" t="s">
        <v>1295</v>
      </c>
      <c r="G887" s="121">
        <f>SUMIF(訂單詳細資料表格[訂單編號],訂單資料表格[[#This Row],[訂單編號]],訂單詳細資料表格[小計])</f>
        <v>178349</v>
      </c>
      <c r="H887" s="121">
        <f>SUMIF(訂單詳細資料表格[訂單編號],訂單資料表格[[#This Row],[訂單編號]],訂單詳細資料表格[成本])</f>
        <v>112594</v>
      </c>
      <c r="I887" s="121">
        <v>1645</v>
      </c>
      <c r="J887" s="41" t="s">
        <v>214</v>
      </c>
    </row>
    <row r="888" spans="2:10" ht="16.5" customHeight="1" x14ac:dyDescent="0.25">
      <c r="B888" s="112" t="s">
        <v>1202</v>
      </c>
      <c r="C888" s="113" t="s">
        <v>191</v>
      </c>
      <c r="D888" s="113" t="s">
        <v>161</v>
      </c>
      <c r="E888" s="114">
        <v>41908</v>
      </c>
      <c r="F888" s="41" t="s">
        <v>1296</v>
      </c>
      <c r="G888" s="121">
        <f>SUMIF(訂單詳細資料表格[訂單編號],訂單資料表格[[#This Row],[訂單編號]],訂單詳細資料表格[小計])</f>
        <v>39209</v>
      </c>
      <c r="H888" s="121">
        <f>SUMIF(訂單詳細資料表格[訂單編號],訂單資料表格[[#This Row],[訂單編號]],訂單詳細資料表格[成本])</f>
        <v>24506</v>
      </c>
      <c r="I888" s="121">
        <v>258</v>
      </c>
      <c r="J888" s="41" t="s">
        <v>221</v>
      </c>
    </row>
    <row r="889" spans="2:10" ht="16.5" customHeight="1" x14ac:dyDescent="0.25">
      <c r="B889" s="112" t="s">
        <v>1207</v>
      </c>
      <c r="C889" s="113" t="s">
        <v>191</v>
      </c>
      <c r="D889" s="113" t="s">
        <v>161</v>
      </c>
      <c r="E889" s="114">
        <v>41921</v>
      </c>
      <c r="F889" s="41" t="s">
        <v>1295</v>
      </c>
      <c r="G889" s="121">
        <f>SUMIF(訂單詳細資料表格[訂單編號],訂單資料表格[[#This Row],[訂單編號]],訂單詳細資料表格[小計])</f>
        <v>20800</v>
      </c>
      <c r="H889" s="121">
        <f>SUMIF(訂單詳細資料表格[訂單編號],訂單資料表格[[#This Row],[訂單編號]],訂單詳細資料表格[成本])</f>
        <v>11550</v>
      </c>
      <c r="I889" s="121">
        <v>725</v>
      </c>
      <c r="J889" s="41" t="s">
        <v>214</v>
      </c>
    </row>
    <row r="890" spans="2:10" ht="16.5" customHeight="1" x14ac:dyDescent="0.25">
      <c r="B890" s="112" t="s">
        <v>982</v>
      </c>
      <c r="C890" s="113" t="s">
        <v>191</v>
      </c>
      <c r="D890" s="113" t="s">
        <v>161</v>
      </c>
      <c r="E890" s="114">
        <v>41921</v>
      </c>
      <c r="F890" s="41" t="s">
        <v>1295</v>
      </c>
      <c r="G890" s="121">
        <f>SUMIF(訂單詳細資料表格[訂單編號],訂單資料表格[[#This Row],[訂單編號]],訂單詳細資料表格[小計])</f>
        <v>106601</v>
      </c>
      <c r="H890" s="121">
        <f>SUMIF(訂單詳細資料表格[訂單編號],訂單資料表格[[#This Row],[訂單編號]],訂單詳細資料表格[成本])</f>
        <v>65634</v>
      </c>
      <c r="I890" s="121">
        <v>1990</v>
      </c>
      <c r="J890" s="41" t="s">
        <v>214</v>
      </c>
    </row>
    <row r="891" spans="2:10" ht="16.5" customHeight="1" x14ac:dyDescent="0.25">
      <c r="B891" s="112" t="s">
        <v>985</v>
      </c>
      <c r="C891" s="113" t="s">
        <v>191</v>
      </c>
      <c r="D891" s="113" t="s">
        <v>121</v>
      </c>
      <c r="E891" s="114">
        <v>41925</v>
      </c>
      <c r="F891" s="41" t="s">
        <v>1296</v>
      </c>
      <c r="G891" s="121">
        <f>SUMIF(訂單詳細資料表格[訂單編號],訂單資料表格[[#This Row],[訂單編號]],訂單詳細資料表格[小計])</f>
        <v>35402</v>
      </c>
      <c r="H891" s="121">
        <f>SUMIF(訂單詳細資料表格[訂單編號],訂單資料表格[[#This Row],[訂單編號]],訂單詳細資料表格[成本])</f>
        <v>26350</v>
      </c>
      <c r="I891" s="121">
        <v>104</v>
      </c>
      <c r="J891" s="41" t="s">
        <v>214</v>
      </c>
    </row>
    <row r="892" spans="2:10" ht="16.5" customHeight="1" x14ac:dyDescent="0.25">
      <c r="B892" s="112" t="s">
        <v>1216</v>
      </c>
      <c r="C892" s="113" t="s">
        <v>191</v>
      </c>
      <c r="D892" s="113" t="s">
        <v>147</v>
      </c>
      <c r="E892" s="114">
        <v>41940</v>
      </c>
      <c r="F892" s="41" t="s">
        <v>1297</v>
      </c>
      <c r="G892" s="121">
        <f>SUMIF(訂單詳細資料表格[訂單編號],訂單資料表格[[#This Row],[訂單編號]],訂單詳細資料表格[小計])</f>
        <v>67065</v>
      </c>
      <c r="H892" s="121">
        <f>SUMIF(訂單詳細資料表格[訂單編號],訂單資料表格[[#This Row],[訂單編號]],訂單詳細資料表格[成本])</f>
        <v>39525</v>
      </c>
      <c r="I892" s="121">
        <v>193</v>
      </c>
      <c r="J892" s="41" t="s">
        <v>214</v>
      </c>
    </row>
    <row r="893" spans="2:10" ht="16.5" customHeight="1" x14ac:dyDescent="0.25">
      <c r="B893" s="112" t="s">
        <v>995</v>
      </c>
      <c r="C893" s="113" t="s">
        <v>191</v>
      </c>
      <c r="D893" s="113" t="s">
        <v>147</v>
      </c>
      <c r="E893" s="114">
        <v>41941</v>
      </c>
      <c r="F893" s="41" t="s">
        <v>1296</v>
      </c>
      <c r="G893" s="121">
        <f>SUMIF(訂單詳細資料表格[訂單編號],訂單資料表格[[#This Row],[訂單編號]],訂單詳細資料表格[小計])</f>
        <v>313836</v>
      </c>
      <c r="H893" s="121">
        <f>SUMIF(訂單詳細資料表格[訂單編號],訂單資料表格[[#This Row],[訂單編號]],訂單詳細資料表格[成本])</f>
        <v>162304</v>
      </c>
      <c r="I893" s="121">
        <v>1090</v>
      </c>
      <c r="J893" s="41" t="s">
        <v>221</v>
      </c>
    </row>
    <row r="894" spans="2:10" ht="16.5" customHeight="1" x14ac:dyDescent="0.25">
      <c r="B894" s="112" t="s">
        <v>1001</v>
      </c>
      <c r="C894" s="113" t="s">
        <v>191</v>
      </c>
      <c r="D894" s="113" t="s">
        <v>161</v>
      </c>
      <c r="E894" s="114">
        <v>41948</v>
      </c>
      <c r="F894" s="41" t="s">
        <v>1297</v>
      </c>
      <c r="G894" s="121">
        <f>SUMIF(訂單詳細資料表格[訂單編號],訂單資料表格[[#This Row],[訂單編號]],訂單詳細資料表格[小計])</f>
        <v>264444</v>
      </c>
      <c r="H894" s="121">
        <f>SUMIF(訂單詳細資料表格[訂單編號],訂單資料表格[[#This Row],[訂單編號]],訂單詳細資料表格[成本])</f>
        <v>137103</v>
      </c>
      <c r="I894" s="121">
        <v>939</v>
      </c>
      <c r="J894" s="41" t="s">
        <v>221</v>
      </c>
    </row>
    <row r="895" spans="2:10" ht="16.5" customHeight="1" x14ac:dyDescent="0.25">
      <c r="B895" s="112" t="s">
        <v>1003</v>
      </c>
      <c r="C895" s="113" t="s">
        <v>191</v>
      </c>
      <c r="D895" s="113" t="s">
        <v>161</v>
      </c>
      <c r="E895" s="114">
        <v>41950</v>
      </c>
      <c r="F895" s="41" t="s">
        <v>1296</v>
      </c>
      <c r="G895" s="121">
        <f>SUMIF(訂單詳細資料表格[訂單編號],訂單資料表格[[#This Row],[訂單編號]],訂單詳細資料表格[小計])</f>
        <v>275959</v>
      </c>
      <c r="H895" s="121">
        <f>SUMIF(訂單詳細資料表格[訂單編號],訂單資料表格[[#This Row],[訂單編號]],訂單詳細資料表格[成本])</f>
        <v>153586</v>
      </c>
      <c r="I895" s="121">
        <v>961</v>
      </c>
      <c r="J895" s="41" t="s">
        <v>221</v>
      </c>
    </row>
    <row r="896" spans="2:10" ht="16.5" customHeight="1" x14ac:dyDescent="0.25">
      <c r="B896" s="112" t="s">
        <v>1222</v>
      </c>
      <c r="C896" s="113" t="s">
        <v>191</v>
      </c>
      <c r="D896" s="113" t="s">
        <v>147</v>
      </c>
      <c r="E896" s="114">
        <v>41950</v>
      </c>
      <c r="F896" s="41" t="s">
        <v>1297</v>
      </c>
      <c r="G896" s="121">
        <f>SUMIF(訂單詳細資料表格[訂單編號],訂單資料表格[[#This Row],[訂單編號]],訂單詳細資料表格[小計])</f>
        <v>15689</v>
      </c>
      <c r="H896" s="121">
        <f>SUMIF(訂單詳細資料表格[訂單編號],訂單資料表格[[#This Row],[訂單編號]],訂單詳細資料表格[成本])</f>
        <v>8700</v>
      </c>
      <c r="I896" s="121">
        <v>47</v>
      </c>
      <c r="J896" s="41" t="s">
        <v>221</v>
      </c>
    </row>
    <row r="897" spans="2:10" ht="16.5" customHeight="1" x14ac:dyDescent="0.25">
      <c r="B897" s="112" t="s">
        <v>1224</v>
      </c>
      <c r="C897" s="113" t="s">
        <v>191</v>
      </c>
      <c r="D897" s="113" t="s">
        <v>161</v>
      </c>
      <c r="E897" s="114">
        <v>41952</v>
      </c>
      <c r="F897" s="41" t="s">
        <v>1297</v>
      </c>
      <c r="G897" s="121">
        <f>SUMIF(訂單詳細資料表格[訂單編號],訂單資料表格[[#This Row],[訂單編號]],訂單詳細資料表格[小計])</f>
        <v>23712</v>
      </c>
      <c r="H897" s="121">
        <f>SUMIF(訂單詳細資料表格[訂單編號],訂單資料表格[[#This Row],[訂單編號]],訂單詳細資料表格[成本])</f>
        <v>11712</v>
      </c>
      <c r="I897" s="121">
        <v>287</v>
      </c>
      <c r="J897" s="41" t="s">
        <v>214</v>
      </c>
    </row>
    <row r="898" spans="2:10" ht="16.5" customHeight="1" x14ac:dyDescent="0.25">
      <c r="B898" s="112" t="s">
        <v>1012</v>
      </c>
      <c r="C898" s="113" t="s">
        <v>191</v>
      </c>
      <c r="D898" s="113" t="s">
        <v>161</v>
      </c>
      <c r="E898" s="114">
        <v>41961</v>
      </c>
      <c r="F898" s="41" t="s">
        <v>1295</v>
      </c>
      <c r="G898" s="121">
        <f>SUMIF(訂單詳細資料表格[訂單編號],訂單資料表格[[#This Row],[訂單編號]],訂單詳細資料表格[小計])</f>
        <v>11175</v>
      </c>
      <c r="H898" s="121">
        <f>SUMIF(訂單詳細資料表格[訂單編號],訂單資料表格[[#This Row],[訂單編號]],訂單詳細資料表格[成本])</f>
        <v>9150</v>
      </c>
      <c r="I898" s="121">
        <v>513</v>
      </c>
      <c r="J898" s="41" t="s">
        <v>214</v>
      </c>
    </row>
    <row r="899" spans="2:10" ht="16.5" customHeight="1" x14ac:dyDescent="0.25">
      <c r="B899" s="112" t="s">
        <v>1028</v>
      </c>
      <c r="C899" s="113" t="s">
        <v>191</v>
      </c>
      <c r="D899" s="113" t="s">
        <v>161</v>
      </c>
      <c r="E899" s="114">
        <v>41980</v>
      </c>
      <c r="F899" s="41" t="s">
        <v>1296</v>
      </c>
      <c r="G899" s="121">
        <f>SUMIF(訂單詳細資料表格[訂單編號],訂單資料表格[[#This Row],[訂單編號]],訂單詳細資料表格[小計])</f>
        <v>37880</v>
      </c>
      <c r="H899" s="121">
        <f>SUMIF(訂單詳細資料表格[訂單編號],訂單資料表格[[#This Row],[訂單編號]],訂單詳細資料表格[成本])</f>
        <v>23040</v>
      </c>
      <c r="I899" s="121">
        <v>49</v>
      </c>
      <c r="J899" s="41" t="s">
        <v>221</v>
      </c>
    </row>
    <row r="900" spans="2:10" ht="16.5" customHeight="1" x14ac:dyDescent="0.25">
      <c r="B900" s="112" t="s">
        <v>273</v>
      </c>
      <c r="C900" s="113" t="s">
        <v>195</v>
      </c>
      <c r="D900" s="113" t="s">
        <v>142</v>
      </c>
      <c r="E900" s="114">
        <v>41301</v>
      </c>
      <c r="F900" s="41" t="s">
        <v>1296</v>
      </c>
      <c r="G900" s="121">
        <f>SUMIF(訂單詳細資料表格[訂單編號],訂單資料表格[[#This Row],[訂單編號]],訂單詳細資料表格[小計])</f>
        <v>312443</v>
      </c>
      <c r="H900" s="121">
        <f>SUMIF(訂單詳細資料表格[訂單編號],訂單資料表格[[#This Row],[訂單編號]],訂單詳細資料表格[成本])</f>
        <v>156018</v>
      </c>
      <c r="I900" s="121">
        <v>218</v>
      </c>
      <c r="J900" s="41" t="s">
        <v>221</v>
      </c>
    </row>
    <row r="901" spans="2:10" ht="16.5" customHeight="1" x14ac:dyDescent="0.25">
      <c r="B901" s="112" t="s">
        <v>287</v>
      </c>
      <c r="C901" s="113" t="s">
        <v>195</v>
      </c>
      <c r="D901" s="113" t="s">
        <v>110</v>
      </c>
      <c r="E901" s="114">
        <v>41320</v>
      </c>
      <c r="F901" s="41" t="s">
        <v>1296</v>
      </c>
      <c r="G901" s="121">
        <f>SUMIF(訂單詳細資料表格[訂單編號],訂單資料表格[[#This Row],[訂單編號]],訂單詳細資料表格[小計])</f>
        <v>119364</v>
      </c>
      <c r="H901" s="121">
        <f>SUMIF(訂單詳細資料表格[訂單編號],訂單資料表格[[#This Row],[訂單編號]],訂單詳細資料表格[成本])</f>
        <v>81372</v>
      </c>
      <c r="I901" s="121">
        <v>289</v>
      </c>
      <c r="J901" s="41" t="s">
        <v>221</v>
      </c>
    </row>
    <row r="902" spans="2:10" ht="16.5" customHeight="1" x14ac:dyDescent="0.25">
      <c r="B902" s="112" t="s">
        <v>308</v>
      </c>
      <c r="C902" s="113" t="s">
        <v>195</v>
      </c>
      <c r="D902" s="113" t="s">
        <v>110</v>
      </c>
      <c r="E902" s="114">
        <v>41343</v>
      </c>
      <c r="F902" s="41" t="s">
        <v>1297</v>
      </c>
      <c r="G902" s="121">
        <f>SUMIF(訂單詳細資料表格[訂單編號],訂單資料表格[[#This Row],[訂單編號]],訂單詳細資料表格[小計])</f>
        <v>287828</v>
      </c>
      <c r="H902" s="121">
        <f>SUMIF(訂單詳細資料表格[訂單編號],訂單資料表格[[#This Row],[訂單編號]],訂單詳細資料表格[成本])</f>
        <v>171472</v>
      </c>
      <c r="I902" s="121">
        <v>5171</v>
      </c>
      <c r="J902" s="41" t="s">
        <v>214</v>
      </c>
    </row>
    <row r="903" spans="2:10" ht="16.5" customHeight="1" x14ac:dyDescent="0.25">
      <c r="B903" s="112" t="s">
        <v>313</v>
      </c>
      <c r="C903" s="113" t="s">
        <v>195</v>
      </c>
      <c r="D903" s="113" t="s">
        <v>142</v>
      </c>
      <c r="E903" s="114">
        <v>41348</v>
      </c>
      <c r="F903" s="41" t="s">
        <v>1295</v>
      </c>
      <c r="G903" s="121">
        <f>SUMIF(訂單詳細資料表格[訂單編號],訂單資料表格[[#This Row],[訂單編號]],訂單詳細資料表格[小計])</f>
        <v>153771</v>
      </c>
      <c r="H903" s="121">
        <f>SUMIF(訂單詳細資料表格[訂單編號],訂單資料表格[[#This Row],[訂單編號]],訂單詳細資料表格[成本])</f>
        <v>83667</v>
      </c>
      <c r="I903" s="121">
        <v>3472</v>
      </c>
      <c r="J903" s="41" t="s">
        <v>221</v>
      </c>
    </row>
    <row r="904" spans="2:10" ht="16.5" customHeight="1" x14ac:dyDescent="0.25">
      <c r="B904" s="112" t="s">
        <v>590</v>
      </c>
      <c r="C904" s="113" t="s">
        <v>195</v>
      </c>
      <c r="D904" s="113" t="s">
        <v>128</v>
      </c>
      <c r="E904" s="114">
        <v>41357</v>
      </c>
      <c r="F904" s="41" t="s">
        <v>1296</v>
      </c>
      <c r="G904" s="121">
        <f>SUMIF(訂單詳細資料表格[訂單編號],訂單資料表格[[#This Row],[訂單編號]],訂單詳細資料表格[小計])</f>
        <v>40860</v>
      </c>
      <c r="H904" s="121">
        <f>SUMIF(訂單詳細資料表格[訂單編號],訂單資料表格[[#This Row],[訂單編號]],訂單詳細資料表格[成本])</f>
        <v>23040</v>
      </c>
      <c r="I904" s="121">
        <v>1327</v>
      </c>
      <c r="J904" s="41" t="s">
        <v>221</v>
      </c>
    </row>
    <row r="905" spans="2:10" ht="16.5" customHeight="1" x14ac:dyDescent="0.25">
      <c r="B905" s="112" t="s">
        <v>234</v>
      </c>
      <c r="C905" s="113" t="s">
        <v>195</v>
      </c>
      <c r="D905" s="113" t="s">
        <v>110</v>
      </c>
      <c r="E905" s="114">
        <v>41369</v>
      </c>
      <c r="F905" s="41" t="s">
        <v>1296</v>
      </c>
      <c r="G905" s="121">
        <f>SUMIF(訂單詳細資料表格[訂單編號],訂單資料表格[[#This Row],[訂單編號]],訂單詳細資料表格[小計])</f>
        <v>24540</v>
      </c>
      <c r="H905" s="121">
        <f>SUMIF(訂單詳細資料表格[訂單編號],訂單資料表格[[#This Row],[訂單編號]],訂單詳細資料表格[成本])</f>
        <v>9885</v>
      </c>
      <c r="I905" s="121">
        <v>504</v>
      </c>
      <c r="J905" s="41" t="s">
        <v>221</v>
      </c>
    </row>
    <row r="906" spans="2:10" ht="16.5" customHeight="1" x14ac:dyDescent="0.25">
      <c r="B906" s="112" t="s">
        <v>244</v>
      </c>
      <c r="C906" s="113" t="s">
        <v>195</v>
      </c>
      <c r="D906" s="113" t="s">
        <v>110</v>
      </c>
      <c r="E906" s="114">
        <v>41418</v>
      </c>
      <c r="F906" s="41" t="s">
        <v>1295</v>
      </c>
      <c r="G906" s="121">
        <f>SUMIF(訂單詳細資料表格[訂單編號],訂單資料表格[[#This Row],[訂單編號]],訂單詳細資料表格[小計])</f>
        <v>7236</v>
      </c>
      <c r="H906" s="121">
        <f>SUMIF(訂單詳細資料表格[訂單編號],訂單資料表格[[#This Row],[訂單編號]],訂單詳細資料表格[成本])</f>
        <v>3816</v>
      </c>
      <c r="I906" s="121">
        <v>173</v>
      </c>
      <c r="J906" s="41" t="s">
        <v>221</v>
      </c>
    </row>
    <row r="907" spans="2:10" ht="16.5" customHeight="1" x14ac:dyDescent="0.25">
      <c r="B907" s="112" t="s">
        <v>249</v>
      </c>
      <c r="C907" s="113" t="s">
        <v>195</v>
      </c>
      <c r="D907" s="113" t="s">
        <v>110</v>
      </c>
      <c r="E907" s="114">
        <v>41430</v>
      </c>
      <c r="F907" s="41" t="s">
        <v>1296</v>
      </c>
      <c r="G907" s="121">
        <f>SUMIF(訂單詳細資料表格[訂單編號],訂單資料表格[[#This Row],[訂單編號]],訂單詳細資料表格[小計])</f>
        <v>80750</v>
      </c>
      <c r="H907" s="121">
        <f>SUMIF(訂單詳細資料表格[訂單編號],訂單資料表格[[#This Row],[訂單編號]],訂單詳細資料表格[成本])</f>
        <v>38930</v>
      </c>
      <c r="I907" s="121">
        <v>594</v>
      </c>
      <c r="J907" s="41" t="s">
        <v>221</v>
      </c>
    </row>
    <row r="908" spans="2:10" ht="16.5" customHeight="1" x14ac:dyDescent="0.25">
      <c r="B908" s="112" t="s">
        <v>390</v>
      </c>
      <c r="C908" s="113" t="s">
        <v>195</v>
      </c>
      <c r="D908" s="113" t="s">
        <v>110</v>
      </c>
      <c r="E908" s="114">
        <v>41436</v>
      </c>
      <c r="F908" s="41" t="s">
        <v>1297</v>
      </c>
      <c r="G908" s="121">
        <f>SUMIF(訂單詳細資料表格[訂單編號],訂單資料表格[[#This Row],[訂單編號]],訂單詳細資料表格[小計])</f>
        <v>174310</v>
      </c>
      <c r="H908" s="121">
        <f>SUMIF(訂單詳細資料表格[訂單編號],訂單資料表格[[#This Row],[訂單編號]],訂單詳細資料表格[成本])</f>
        <v>119404</v>
      </c>
      <c r="I908" s="121">
        <v>535</v>
      </c>
      <c r="J908" s="41" t="s">
        <v>221</v>
      </c>
    </row>
    <row r="909" spans="2:10" ht="16.5" customHeight="1" x14ac:dyDescent="0.25">
      <c r="B909" s="112" t="s">
        <v>641</v>
      </c>
      <c r="C909" s="113" t="s">
        <v>195</v>
      </c>
      <c r="D909" s="113" t="s">
        <v>128</v>
      </c>
      <c r="E909" s="114">
        <v>41462</v>
      </c>
      <c r="F909" s="41" t="s">
        <v>1295</v>
      </c>
      <c r="G909" s="121">
        <f>SUMIF(訂單詳細資料表格[訂單編號],訂單資料表格[[#This Row],[訂單編號]],訂單詳細資料表格[小計])</f>
        <v>35442</v>
      </c>
      <c r="H909" s="121">
        <f>SUMIF(訂單詳細資料表格[訂單編號],訂單資料表格[[#This Row],[訂單編號]],訂單詳細資料表格[成本])</f>
        <v>20736</v>
      </c>
      <c r="I909" s="121">
        <v>571</v>
      </c>
      <c r="J909" s="41" t="s">
        <v>221</v>
      </c>
    </row>
    <row r="910" spans="2:10" ht="16.5" customHeight="1" x14ac:dyDescent="0.25">
      <c r="B910" s="112" t="s">
        <v>656</v>
      </c>
      <c r="C910" s="113" t="s">
        <v>195</v>
      </c>
      <c r="D910" s="113" t="s">
        <v>96</v>
      </c>
      <c r="E910" s="114">
        <v>41489</v>
      </c>
      <c r="F910" s="41" t="s">
        <v>1295</v>
      </c>
      <c r="G910" s="121">
        <f>SUMIF(訂單詳細資料表格[訂單編號],訂單資料表格[[#This Row],[訂單編號]],訂單詳細資料表格[小計])</f>
        <v>10128</v>
      </c>
      <c r="H910" s="121">
        <f>SUMIF(訂單詳細資料表格[訂單編號],訂單資料表格[[#This Row],[訂單編號]],訂單詳細資料表格[成本])</f>
        <v>6912</v>
      </c>
      <c r="I910" s="121">
        <v>43</v>
      </c>
      <c r="J910" s="41" t="s">
        <v>221</v>
      </c>
    </row>
    <row r="911" spans="2:10" ht="16.5" customHeight="1" x14ac:dyDescent="0.25">
      <c r="B911" s="112" t="s">
        <v>441</v>
      </c>
      <c r="C911" s="113" t="s">
        <v>195</v>
      </c>
      <c r="D911" s="113" t="s">
        <v>128</v>
      </c>
      <c r="E911" s="114">
        <v>41509</v>
      </c>
      <c r="F911" s="41" t="s">
        <v>1296</v>
      </c>
      <c r="G911" s="121">
        <f>SUMIF(訂單詳細資料表格[訂單編號],訂單資料表格[[#This Row],[訂單編號]],訂單詳細資料表格[小計])</f>
        <v>8892</v>
      </c>
      <c r="H911" s="121">
        <f>SUMIF(訂單詳細資料表格[訂單編號],訂單資料表格[[#This Row],[訂單編號]],訂單詳細資料表格[成本])</f>
        <v>5400</v>
      </c>
      <c r="I911" s="121">
        <v>502</v>
      </c>
      <c r="J911" s="41" t="s">
        <v>214</v>
      </c>
    </row>
    <row r="912" spans="2:10" ht="16.5" customHeight="1" x14ac:dyDescent="0.25">
      <c r="B912" s="112" t="s">
        <v>671</v>
      </c>
      <c r="C912" s="113" t="s">
        <v>195</v>
      </c>
      <c r="D912" s="113" t="s">
        <v>110</v>
      </c>
      <c r="E912" s="114">
        <v>41512</v>
      </c>
      <c r="F912" s="41" t="s">
        <v>1295</v>
      </c>
      <c r="G912" s="121">
        <f>SUMIF(訂單詳細資料表格[訂單編號],訂單資料表格[[#This Row],[訂單編號]],訂單詳細資料表格[小計])</f>
        <v>20472</v>
      </c>
      <c r="H912" s="121">
        <f>SUMIF(訂單詳細資料表格[訂單編號],訂單資料表格[[#This Row],[訂單編號]],訂單詳細資料表格[成本])</f>
        <v>11590</v>
      </c>
      <c r="I912" s="121">
        <v>226</v>
      </c>
      <c r="J912" s="41" t="s">
        <v>221</v>
      </c>
    </row>
    <row r="913" spans="2:10" ht="16.5" customHeight="1" x14ac:dyDescent="0.25">
      <c r="B913" s="112" t="s">
        <v>679</v>
      </c>
      <c r="C913" s="113" t="s">
        <v>195</v>
      </c>
      <c r="D913" s="113" t="s">
        <v>153</v>
      </c>
      <c r="E913" s="114">
        <v>41533</v>
      </c>
      <c r="F913" s="41" t="s">
        <v>1295</v>
      </c>
      <c r="G913" s="121">
        <f>SUMIF(訂單詳細資料表格[訂單編號],訂單資料表格[[#This Row],[訂單編號]],訂單詳細資料表格[小計])</f>
        <v>103742</v>
      </c>
      <c r="H913" s="121">
        <f>SUMIF(訂單詳細資料表格[訂單編號],訂單資料表格[[#This Row],[訂單編號]],訂單詳細資料表格[成本])</f>
        <v>50180</v>
      </c>
      <c r="I913" s="121">
        <v>1175</v>
      </c>
      <c r="J913" s="41" t="s">
        <v>221</v>
      </c>
    </row>
    <row r="914" spans="2:10" ht="16.5" customHeight="1" x14ac:dyDescent="0.25">
      <c r="B914" s="112" t="s">
        <v>712</v>
      </c>
      <c r="C914" s="113" t="s">
        <v>195</v>
      </c>
      <c r="D914" s="113" t="s">
        <v>113</v>
      </c>
      <c r="E914" s="114">
        <v>41582</v>
      </c>
      <c r="F914" s="41" t="s">
        <v>1295</v>
      </c>
      <c r="G914" s="121">
        <f>SUMIF(訂單詳細資料表格[訂單編號],訂單資料表格[[#This Row],[訂單編號]],訂單詳細資料表格[小計])</f>
        <v>150172</v>
      </c>
      <c r="H914" s="121">
        <f>SUMIF(訂單詳細資料表格[訂單編號],訂單資料表格[[#This Row],[訂單編號]],訂單詳細資料表格[成本])</f>
        <v>78130</v>
      </c>
      <c r="I914" s="121">
        <v>1034</v>
      </c>
      <c r="J914" s="41" t="s">
        <v>221</v>
      </c>
    </row>
    <row r="915" spans="2:10" ht="16.5" customHeight="1" x14ac:dyDescent="0.25">
      <c r="B915" s="112" t="s">
        <v>527</v>
      </c>
      <c r="C915" s="113" t="s">
        <v>195</v>
      </c>
      <c r="D915" s="113" t="s">
        <v>153</v>
      </c>
      <c r="E915" s="114">
        <v>41622</v>
      </c>
      <c r="F915" s="41" t="s">
        <v>1295</v>
      </c>
      <c r="G915" s="121">
        <f>SUMIF(訂單詳細資料表格[訂單編號],訂單資料表格[[#This Row],[訂單編號]],訂單詳細資料表格[小計])</f>
        <v>85957</v>
      </c>
      <c r="H915" s="121">
        <f>SUMIF(訂單詳細資料表格[訂單編號],訂單資料表格[[#This Row],[訂單編號]],訂單詳細資料表格[成本])</f>
        <v>49536</v>
      </c>
      <c r="I915" s="121">
        <v>376</v>
      </c>
      <c r="J915" s="41" t="s">
        <v>214</v>
      </c>
    </row>
    <row r="916" spans="2:10" ht="16.5" customHeight="1" x14ac:dyDescent="0.25">
      <c r="B916" s="112" t="s">
        <v>533</v>
      </c>
      <c r="C916" s="113" t="s">
        <v>195</v>
      </c>
      <c r="D916" s="113" t="s">
        <v>128</v>
      </c>
      <c r="E916" s="114">
        <v>41628</v>
      </c>
      <c r="F916" s="41" t="s">
        <v>1295</v>
      </c>
      <c r="G916" s="121">
        <f>SUMIF(訂單詳細資料表格[訂單編號],訂單資料表格[[#This Row],[訂單編號]],訂單詳細資料表格[小計])</f>
        <v>56212</v>
      </c>
      <c r="H916" s="121">
        <f>SUMIF(訂單詳細資料表格[訂單編號],訂單資料表格[[#This Row],[訂單編號]],訂單詳細資料表格[成本])</f>
        <v>31720</v>
      </c>
      <c r="I916" s="121">
        <v>1033</v>
      </c>
      <c r="J916" s="41" t="s">
        <v>221</v>
      </c>
    </row>
    <row r="917" spans="2:10" ht="16.5" customHeight="1" x14ac:dyDescent="0.25">
      <c r="B917" s="112" t="s">
        <v>743</v>
      </c>
      <c r="C917" s="113" t="s">
        <v>195</v>
      </c>
      <c r="D917" s="113" t="s">
        <v>110</v>
      </c>
      <c r="E917" s="114">
        <v>41635</v>
      </c>
      <c r="F917" s="41" t="s">
        <v>1296</v>
      </c>
      <c r="G917" s="121">
        <f>SUMIF(訂單詳細資料表格[訂單編號],訂單資料表格[[#This Row],[訂單編號]],訂單詳細資料表格[小計])</f>
        <v>37075</v>
      </c>
      <c r="H917" s="121">
        <f>SUMIF(訂單詳細資料表格[訂單編號],訂單資料表格[[#This Row],[訂單編號]],訂單詳細資料表格[成本])</f>
        <v>25575</v>
      </c>
      <c r="I917" s="121">
        <v>1356</v>
      </c>
      <c r="J917" s="41" t="s">
        <v>214</v>
      </c>
    </row>
    <row r="918" spans="2:10" ht="16.5" customHeight="1" x14ac:dyDescent="0.25">
      <c r="B918" s="112" t="s">
        <v>1260</v>
      </c>
      <c r="C918" s="113" t="s">
        <v>195</v>
      </c>
      <c r="D918" s="113" t="s">
        <v>142</v>
      </c>
      <c r="E918" s="114">
        <v>41642</v>
      </c>
      <c r="F918" s="41" t="s">
        <v>1296</v>
      </c>
      <c r="G918" s="121">
        <f>SUMIF(訂單詳細資料表格[訂單編號],訂單資料表格[[#This Row],[訂單編號]],訂單詳細資料表格[小計])</f>
        <v>408654</v>
      </c>
      <c r="H918" s="121">
        <f>SUMIF(訂單詳細資料表格[訂單編號],訂單資料表格[[#This Row],[訂單編號]],訂單詳細資料表格[成本])</f>
        <v>238796</v>
      </c>
      <c r="I918" s="121">
        <v>5630</v>
      </c>
      <c r="J918" s="41" t="s">
        <v>221</v>
      </c>
    </row>
    <row r="919" spans="2:10" ht="16.5" customHeight="1" x14ac:dyDescent="0.25">
      <c r="B919" s="112" t="s">
        <v>1082</v>
      </c>
      <c r="C919" s="113" t="s">
        <v>195</v>
      </c>
      <c r="D919" s="113" t="s">
        <v>113</v>
      </c>
      <c r="E919" s="114">
        <v>41686</v>
      </c>
      <c r="F919" s="41" t="s">
        <v>1296</v>
      </c>
      <c r="G919" s="121">
        <f>SUMIF(訂單詳細資料表格[訂單編號],訂單資料表格[[#This Row],[訂單編號]],訂單詳細資料表格[小計])</f>
        <v>100798</v>
      </c>
      <c r="H919" s="121">
        <f>SUMIF(訂單詳細資料表格[訂單編號],訂單資料表格[[#This Row],[訂單編號]],訂單詳細資料表格[成本])</f>
        <v>58774</v>
      </c>
      <c r="I919" s="121">
        <v>1809</v>
      </c>
      <c r="J919" s="41" t="s">
        <v>221</v>
      </c>
    </row>
    <row r="920" spans="2:10" ht="16.5" customHeight="1" x14ac:dyDescent="0.25">
      <c r="B920" s="112" t="s">
        <v>1090</v>
      </c>
      <c r="C920" s="113" t="s">
        <v>195</v>
      </c>
      <c r="D920" s="113" t="s">
        <v>113</v>
      </c>
      <c r="E920" s="114">
        <v>41696</v>
      </c>
      <c r="F920" s="41" t="s">
        <v>1297</v>
      </c>
      <c r="G920" s="121">
        <f>SUMIF(訂單詳細資料表格[訂單編號],訂單資料表格[[#This Row],[訂單編號]],訂單詳細資料表格[小計])</f>
        <v>180053</v>
      </c>
      <c r="H920" s="121">
        <f>SUMIF(訂單詳細資料表格[訂單編號],訂單資料表格[[#This Row],[訂單編號]],訂單詳細資料表格[成本])</f>
        <v>96873</v>
      </c>
      <c r="I920" s="121">
        <v>2140</v>
      </c>
      <c r="J920" s="41" t="s">
        <v>221</v>
      </c>
    </row>
    <row r="921" spans="2:10" ht="16.5" customHeight="1" x14ac:dyDescent="0.25">
      <c r="B921" s="112" t="s">
        <v>815</v>
      </c>
      <c r="C921" s="113" t="s">
        <v>195</v>
      </c>
      <c r="D921" s="113" t="s">
        <v>153</v>
      </c>
      <c r="E921" s="114">
        <v>41709</v>
      </c>
      <c r="F921" s="41" t="s">
        <v>1295</v>
      </c>
      <c r="G921" s="121">
        <f>SUMIF(訂單詳細資料表格[訂單編號],訂單資料表格[[#This Row],[訂單編號]],訂單詳細資料表格[小計])</f>
        <v>291403</v>
      </c>
      <c r="H921" s="121">
        <f>SUMIF(訂單詳細資料表格[訂單編號],訂單資料表格[[#This Row],[訂單編號]],訂單詳細資料表格[成本])</f>
        <v>172431</v>
      </c>
      <c r="I921" s="121">
        <v>5111</v>
      </c>
      <c r="J921" s="41" t="s">
        <v>221</v>
      </c>
    </row>
    <row r="922" spans="2:10" ht="16.5" customHeight="1" x14ac:dyDescent="0.25">
      <c r="B922" s="112" t="s">
        <v>822</v>
      </c>
      <c r="C922" s="113" t="s">
        <v>195</v>
      </c>
      <c r="D922" s="113" t="s">
        <v>96</v>
      </c>
      <c r="E922" s="114">
        <v>41717</v>
      </c>
      <c r="F922" s="41" t="s">
        <v>1295</v>
      </c>
      <c r="G922" s="121">
        <f>SUMIF(訂單詳細資料表格[訂單編號],訂單資料表格[[#This Row],[訂單編號]],訂單詳細資料表格[小計])</f>
        <v>130864</v>
      </c>
      <c r="H922" s="121">
        <f>SUMIF(訂單詳細資料表格[訂單編號],訂單資料表格[[#This Row],[訂單編號]],訂單詳細資料表格[成本])</f>
        <v>83668</v>
      </c>
      <c r="I922" s="121">
        <v>94</v>
      </c>
      <c r="J922" s="41" t="s">
        <v>221</v>
      </c>
    </row>
    <row r="923" spans="2:10" ht="16.5" customHeight="1" x14ac:dyDescent="0.25">
      <c r="B923" s="112" t="s">
        <v>827</v>
      </c>
      <c r="C923" s="113" t="s">
        <v>195</v>
      </c>
      <c r="D923" s="113" t="s">
        <v>153</v>
      </c>
      <c r="E923" s="114">
        <v>41723</v>
      </c>
      <c r="F923" s="41" t="s">
        <v>1296</v>
      </c>
      <c r="G923" s="121">
        <f>SUMIF(訂單詳細資料表格[訂單編號],訂單資料表格[[#This Row],[訂單編號]],訂單詳細資料表格[小計])</f>
        <v>102312</v>
      </c>
      <c r="H923" s="121">
        <f>SUMIF(訂單詳細資料表格[訂單編號],訂單資料表格[[#This Row],[訂單編號]],訂單詳細資料表格[成本])</f>
        <v>55262</v>
      </c>
      <c r="I923" s="121">
        <v>509</v>
      </c>
      <c r="J923" s="41" t="s">
        <v>221</v>
      </c>
    </row>
    <row r="924" spans="2:10" ht="16.5" customHeight="1" x14ac:dyDescent="0.25">
      <c r="B924" s="112" t="s">
        <v>1129</v>
      </c>
      <c r="C924" s="113" t="s">
        <v>195</v>
      </c>
      <c r="D924" s="113" t="s">
        <v>142</v>
      </c>
      <c r="E924" s="114">
        <v>41762</v>
      </c>
      <c r="F924" s="41" t="s">
        <v>1296</v>
      </c>
      <c r="G924" s="121">
        <f>SUMIF(訂單詳細資料表格[訂單編號],訂單資料表格[[#This Row],[訂單編號]],訂單詳細資料表格[小計])</f>
        <v>18928</v>
      </c>
      <c r="H924" s="121">
        <f>SUMIF(訂單詳細資料表格[訂單編號],訂單資料表格[[#This Row],[訂單編號]],訂單詳細資料表格[成本])</f>
        <v>10122</v>
      </c>
      <c r="I924" s="121">
        <v>321</v>
      </c>
      <c r="J924" s="41" t="s">
        <v>214</v>
      </c>
    </row>
    <row r="925" spans="2:10" ht="16.5" customHeight="1" x14ac:dyDescent="0.25">
      <c r="B925" s="112" t="s">
        <v>1132</v>
      </c>
      <c r="C925" s="113" t="s">
        <v>195</v>
      </c>
      <c r="D925" s="113" t="s">
        <v>153</v>
      </c>
      <c r="E925" s="114">
        <v>41765</v>
      </c>
      <c r="F925" s="41" t="s">
        <v>1296</v>
      </c>
      <c r="G925" s="121">
        <f>SUMIF(訂單詳細資料表格[訂單編號],訂單資料表格[[#This Row],[訂單編號]],訂單詳細資料表格[小計])</f>
        <v>186840</v>
      </c>
      <c r="H925" s="121">
        <f>SUMIF(訂單詳細資料表格[訂單編號],訂單資料表格[[#This Row],[訂單編號]],訂單詳細資料表格[成本])</f>
        <v>96540</v>
      </c>
      <c r="I925" s="121">
        <v>2592</v>
      </c>
      <c r="J925" s="41" t="s">
        <v>221</v>
      </c>
    </row>
    <row r="926" spans="2:10" ht="16.5" customHeight="1" x14ac:dyDescent="0.25">
      <c r="B926" s="112" t="s">
        <v>872</v>
      </c>
      <c r="C926" s="113" t="s">
        <v>195</v>
      </c>
      <c r="D926" s="113" t="s">
        <v>142</v>
      </c>
      <c r="E926" s="114">
        <v>41776</v>
      </c>
      <c r="F926" s="41" t="s">
        <v>1297</v>
      </c>
      <c r="G926" s="121">
        <f>SUMIF(訂單詳細資料表格[訂單編號],訂單資料表格[[#This Row],[訂單編號]],訂單詳細資料表格[小計])</f>
        <v>6293</v>
      </c>
      <c r="H926" s="121">
        <f>SUMIF(訂單詳細資料表格[訂單編號],訂單資料表格[[#This Row],[訂單編號]],訂單詳細資料表格[成本])</f>
        <v>2790</v>
      </c>
      <c r="I926" s="121">
        <v>370</v>
      </c>
      <c r="J926" s="41" t="s">
        <v>221</v>
      </c>
    </row>
    <row r="927" spans="2:10" ht="16.5" customHeight="1" x14ac:dyDescent="0.25">
      <c r="B927" s="112" t="s">
        <v>879</v>
      </c>
      <c r="C927" s="113" t="s">
        <v>195</v>
      </c>
      <c r="D927" s="113" t="s">
        <v>142</v>
      </c>
      <c r="E927" s="114">
        <v>41783</v>
      </c>
      <c r="F927" s="41" t="s">
        <v>1297</v>
      </c>
      <c r="G927" s="121">
        <f>SUMIF(訂單詳細資料表格[訂單編號],訂單資料表格[[#This Row],[訂單編號]],訂單詳細資料表格[小計])</f>
        <v>255361</v>
      </c>
      <c r="H927" s="121">
        <f>SUMIF(訂單詳細資料表格[訂單編號],訂單資料表格[[#This Row],[訂單編號]],訂單詳細資料表格[成本])</f>
        <v>143729</v>
      </c>
      <c r="I927" s="121">
        <v>90</v>
      </c>
      <c r="J927" s="41" t="s">
        <v>221</v>
      </c>
    </row>
    <row r="928" spans="2:10" ht="16.5" customHeight="1" x14ac:dyDescent="0.25">
      <c r="B928" s="112" t="s">
        <v>1140</v>
      </c>
      <c r="C928" s="113" t="s">
        <v>195</v>
      </c>
      <c r="D928" s="113" t="s">
        <v>128</v>
      </c>
      <c r="E928" s="114">
        <v>41784</v>
      </c>
      <c r="F928" s="41" t="s">
        <v>1296</v>
      </c>
      <c r="G928" s="121">
        <f>SUMIF(訂單詳細資料表格[訂單編號],訂單資料表格[[#This Row],[訂單編號]],訂單詳細資料表格[小計])</f>
        <v>7956</v>
      </c>
      <c r="H928" s="121">
        <f>SUMIF(訂單詳細資料表格[訂單編號],訂單資料表格[[#This Row],[訂單編號]],訂單詳細資料表格[成本])</f>
        <v>4758</v>
      </c>
      <c r="I928" s="121">
        <v>955</v>
      </c>
      <c r="J928" s="41" t="s">
        <v>214</v>
      </c>
    </row>
    <row r="929" spans="2:10" ht="16.5" customHeight="1" x14ac:dyDescent="0.25">
      <c r="B929" s="112" t="s">
        <v>886</v>
      </c>
      <c r="C929" s="113" t="s">
        <v>195</v>
      </c>
      <c r="D929" s="113" t="s">
        <v>128</v>
      </c>
      <c r="E929" s="114">
        <v>41792</v>
      </c>
      <c r="F929" s="41" t="s">
        <v>1295</v>
      </c>
      <c r="G929" s="121">
        <f>SUMIF(訂單詳細資料表格[訂單編號],訂單資料表格[[#This Row],[訂單編號]],訂單詳細資料表格[小計])</f>
        <v>14770</v>
      </c>
      <c r="H929" s="121">
        <f>SUMIF(訂單詳細資料表格[訂單編號],訂單資料表格[[#This Row],[訂單編號]],訂單詳細資料表格[成本])</f>
        <v>8085</v>
      </c>
      <c r="I929" s="121">
        <v>109</v>
      </c>
      <c r="J929" s="41" t="s">
        <v>214</v>
      </c>
    </row>
    <row r="930" spans="2:10" ht="16.5" customHeight="1" x14ac:dyDescent="0.25">
      <c r="B930" s="112" t="s">
        <v>910</v>
      </c>
      <c r="C930" s="113" t="s">
        <v>195</v>
      </c>
      <c r="D930" s="113" t="s">
        <v>110</v>
      </c>
      <c r="E930" s="114">
        <v>41819</v>
      </c>
      <c r="F930" s="41" t="s">
        <v>1297</v>
      </c>
      <c r="G930" s="121">
        <f>SUMIF(訂單詳細資料表格[訂單編號],訂單資料表格[[#This Row],[訂單編號]],訂單詳細資料表格[小計])</f>
        <v>127884</v>
      </c>
      <c r="H930" s="121">
        <f>SUMIF(訂單詳細資料表格[訂單編號],訂單資料表格[[#This Row],[訂單編號]],訂單詳細資料表格[成本])</f>
        <v>80131</v>
      </c>
      <c r="I930" s="121">
        <v>502</v>
      </c>
      <c r="J930" s="41" t="s">
        <v>214</v>
      </c>
    </row>
    <row r="931" spans="2:10" ht="16.5" customHeight="1" x14ac:dyDescent="0.25">
      <c r="B931" s="112" t="s">
        <v>1174</v>
      </c>
      <c r="C931" s="113" t="s">
        <v>195</v>
      </c>
      <c r="D931" s="113" t="s">
        <v>113</v>
      </c>
      <c r="E931" s="114">
        <v>41860</v>
      </c>
      <c r="F931" s="41" t="s">
        <v>1297</v>
      </c>
      <c r="G931" s="121">
        <f>SUMIF(訂單詳細資料表格[訂單編號],訂單資料表格[[#This Row],[訂單編號]],訂單詳細資料表格[小計])</f>
        <v>87524</v>
      </c>
      <c r="H931" s="121">
        <f>SUMIF(訂單詳細資料表格[訂單編號],訂單資料表格[[#This Row],[訂單編號]],訂單詳細資料表格[成本])</f>
        <v>48472</v>
      </c>
      <c r="I931" s="121">
        <v>2560</v>
      </c>
      <c r="J931" s="41" t="s">
        <v>221</v>
      </c>
    </row>
    <row r="932" spans="2:10" ht="16.5" customHeight="1" x14ac:dyDescent="0.25">
      <c r="B932" s="112" t="s">
        <v>1175</v>
      </c>
      <c r="C932" s="113" t="s">
        <v>195</v>
      </c>
      <c r="D932" s="113" t="s">
        <v>96</v>
      </c>
      <c r="E932" s="114">
        <v>41861</v>
      </c>
      <c r="F932" s="41" t="s">
        <v>1296</v>
      </c>
      <c r="G932" s="121">
        <f>SUMIF(訂單詳細資料表格[訂單編號],訂單資料表格[[#This Row],[訂單編號]],訂單詳細資料表格[小計])</f>
        <v>100278</v>
      </c>
      <c r="H932" s="121">
        <f>SUMIF(訂單詳細資料表格[訂單編號],訂單資料表格[[#This Row],[訂單編號]],訂單詳細資料表格[成本])</f>
        <v>61830</v>
      </c>
      <c r="I932" s="121">
        <v>988</v>
      </c>
      <c r="J932" s="41" t="s">
        <v>221</v>
      </c>
    </row>
    <row r="933" spans="2:10" ht="16.5" customHeight="1" x14ac:dyDescent="0.25">
      <c r="B933" s="112" t="s">
        <v>1201</v>
      </c>
      <c r="C933" s="113" t="s">
        <v>195</v>
      </c>
      <c r="D933" s="113" t="s">
        <v>96</v>
      </c>
      <c r="E933" s="114">
        <v>41906</v>
      </c>
      <c r="F933" s="41" t="s">
        <v>1296</v>
      </c>
      <c r="G933" s="121">
        <f>SUMIF(訂單詳細資料表格[訂單編號],訂單資料表格[[#This Row],[訂單編號]],訂單詳細資料表格[小計])</f>
        <v>10212</v>
      </c>
      <c r="H933" s="121">
        <f>SUMIF(訂單詳細資料表格[訂單編號],訂單資料表格[[#This Row],[訂單編號]],訂單詳細資料表格[成本])</f>
        <v>6624</v>
      </c>
      <c r="I933" s="121">
        <v>59</v>
      </c>
      <c r="J933" s="41" t="s">
        <v>221</v>
      </c>
    </row>
    <row r="934" spans="2:10" ht="16.5" customHeight="1" x14ac:dyDescent="0.25">
      <c r="B934" s="112" t="s">
        <v>1203</v>
      </c>
      <c r="C934" s="113" t="s">
        <v>195</v>
      </c>
      <c r="D934" s="113" t="s">
        <v>96</v>
      </c>
      <c r="E934" s="114">
        <v>41913</v>
      </c>
      <c r="F934" s="41" t="s">
        <v>1295</v>
      </c>
      <c r="G934" s="121">
        <f>SUMIF(訂單詳細資料表格[訂單編號],訂單資料表格[[#This Row],[訂單編號]],訂單詳細資料表格[小計])</f>
        <v>77175</v>
      </c>
      <c r="H934" s="121">
        <f>SUMIF(訂單詳細資料表格[訂單編號],訂單資料表格[[#This Row],[訂單編號]],訂單詳細資料表格[成本])</f>
        <v>40365</v>
      </c>
      <c r="I934" s="121">
        <v>473</v>
      </c>
      <c r="J934" s="41" t="s">
        <v>221</v>
      </c>
    </row>
    <row r="935" spans="2:10" ht="16.5" customHeight="1" x14ac:dyDescent="0.25">
      <c r="B935" s="112" t="s">
        <v>988</v>
      </c>
      <c r="C935" s="113" t="s">
        <v>195</v>
      </c>
      <c r="D935" s="113" t="s">
        <v>96</v>
      </c>
      <c r="E935" s="114">
        <v>41928</v>
      </c>
      <c r="F935" s="41" t="s">
        <v>1297</v>
      </c>
      <c r="G935" s="121">
        <f>SUMIF(訂單詳細資料表格[訂單編號],訂單資料表格[[#This Row],[訂單編號]],訂單詳細資料表格[小計])</f>
        <v>24402</v>
      </c>
      <c r="H935" s="121">
        <f>SUMIF(訂單詳細資料表格[訂單編號],訂單資料表格[[#This Row],[訂單編號]],訂單詳細資料表格[成本])</f>
        <v>14700</v>
      </c>
      <c r="I935" s="121">
        <v>397</v>
      </c>
      <c r="J935" s="41" t="s">
        <v>214</v>
      </c>
    </row>
    <row r="936" spans="2:10" ht="16.5" customHeight="1" x14ac:dyDescent="0.25">
      <c r="B936" s="112" t="s">
        <v>989</v>
      </c>
      <c r="C936" s="113" t="s">
        <v>195</v>
      </c>
      <c r="D936" s="113" t="s">
        <v>153</v>
      </c>
      <c r="E936" s="114">
        <v>41929</v>
      </c>
      <c r="F936" s="41" t="s">
        <v>1297</v>
      </c>
      <c r="G936" s="121">
        <f>SUMIF(訂單詳細資料表格[訂單編號],訂單資料表格[[#This Row],[訂單編號]],訂單詳細資料表格[小計])</f>
        <v>168015</v>
      </c>
      <c r="H936" s="121">
        <f>SUMIF(訂單詳細資料表格[訂單編號],訂單資料表格[[#This Row],[訂單編號]],訂單詳細資料表格[成本])</f>
        <v>92470</v>
      </c>
      <c r="I936" s="121">
        <v>2100</v>
      </c>
      <c r="J936" s="41" t="s">
        <v>214</v>
      </c>
    </row>
    <row r="937" spans="2:10" ht="16.5" customHeight="1" x14ac:dyDescent="0.25">
      <c r="B937" s="112" t="s">
        <v>1033</v>
      </c>
      <c r="C937" s="113" t="s">
        <v>195</v>
      </c>
      <c r="D937" s="113" t="s">
        <v>113</v>
      </c>
      <c r="E937" s="114">
        <v>41985</v>
      </c>
      <c r="F937" s="41" t="s">
        <v>1297</v>
      </c>
      <c r="G937" s="121">
        <f>SUMIF(訂單詳細資料表格[訂單編號],訂單資料表格[[#This Row],[訂單編號]],訂單詳細資料表格[小計])</f>
        <v>83142</v>
      </c>
      <c r="H937" s="121">
        <f>SUMIF(訂單詳細資料表格[訂單編號],訂單資料表格[[#This Row],[訂單編號]],訂單詳細資料表格[成本])</f>
        <v>49815</v>
      </c>
      <c r="I937" s="121">
        <v>2444</v>
      </c>
      <c r="J937" s="41" t="s">
        <v>214</v>
      </c>
    </row>
    <row r="938" spans="2:10" ht="16.5" customHeight="1" x14ac:dyDescent="0.25">
      <c r="B938" s="112" t="s">
        <v>559</v>
      </c>
      <c r="C938" s="113" t="s">
        <v>198</v>
      </c>
      <c r="D938" s="113" t="s">
        <v>159</v>
      </c>
      <c r="E938" s="114">
        <v>41300</v>
      </c>
      <c r="F938" s="41" t="s">
        <v>1296</v>
      </c>
      <c r="G938" s="121">
        <f>SUMIF(訂單詳細資料表格[訂單編號],訂單資料表格[[#This Row],[訂單編號]],訂單詳細資料表格[小計])</f>
        <v>144244</v>
      </c>
      <c r="H938" s="121">
        <f>SUMIF(訂單詳細資料表格[訂單編號],訂單資料表格[[#This Row],[訂單編號]],訂單詳細資料表格[成本])</f>
        <v>105568</v>
      </c>
      <c r="I938" s="121">
        <v>1429</v>
      </c>
      <c r="J938" s="41" t="s">
        <v>221</v>
      </c>
    </row>
    <row r="939" spans="2:10" ht="16.5" customHeight="1" x14ac:dyDescent="0.25">
      <c r="B939" s="112" t="s">
        <v>565</v>
      </c>
      <c r="C939" s="113" t="s">
        <v>198</v>
      </c>
      <c r="D939" s="113" t="s">
        <v>93</v>
      </c>
      <c r="E939" s="114">
        <v>41317</v>
      </c>
      <c r="F939" s="41" t="s">
        <v>1295</v>
      </c>
      <c r="G939" s="121">
        <f>SUMIF(訂單詳細資料表格[訂單編號],訂單資料表格[[#This Row],[訂單編號]],訂單詳細資料表格[小計])</f>
        <v>106920</v>
      </c>
      <c r="H939" s="121">
        <f>SUMIF(訂單詳細資料表格[訂單編號],訂單資料表格[[#This Row],[訂單編號]],訂單詳細資料表格[成本])</f>
        <v>52492</v>
      </c>
      <c r="I939" s="121">
        <v>2141</v>
      </c>
      <c r="J939" s="41" t="s">
        <v>221</v>
      </c>
    </row>
    <row r="940" spans="2:10" ht="16.5" customHeight="1" x14ac:dyDescent="0.25">
      <c r="B940" s="112" t="s">
        <v>581</v>
      </c>
      <c r="C940" s="113" t="s">
        <v>198</v>
      </c>
      <c r="D940" s="113" t="s">
        <v>93</v>
      </c>
      <c r="E940" s="114">
        <v>41346</v>
      </c>
      <c r="F940" s="41" t="s">
        <v>1295</v>
      </c>
      <c r="G940" s="121">
        <f>SUMIF(訂單詳細資料表格[訂單編號],訂單資料表格[[#This Row],[訂單編號]],訂單詳細資料表格[小計])</f>
        <v>50048</v>
      </c>
      <c r="H940" s="121">
        <f>SUMIF(訂單詳細資料表格[訂單編號],訂單資料表格[[#This Row],[訂單編號]],訂單詳細資料表格[成本])</f>
        <v>22816</v>
      </c>
      <c r="I940" s="121">
        <v>508</v>
      </c>
      <c r="J940" s="41" t="s">
        <v>214</v>
      </c>
    </row>
    <row r="941" spans="2:10" ht="16.5" customHeight="1" x14ac:dyDescent="0.25">
      <c r="B941" s="112" t="s">
        <v>335</v>
      </c>
      <c r="C941" s="113" t="s">
        <v>198</v>
      </c>
      <c r="D941" s="113" t="s">
        <v>159</v>
      </c>
      <c r="E941" s="114">
        <v>41374</v>
      </c>
      <c r="F941" s="41" t="s">
        <v>1295</v>
      </c>
      <c r="G941" s="121">
        <f>SUMIF(訂單詳細資料表格[訂單編號],訂單資料表格[[#This Row],[訂單編號]],訂單詳細資料表格[小計])</f>
        <v>106102</v>
      </c>
      <c r="H941" s="121">
        <f>SUMIF(訂單詳細資料表格[訂單編號],訂單資料表格[[#This Row],[訂單編號]],訂單詳細資料表格[成本])</f>
        <v>65952</v>
      </c>
      <c r="I941" s="121">
        <v>1266</v>
      </c>
      <c r="J941" s="41" t="s">
        <v>221</v>
      </c>
    </row>
    <row r="942" spans="2:10" ht="16.5" customHeight="1" x14ac:dyDescent="0.25">
      <c r="B942" s="112" t="s">
        <v>340</v>
      </c>
      <c r="C942" s="113" t="s">
        <v>198</v>
      </c>
      <c r="D942" s="113" t="s">
        <v>159</v>
      </c>
      <c r="E942" s="114">
        <v>41380</v>
      </c>
      <c r="F942" s="41" t="s">
        <v>1297</v>
      </c>
      <c r="G942" s="121">
        <f>SUMIF(訂單詳細資料表格[訂單編號],訂單資料表格[[#This Row],[訂單編號]],訂單詳細資料表格[小計])</f>
        <v>95403</v>
      </c>
      <c r="H942" s="121">
        <f>SUMIF(訂單詳細資料表格[訂單編號],訂單資料表格[[#This Row],[訂單編號]],訂單詳細資料表格[成本])</f>
        <v>51830</v>
      </c>
      <c r="I942" s="121">
        <v>197</v>
      </c>
      <c r="J942" s="41" t="s">
        <v>221</v>
      </c>
    </row>
    <row r="943" spans="2:10" ht="16.5" customHeight="1" x14ac:dyDescent="0.25">
      <c r="B943" s="112" t="s">
        <v>349</v>
      </c>
      <c r="C943" s="113" t="s">
        <v>198</v>
      </c>
      <c r="D943" s="113" t="s">
        <v>93</v>
      </c>
      <c r="E943" s="114">
        <v>41389</v>
      </c>
      <c r="F943" s="41" t="s">
        <v>1296</v>
      </c>
      <c r="G943" s="121">
        <f>SUMIF(訂單詳細資料表格[訂單編號],訂單資料表格[[#This Row],[訂單編號]],訂單詳細資料表格[小計])</f>
        <v>2786</v>
      </c>
      <c r="H943" s="121">
        <f>SUMIF(訂單詳細資料表格[訂單編號],訂單資料表格[[#This Row],[訂單編號]],訂單詳細資料表格[成本])</f>
        <v>1484</v>
      </c>
      <c r="I943" s="121">
        <v>6</v>
      </c>
      <c r="J943" s="41" t="s">
        <v>214</v>
      </c>
    </row>
    <row r="944" spans="2:10" ht="16.5" customHeight="1" x14ac:dyDescent="0.25">
      <c r="B944" s="112" t="s">
        <v>353</v>
      </c>
      <c r="C944" s="113" t="s">
        <v>198</v>
      </c>
      <c r="D944" s="113" t="s">
        <v>159</v>
      </c>
      <c r="E944" s="114">
        <v>41394</v>
      </c>
      <c r="F944" s="41" t="s">
        <v>1295</v>
      </c>
      <c r="G944" s="121">
        <f>SUMIF(訂單詳細資料表格[訂單編號],訂單資料表格[[#This Row],[訂單編號]],訂單詳細資料表格[小計])</f>
        <v>93024</v>
      </c>
      <c r="H944" s="121">
        <f>SUMIF(訂單詳細資料表格[訂單編號],訂單資料表格[[#This Row],[訂單編號]],訂單詳細資料表格[成本])</f>
        <v>51129</v>
      </c>
      <c r="I944" s="121">
        <v>1238</v>
      </c>
      <c r="J944" s="41" t="s">
        <v>214</v>
      </c>
    </row>
    <row r="945" spans="2:10" ht="16.5" customHeight="1" x14ac:dyDescent="0.25">
      <c r="B945" s="112" t="s">
        <v>374</v>
      </c>
      <c r="C945" s="113" t="s">
        <v>198</v>
      </c>
      <c r="D945" s="113" t="s">
        <v>93</v>
      </c>
      <c r="E945" s="114">
        <v>41418</v>
      </c>
      <c r="F945" s="41" t="s">
        <v>1296</v>
      </c>
      <c r="G945" s="121">
        <f>SUMIF(訂單詳細資料表格[訂單編號],訂單資料表格[[#This Row],[訂單編號]],訂單詳細資料表格[小計])</f>
        <v>35472</v>
      </c>
      <c r="H945" s="121">
        <f>SUMIF(訂單詳細資料表格[訂單編號],訂單資料表格[[#This Row],[訂單編號]],訂單詳細資料表格[成本])</f>
        <v>24179</v>
      </c>
      <c r="I945" s="121">
        <v>860</v>
      </c>
      <c r="J945" s="41" t="s">
        <v>221</v>
      </c>
    </row>
    <row r="946" spans="2:10" ht="16.5" customHeight="1" x14ac:dyDescent="0.25">
      <c r="B946" s="112" t="s">
        <v>636</v>
      </c>
      <c r="C946" s="113" t="s">
        <v>198</v>
      </c>
      <c r="D946" s="113" t="s">
        <v>159</v>
      </c>
      <c r="E946" s="114">
        <v>41449</v>
      </c>
      <c r="F946" s="41" t="s">
        <v>1295</v>
      </c>
      <c r="G946" s="121">
        <f>SUMIF(訂單詳細資料表格[訂單編號],訂單資料表格[[#This Row],[訂單編號]],訂單詳細資料表格[小計])</f>
        <v>142654</v>
      </c>
      <c r="H946" s="121">
        <f>SUMIF(訂單詳細資料表格[訂單編號],訂單資料表格[[#This Row],[訂單編號]],訂單詳細資料表格[成本])</f>
        <v>83474</v>
      </c>
      <c r="I946" s="121">
        <v>2331</v>
      </c>
      <c r="J946" s="41" t="s">
        <v>221</v>
      </c>
    </row>
    <row r="947" spans="2:10" ht="16.5" customHeight="1" x14ac:dyDescent="0.25">
      <c r="B947" s="112" t="s">
        <v>417</v>
      </c>
      <c r="C947" s="113" t="s">
        <v>198</v>
      </c>
      <c r="D947" s="113" t="s">
        <v>93</v>
      </c>
      <c r="E947" s="114">
        <v>41477</v>
      </c>
      <c r="F947" s="41" t="s">
        <v>1295</v>
      </c>
      <c r="G947" s="121">
        <f>SUMIF(訂單詳細資料表格[訂單編號],訂單資料表格[[#This Row],[訂單編號]],訂單詳細資料表格[小計])</f>
        <v>377122</v>
      </c>
      <c r="H947" s="121">
        <f>SUMIF(訂單詳細資料表格[訂單編號],訂單資料表格[[#This Row],[訂單編號]],訂單詳細資料表格[成本])</f>
        <v>216777</v>
      </c>
      <c r="I947" s="121">
        <v>3989</v>
      </c>
      <c r="J947" s="41" t="s">
        <v>221</v>
      </c>
    </row>
    <row r="948" spans="2:10" ht="16.5" customHeight="1" x14ac:dyDescent="0.25">
      <c r="B948" s="112" t="s">
        <v>667</v>
      </c>
      <c r="C948" s="113" t="s">
        <v>198</v>
      </c>
      <c r="D948" s="113" t="s">
        <v>93</v>
      </c>
      <c r="E948" s="114">
        <v>41506</v>
      </c>
      <c r="F948" s="41" t="s">
        <v>1297</v>
      </c>
      <c r="G948" s="121">
        <f>SUMIF(訂單詳細資料表格[訂單編號],訂單資料表格[[#This Row],[訂單編號]],訂單詳細資料表格[小計])</f>
        <v>62565</v>
      </c>
      <c r="H948" s="121">
        <f>SUMIF(訂單詳細資料表格[訂單編號],訂單資料表格[[#This Row],[訂單編號]],訂單詳細資料表格[成本])</f>
        <v>34848</v>
      </c>
      <c r="I948" s="121">
        <v>700</v>
      </c>
      <c r="J948" s="41" t="s">
        <v>221</v>
      </c>
    </row>
    <row r="949" spans="2:10" ht="16.5" customHeight="1" x14ac:dyDescent="0.25">
      <c r="B949" s="112" t="s">
        <v>670</v>
      </c>
      <c r="C949" s="113" t="s">
        <v>198</v>
      </c>
      <c r="D949" s="113" t="s">
        <v>93</v>
      </c>
      <c r="E949" s="114">
        <v>41510</v>
      </c>
      <c r="F949" s="41" t="s">
        <v>1295</v>
      </c>
      <c r="G949" s="121">
        <f>SUMIF(訂單詳細資料表格[訂單編號],訂單資料表格[[#This Row],[訂單編號]],訂單詳細資料表格[小計])</f>
        <v>4410</v>
      </c>
      <c r="H949" s="121">
        <f>SUMIF(訂單詳細資料表格[訂單編號],訂單資料表格[[#This Row],[訂單編號]],訂單詳細資料表格[成本])</f>
        <v>2700</v>
      </c>
      <c r="I949" s="121">
        <v>22</v>
      </c>
      <c r="J949" s="41" t="s">
        <v>221</v>
      </c>
    </row>
    <row r="950" spans="2:10" ht="16.5" customHeight="1" x14ac:dyDescent="0.25">
      <c r="B950" s="112" t="s">
        <v>446</v>
      </c>
      <c r="C950" s="113" t="s">
        <v>198</v>
      </c>
      <c r="D950" s="113" t="s">
        <v>159</v>
      </c>
      <c r="E950" s="114">
        <v>41514</v>
      </c>
      <c r="F950" s="41" t="s">
        <v>1295</v>
      </c>
      <c r="G950" s="121">
        <f>SUMIF(訂單詳細資料表格[訂單編號],訂單資料表格[[#This Row],[訂單編號]],訂單詳細資料表格[小計])</f>
        <v>30910</v>
      </c>
      <c r="H950" s="121">
        <f>SUMIF(訂單詳細資料表格[訂單編號],訂單資料表格[[#This Row],[訂單編號]],訂單詳細資料表格[成本])</f>
        <v>25344</v>
      </c>
      <c r="I950" s="121">
        <v>603</v>
      </c>
      <c r="J950" s="41" t="s">
        <v>214</v>
      </c>
    </row>
    <row r="951" spans="2:10" ht="16.5" customHeight="1" x14ac:dyDescent="0.25">
      <c r="B951" s="112" t="s">
        <v>474</v>
      </c>
      <c r="C951" s="113" t="s">
        <v>198</v>
      </c>
      <c r="D951" s="113" t="s">
        <v>93</v>
      </c>
      <c r="E951" s="114">
        <v>41556</v>
      </c>
      <c r="F951" s="41" t="s">
        <v>1297</v>
      </c>
      <c r="G951" s="121">
        <f>SUMIF(訂單詳細資料表格[訂單編號],訂單資料表格[[#This Row],[訂單編號]],訂單詳細資料表格[小計])</f>
        <v>71634</v>
      </c>
      <c r="H951" s="121">
        <f>SUMIF(訂單詳細資料表格[訂單編號],訂單資料表格[[#This Row],[訂單編號]],訂單詳細資料表格[成本])</f>
        <v>42815</v>
      </c>
      <c r="I951" s="121">
        <v>1076</v>
      </c>
      <c r="J951" s="41" t="s">
        <v>214</v>
      </c>
    </row>
    <row r="952" spans="2:10" ht="16.5" customHeight="1" x14ac:dyDescent="0.25">
      <c r="B952" s="112" t="s">
        <v>718</v>
      </c>
      <c r="C952" s="113" t="s">
        <v>198</v>
      </c>
      <c r="D952" s="113" t="s">
        <v>159</v>
      </c>
      <c r="E952" s="114">
        <v>41594</v>
      </c>
      <c r="F952" s="41" t="s">
        <v>1296</v>
      </c>
      <c r="G952" s="121">
        <f>SUMIF(訂單詳細資料表格[訂單編號],訂單資料表格[[#This Row],[訂單編號]],訂單詳細資料表格[小計])</f>
        <v>8320</v>
      </c>
      <c r="H952" s="121">
        <f>SUMIF(訂單詳細資料表格[訂單編號],訂單資料表格[[#This Row],[訂單編號]],訂單詳細資料表格[成本])</f>
        <v>4720</v>
      </c>
      <c r="I952" s="121">
        <v>196</v>
      </c>
      <c r="J952" s="41" t="s">
        <v>214</v>
      </c>
    </row>
    <row r="953" spans="2:10" ht="16.5" customHeight="1" x14ac:dyDescent="0.25">
      <c r="B953" s="112" t="s">
        <v>727</v>
      </c>
      <c r="C953" s="113" t="s">
        <v>198</v>
      </c>
      <c r="D953" s="113" t="s">
        <v>93</v>
      </c>
      <c r="E953" s="114">
        <v>41609</v>
      </c>
      <c r="F953" s="41" t="s">
        <v>1297</v>
      </c>
      <c r="G953" s="121">
        <f>SUMIF(訂單詳細資料表格[訂單編號],訂單資料表格[[#This Row],[訂單編號]],訂單詳細資料表格[小計])</f>
        <v>307140</v>
      </c>
      <c r="H953" s="121">
        <f>SUMIF(訂單詳細資料表格[訂單編號],訂單資料表格[[#This Row],[訂單編號]],訂單詳細資料表格[成本])</f>
        <v>132778</v>
      </c>
      <c r="I953" s="121">
        <v>280</v>
      </c>
      <c r="J953" s="41" t="s">
        <v>221</v>
      </c>
    </row>
    <row r="954" spans="2:10" ht="16.5" customHeight="1" x14ac:dyDescent="0.25">
      <c r="B954" s="112" t="s">
        <v>735</v>
      </c>
      <c r="C954" s="113" t="s">
        <v>198</v>
      </c>
      <c r="D954" s="113" t="s">
        <v>93</v>
      </c>
      <c r="E954" s="114">
        <v>41618</v>
      </c>
      <c r="F954" s="41" t="s">
        <v>1297</v>
      </c>
      <c r="G954" s="121">
        <f>SUMIF(訂單詳細資料表格[訂單編號],訂單資料表格[[#This Row],[訂單編號]],訂單詳細資料表格[小計])</f>
        <v>171254</v>
      </c>
      <c r="H954" s="121">
        <f>SUMIF(訂單詳細資料表格[訂單編號],訂單資料表格[[#This Row],[訂單編號]],訂單詳細資料表格[成本])</f>
        <v>103022</v>
      </c>
      <c r="I954" s="121">
        <v>343</v>
      </c>
      <c r="J954" s="41" t="s">
        <v>214</v>
      </c>
    </row>
    <row r="955" spans="2:10" ht="16.5" customHeight="1" x14ac:dyDescent="0.25">
      <c r="B955" s="112" t="s">
        <v>526</v>
      </c>
      <c r="C955" s="113" t="s">
        <v>198</v>
      </c>
      <c r="D955" s="113" t="s">
        <v>159</v>
      </c>
      <c r="E955" s="114">
        <v>41621</v>
      </c>
      <c r="F955" s="41" t="s">
        <v>1296</v>
      </c>
      <c r="G955" s="121">
        <f>SUMIF(訂單詳細資料表格[訂單編號],訂單資料表格[[#This Row],[訂單編號]],訂單詳細資料表格[小計])</f>
        <v>169761</v>
      </c>
      <c r="H955" s="121">
        <f>SUMIF(訂單詳細資料表格[訂單編號],訂單資料表格[[#This Row],[訂單編號]],訂單詳細資料表格[成本])</f>
        <v>112303</v>
      </c>
      <c r="I955" s="121">
        <v>766</v>
      </c>
      <c r="J955" s="41" t="s">
        <v>221</v>
      </c>
    </row>
    <row r="956" spans="2:10" ht="16.5" customHeight="1" x14ac:dyDescent="0.25">
      <c r="B956" s="112" t="s">
        <v>1054</v>
      </c>
      <c r="C956" s="113" t="s">
        <v>198</v>
      </c>
      <c r="D956" s="113" t="s">
        <v>93</v>
      </c>
      <c r="E956" s="114">
        <v>41649</v>
      </c>
      <c r="F956" s="41" t="s">
        <v>1297</v>
      </c>
      <c r="G956" s="121">
        <f>SUMIF(訂單詳細資料表格[訂單編號],訂單資料表格[[#This Row],[訂單編號]],訂單詳細資料表格[小計])</f>
        <v>278556</v>
      </c>
      <c r="H956" s="121">
        <f>SUMIF(訂單詳細資料表格[訂單編號],訂單資料表格[[#This Row],[訂單編號]],訂單詳細資料表格[成本])</f>
        <v>149562</v>
      </c>
      <c r="I956" s="121">
        <v>1243</v>
      </c>
      <c r="J956" s="41" t="s">
        <v>221</v>
      </c>
    </row>
    <row r="957" spans="2:10" ht="16.5" customHeight="1" x14ac:dyDescent="0.25">
      <c r="B957" s="112" t="s">
        <v>807</v>
      </c>
      <c r="C957" s="113" t="s">
        <v>198</v>
      </c>
      <c r="D957" s="113" t="s">
        <v>93</v>
      </c>
      <c r="E957" s="114">
        <v>41699</v>
      </c>
      <c r="F957" s="41" t="s">
        <v>1295</v>
      </c>
      <c r="G957" s="121">
        <f>SUMIF(訂單詳細資料表格[訂單編號],訂單資料表格[[#This Row],[訂單編號]],訂單詳細資料表格[小計])</f>
        <v>144640</v>
      </c>
      <c r="H957" s="121">
        <f>SUMIF(訂單詳細資料表格[訂單編號],訂單資料表格[[#This Row],[訂單編號]],訂單詳細資料表格[成本])</f>
        <v>100380</v>
      </c>
      <c r="I957" s="121">
        <v>32</v>
      </c>
      <c r="J957" s="41" t="s">
        <v>214</v>
      </c>
    </row>
    <row r="958" spans="2:10" ht="16.5" customHeight="1" x14ac:dyDescent="0.25">
      <c r="B958" s="112" t="s">
        <v>811</v>
      </c>
      <c r="C958" s="113" t="s">
        <v>198</v>
      </c>
      <c r="D958" s="113" t="s">
        <v>159</v>
      </c>
      <c r="E958" s="114">
        <v>41705</v>
      </c>
      <c r="F958" s="41" t="s">
        <v>1295</v>
      </c>
      <c r="G958" s="121">
        <f>SUMIF(訂單詳細資料表格[訂單編號],訂單資料表格[[#This Row],[訂單編號]],訂單詳細資料表格[小計])</f>
        <v>522938</v>
      </c>
      <c r="H958" s="121">
        <f>SUMIF(訂單詳細資料表格[訂單編號],訂單資料表格[[#This Row],[訂單編號]],訂單詳細資料表格[成本])</f>
        <v>283235</v>
      </c>
      <c r="I958" s="121">
        <v>6523</v>
      </c>
      <c r="J958" s="41" t="s">
        <v>214</v>
      </c>
    </row>
    <row r="959" spans="2:10" ht="16.5" customHeight="1" x14ac:dyDescent="0.25">
      <c r="B959" s="112" t="s">
        <v>831</v>
      </c>
      <c r="C959" s="113" t="s">
        <v>198</v>
      </c>
      <c r="D959" s="113" t="s">
        <v>93</v>
      </c>
      <c r="E959" s="114">
        <v>41731</v>
      </c>
      <c r="F959" s="41" t="s">
        <v>1297</v>
      </c>
      <c r="G959" s="121">
        <f>SUMIF(訂單詳細資料表格[訂單編號],訂單資料表格[[#This Row],[訂單編號]],訂單詳細資料表格[小計])</f>
        <v>121528</v>
      </c>
      <c r="H959" s="121">
        <f>SUMIF(訂單詳細資料表格[訂單編號],訂單資料表格[[#This Row],[訂單編號]],訂單詳細資料表格[成本])</f>
        <v>69041</v>
      </c>
      <c r="I959" s="121">
        <v>499</v>
      </c>
      <c r="J959" s="41" t="s">
        <v>214</v>
      </c>
    </row>
    <row r="960" spans="2:10" ht="16.5" customHeight="1" x14ac:dyDescent="0.25">
      <c r="B960" s="112" t="s">
        <v>1105</v>
      </c>
      <c r="C960" s="113" t="s">
        <v>198</v>
      </c>
      <c r="D960" s="113" t="s">
        <v>159</v>
      </c>
      <c r="E960" s="114">
        <v>41732</v>
      </c>
      <c r="F960" s="41" t="s">
        <v>1297</v>
      </c>
      <c r="G960" s="121">
        <f>SUMIF(訂單詳細資料表格[訂單編號],訂單資料表格[[#This Row],[訂單編號]],訂單詳細資料表格[小計])</f>
        <v>102564</v>
      </c>
      <c r="H960" s="121">
        <f>SUMIF(訂單詳細資料表格[訂單編號],訂單資料表格[[#This Row],[訂單編號]],訂單詳細資料表格[成本])</f>
        <v>48468</v>
      </c>
      <c r="I960" s="121">
        <v>21</v>
      </c>
      <c r="J960" s="41" t="s">
        <v>214</v>
      </c>
    </row>
    <row r="961" spans="2:10" ht="16.5" customHeight="1" x14ac:dyDescent="0.25">
      <c r="B961" s="112" t="s">
        <v>851</v>
      </c>
      <c r="C961" s="113" t="s">
        <v>198</v>
      </c>
      <c r="D961" s="113" t="s">
        <v>159</v>
      </c>
      <c r="E961" s="114">
        <v>41752</v>
      </c>
      <c r="F961" s="41" t="s">
        <v>1295</v>
      </c>
      <c r="G961" s="121">
        <f>SUMIF(訂單詳細資料表格[訂單編號],訂單資料表格[[#This Row],[訂單編號]],訂單詳細資料表格[小計])</f>
        <v>472114</v>
      </c>
      <c r="H961" s="121">
        <f>SUMIF(訂單詳細資料表格[訂單編號],訂單資料表格[[#This Row],[訂單編號]],訂單詳細資料表格[成本])</f>
        <v>274055</v>
      </c>
      <c r="I961" s="121">
        <v>6674</v>
      </c>
      <c r="J961" s="41" t="s">
        <v>221</v>
      </c>
    </row>
    <row r="962" spans="2:10" ht="16.5" customHeight="1" x14ac:dyDescent="0.25">
      <c r="B962" s="112" t="s">
        <v>1149</v>
      </c>
      <c r="C962" s="113" t="s">
        <v>198</v>
      </c>
      <c r="D962" s="113" t="s">
        <v>159</v>
      </c>
      <c r="E962" s="114">
        <v>41802</v>
      </c>
      <c r="F962" s="41" t="s">
        <v>1296</v>
      </c>
      <c r="G962" s="121">
        <f>SUMIF(訂單詳細資料表格[訂單編號],訂單資料表格[[#This Row],[訂單編號]],訂單詳細資料表格[小計])</f>
        <v>169273</v>
      </c>
      <c r="H962" s="121">
        <f>SUMIF(訂單詳細資料表格[訂單編號],訂單資料表格[[#This Row],[訂單編號]],訂單詳細資料表格[成本])</f>
        <v>96303</v>
      </c>
      <c r="I962" s="121">
        <v>3660</v>
      </c>
      <c r="J962" s="41" t="s">
        <v>214</v>
      </c>
    </row>
    <row r="963" spans="2:10" ht="16.5" customHeight="1" x14ac:dyDescent="0.25">
      <c r="B963" s="112" t="s">
        <v>774</v>
      </c>
      <c r="C963" s="113" t="s">
        <v>198</v>
      </c>
      <c r="D963" s="113" t="s">
        <v>159</v>
      </c>
      <c r="E963" s="114">
        <v>41814</v>
      </c>
      <c r="F963" s="41" t="s">
        <v>1296</v>
      </c>
      <c r="G963" s="121">
        <f>SUMIF(訂單詳細資料表格[訂單編號],訂單資料表格[[#This Row],[訂單編號]],訂單詳細資料表格[小計])</f>
        <v>126600</v>
      </c>
      <c r="H963" s="121">
        <f>SUMIF(訂單詳細資料表格[訂單編號],訂單資料表格[[#This Row],[訂單編號]],訂單詳細資料表格[成本])</f>
        <v>56100</v>
      </c>
      <c r="I963" s="121">
        <v>367</v>
      </c>
      <c r="J963" s="41" t="s">
        <v>214</v>
      </c>
    </row>
    <row r="964" spans="2:10" ht="16.5" customHeight="1" x14ac:dyDescent="0.25">
      <c r="B964" s="112" t="s">
        <v>926</v>
      </c>
      <c r="C964" s="113" t="s">
        <v>198</v>
      </c>
      <c r="D964" s="113" t="s">
        <v>93</v>
      </c>
      <c r="E964" s="114">
        <v>41838</v>
      </c>
      <c r="F964" s="41" t="s">
        <v>1296</v>
      </c>
      <c r="G964" s="121">
        <f>SUMIF(訂單詳細資料表格[訂單編號],訂單資料表格[[#This Row],[訂單編號]],訂單詳細資料表格[小計])</f>
        <v>40194</v>
      </c>
      <c r="H964" s="121">
        <f>SUMIF(訂單詳細資料表格[訂單編號],訂單資料表格[[#This Row],[訂單編號]],訂單詳細資料表格[成本])</f>
        <v>31842</v>
      </c>
      <c r="I964" s="121">
        <v>100</v>
      </c>
      <c r="J964" s="41" t="s">
        <v>214</v>
      </c>
    </row>
    <row r="965" spans="2:10" ht="16.5" customHeight="1" x14ac:dyDescent="0.25">
      <c r="B965" s="112" t="s">
        <v>1168</v>
      </c>
      <c r="C965" s="113" t="s">
        <v>198</v>
      </c>
      <c r="D965" s="113" t="s">
        <v>159</v>
      </c>
      <c r="E965" s="114">
        <v>41845</v>
      </c>
      <c r="F965" s="41" t="s">
        <v>1295</v>
      </c>
      <c r="G965" s="121">
        <f>SUMIF(訂單詳細資料表格[訂單編號],訂單資料表格[[#This Row],[訂單編號]],訂單詳細資料表格[小計])</f>
        <v>109388</v>
      </c>
      <c r="H965" s="121">
        <f>SUMIF(訂單詳細資料表格[訂單編號],訂單資料表格[[#This Row],[訂單編號]],訂單詳細資料表格[成本])</f>
        <v>43788</v>
      </c>
      <c r="I965" s="121">
        <v>169</v>
      </c>
      <c r="J965" s="41" t="s">
        <v>214</v>
      </c>
    </row>
    <row r="966" spans="2:10" ht="16.5" customHeight="1" x14ac:dyDescent="0.25">
      <c r="B966" s="112" t="s">
        <v>952</v>
      </c>
      <c r="C966" s="113" t="s">
        <v>198</v>
      </c>
      <c r="D966" s="113" t="s">
        <v>159</v>
      </c>
      <c r="E966" s="114">
        <v>41879</v>
      </c>
      <c r="F966" s="41" t="s">
        <v>1296</v>
      </c>
      <c r="G966" s="121">
        <f>SUMIF(訂單詳細資料表格[訂單編號],訂單資料表格[[#This Row],[訂單編號]],訂單詳細資料表格[小計])</f>
        <v>16104</v>
      </c>
      <c r="H966" s="121">
        <f>SUMIF(訂單詳細資料表格[訂單編號],訂單資料表格[[#This Row],[訂單編號]],訂單詳細資料表格[成本])</f>
        <v>10384</v>
      </c>
      <c r="I966" s="121">
        <v>701</v>
      </c>
      <c r="J966" s="41" t="s">
        <v>221</v>
      </c>
    </row>
    <row r="967" spans="2:10" ht="16.5" customHeight="1" x14ac:dyDescent="0.25">
      <c r="B967" s="112" t="s">
        <v>955</v>
      </c>
      <c r="C967" s="113" t="s">
        <v>198</v>
      </c>
      <c r="D967" s="113" t="s">
        <v>93</v>
      </c>
      <c r="E967" s="114">
        <v>41882</v>
      </c>
      <c r="F967" s="41" t="s">
        <v>1295</v>
      </c>
      <c r="G967" s="121">
        <f>SUMIF(訂單詳細資料表格[訂單編號],訂單資料表格[[#This Row],[訂單編號]],訂單詳細資料表格[小計])</f>
        <v>48131</v>
      </c>
      <c r="H967" s="121">
        <f>SUMIF(訂單詳細資料表格[訂單編號],訂單資料表格[[#This Row],[訂單編號]],訂單詳細資料表格[成本])</f>
        <v>21483</v>
      </c>
      <c r="I967" s="121">
        <v>1345</v>
      </c>
      <c r="J967" s="41" t="s">
        <v>221</v>
      </c>
    </row>
    <row r="968" spans="2:10" ht="16.5" customHeight="1" x14ac:dyDescent="0.25">
      <c r="B968" s="112" t="s">
        <v>956</v>
      </c>
      <c r="C968" s="113" t="s">
        <v>198</v>
      </c>
      <c r="D968" s="113" t="s">
        <v>159</v>
      </c>
      <c r="E968" s="114">
        <v>41883</v>
      </c>
      <c r="F968" s="41" t="s">
        <v>1297</v>
      </c>
      <c r="G968" s="121">
        <f>SUMIF(訂單詳細資料表格[訂單編號],訂單資料表格[[#This Row],[訂單編號]],訂單詳細資料表格[小計])</f>
        <v>3576</v>
      </c>
      <c r="H968" s="121">
        <f>SUMIF(訂單詳細資料表格[訂單編號],訂單資料表格[[#This Row],[訂單編號]],訂單詳細資料表格[成本])</f>
        <v>2352</v>
      </c>
      <c r="I968" s="121">
        <v>601</v>
      </c>
      <c r="J968" s="41" t="s">
        <v>221</v>
      </c>
    </row>
    <row r="969" spans="2:10" ht="16.5" customHeight="1" x14ac:dyDescent="0.25">
      <c r="B969" s="112" t="s">
        <v>971</v>
      </c>
      <c r="C969" s="113" t="s">
        <v>198</v>
      </c>
      <c r="D969" s="113" t="s">
        <v>159</v>
      </c>
      <c r="E969" s="114">
        <v>41903</v>
      </c>
      <c r="F969" s="41" t="s">
        <v>1297</v>
      </c>
      <c r="G969" s="121">
        <f>SUMIF(訂單詳細資料表格[訂單編號],訂單資料表格[[#This Row],[訂單編號]],訂單詳細資料表格[小計])</f>
        <v>18531</v>
      </c>
      <c r="H969" s="121">
        <f>SUMIF(訂單詳細資料表格[訂單編號],訂單資料表格[[#This Row],[訂單編號]],訂單詳細資料表格[成本])</f>
        <v>8352</v>
      </c>
      <c r="I969" s="121">
        <v>20</v>
      </c>
      <c r="J969" s="41" t="s">
        <v>221</v>
      </c>
    </row>
    <row r="970" spans="2:10" ht="16.5" customHeight="1" x14ac:dyDescent="0.25">
      <c r="B970" s="112" t="s">
        <v>972</v>
      </c>
      <c r="C970" s="113" t="s">
        <v>198</v>
      </c>
      <c r="D970" s="113" t="s">
        <v>93</v>
      </c>
      <c r="E970" s="114">
        <v>41905</v>
      </c>
      <c r="F970" s="41" t="s">
        <v>1297</v>
      </c>
      <c r="G970" s="121">
        <f>SUMIF(訂單詳細資料表格[訂單編號],訂單資料表格[[#This Row],[訂單編號]],訂單詳細資料表格[小計])</f>
        <v>15606</v>
      </c>
      <c r="H970" s="121">
        <f>SUMIF(訂單詳細資料表格[訂單編號],訂單資料表格[[#This Row],[訂單編號]],訂單詳細資料表格[成本])</f>
        <v>9882</v>
      </c>
      <c r="I970" s="121">
        <v>102</v>
      </c>
      <c r="J970" s="41" t="s">
        <v>221</v>
      </c>
    </row>
    <row r="971" spans="2:10" ht="16.5" customHeight="1" x14ac:dyDescent="0.25">
      <c r="B971" s="112" t="s">
        <v>1011</v>
      </c>
      <c r="C971" s="113" t="s">
        <v>198</v>
      </c>
      <c r="D971" s="113" t="s">
        <v>159</v>
      </c>
      <c r="E971" s="114">
        <v>41960</v>
      </c>
      <c r="F971" s="41" t="s">
        <v>1295</v>
      </c>
      <c r="G971" s="121">
        <f>SUMIF(訂單詳細資料表格[訂單編號],訂單資料表格[[#This Row],[訂單編號]],訂單詳細資料表格[小計])</f>
        <v>2769</v>
      </c>
      <c r="H971" s="121">
        <f>SUMIF(訂單詳細資料表格[訂單編號],訂單資料表格[[#This Row],[訂單編號]],訂單詳細資料表格[成本])</f>
        <v>1378</v>
      </c>
      <c r="I971" s="121">
        <v>62</v>
      </c>
      <c r="J971" s="41" t="s">
        <v>221</v>
      </c>
    </row>
    <row r="972" spans="2:10" ht="16.5" customHeight="1" x14ac:dyDescent="0.25">
      <c r="B972" s="112" t="s">
        <v>1034</v>
      </c>
      <c r="C972" s="113" t="s">
        <v>198</v>
      </c>
      <c r="D972" s="113" t="s">
        <v>159</v>
      </c>
      <c r="E972" s="114">
        <v>41986</v>
      </c>
      <c r="F972" s="41" t="s">
        <v>1297</v>
      </c>
      <c r="G972" s="121">
        <f>SUMIF(訂單詳細資料表格[訂單編號],訂單資料表格[[#This Row],[訂單編號]],訂單詳細資料表格[小計])</f>
        <v>95433</v>
      </c>
      <c r="H972" s="121">
        <f>SUMIF(訂單詳細資料表格[訂單編號],訂單資料表格[[#This Row],[訂單編號]],訂單詳細資料表格[成本])</f>
        <v>44889</v>
      </c>
      <c r="I972" s="121">
        <v>218</v>
      </c>
      <c r="J972" s="41" t="s">
        <v>214</v>
      </c>
    </row>
    <row r="973" spans="2:10" ht="16.5" customHeight="1" x14ac:dyDescent="0.25">
      <c r="B973" s="112" t="s">
        <v>1252</v>
      </c>
      <c r="C973" s="113" t="s">
        <v>198</v>
      </c>
      <c r="D973" s="113" t="s">
        <v>159</v>
      </c>
      <c r="E973" s="114">
        <v>41996</v>
      </c>
      <c r="F973" s="41" t="s">
        <v>1297</v>
      </c>
      <c r="G973" s="121">
        <f>SUMIF(訂單詳細資料表格[訂單編號],訂單資料表格[[#This Row],[訂單編號]],訂單詳細資料表格[小計])</f>
        <v>172089</v>
      </c>
      <c r="H973" s="121">
        <f>SUMIF(訂單詳細資料表格[訂單編號],訂單資料表格[[#This Row],[訂單編號]],訂單詳細資料表格[成本])</f>
        <v>121405</v>
      </c>
      <c r="I973" s="121">
        <v>2162</v>
      </c>
      <c r="J973" s="41" t="s">
        <v>214</v>
      </c>
    </row>
    <row r="974" spans="2:10" ht="16.5" customHeight="1" x14ac:dyDescent="0.25">
      <c r="B974" s="112" t="s">
        <v>267</v>
      </c>
      <c r="C974" s="113" t="s">
        <v>201</v>
      </c>
      <c r="D974" s="113" t="s">
        <v>145</v>
      </c>
      <c r="E974" s="114">
        <v>41291</v>
      </c>
      <c r="F974" s="41" t="s">
        <v>1296</v>
      </c>
      <c r="G974" s="121">
        <f>SUMIF(訂單詳細資料表格[訂單編號],訂單資料表格[[#This Row],[訂單編號]],訂單詳細資料表格[小計])</f>
        <v>16790</v>
      </c>
      <c r="H974" s="121">
        <f>SUMIF(訂單詳細資料表格[訂單編號],訂單資料表格[[#This Row],[訂單編號]],訂單詳細資料表格[成本])</f>
        <v>9177</v>
      </c>
      <c r="I974" s="121">
        <v>141</v>
      </c>
      <c r="J974" s="41" t="s">
        <v>221</v>
      </c>
    </row>
    <row r="975" spans="2:10" ht="16.5" customHeight="1" x14ac:dyDescent="0.25">
      <c r="B975" s="112" t="s">
        <v>285</v>
      </c>
      <c r="C975" s="113" t="s">
        <v>201</v>
      </c>
      <c r="D975" s="113" t="s">
        <v>118</v>
      </c>
      <c r="E975" s="114">
        <v>41318</v>
      </c>
      <c r="F975" s="41" t="s">
        <v>1297</v>
      </c>
      <c r="G975" s="121">
        <f>SUMIF(訂單詳細資料表格[訂單編號],訂單資料表格[[#This Row],[訂單編號]],訂單詳細資料表格[小計])</f>
        <v>156081</v>
      </c>
      <c r="H975" s="121">
        <f>SUMIF(訂單詳細資料表格[訂單編號],訂單資料表格[[#This Row],[訂單編號]],訂單詳細資料表格[成本])</f>
        <v>98473</v>
      </c>
      <c r="I975" s="121">
        <v>2501</v>
      </c>
      <c r="J975" s="41" t="s">
        <v>214</v>
      </c>
    </row>
    <row r="976" spans="2:10" ht="16.5" customHeight="1" x14ac:dyDescent="0.25">
      <c r="B976" s="112" t="s">
        <v>294</v>
      </c>
      <c r="C976" s="113" t="s">
        <v>201</v>
      </c>
      <c r="D976" s="113" t="s">
        <v>118</v>
      </c>
      <c r="E976" s="114">
        <v>41328</v>
      </c>
      <c r="F976" s="41" t="s">
        <v>1295</v>
      </c>
      <c r="G976" s="121">
        <f>SUMIF(訂單詳細資料表格[訂單編號],訂單資料表格[[#This Row],[訂單編號]],訂單詳細資料表格[小計])</f>
        <v>307346</v>
      </c>
      <c r="H976" s="121">
        <f>SUMIF(訂單詳細資料表格[訂單編號],訂單資料表格[[#This Row],[訂單編號]],訂單詳細資料表格[成本])</f>
        <v>166043</v>
      </c>
      <c r="I976" s="121">
        <v>2907</v>
      </c>
      <c r="J976" s="41" t="s">
        <v>221</v>
      </c>
    </row>
    <row r="977" spans="2:10" ht="16.5" customHeight="1" x14ac:dyDescent="0.25">
      <c r="B977" s="112" t="s">
        <v>571</v>
      </c>
      <c r="C977" s="113" t="s">
        <v>201</v>
      </c>
      <c r="D977" s="113" t="s">
        <v>145</v>
      </c>
      <c r="E977" s="114">
        <v>41329</v>
      </c>
      <c r="F977" s="41" t="s">
        <v>1295</v>
      </c>
      <c r="G977" s="121">
        <f>SUMIF(訂單詳細資料表格[訂單編號],訂單資料表格[[#This Row],[訂單編號]],訂單詳細資料表格[小計])</f>
        <v>8160</v>
      </c>
      <c r="H977" s="121">
        <f>SUMIF(訂單詳細資料表格[訂單編號],訂單資料表格[[#This Row],[訂單編號]],訂單詳細資料表格[成本])</f>
        <v>4320</v>
      </c>
      <c r="I977" s="121">
        <v>10</v>
      </c>
      <c r="J977" s="41" t="s">
        <v>214</v>
      </c>
    </row>
    <row r="978" spans="2:10" ht="16.5" customHeight="1" x14ac:dyDescent="0.25">
      <c r="B978" s="112" t="s">
        <v>575</v>
      </c>
      <c r="C978" s="113" t="s">
        <v>201</v>
      </c>
      <c r="D978" s="113" t="s">
        <v>145</v>
      </c>
      <c r="E978" s="114">
        <v>41340</v>
      </c>
      <c r="F978" s="41" t="s">
        <v>1295</v>
      </c>
      <c r="G978" s="121">
        <f>SUMIF(訂單詳細資料表格[訂單編號],訂單資料表格[[#This Row],[訂單編號]],訂單詳細資料表格[小計])</f>
        <v>194627</v>
      </c>
      <c r="H978" s="121">
        <f>SUMIF(訂單詳細資料表格[訂單編號],訂單資料表格[[#This Row],[訂單編號]],訂單詳細資料表格[成本])</f>
        <v>103493</v>
      </c>
      <c r="I978" s="121">
        <v>2921</v>
      </c>
      <c r="J978" s="41" t="s">
        <v>214</v>
      </c>
    </row>
    <row r="979" spans="2:10" ht="16.5" customHeight="1" x14ac:dyDescent="0.25">
      <c r="B979" s="112" t="s">
        <v>320</v>
      </c>
      <c r="C979" s="113" t="s">
        <v>201</v>
      </c>
      <c r="D979" s="113" t="s">
        <v>125</v>
      </c>
      <c r="E979" s="114">
        <v>41356</v>
      </c>
      <c r="F979" s="41" t="s">
        <v>1295</v>
      </c>
      <c r="G979" s="121">
        <f>SUMIF(訂單詳細資料表格[訂單編號],訂單資料表格[[#This Row],[訂單編號]],訂單詳細資料表格[小計])</f>
        <v>622467</v>
      </c>
      <c r="H979" s="121">
        <f>SUMIF(訂單詳細資料表格[訂單編號],訂單資料表格[[#This Row],[訂單編號]],訂單詳細資料表格[成本])</f>
        <v>374823</v>
      </c>
      <c r="I979" s="121">
        <v>5785</v>
      </c>
      <c r="J979" s="41" t="s">
        <v>221</v>
      </c>
    </row>
    <row r="980" spans="2:10" ht="16.5" customHeight="1" x14ac:dyDescent="0.25">
      <c r="B980" s="112" t="s">
        <v>589</v>
      </c>
      <c r="C980" s="113" t="s">
        <v>201</v>
      </c>
      <c r="D980" s="113" t="s">
        <v>118</v>
      </c>
      <c r="E980" s="114">
        <v>41356</v>
      </c>
      <c r="F980" s="41" t="s">
        <v>1295</v>
      </c>
      <c r="G980" s="121">
        <f>SUMIF(訂單詳細資料表格[訂單編號],訂單資料表格[[#This Row],[訂單編號]],訂單詳細資料表格[小計])</f>
        <v>97451</v>
      </c>
      <c r="H980" s="121">
        <f>SUMIF(訂單詳細資料表格[訂單編號],訂單資料表格[[#This Row],[訂單編號]],訂單詳細資料表格[成本])</f>
        <v>43455</v>
      </c>
      <c r="I980" s="121">
        <v>663</v>
      </c>
      <c r="J980" s="41" t="s">
        <v>214</v>
      </c>
    </row>
    <row r="981" spans="2:10" ht="16.5" customHeight="1" x14ac:dyDescent="0.25">
      <c r="B981" s="112" t="s">
        <v>325</v>
      </c>
      <c r="C981" s="113" t="s">
        <v>201</v>
      </c>
      <c r="D981" s="113" t="s">
        <v>118</v>
      </c>
      <c r="E981" s="114">
        <v>41362</v>
      </c>
      <c r="F981" s="41" t="s">
        <v>1296</v>
      </c>
      <c r="G981" s="121">
        <f>SUMIF(訂單詳細資料表格[訂單編號],訂單資料表格[[#This Row],[訂單編號]],訂單詳細資料表格[小計])</f>
        <v>492743</v>
      </c>
      <c r="H981" s="121">
        <f>SUMIF(訂單詳細資料表格[訂單編號],訂單資料表格[[#This Row],[訂單編號]],訂單詳細資料表格[成本])</f>
        <v>283738</v>
      </c>
      <c r="I981" s="121">
        <v>1150</v>
      </c>
      <c r="J981" s="41" t="s">
        <v>221</v>
      </c>
    </row>
    <row r="982" spans="2:10" ht="16.5" customHeight="1" x14ac:dyDescent="0.25">
      <c r="B982" s="112" t="s">
        <v>601</v>
      </c>
      <c r="C982" s="113" t="s">
        <v>201</v>
      </c>
      <c r="D982" s="113" t="s">
        <v>125</v>
      </c>
      <c r="E982" s="114">
        <v>41370</v>
      </c>
      <c r="F982" s="41" t="s">
        <v>1297</v>
      </c>
      <c r="G982" s="121">
        <f>SUMIF(訂單詳細資料表格[訂單編號],訂單資料表格[[#This Row],[訂單編號]],訂單詳細資料表格[小計])</f>
        <v>130896</v>
      </c>
      <c r="H982" s="121">
        <f>SUMIF(訂單詳細資料表格[訂單編號],訂單資料表格[[#This Row],[訂單編號]],訂單詳細資料表格[成本])</f>
        <v>67660</v>
      </c>
      <c r="I982" s="121">
        <v>861</v>
      </c>
      <c r="J982" s="41" t="s">
        <v>214</v>
      </c>
    </row>
    <row r="983" spans="2:10" ht="16.5" customHeight="1" x14ac:dyDescent="0.25">
      <c r="B983" s="112" t="s">
        <v>333</v>
      </c>
      <c r="C983" s="113" t="s">
        <v>201</v>
      </c>
      <c r="D983" s="113" t="s">
        <v>145</v>
      </c>
      <c r="E983" s="114">
        <v>41372</v>
      </c>
      <c r="F983" s="41" t="s">
        <v>1296</v>
      </c>
      <c r="G983" s="121">
        <f>SUMIF(訂單詳細資料表格[訂單編號],訂單資料表格[[#This Row],[訂單編號]],訂單詳細資料表格[小計])</f>
        <v>11999</v>
      </c>
      <c r="H983" s="121">
        <f>SUMIF(訂單詳細資料表格[訂單編號],訂單資料表格[[#This Row],[訂單編號]],訂單詳細資料表格[成本])</f>
        <v>8320</v>
      </c>
      <c r="I983" s="121">
        <v>49</v>
      </c>
      <c r="J983" s="41" t="s">
        <v>214</v>
      </c>
    </row>
    <row r="984" spans="2:10" ht="16.5" customHeight="1" x14ac:dyDescent="0.25">
      <c r="B984" s="112" t="s">
        <v>604</v>
      </c>
      <c r="C984" s="113" t="s">
        <v>201</v>
      </c>
      <c r="D984" s="113" t="s">
        <v>145</v>
      </c>
      <c r="E984" s="114">
        <v>41383</v>
      </c>
      <c r="F984" s="41" t="s">
        <v>1295</v>
      </c>
      <c r="G984" s="121">
        <f>SUMIF(訂單詳細資料表格[訂單編號],訂單資料表格[[#This Row],[訂單編號]],訂單詳細資料表格[小計])</f>
        <v>142864</v>
      </c>
      <c r="H984" s="121">
        <f>SUMIF(訂單詳細資料表格[訂單編號],訂單資料表格[[#This Row],[訂單編號]],訂單詳細資料表格[成本])</f>
        <v>76022</v>
      </c>
      <c r="I984" s="121">
        <v>868</v>
      </c>
      <c r="J984" s="41" t="s">
        <v>214</v>
      </c>
    </row>
    <row r="985" spans="2:10" ht="16.5" customHeight="1" x14ac:dyDescent="0.25">
      <c r="B985" s="112" t="s">
        <v>344</v>
      </c>
      <c r="C985" s="113" t="s">
        <v>201</v>
      </c>
      <c r="D985" s="113" t="s">
        <v>118</v>
      </c>
      <c r="E985" s="114">
        <v>41384</v>
      </c>
      <c r="F985" s="41" t="s">
        <v>1295</v>
      </c>
      <c r="G985" s="121">
        <f>SUMIF(訂單詳細資料表格[訂單編號],訂單資料表格[[#This Row],[訂單編號]],訂單詳細資料表格[小計])</f>
        <v>22950</v>
      </c>
      <c r="H985" s="121">
        <f>SUMIF(訂單詳細資料表格[訂單編號],訂單資料表格[[#This Row],[訂單編號]],訂單詳細資料表格[成本])</f>
        <v>16146</v>
      </c>
      <c r="I985" s="121">
        <v>427</v>
      </c>
      <c r="J985" s="41" t="s">
        <v>221</v>
      </c>
    </row>
    <row r="986" spans="2:10" ht="16.5" customHeight="1" x14ac:dyDescent="0.25">
      <c r="B986" s="112" t="s">
        <v>626</v>
      </c>
      <c r="C986" s="113" t="s">
        <v>201</v>
      </c>
      <c r="D986" s="113" t="s">
        <v>145</v>
      </c>
      <c r="E986" s="114">
        <v>41423</v>
      </c>
      <c r="F986" s="41" t="s">
        <v>1295</v>
      </c>
      <c r="G986" s="121">
        <f>SUMIF(訂單詳細資料表格[訂單編號],訂單資料表格[[#This Row],[訂單編號]],訂單詳細資料表格[小計])</f>
        <v>53926</v>
      </c>
      <c r="H986" s="121">
        <f>SUMIF(訂單詳細資料表格[訂單編號],訂單資料表格[[#This Row],[訂單編號]],訂單詳細資料表格[成本])</f>
        <v>33646</v>
      </c>
      <c r="I986" s="121">
        <v>709</v>
      </c>
      <c r="J986" s="41" t="s">
        <v>214</v>
      </c>
    </row>
    <row r="987" spans="2:10" ht="16.5" customHeight="1" x14ac:dyDescent="0.25">
      <c r="B987" s="112" t="s">
        <v>631</v>
      </c>
      <c r="C987" s="113" t="s">
        <v>201</v>
      </c>
      <c r="D987" s="113" t="s">
        <v>118</v>
      </c>
      <c r="E987" s="114">
        <v>41438</v>
      </c>
      <c r="F987" s="41" t="s">
        <v>1296</v>
      </c>
      <c r="G987" s="121">
        <f>SUMIF(訂單詳細資料表格[訂單編號],訂單資料表格[[#This Row],[訂單編號]],訂單詳細資料表格[小計])</f>
        <v>44205</v>
      </c>
      <c r="H987" s="121">
        <f>SUMIF(訂單詳細資料表格[訂單編號],訂單資料表格[[#This Row],[訂單編號]],訂單詳細資料表格[成本])</f>
        <v>30573</v>
      </c>
      <c r="I987" s="121">
        <v>830</v>
      </c>
      <c r="J987" s="41" t="s">
        <v>214</v>
      </c>
    </row>
    <row r="988" spans="2:10" ht="16.5" customHeight="1" x14ac:dyDescent="0.25">
      <c r="B988" s="112" t="s">
        <v>421</v>
      </c>
      <c r="C988" s="113" t="s">
        <v>201</v>
      </c>
      <c r="D988" s="113" t="s">
        <v>118</v>
      </c>
      <c r="E988" s="114">
        <v>41483</v>
      </c>
      <c r="F988" s="41" t="s">
        <v>1297</v>
      </c>
      <c r="G988" s="121">
        <f>SUMIF(訂單詳細資料表格[訂單編號],訂單資料表格[[#This Row],[訂單編號]],訂單詳細資料表格[小計])</f>
        <v>63118</v>
      </c>
      <c r="H988" s="121">
        <f>SUMIF(訂單詳細資料表格[訂單編號],訂單資料表格[[#This Row],[訂單編號]],訂單詳細資料表格[成本])</f>
        <v>37696</v>
      </c>
      <c r="I988" s="121">
        <v>466</v>
      </c>
      <c r="J988" s="41" t="s">
        <v>214</v>
      </c>
    </row>
    <row r="989" spans="2:10" ht="16.5" customHeight="1" x14ac:dyDescent="0.25">
      <c r="B989" s="112" t="s">
        <v>443</v>
      </c>
      <c r="C989" s="113" t="s">
        <v>201</v>
      </c>
      <c r="D989" s="113" t="s">
        <v>118</v>
      </c>
      <c r="E989" s="114">
        <v>41511</v>
      </c>
      <c r="F989" s="41" t="s">
        <v>1296</v>
      </c>
      <c r="G989" s="121">
        <f>SUMIF(訂單詳細資料表格[訂單編號],訂單資料表格[[#This Row],[訂單編號]],訂單詳細資料表格[小計])</f>
        <v>101770</v>
      </c>
      <c r="H989" s="121">
        <f>SUMIF(訂單詳細資料表格[訂單編號],訂單資料表格[[#This Row],[訂單編號]],訂單詳細資料表格[成本])</f>
        <v>62983</v>
      </c>
      <c r="I989" s="121">
        <v>719</v>
      </c>
      <c r="J989" s="41" t="s">
        <v>214</v>
      </c>
    </row>
    <row r="990" spans="2:10" ht="16.5" customHeight="1" x14ac:dyDescent="0.25">
      <c r="B990" s="112" t="s">
        <v>470</v>
      </c>
      <c r="C990" s="113" t="s">
        <v>201</v>
      </c>
      <c r="D990" s="113" t="s">
        <v>118</v>
      </c>
      <c r="E990" s="114">
        <v>41552</v>
      </c>
      <c r="F990" s="41" t="s">
        <v>1295</v>
      </c>
      <c r="G990" s="121">
        <f>SUMIF(訂單詳細資料表格[訂單編號],訂單資料表格[[#This Row],[訂單編號]],訂單詳細資料表格[小計])</f>
        <v>237094</v>
      </c>
      <c r="H990" s="121">
        <f>SUMIF(訂單詳細資料表格[訂單編號],訂單資料表格[[#This Row],[訂單編號]],訂單詳細資料表格[成本])</f>
        <v>144648</v>
      </c>
      <c r="I990" s="121">
        <v>1638</v>
      </c>
      <c r="J990" s="41" t="s">
        <v>221</v>
      </c>
    </row>
    <row r="991" spans="2:10" ht="16.5" customHeight="1" x14ac:dyDescent="0.25">
      <c r="B991" s="112" t="s">
        <v>482</v>
      </c>
      <c r="C991" s="113" t="s">
        <v>201</v>
      </c>
      <c r="D991" s="113" t="s">
        <v>145</v>
      </c>
      <c r="E991" s="114">
        <v>41566</v>
      </c>
      <c r="F991" s="41" t="s">
        <v>1295</v>
      </c>
      <c r="G991" s="121">
        <f>SUMIF(訂單詳細資料表格[訂單編號],訂單資料表格[[#This Row],[訂單編號]],訂單詳細資料表格[小計])</f>
        <v>304785</v>
      </c>
      <c r="H991" s="121">
        <f>SUMIF(訂單詳細資料表格[訂單編號],訂單資料表格[[#This Row],[訂單編號]],訂單詳細資料表格[成本])</f>
        <v>236878</v>
      </c>
      <c r="I991" s="121">
        <v>2359</v>
      </c>
      <c r="J991" s="41" t="s">
        <v>214</v>
      </c>
    </row>
    <row r="992" spans="2:10" ht="16.5" customHeight="1" x14ac:dyDescent="0.25">
      <c r="B992" s="112" t="s">
        <v>489</v>
      </c>
      <c r="C992" s="113" t="s">
        <v>201</v>
      </c>
      <c r="D992" s="113" t="s">
        <v>125</v>
      </c>
      <c r="E992" s="114">
        <v>41576</v>
      </c>
      <c r="F992" s="41" t="s">
        <v>1296</v>
      </c>
      <c r="G992" s="121">
        <f>SUMIF(訂單詳細資料表格[訂單編號],訂單資料表格[[#This Row],[訂單編號]],訂單詳細資料表格[小計])</f>
        <v>34760</v>
      </c>
      <c r="H992" s="121">
        <f>SUMIF(訂單詳細資料表格[訂單編號],訂單資料表格[[#This Row],[訂單編號]],訂單詳細資料表格[成本])</f>
        <v>25720</v>
      </c>
      <c r="I992" s="121">
        <v>591</v>
      </c>
      <c r="J992" s="41" t="s">
        <v>221</v>
      </c>
    </row>
    <row r="993" spans="2:10" ht="16.5" customHeight="1" x14ac:dyDescent="0.25">
      <c r="B993" s="112" t="s">
        <v>733</v>
      </c>
      <c r="C993" s="113" t="s">
        <v>201</v>
      </c>
      <c r="D993" s="113" t="s">
        <v>125</v>
      </c>
      <c r="E993" s="114">
        <v>41616</v>
      </c>
      <c r="F993" s="41" t="s">
        <v>1296</v>
      </c>
      <c r="G993" s="121">
        <f>SUMIF(訂單詳細資料表格[訂單編號],訂單資料表格[[#This Row],[訂單編號]],訂單詳細資料表格[小計])</f>
        <v>210322</v>
      </c>
      <c r="H993" s="121">
        <f>SUMIF(訂單詳細資料表格[訂單編號],訂單資料表格[[#This Row],[訂單編號]],訂單詳細資料表格[成本])</f>
        <v>93080</v>
      </c>
      <c r="I993" s="121">
        <v>662</v>
      </c>
      <c r="J993" s="41" t="s">
        <v>221</v>
      </c>
    </row>
    <row r="994" spans="2:10" ht="16.5" customHeight="1" x14ac:dyDescent="0.25">
      <c r="B994" s="112" t="s">
        <v>736</v>
      </c>
      <c r="C994" s="113" t="s">
        <v>201</v>
      </c>
      <c r="D994" s="113" t="s">
        <v>118</v>
      </c>
      <c r="E994" s="114">
        <v>41619</v>
      </c>
      <c r="F994" s="41" t="s">
        <v>1295</v>
      </c>
      <c r="G994" s="121">
        <f>SUMIF(訂單詳細資料表格[訂單編號],訂單資料表格[[#This Row],[訂單編號]],訂單詳細資料表格[小計])</f>
        <v>176309</v>
      </c>
      <c r="H994" s="121">
        <f>SUMIF(訂單詳細資料表格[訂單編號],訂單資料表格[[#This Row],[訂單編號]],訂單詳細資料表格[成本])</f>
        <v>105880</v>
      </c>
      <c r="I994" s="121">
        <v>539</v>
      </c>
      <c r="J994" s="41" t="s">
        <v>221</v>
      </c>
    </row>
    <row r="995" spans="2:10" ht="16.5" customHeight="1" x14ac:dyDescent="0.25">
      <c r="B995" s="112" t="s">
        <v>525</v>
      </c>
      <c r="C995" s="113" t="s">
        <v>201</v>
      </c>
      <c r="D995" s="113" t="s">
        <v>118</v>
      </c>
      <c r="E995" s="114">
        <v>41620</v>
      </c>
      <c r="F995" s="41" t="s">
        <v>1296</v>
      </c>
      <c r="G995" s="121">
        <f>SUMIF(訂單詳細資料表格[訂單編號],訂單資料表格[[#This Row],[訂單編號]],訂單詳細資料表格[小計])</f>
        <v>21603</v>
      </c>
      <c r="H995" s="121">
        <f>SUMIF(訂單詳細資料表格[訂單編號],訂單資料表格[[#This Row],[訂單編號]],訂單詳細資料表格[成本])</f>
        <v>12217</v>
      </c>
      <c r="I995" s="121">
        <v>794</v>
      </c>
      <c r="J995" s="41" t="s">
        <v>214</v>
      </c>
    </row>
    <row r="996" spans="2:10" ht="16.5" customHeight="1" x14ac:dyDescent="0.25">
      <c r="B996" s="112" t="s">
        <v>530</v>
      </c>
      <c r="C996" s="113" t="s">
        <v>201</v>
      </c>
      <c r="D996" s="113" t="s">
        <v>145</v>
      </c>
      <c r="E996" s="114">
        <v>41625</v>
      </c>
      <c r="F996" s="41" t="s">
        <v>1295</v>
      </c>
      <c r="G996" s="121">
        <f>SUMIF(訂單詳細資料表格[訂單編號],訂單資料表格[[#This Row],[訂單編號]],訂單詳細資料表格[小計])</f>
        <v>163898</v>
      </c>
      <c r="H996" s="121">
        <f>SUMIF(訂單詳細資料表格[訂單編號],訂單資料表格[[#This Row],[訂單編號]],訂單詳細資料表格[成本])</f>
        <v>101281</v>
      </c>
      <c r="I996" s="121">
        <v>1311</v>
      </c>
      <c r="J996" s="41" t="s">
        <v>221</v>
      </c>
    </row>
    <row r="997" spans="2:10" ht="16.5" customHeight="1" x14ac:dyDescent="0.25">
      <c r="B997" s="112" t="s">
        <v>1061</v>
      </c>
      <c r="C997" s="113" t="s">
        <v>201</v>
      </c>
      <c r="D997" s="113" t="s">
        <v>118</v>
      </c>
      <c r="E997" s="114">
        <v>41656</v>
      </c>
      <c r="F997" s="41" t="s">
        <v>1296</v>
      </c>
      <c r="G997" s="121">
        <f>SUMIF(訂單詳細資料表格[訂單編號],訂單資料表格[[#This Row],[訂單編號]],訂單詳細資料表格[小計])</f>
        <v>120279</v>
      </c>
      <c r="H997" s="121">
        <f>SUMIF(訂單詳細資料表格[訂單編號],訂單資料表格[[#This Row],[訂單編號]],訂單詳細資料表格[成本])</f>
        <v>60348</v>
      </c>
      <c r="I997" s="121">
        <v>890</v>
      </c>
      <c r="J997" s="41" t="s">
        <v>221</v>
      </c>
    </row>
    <row r="998" spans="2:10" ht="16.5" customHeight="1" x14ac:dyDescent="0.25">
      <c r="B998" s="112" t="s">
        <v>1066</v>
      </c>
      <c r="C998" s="113" t="s">
        <v>201</v>
      </c>
      <c r="D998" s="113" t="s">
        <v>125</v>
      </c>
      <c r="E998" s="114">
        <v>41662</v>
      </c>
      <c r="F998" s="41" t="s">
        <v>1296</v>
      </c>
      <c r="G998" s="121">
        <f>SUMIF(訂單詳細資料表格[訂單編號],訂單資料表格[[#This Row],[訂單編號]],訂單詳細資料表格[小計])</f>
        <v>176350</v>
      </c>
      <c r="H998" s="121">
        <f>SUMIF(訂單詳細資料表格[訂單編號],訂單資料表格[[#This Row],[訂單編號]],訂單詳細資料表格[成本])</f>
        <v>104311</v>
      </c>
      <c r="I998" s="121">
        <v>5302</v>
      </c>
      <c r="J998" s="41" t="s">
        <v>214</v>
      </c>
    </row>
    <row r="999" spans="2:10" ht="16.5" customHeight="1" x14ac:dyDescent="0.25">
      <c r="B999" s="112" t="s">
        <v>1067</v>
      </c>
      <c r="C999" s="113" t="s">
        <v>201</v>
      </c>
      <c r="D999" s="113" t="s">
        <v>145</v>
      </c>
      <c r="E999" s="114">
        <v>41663</v>
      </c>
      <c r="F999" s="41" t="s">
        <v>1296</v>
      </c>
      <c r="G999" s="121">
        <f>SUMIF(訂單詳細資料表格[訂單編號],訂單資料表格[[#This Row],[訂單編號]],訂單詳細資料表格[小計])</f>
        <v>68400</v>
      </c>
      <c r="H999" s="121">
        <f>SUMIF(訂單詳細資料表格[訂單編號],訂單資料表格[[#This Row],[訂單編號]],訂單詳細資料表格[成本])</f>
        <v>41762</v>
      </c>
      <c r="I999" s="121">
        <v>177</v>
      </c>
      <c r="J999" s="41" t="s">
        <v>221</v>
      </c>
    </row>
    <row r="1000" spans="2:10" ht="16.5" customHeight="1" x14ac:dyDescent="0.25">
      <c r="B1000" s="112" t="s">
        <v>786</v>
      </c>
      <c r="C1000" s="113" t="s">
        <v>201</v>
      </c>
      <c r="D1000" s="113" t="s">
        <v>125</v>
      </c>
      <c r="E1000" s="114">
        <v>41673</v>
      </c>
      <c r="F1000" s="41" t="s">
        <v>1297</v>
      </c>
      <c r="G1000" s="121">
        <f>SUMIF(訂單詳細資料表格[訂單編號],訂單資料表格[[#This Row],[訂單編號]],訂單詳細資料表格[小計])</f>
        <v>48604</v>
      </c>
      <c r="H1000" s="121">
        <f>SUMIF(訂單詳細資料表格[訂單編號],訂單資料表格[[#This Row],[訂單編號]],訂單詳細資料表格[成本])</f>
        <v>26013</v>
      </c>
      <c r="I1000" s="121">
        <v>363</v>
      </c>
      <c r="J1000" s="41" t="s">
        <v>221</v>
      </c>
    </row>
    <row r="1001" spans="2:10" ht="16.5" customHeight="1" x14ac:dyDescent="0.25">
      <c r="B1001" s="112" t="s">
        <v>803</v>
      </c>
      <c r="C1001" s="113" t="s">
        <v>201</v>
      </c>
      <c r="D1001" s="113" t="s">
        <v>118</v>
      </c>
      <c r="E1001" s="114">
        <v>41694</v>
      </c>
      <c r="F1001" s="41" t="s">
        <v>1297</v>
      </c>
      <c r="G1001" s="121">
        <f>SUMIF(訂單詳細資料表格[訂單編號],訂單資料表格[[#This Row],[訂單編號]],訂單詳細資料表格[小計])</f>
        <v>56370</v>
      </c>
      <c r="H1001" s="121">
        <f>SUMIF(訂單詳細資料表格[訂單編號],訂單資料表格[[#This Row],[訂單編號]],訂單詳細資料表格[成本])</f>
        <v>31380</v>
      </c>
      <c r="I1001" s="121">
        <v>2302</v>
      </c>
      <c r="J1001" s="41" t="s">
        <v>221</v>
      </c>
    </row>
    <row r="1002" spans="2:10" ht="16.5" customHeight="1" x14ac:dyDescent="0.25">
      <c r="B1002" s="112" t="s">
        <v>1097</v>
      </c>
      <c r="C1002" s="113" t="s">
        <v>201</v>
      </c>
      <c r="D1002" s="113" t="s">
        <v>118</v>
      </c>
      <c r="E1002" s="114">
        <v>41712</v>
      </c>
      <c r="F1002" s="41" t="s">
        <v>1296</v>
      </c>
      <c r="G1002" s="121">
        <f>SUMIF(訂單詳細資料表格[訂單編號],訂單資料表格[[#This Row],[訂單編號]],訂單詳細資料表格[小計])</f>
        <v>49566</v>
      </c>
      <c r="H1002" s="121">
        <f>SUMIF(訂單詳細資料表格[訂單編號],訂單資料表格[[#This Row],[訂單編號]],訂單詳細資料表格[成本])</f>
        <v>26136</v>
      </c>
      <c r="I1002" s="121">
        <v>501</v>
      </c>
      <c r="J1002" s="41" t="s">
        <v>221</v>
      </c>
    </row>
    <row r="1003" spans="2:10" ht="16.5" customHeight="1" x14ac:dyDescent="0.25">
      <c r="B1003" s="112" t="s">
        <v>1103</v>
      </c>
      <c r="C1003" s="113" t="s">
        <v>201</v>
      </c>
      <c r="D1003" s="113" t="s">
        <v>118</v>
      </c>
      <c r="E1003" s="114">
        <v>41726</v>
      </c>
      <c r="F1003" s="41" t="s">
        <v>1297</v>
      </c>
      <c r="G1003" s="121">
        <f>SUMIF(訂單詳細資料表格[訂單編號],訂單資料表格[[#This Row],[訂單編號]],訂單詳細資料表格[小計])</f>
        <v>167095</v>
      </c>
      <c r="H1003" s="121">
        <f>SUMIF(訂單詳細資料表格[訂單編號],訂單資料表格[[#This Row],[訂單編號]],訂單詳細資料表格[成本])</f>
        <v>112999</v>
      </c>
      <c r="I1003" s="121">
        <v>2240</v>
      </c>
      <c r="J1003" s="41" t="s">
        <v>221</v>
      </c>
    </row>
    <row r="1004" spans="2:10" ht="16.5" customHeight="1" x14ac:dyDescent="0.25">
      <c r="B1004" s="112" t="s">
        <v>759</v>
      </c>
      <c r="C1004" s="113" t="s">
        <v>201</v>
      </c>
      <c r="D1004" s="113" t="s">
        <v>145</v>
      </c>
      <c r="E1004" s="114">
        <v>41753</v>
      </c>
      <c r="F1004" s="41" t="s">
        <v>1296</v>
      </c>
      <c r="G1004" s="121">
        <f>SUMIF(訂單詳細資料表格[訂單編號],訂單資料表格[[#This Row],[訂單編號]],訂單詳細資料表格[小計])</f>
        <v>24715</v>
      </c>
      <c r="H1004" s="121">
        <f>SUMIF(訂單詳細資料表格[訂單編號],訂單資料表格[[#This Row],[訂單編號]],訂單詳細資料表格[成本])</f>
        <v>12894</v>
      </c>
      <c r="I1004" s="121">
        <v>500</v>
      </c>
      <c r="J1004" s="41" t="s">
        <v>221</v>
      </c>
    </row>
    <row r="1005" spans="2:10" ht="16.5" customHeight="1" x14ac:dyDescent="0.25">
      <c r="B1005" s="112" t="s">
        <v>766</v>
      </c>
      <c r="C1005" s="113" t="s">
        <v>201</v>
      </c>
      <c r="D1005" s="113" t="s">
        <v>145</v>
      </c>
      <c r="E1005" s="114">
        <v>41764</v>
      </c>
      <c r="F1005" s="41" t="s">
        <v>1296</v>
      </c>
      <c r="G1005" s="121">
        <f>SUMIF(訂單詳細資料表格[訂單編號],訂單資料表格[[#This Row],[訂單編號]],訂單詳細資料表格[小計])</f>
        <v>39511</v>
      </c>
      <c r="H1005" s="121">
        <f>SUMIF(訂單詳細資料表格[訂單編號],訂單資料表格[[#This Row],[訂單編號]],訂單詳細資料表格[成本])</f>
        <v>24899</v>
      </c>
      <c r="I1005" s="121">
        <v>175</v>
      </c>
      <c r="J1005" s="41" t="s">
        <v>221</v>
      </c>
    </row>
    <row r="1006" spans="2:10" ht="16.5" customHeight="1" x14ac:dyDescent="0.25">
      <c r="B1006" s="112" t="s">
        <v>863</v>
      </c>
      <c r="C1006" s="113" t="s">
        <v>201</v>
      </c>
      <c r="D1006" s="113" t="s">
        <v>125</v>
      </c>
      <c r="E1006" s="114">
        <v>41766</v>
      </c>
      <c r="F1006" s="41" t="s">
        <v>1297</v>
      </c>
      <c r="G1006" s="121">
        <f>SUMIF(訂單詳細資料表格[訂單編號],訂單資料表格[[#This Row],[訂單編號]],訂單詳細資料表格[小計])</f>
        <v>326057</v>
      </c>
      <c r="H1006" s="121">
        <f>SUMIF(訂單詳細資料表格[訂單編號],訂單資料表格[[#This Row],[訂單編號]],訂單詳細資料表格[成本])</f>
        <v>199810</v>
      </c>
      <c r="I1006" s="121">
        <v>2375</v>
      </c>
      <c r="J1006" s="41" t="s">
        <v>221</v>
      </c>
    </row>
    <row r="1007" spans="2:10" ht="16.5" customHeight="1" x14ac:dyDescent="0.25">
      <c r="B1007" s="112" t="s">
        <v>874</v>
      </c>
      <c r="C1007" s="113" t="s">
        <v>201</v>
      </c>
      <c r="D1007" s="113" t="s">
        <v>118</v>
      </c>
      <c r="E1007" s="114">
        <v>41778</v>
      </c>
      <c r="F1007" s="41" t="s">
        <v>1297</v>
      </c>
      <c r="G1007" s="121">
        <f>SUMIF(訂單詳細資料表格[訂單編號],訂單資料表格[[#This Row],[訂單編號]],訂單詳細資料表格[小計])</f>
        <v>549437</v>
      </c>
      <c r="H1007" s="121">
        <f>SUMIF(訂單詳細資料表格[訂單編號],訂單資料表格[[#This Row],[訂單編號]],訂單詳細資料表格[成本])</f>
        <v>340967</v>
      </c>
      <c r="I1007" s="121">
        <v>3578</v>
      </c>
      <c r="J1007" s="41" t="s">
        <v>221</v>
      </c>
    </row>
    <row r="1008" spans="2:10" ht="16.5" customHeight="1" x14ac:dyDescent="0.25">
      <c r="B1008" s="112" t="s">
        <v>1139</v>
      </c>
      <c r="C1008" s="113" t="s">
        <v>201</v>
      </c>
      <c r="D1008" s="113" t="s">
        <v>125</v>
      </c>
      <c r="E1008" s="114">
        <v>41782</v>
      </c>
      <c r="F1008" s="41" t="s">
        <v>1297</v>
      </c>
      <c r="G1008" s="121">
        <f>SUMIF(訂單詳細資料表格[訂單編號],訂單資料表格[[#This Row],[訂單編號]],訂單詳細資料表格[小計])</f>
        <v>63256</v>
      </c>
      <c r="H1008" s="121">
        <f>SUMIF(訂單詳細資料表格[訂單編號],訂單資料表格[[#This Row],[訂單編號]],訂單詳細資料表格[成本])</f>
        <v>30247</v>
      </c>
      <c r="I1008" s="121">
        <v>170</v>
      </c>
      <c r="J1008" s="41" t="s">
        <v>221</v>
      </c>
    </row>
    <row r="1009" spans="2:10" ht="16.5" customHeight="1" x14ac:dyDescent="0.25">
      <c r="B1009" s="112" t="s">
        <v>778</v>
      </c>
      <c r="C1009" s="113" t="s">
        <v>201</v>
      </c>
      <c r="D1009" s="113" t="s">
        <v>118</v>
      </c>
      <c r="E1009" s="114">
        <v>41828</v>
      </c>
      <c r="F1009" s="41" t="s">
        <v>1296</v>
      </c>
      <c r="G1009" s="121">
        <f>SUMIF(訂單詳細資料表格[訂單編號],訂單資料表格[[#This Row],[訂單編號]],訂單詳細資料表格[小計])</f>
        <v>4524</v>
      </c>
      <c r="H1009" s="121">
        <f>SUMIF(訂單詳細資料表格[訂單編號],訂單資料表格[[#This Row],[訂單編號]],訂單詳細資料表格[成本])</f>
        <v>2548</v>
      </c>
      <c r="I1009" s="121">
        <v>255</v>
      </c>
      <c r="J1009" s="41" t="s">
        <v>221</v>
      </c>
    </row>
    <row r="1010" spans="2:10" ht="16.5" customHeight="1" x14ac:dyDescent="0.25">
      <c r="B1010" s="112" t="s">
        <v>1161</v>
      </c>
      <c r="C1010" s="113" t="s">
        <v>201</v>
      </c>
      <c r="D1010" s="113" t="s">
        <v>118</v>
      </c>
      <c r="E1010" s="114">
        <v>41828</v>
      </c>
      <c r="F1010" s="41" t="s">
        <v>1295</v>
      </c>
      <c r="G1010" s="121">
        <f>SUMIF(訂單詳細資料表格[訂單編號],訂單資料表格[[#This Row],[訂單編號]],訂單詳細資料表格[小計])</f>
        <v>211188</v>
      </c>
      <c r="H1010" s="121">
        <f>SUMIF(訂單詳細資料表格[訂單編號],訂單資料表格[[#This Row],[訂單編號]],訂單詳細資料表格[成本])</f>
        <v>105418</v>
      </c>
      <c r="I1010" s="121">
        <v>1030</v>
      </c>
      <c r="J1010" s="41" t="s">
        <v>221</v>
      </c>
    </row>
    <row r="1011" spans="2:10" ht="16.5" customHeight="1" x14ac:dyDescent="0.25">
      <c r="B1011" s="112" t="s">
        <v>941</v>
      </c>
      <c r="C1011" s="113" t="s">
        <v>201</v>
      </c>
      <c r="D1011" s="113" t="s">
        <v>145</v>
      </c>
      <c r="E1011" s="114">
        <v>41862</v>
      </c>
      <c r="F1011" s="41" t="s">
        <v>1296</v>
      </c>
      <c r="G1011" s="121">
        <f>SUMIF(訂單詳細資料表格[訂單編號],訂單資料表格[[#This Row],[訂單編號]],訂單詳細資料表格[小計])</f>
        <v>25674</v>
      </c>
      <c r="H1011" s="121">
        <f>SUMIF(訂單詳細資料表格[訂單編號],訂單資料表格[[#This Row],[訂單編號]],訂單詳細資料表格[成本])</f>
        <v>19734</v>
      </c>
      <c r="I1011" s="121">
        <v>420</v>
      </c>
      <c r="J1011" s="41" t="s">
        <v>221</v>
      </c>
    </row>
    <row r="1012" spans="2:10" ht="16.5" customHeight="1" x14ac:dyDescent="0.25">
      <c r="B1012" s="112" t="s">
        <v>959</v>
      </c>
      <c r="C1012" s="113" t="s">
        <v>201</v>
      </c>
      <c r="D1012" s="113" t="s">
        <v>118</v>
      </c>
      <c r="E1012" s="114">
        <v>41889</v>
      </c>
      <c r="F1012" s="41" t="s">
        <v>1297</v>
      </c>
      <c r="G1012" s="121">
        <f>SUMIF(訂單詳細資料表格[訂單編號],訂單資料表格[[#This Row],[訂單編號]],訂單詳細資料表格[小計])</f>
        <v>37104</v>
      </c>
      <c r="H1012" s="121">
        <f>SUMIF(訂單詳細資料表格[訂單編號],訂單資料表格[[#This Row],[訂單編號]],訂單詳細資料表格[成本])</f>
        <v>19008</v>
      </c>
      <c r="I1012" s="121">
        <v>737</v>
      </c>
      <c r="J1012" s="41" t="s">
        <v>214</v>
      </c>
    </row>
    <row r="1013" spans="2:10" ht="16.5" customHeight="1" x14ac:dyDescent="0.25">
      <c r="B1013" s="112" t="s">
        <v>965</v>
      </c>
      <c r="C1013" s="113" t="s">
        <v>201</v>
      </c>
      <c r="D1013" s="113" t="s">
        <v>125</v>
      </c>
      <c r="E1013" s="114">
        <v>41897</v>
      </c>
      <c r="F1013" s="41" t="s">
        <v>1295</v>
      </c>
      <c r="G1013" s="121">
        <f>SUMIF(訂單詳細資料表格[訂單編號],訂單資料表格[[#This Row],[訂單編號]],訂單詳細資料表格[小計])</f>
        <v>73983</v>
      </c>
      <c r="H1013" s="121">
        <f>SUMIF(訂單詳細資料表格[訂單編號],訂單資料表格[[#This Row],[訂單編號]],訂單詳細資料表格[成本])</f>
        <v>35319</v>
      </c>
      <c r="I1013" s="121">
        <v>345</v>
      </c>
      <c r="J1013" s="41" t="s">
        <v>214</v>
      </c>
    </row>
    <row r="1014" spans="2:10" ht="16.5" customHeight="1" x14ac:dyDescent="0.25">
      <c r="B1014" s="112" t="s">
        <v>1197</v>
      </c>
      <c r="C1014" s="113" t="s">
        <v>201</v>
      </c>
      <c r="D1014" s="113" t="s">
        <v>125</v>
      </c>
      <c r="E1014" s="114">
        <v>41901</v>
      </c>
      <c r="F1014" s="41" t="s">
        <v>1295</v>
      </c>
      <c r="G1014" s="121">
        <f>SUMIF(訂單詳細資料表格[訂單編號],訂單資料表格[[#This Row],[訂單編號]],訂單詳細資料表格[小計])</f>
        <v>25124</v>
      </c>
      <c r="H1014" s="121">
        <f>SUMIF(訂單詳細資料表格[訂單編號],訂單資料表格[[#This Row],[訂單編號]],訂單詳細資料表格[成本])</f>
        <v>18084</v>
      </c>
      <c r="I1014" s="121">
        <v>103</v>
      </c>
      <c r="J1014" s="41" t="s">
        <v>221</v>
      </c>
    </row>
    <row r="1015" spans="2:10" ht="16.5" customHeight="1" x14ac:dyDescent="0.25">
      <c r="B1015" s="112" t="s">
        <v>1010</v>
      </c>
      <c r="C1015" s="113" t="s">
        <v>201</v>
      </c>
      <c r="D1015" s="113" t="s">
        <v>125</v>
      </c>
      <c r="E1015" s="114">
        <v>41958</v>
      </c>
      <c r="F1015" s="41" t="s">
        <v>1296</v>
      </c>
      <c r="G1015" s="121">
        <f>SUMIF(訂單詳細資料表格[訂單編號],訂單資料表格[[#This Row],[訂單編號]],訂單詳細資料表格[小計])</f>
        <v>79380</v>
      </c>
      <c r="H1015" s="121">
        <f>SUMIF(訂單詳細資料表格[訂單編號],訂單資料表格[[#This Row],[訂單編號]],訂單詳細資料表格[成本])</f>
        <v>51840</v>
      </c>
      <c r="I1015" s="121">
        <v>1442</v>
      </c>
      <c r="J1015" s="41" t="s">
        <v>221</v>
      </c>
    </row>
    <row r="1016" spans="2:10" ht="16.5" customHeight="1" x14ac:dyDescent="0.25">
      <c r="B1016" s="112" t="s">
        <v>1014</v>
      </c>
      <c r="C1016" s="113" t="s">
        <v>201</v>
      </c>
      <c r="D1016" s="113" t="s">
        <v>145</v>
      </c>
      <c r="E1016" s="114">
        <v>41963</v>
      </c>
      <c r="F1016" s="41" t="s">
        <v>1295</v>
      </c>
      <c r="G1016" s="121">
        <f>SUMIF(訂單詳細資料表格[訂單編號],訂單資料表格[[#This Row],[訂單編號]],訂單詳細資料表格[小計])</f>
        <v>293737</v>
      </c>
      <c r="H1016" s="121">
        <f>SUMIF(訂單詳細資料表格[訂單編號],訂單資料表格[[#This Row],[訂單編號]],訂單詳細資料表格[成本])</f>
        <v>188786</v>
      </c>
      <c r="I1016" s="121">
        <v>1970</v>
      </c>
      <c r="J1016" s="41" t="s">
        <v>221</v>
      </c>
    </row>
    <row r="1017" spans="2:10" ht="16.5" customHeight="1" x14ac:dyDescent="0.25">
      <c r="B1017" s="112" t="s">
        <v>1232</v>
      </c>
      <c r="C1017" s="113" t="s">
        <v>201</v>
      </c>
      <c r="D1017" s="113" t="s">
        <v>118</v>
      </c>
      <c r="E1017" s="114">
        <v>41964</v>
      </c>
      <c r="F1017" s="41" t="s">
        <v>1297</v>
      </c>
      <c r="G1017" s="121">
        <f>SUMIF(訂單詳細資料表格[訂單編號],訂單資料表格[[#This Row],[訂單編號]],訂單詳細資料表格[小計])</f>
        <v>41374</v>
      </c>
      <c r="H1017" s="121">
        <f>SUMIF(訂單詳細資料表格[訂單編號],訂單資料表格[[#This Row],[訂單編號]],訂單詳細資料表格[成本])</f>
        <v>26600</v>
      </c>
      <c r="I1017" s="121">
        <v>1673</v>
      </c>
      <c r="J1017" s="41" t="s">
        <v>214</v>
      </c>
    </row>
    <row r="1018" spans="2:10" ht="16.5" customHeight="1" x14ac:dyDescent="0.25">
      <c r="B1018" s="112" t="s">
        <v>1023</v>
      </c>
      <c r="C1018" s="113" t="s">
        <v>201</v>
      </c>
      <c r="D1018" s="113" t="s">
        <v>145</v>
      </c>
      <c r="E1018" s="114">
        <v>41974</v>
      </c>
      <c r="F1018" s="41" t="s">
        <v>1296</v>
      </c>
      <c r="G1018" s="121">
        <f>SUMIF(訂單詳細資料表格[訂單編號],訂單資料表格[[#This Row],[訂單編號]],訂單詳細資料表格[小計])</f>
        <v>239071</v>
      </c>
      <c r="H1018" s="121">
        <f>SUMIF(訂單詳細資料表格[訂單編號],訂單資料表格[[#This Row],[訂單編號]],訂單詳細資料表格[成本])</f>
        <v>141167</v>
      </c>
      <c r="I1018" s="121">
        <v>2484</v>
      </c>
      <c r="J1018" s="41" t="s">
        <v>221</v>
      </c>
    </row>
    <row r="1019" spans="2:10" ht="16.5" customHeight="1" x14ac:dyDescent="0.25">
      <c r="B1019" s="112" t="s">
        <v>1249</v>
      </c>
      <c r="C1019" s="113" t="s">
        <v>201</v>
      </c>
      <c r="D1019" s="113" t="s">
        <v>145</v>
      </c>
      <c r="E1019" s="114">
        <v>41989</v>
      </c>
      <c r="F1019" s="41" t="s">
        <v>1295</v>
      </c>
      <c r="G1019" s="121">
        <f>SUMIF(訂單詳細資料表格[訂單編號],訂單資料表格[[#This Row],[訂單編號]],訂單詳細資料表格[小計])</f>
        <v>66657</v>
      </c>
      <c r="H1019" s="121">
        <f>SUMIF(訂單詳細資料表格[訂單編號],訂單資料表格[[#This Row],[訂單編號]],訂單詳細資料表格[成本])</f>
        <v>46155</v>
      </c>
      <c r="I1019" s="121">
        <v>76</v>
      </c>
      <c r="J1019" s="41" t="s">
        <v>221</v>
      </c>
    </row>
    <row r="1020" spans="2:10" ht="16.5" customHeight="1" x14ac:dyDescent="0.25">
      <c r="B1020" s="112" t="s">
        <v>1255</v>
      </c>
      <c r="C1020" s="113" t="s">
        <v>201</v>
      </c>
      <c r="D1020" s="113" t="s">
        <v>145</v>
      </c>
      <c r="E1020" s="114">
        <v>42001</v>
      </c>
      <c r="F1020" s="41" t="s">
        <v>1297</v>
      </c>
      <c r="G1020" s="121">
        <f>SUMIF(訂單詳細資料表格[訂單編號],訂單資料表格[[#This Row],[訂單編號]],訂單詳細資料表格[小計])</f>
        <v>120575</v>
      </c>
      <c r="H1020" s="121">
        <f>SUMIF(訂單詳細資料表格[訂單編號],訂單資料表格[[#This Row],[訂單編號]],訂單詳細資料表格[成本])</f>
        <v>68721</v>
      </c>
      <c r="I1020" s="121">
        <v>1234</v>
      </c>
      <c r="J1020" s="41" t="s">
        <v>221</v>
      </c>
    </row>
    <row r="1021" spans="2:10" ht="16.5" customHeight="1" x14ac:dyDescent="0.25">
      <c r="B1021" s="112" t="s">
        <v>264</v>
      </c>
      <c r="C1021" s="113" t="s">
        <v>205</v>
      </c>
      <c r="D1021" s="113" t="s">
        <v>116</v>
      </c>
      <c r="E1021" s="114">
        <v>41288</v>
      </c>
      <c r="F1021" s="41" t="s">
        <v>1297</v>
      </c>
      <c r="G1021" s="121">
        <f>SUMIF(訂單詳細資料表格[訂單編號],訂單資料表格[[#This Row],[訂單編號]],訂單詳細資料表格[小計])</f>
        <v>158121</v>
      </c>
      <c r="H1021" s="121">
        <f>SUMIF(訂單詳細資料表格[訂單編號],訂單資料表格[[#This Row],[訂單編號]],訂單詳細資料表格[成本])</f>
        <v>92058</v>
      </c>
      <c r="I1021" s="121">
        <v>233</v>
      </c>
      <c r="J1021" s="41" t="s">
        <v>214</v>
      </c>
    </row>
    <row r="1022" spans="2:10" ht="16.5" customHeight="1" x14ac:dyDescent="0.25">
      <c r="B1022" s="112" t="s">
        <v>554</v>
      </c>
      <c r="C1022" s="113" t="s">
        <v>205</v>
      </c>
      <c r="D1022" s="113" t="s">
        <v>116</v>
      </c>
      <c r="E1022" s="114">
        <v>41295</v>
      </c>
      <c r="F1022" s="41" t="s">
        <v>1297</v>
      </c>
      <c r="G1022" s="121">
        <f>SUMIF(訂單詳細資料表格[訂單編號],訂單資料表格[[#This Row],[訂單編號]],訂單詳細資料表格[小計])</f>
        <v>242852</v>
      </c>
      <c r="H1022" s="121">
        <f>SUMIF(訂單詳細資料表格[訂單編號],訂單資料表格[[#This Row],[訂單編號]],訂單詳細資料表格[成本])</f>
        <v>147587</v>
      </c>
      <c r="I1022" s="121">
        <v>726</v>
      </c>
      <c r="J1022" s="41" t="s">
        <v>221</v>
      </c>
    </row>
    <row r="1023" spans="2:10" ht="16.5" customHeight="1" x14ac:dyDescent="0.25">
      <c r="B1023" s="112" t="s">
        <v>277</v>
      </c>
      <c r="C1023" s="113" t="s">
        <v>205</v>
      </c>
      <c r="D1023" s="113" t="s">
        <v>99</v>
      </c>
      <c r="E1023" s="114">
        <v>41307</v>
      </c>
      <c r="F1023" s="41" t="s">
        <v>1295</v>
      </c>
      <c r="G1023" s="121">
        <f>SUMIF(訂單詳細資料表格[訂單編號],訂單資料表格[[#This Row],[訂單編號]],訂單詳細資料表格[小計])</f>
        <v>110804</v>
      </c>
      <c r="H1023" s="121">
        <f>SUMIF(訂單詳細資料表格[訂單編號],訂單資料表格[[#This Row],[訂單編號]],訂單詳細資料表格[成本])</f>
        <v>80776</v>
      </c>
      <c r="I1023" s="121">
        <v>1739</v>
      </c>
      <c r="J1023" s="41" t="s">
        <v>214</v>
      </c>
    </row>
    <row r="1024" spans="2:10" ht="16.5" customHeight="1" x14ac:dyDescent="0.25">
      <c r="B1024" s="112" t="s">
        <v>562</v>
      </c>
      <c r="C1024" s="113" t="s">
        <v>205</v>
      </c>
      <c r="D1024" s="113" t="s">
        <v>99</v>
      </c>
      <c r="E1024" s="114">
        <v>41308</v>
      </c>
      <c r="F1024" s="41" t="s">
        <v>1295</v>
      </c>
      <c r="G1024" s="121">
        <f>SUMIF(訂單詳細資料表格[訂單編號],訂單資料表格[[#This Row],[訂單編號]],訂單詳細資料表格[小計])</f>
        <v>70650</v>
      </c>
      <c r="H1024" s="121">
        <f>SUMIF(訂單詳細資料表格[訂單編號],訂單資料表格[[#This Row],[訂單編號]],訂單詳細資料表格[成本])</f>
        <v>46080</v>
      </c>
      <c r="I1024" s="121">
        <v>646</v>
      </c>
      <c r="J1024" s="41" t="s">
        <v>214</v>
      </c>
    </row>
    <row r="1025" spans="2:10" ht="16.5" customHeight="1" x14ac:dyDescent="0.25">
      <c r="B1025" s="112" t="s">
        <v>563</v>
      </c>
      <c r="C1025" s="113" t="s">
        <v>205</v>
      </c>
      <c r="D1025" s="113" t="s">
        <v>99</v>
      </c>
      <c r="E1025" s="114">
        <v>41309</v>
      </c>
      <c r="F1025" s="41" t="s">
        <v>1295</v>
      </c>
      <c r="G1025" s="121">
        <f>SUMIF(訂單詳細資料表格[訂單編號],訂單資料表格[[#This Row],[訂單編號]],訂單詳細資料表格[小計])</f>
        <v>8809</v>
      </c>
      <c r="H1025" s="121">
        <f>SUMIF(訂單詳細資料表格[訂單編號],訂單資料表格[[#This Row],[訂單編號]],訂單詳細資料表格[成本])</f>
        <v>6900</v>
      </c>
      <c r="I1025" s="121">
        <v>81</v>
      </c>
      <c r="J1025" s="41" t="s">
        <v>214</v>
      </c>
    </row>
    <row r="1026" spans="2:10" ht="16.5" customHeight="1" x14ac:dyDescent="0.25">
      <c r="B1026" s="112" t="s">
        <v>283</v>
      </c>
      <c r="C1026" s="113" t="s">
        <v>205</v>
      </c>
      <c r="D1026" s="113" t="s">
        <v>99</v>
      </c>
      <c r="E1026" s="114">
        <v>41315</v>
      </c>
      <c r="F1026" s="41" t="s">
        <v>1295</v>
      </c>
      <c r="G1026" s="121">
        <f>SUMIF(訂單詳細資料表格[訂單編號],訂單資料表格[[#This Row],[訂單編號]],訂單詳細資料表格[小計])</f>
        <v>274979</v>
      </c>
      <c r="H1026" s="121">
        <f>SUMIF(訂單詳細資料表格[訂單編號],訂單資料表格[[#This Row],[訂單編號]],訂單詳細資料表格[成本])</f>
        <v>146985</v>
      </c>
      <c r="I1026" s="121">
        <v>2075</v>
      </c>
      <c r="J1026" s="41" t="s">
        <v>221</v>
      </c>
    </row>
    <row r="1027" spans="2:10" ht="16.5" customHeight="1" x14ac:dyDescent="0.25">
      <c r="B1027" s="112" t="s">
        <v>291</v>
      </c>
      <c r="C1027" s="113" t="s">
        <v>205</v>
      </c>
      <c r="D1027" s="113" t="s">
        <v>99</v>
      </c>
      <c r="E1027" s="114">
        <v>41324</v>
      </c>
      <c r="F1027" s="41" t="s">
        <v>1296</v>
      </c>
      <c r="G1027" s="121">
        <f>SUMIF(訂單詳細資料表格[訂單編號],訂單資料表格[[#This Row],[訂單編號]],訂單詳細資料表格[小計])</f>
        <v>140791</v>
      </c>
      <c r="H1027" s="121">
        <f>SUMIF(訂單詳細資料表格[訂單編號],訂單資料表格[[#This Row],[訂單編號]],訂單詳細資料表格[成本])</f>
        <v>76737</v>
      </c>
      <c r="I1027" s="121">
        <v>363</v>
      </c>
      <c r="J1027" s="41" t="s">
        <v>214</v>
      </c>
    </row>
    <row r="1028" spans="2:10" ht="16.5" customHeight="1" x14ac:dyDescent="0.25">
      <c r="B1028" s="112" t="s">
        <v>583</v>
      </c>
      <c r="C1028" s="113" t="s">
        <v>205</v>
      </c>
      <c r="D1028" s="113" t="s">
        <v>134</v>
      </c>
      <c r="E1028" s="114">
        <v>41348</v>
      </c>
      <c r="F1028" s="41" t="s">
        <v>1295</v>
      </c>
      <c r="G1028" s="121">
        <f>SUMIF(訂單詳細資料表格[訂單編號],訂單資料表格[[#This Row],[訂單編號]],訂單詳細資料表格[小計])</f>
        <v>87180</v>
      </c>
      <c r="H1028" s="121">
        <f>SUMIF(訂單詳細資料表格[訂單編號],訂單資料表格[[#This Row],[訂單編號]],訂單詳細資料表格[成本])</f>
        <v>48408</v>
      </c>
      <c r="I1028" s="121">
        <v>1029</v>
      </c>
      <c r="J1028" s="41" t="s">
        <v>221</v>
      </c>
    </row>
    <row r="1029" spans="2:10" ht="16.5" customHeight="1" x14ac:dyDescent="0.25">
      <c r="B1029" s="112" t="s">
        <v>584</v>
      </c>
      <c r="C1029" s="113" t="s">
        <v>205</v>
      </c>
      <c r="D1029" s="113" t="s">
        <v>99</v>
      </c>
      <c r="E1029" s="114">
        <v>41349</v>
      </c>
      <c r="F1029" s="41" t="s">
        <v>1295</v>
      </c>
      <c r="G1029" s="121">
        <f>SUMIF(訂單詳細資料表格[訂單編號],訂單資料表格[[#This Row],[訂單編號]],訂單詳細資料表格[小計])</f>
        <v>96492</v>
      </c>
      <c r="H1029" s="121">
        <f>SUMIF(訂單詳細資料表格[訂單編號],訂單資料表格[[#This Row],[訂單編號]],訂單詳細資料表格[成本])</f>
        <v>42656</v>
      </c>
      <c r="I1029" s="121">
        <v>403</v>
      </c>
      <c r="J1029" s="41" t="s">
        <v>214</v>
      </c>
    </row>
    <row r="1030" spans="2:10" ht="16.5" customHeight="1" x14ac:dyDescent="0.25">
      <c r="B1030" s="112" t="s">
        <v>319</v>
      </c>
      <c r="C1030" s="113" t="s">
        <v>205</v>
      </c>
      <c r="D1030" s="113" t="s">
        <v>134</v>
      </c>
      <c r="E1030" s="114">
        <v>41355</v>
      </c>
      <c r="F1030" s="41" t="s">
        <v>1296</v>
      </c>
      <c r="G1030" s="121">
        <f>SUMIF(訂單詳細資料表格[訂單編號],訂單資料表格[[#This Row],[訂單編號]],訂單詳細資料表格[小計])</f>
        <v>58655</v>
      </c>
      <c r="H1030" s="121">
        <f>SUMIF(訂單詳細資料表格[訂單編號],訂單資料表格[[#This Row],[訂單編號]],訂單詳細資料表格[成本])</f>
        <v>37023</v>
      </c>
      <c r="I1030" s="121">
        <v>296</v>
      </c>
      <c r="J1030" s="41" t="s">
        <v>221</v>
      </c>
    </row>
    <row r="1031" spans="2:10" ht="16.5" customHeight="1" x14ac:dyDescent="0.25">
      <c r="B1031" s="112" t="s">
        <v>227</v>
      </c>
      <c r="C1031" s="113" t="s">
        <v>205</v>
      </c>
      <c r="D1031" s="113" t="s">
        <v>116</v>
      </c>
      <c r="E1031" s="114">
        <v>41357</v>
      </c>
      <c r="F1031" s="41" t="s">
        <v>1296</v>
      </c>
      <c r="G1031" s="121">
        <f>SUMIF(訂單詳細資料表格[訂單編號],訂單資料表格[[#This Row],[訂單編號]],訂單詳細資料表格[小計])</f>
        <v>164570</v>
      </c>
      <c r="H1031" s="121">
        <f>SUMIF(訂單詳細資料表格[訂單編號],訂單資料表格[[#This Row],[訂單編號]],訂單詳細資料表格[成本])</f>
        <v>76100</v>
      </c>
      <c r="I1031" s="121">
        <v>575</v>
      </c>
      <c r="J1031" s="41" t="s">
        <v>221</v>
      </c>
    </row>
    <row r="1032" spans="2:10" ht="16.5" customHeight="1" x14ac:dyDescent="0.25">
      <c r="B1032" s="112" t="s">
        <v>359</v>
      </c>
      <c r="C1032" s="113" t="s">
        <v>205</v>
      </c>
      <c r="D1032" s="113" t="s">
        <v>134</v>
      </c>
      <c r="E1032" s="114">
        <v>41400</v>
      </c>
      <c r="F1032" s="41" t="s">
        <v>1296</v>
      </c>
      <c r="G1032" s="121">
        <f>SUMIF(訂單詳細資料表格[訂單編號],訂單資料表格[[#This Row],[訂單編號]],訂單詳細資料表格[小計])</f>
        <v>64647</v>
      </c>
      <c r="H1032" s="121">
        <f>SUMIF(訂單詳細資料表格[訂單編號],訂單資料表格[[#This Row],[訂單編號]],訂單詳細資料表格[成本])</f>
        <v>41240</v>
      </c>
      <c r="I1032" s="121">
        <v>902</v>
      </c>
      <c r="J1032" s="41" t="s">
        <v>214</v>
      </c>
    </row>
    <row r="1033" spans="2:10" ht="16.5" customHeight="1" x14ac:dyDescent="0.25">
      <c r="B1033" s="112" t="s">
        <v>614</v>
      </c>
      <c r="C1033" s="113" t="s">
        <v>205</v>
      </c>
      <c r="D1033" s="113" t="s">
        <v>134</v>
      </c>
      <c r="E1033" s="114">
        <v>41401</v>
      </c>
      <c r="F1033" s="41" t="s">
        <v>1295</v>
      </c>
      <c r="G1033" s="121">
        <f>SUMIF(訂單詳細資料表格[訂單編號],訂單資料表格[[#This Row],[訂單編號]],訂單詳細資料表格[小計])</f>
        <v>239120</v>
      </c>
      <c r="H1033" s="121">
        <f>SUMIF(訂單詳細資料表格[訂單編號],訂單資料表格[[#This Row],[訂單編號]],訂單詳細資料表格[成本])</f>
        <v>125602</v>
      </c>
      <c r="I1033" s="121">
        <v>860</v>
      </c>
      <c r="J1033" s="41" t="s">
        <v>214</v>
      </c>
    </row>
    <row r="1034" spans="2:10" ht="16.5" customHeight="1" x14ac:dyDescent="0.25">
      <c r="B1034" s="112" t="s">
        <v>380</v>
      </c>
      <c r="C1034" s="113" t="s">
        <v>205</v>
      </c>
      <c r="D1034" s="113" t="s">
        <v>99</v>
      </c>
      <c r="E1034" s="114">
        <v>41424</v>
      </c>
      <c r="F1034" s="41" t="s">
        <v>1295</v>
      </c>
      <c r="G1034" s="121">
        <f>SUMIF(訂單詳細資料表格[訂單編號],訂單資料表格[[#This Row],[訂單編號]],訂單詳細資料表格[小計])</f>
        <v>60712</v>
      </c>
      <c r="H1034" s="121">
        <f>SUMIF(訂單詳細資料表格[訂單編號],訂單資料表格[[#This Row],[訂單編號]],訂單詳細資料表格[成本])</f>
        <v>39550</v>
      </c>
      <c r="I1034" s="121">
        <v>52</v>
      </c>
      <c r="J1034" s="41" t="s">
        <v>221</v>
      </c>
    </row>
    <row r="1035" spans="2:10" ht="16.5" customHeight="1" x14ac:dyDescent="0.25">
      <c r="B1035" s="112" t="s">
        <v>383</v>
      </c>
      <c r="C1035" s="113" t="s">
        <v>205</v>
      </c>
      <c r="D1035" s="113" t="s">
        <v>134</v>
      </c>
      <c r="E1035" s="114">
        <v>41427</v>
      </c>
      <c r="F1035" s="41" t="s">
        <v>1296</v>
      </c>
      <c r="G1035" s="121">
        <f>SUMIF(訂單詳細資料表格[訂單編號],訂單資料表格[[#This Row],[訂單編號]],訂單詳細資料表格[小計])</f>
        <v>27315</v>
      </c>
      <c r="H1035" s="121">
        <f>SUMIF(訂單詳細資料表格[訂單編號],訂單資料表格[[#This Row],[訂單編號]],訂單詳細資料表格[成本])</f>
        <v>21715</v>
      </c>
      <c r="I1035" s="121">
        <v>497</v>
      </c>
      <c r="J1035" s="41" t="s">
        <v>221</v>
      </c>
    </row>
    <row r="1036" spans="2:10" ht="16.5" customHeight="1" x14ac:dyDescent="0.25">
      <c r="B1036" s="112" t="s">
        <v>394</v>
      </c>
      <c r="C1036" s="113" t="s">
        <v>205</v>
      </c>
      <c r="D1036" s="113" t="s">
        <v>116</v>
      </c>
      <c r="E1036" s="114">
        <v>41442</v>
      </c>
      <c r="F1036" s="41" t="s">
        <v>1297</v>
      </c>
      <c r="G1036" s="121">
        <f>SUMIF(訂單詳細資料表格[訂單編號],訂單資料表格[[#This Row],[訂單編號]],訂單詳細資料表格[小計])</f>
        <v>99623</v>
      </c>
      <c r="H1036" s="121">
        <f>SUMIF(訂單詳細資料表格[訂單編號],訂單資料表格[[#This Row],[訂單編號]],訂單詳細資料表格[成本])</f>
        <v>63102</v>
      </c>
      <c r="I1036" s="121">
        <v>4476</v>
      </c>
      <c r="J1036" s="41" t="s">
        <v>214</v>
      </c>
    </row>
    <row r="1037" spans="2:10" ht="16.5" customHeight="1" x14ac:dyDescent="0.25">
      <c r="B1037" s="112" t="s">
        <v>635</v>
      </c>
      <c r="C1037" s="113" t="s">
        <v>205</v>
      </c>
      <c r="D1037" s="113" t="s">
        <v>99</v>
      </c>
      <c r="E1037" s="114">
        <v>41443</v>
      </c>
      <c r="F1037" s="41" t="s">
        <v>1297</v>
      </c>
      <c r="G1037" s="121">
        <f>SUMIF(訂單詳細資料表格[訂單編號],訂單資料表格[[#This Row],[訂單編號]],訂單詳細資料表格[小計])</f>
        <v>74595</v>
      </c>
      <c r="H1037" s="121">
        <f>SUMIF(訂單詳細資料表格[訂單編號],訂單資料表格[[#This Row],[訂單編號]],訂單詳細資料表格[成本])</f>
        <v>49970</v>
      </c>
      <c r="I1037" s="121">
        <v>149</v>
      </c>
      <c r="J1037" s="41" t="s">
        <v>221</v>
      </c>
    </row>
    <row r="1038" spans="2:10" ht="16.5" customHeight="1" x14ac:dyDescent="0.25">
      <c r="B1038" s="112" t="s">
        <v>649</v>
      </c>
      <c r="C1038" s="113" t="s">
        <v>205</v>
      </c>
      <c r="D1038" s="113" t="s">
        <v>116</v>
      </c>
      <c r="E1038" s="114">
        <v>41475</v>
      </c>
      <c r="F1038" s="41" t="s">
        <v>1296</v>
      </c>
      <c r="G1038" s="121">
        <f>SUMIF(訂單詳細資料表格[訂單編號],訂單資料表格[[#This Row],[訂單編號]],訂單詳細資料表格[小計])</f>
        <v>245361</v>
      </c>
      <c r="H1038" s="121">
        <f>SUMIF(訂單詳細資料表格[訂單編號],訂單資料表格[[#This Row],[訂單編號]],訂單詳細資料表格[成本])</f>
        <v>129695</v>
      </c>
      <c r="I1038" s="121">
        <v>2152</v>
      </c>
      <c r="J1038" s="41" t="s">
        <v>221</v>
      </c>
    </row>
    <row r="1039" spans="2:10" ht="16.5" customHeight="1" x14ac:dyDescent="0.25">
      <c r="B1039" s="112" t="s">
        <v>448</v>
      </c>
      <c r="C1039" s="113" t="s">
        <v>205</v>
      </c>
      <c r="D1039" s="113" t="s">
        <v>99</v>
      </c>
      <c r="E1039" s="114">
        <v>41519</v>
      </c>
      <c r="F1039" s="41" t="s">
        <v>1297</v>
      </c>
      <c r="G1039" s="121">
        <f>SUMIF(訂單詳細資料表格[訂單編號],訂單資料表格[[#This Row],[訂單編號]],訂單詳細資料表格[小計])</f>
        <v>150390</v>
      </c>
      <c r="H1039" s="121">
        <f>SUMIF(訂單詳細資料表格[訂單編號],訂單資料表格[[#This Row],[訂單編號]],訂單詳細資料表格[成本])</f>
        <v>94979</v>
      </c>
      <c r="I1039" s="121">
        <v>1677</v>
      </c>
      <c r="J1039" s="41" t="s">
        <v>221</v>
      </c>
    </row>
    <row r="1040" spans="2:10" ht="16.5" customHeight="1" x14ac:dyDescent="0.25">
      <c r="B1040" s="112" t="s">
        <v>459</v>
      </c>
      <c r="C1040" s="113" t="s">
        <v>205</v>
      </c>
      <c r="D1040" s="113" t="s">
        <v>134</v>
      </c>
      <c r="E1040" s="114">
        <v>41535</v>
      </c>
      <c r="F1040" s="41" t="s">
        <v>1296</v>
      </c>
      <c r="G1040" s="121">
        <f>SUMIF(訂單詳細資料表格[訂單編號],訂單資料表格[[#This Row],[訂單編號]],訂單詳細資料表格[小計])</f>
        <v>53432</v>
      </c>
      <c r="H1040" s="121">
        <f>SUMIF(訂單詳細資料表格[訂單編號],訂單資料表格[[#This Row],[訂單編號]],訂單詳細資料表格[成本])</f>
        <v>31870</v>
      </c>
      <c r="I1040" s="121">
        <v>1194</v>
      </c>
      <c r="J1040" s="41" t="s">
        <v>214</v>
      </c>
    </row>
    <row r="1041" spans="2:10" ht="16.5" customHeight="1" x14ac:dyDescent="0.25">
      <c r="B1041" s="112" t="s">
        <v>692</v>
      </c>
      <c r="C1041" s="113" t="s">
        <v>205</v>
      </c>
      <c r="D1041" s="113" t="s">
        <v>99</v>
      </c>
      <c r="E1041" s="114">
        <v>41555</v>
      </c>
      <c r="F1041" s="41" t="s">
        <v>1295</v>
      </c>
      <c r="G1041" s="121">
        <f>SUMIF(訂單詳細資料表格[訂單編號],訂單資料表格[[#This Row],[訂單編號]],訂單詳細資料表格[小計])</f>
        <v>235131</v>
      </c>
      <c r="H1041" s="121">
        <f>SUMIF(訂單詳細資料表格[訂單編號],訂單資料表格[[#This Row],[訂單編號]],訂單詳細資料表格[成本])</f>
        <v>112044</v>
      </c>
      <c r="I1041" s="121">
        <v>378</v>
      </c>
      <c r="J1041" s="41" t="s">
        <v>214</v>
      </c>
    </row>
    <row r="1042" spans="2:10" ht="16.5" customHeight="1" x14ac:dyDescent="0.25">
      <c r="B1042" s="112" t="s">
        <v>475</v>
      </c>
      <c r="C1042" s="113" t="s">
        <v>205</v>
      </c>
      <c r="D1042" s="113" t="s">
        <v>116</v>
      </c>
      <c r="E1042" s="114">
        <v>41558</v>
      </c>
      <c r="F1042" s="41" t="s">
        <v>1295</v>
      </c>
      <c r="G1042" s="121">
        <f>SUMIF(訂單詳細資料表格[訂單編號],訂單資料表格[[#This Row],[訂單編號]],訂單詳細資料表格[小計])</f>
        <v>69618</v>
      </c>
      <c r="H1042" s="121">
        <f>SUMIF(訂單詳細資料表格[訂單編號],訂單資料表格[[#This Row],[訂單編號]],訂單詳細資料表格[成本])</f>
        <v>31775</v>
      </c>
      <c r="I1042" s="121">
        <v>640</v>
      </c>
      <c r="J1042" s="41" t="s">
        <v>221</v>
      </c>
    </row>
    <row r="1043" spans="2:10" ht="16.5" customHeight="1" x14ac:dyDescent="0.25">
      <c r="B1043" s="112" t="s">
        <v>696</v>
      </c>
      <c r="C1043" s="113" t="s">
        <v>205</v>
      </c>
      <c r="D1043" s="113" t="s">
        <v>99</v>
      </c>
      <c r="E1043" s="114">
        <v>41560</v>
      </c>
      <c r="F1043" s="41" t="s">
        <v>1296</v>
      </c>
      <c r="G1043" s="121">
        <f>SUMIF(訂單詳細資料表格[訂單編號],訂單資料表格[[#This Row],[訂單編號]],訂單詳細資料表格[小計])</f>
        <v>32271</v>
      </c>
      <c r="H1043" s="121">
        <f>SUMIF(訂單詳細資料表格[訂單編號],訂單資料表格[[#This Row],[訂單編號]],訂單詳細資料表格[成本])</f>
        <v>25482</v>
      </c>
      <c r="I1043" s="121">
        <v>494</v>
      </c>
      <c r="J1043" s="41" t="s">
        <v>221</v>
      </c>
    </row>
    <row r="1044" spans="2:10" ht="16.5" customHeight="1" x14ac:dyDescent="0.25">
      <c r="B1044" s="112" t="s">
        <v>709</v>
      </c>
      <c r="C1044" s="113" t="s">
        <v>205</v>
      </c>
      <c r="D1044" s="113" t="s">
        <v>116</v>
      </c>
      <c r="E1044" s="114">
        <v>41578</v>
      </c>
      <c r="F1044" s="41" t="s">
        <v>1296</v>
      </c>
      <c r="G1044" s="121">
        <f>SUMIF(訂單詳細資料表格[訂單編號],訂單資料表格[[#This Row],[訂單編號]],訂單詳細資料表格[小計])</f>
        <v>114326</v>
      </c>
      <c r="H1044" s="121">
        <f>SUMIF(訂單詳細資料表格[訂單編號],訂單資料表格[[#This Row],[訂單編號]],訂單詳細資料表格[成本])</f>
        <v>53865</v>
      </c>
      <c r="I1044" s="121">
        <v>584</v>
      </c>
      <c r="J1044" s="41" t="s">
        <v>214</v>
      </c>
    </row>
    <row r="1045" spans="2:10" ht="16.5" customHeight="1" x14ac:dyDescent="0.25">
      <c r="B1045" s="112" t="s">
        <v>497</v>
      </c>
      <c r="C1045" s="113" t="s">
        <v>205</v>
      </c>
      <c r="D1045" s="113" t="s">
        <v>99</v>
      </c>
      <c r="E1045" s="114">
        <v>41585</v>
      </c>
      <c r="F1045" s="41" t="s">
        <v>1297</v>
      </c>
      <c r="G1045" s="121">
        <f>SUMIF(訂單詳細資料表格[訂單編號],訂單資料表格[[#This Row],[訂單編號]],訂單詳細資料表格[小計])</f>
        <v>34316</v>
      </c>
      <c r="H1045" s="121">
        <f>SUMIF(訂單詳細資料表格[訂單編號],訂單資料表格[[#This Row],[訂單編號]],訂單詳細資料表格[成本])</f>
        <v>18354</v>
      </c>
      <c r="I1045" s="121">
        <v>52</v>
      </c>
      <c r="J1045" s="41" t="s">
        <v>214</v>
      </c>
    </row>
    <row r="1046" spans="2:10" ht="16.5" customHeight="1" x14ac:dyDescent="0.25">
      <c r="B1046" s="112" t="s">
        <v>498</v>
      </c>
      <c r="C1046" s="113" t="s">
        <v>205</v>
      </c>
      <c r="D1046" s="113" t="s">
        <v>116</v>
      </c>
      <c r="E1046" s="114">
        <v>41586</v>
      </c>
      <c r="F1046" s="41" t="s">
        <v>1296</v>
      </c>
      <c r="G1046" s="121">
        <f>SUMIF(訂單詳細資料表格[訂單編號],訂單資料表格[[#This Row],[訂單編號]],訂單詳細資料表格[小計])</f>
        <v>141353</v>
      </c>
      <c r="H1046" s="121">
        <f>SUMIF(訂單詳細資料表格[訂單編號],訂單資料表格[[#This Row],[訂單編號]],訂單詳細資料表格[成本])</f>
        <v>94924</v>
      </c>
      <c r="I1046" s="121">
        <v>70</v>
      </c>
      <c r="J1046" s="41" t="s">
        <v>214</v>
      </c>
    </row>
    <row r="1047" spans="2:10" ht="16.5" customHeight="1" x14ac:dyDescent="0.25">
      <c r="B1047" s="112" t="s">
        <v>1051</v>
      </c>
      <c r="C1047" s="113" t="s">
        <v>205</v>
      </c>
      <c r="D1047" s="113" t="s">
        <v>134</v>
      </c>
      <c r="E1047" s="114">
        <v>41646</v>
      </c>
      <c r="F1047" s="41" t="s">
        <v>1295</v>
      </c>
      <c r="G1047" s="121">
        <f>SUMIF(訂單詳細資料表格[訂單編號],訂單資料表格[[#This Row],[訂單編號]],訂單詳細資料表格[小計])</f>
        <v>59328</v>
      </c>
      <c r="H1047" s="121">
        <f>SUMIF(訂單詳細資料表格[訂單編號],訂單資料表格[[#This Row],[訂單編號]],訂單詳細資料表格[成本])</f>
        <v>33696</v>
      </c>
      <c r="I1047" s="121">
        <v>1268</v>
      </c>
      <c r="J1047" s="41" t="s">
        <v>221</v>
      </c>
    </row>
    <row r="1048" spans="2:10" ht="16.5" customHeight="1" x14ac:dyDescent="0.25">
      <c r="B1048" s="112" t="s">
        <v>1268</v>
      </c>
      <c r="C1048" s="113" t="s">
        <v>205</v>
      </c>
      <c r="D1048" s="113" t="s">
        <v>116</v>
      </c>
      <c r="E1048" s="114">
        <v>41653</v>
      </c>
      <c r="F1048" s="41" t="s">
        <v>1297</v>
      </c>
      <c r="G1048" s="121">
        <f>SUMIF(訂單詳細資料表格[訂單編號],訂單資料表格[[#This Row],[訂單編號]],訂單詳細資料表格[小計])</f>
        <v>246859</v>
      </c>
      <c r="H1048" s="121">
        <f>SUMIF(訂單詳細資料表格[訂單編號],訂單資料表格[[#This Row],[訂單編號]],訂單詳細資料表格[成本])</f>
        <v>139417</v>
      </c>
      <c r="I1048" s="121">
        <v>1633</v>
      </c>
      <c r="J1048" s="41" t="s">
        <v>221</v>
      </c>
    </row>
    <row r="1049" spans="2:10" ht="16.5" customHeight="1" x14ac:dyDescent="0.25">
      <c r="B1049" s="112" t="s">
        <v>1062</v>
      </c>
      <c r="C1049" s="113" t="s">
        <v>205</v>
      </c>
      <c r="D1049" s="113" t="s">
        <v>134</v>
      </c>
      <c r="E1049" s="114">
        <v>41657</v>
      </c>
      <c r="F1049" s="41" t="s">
        <v>1296</v>
      </c>
      <c r="G1049" s="121">
        <f>SUMIF(訂單詳細資料表格[訂單編號],訂單資料表格[[#This Row],[訂單編號]],訂單詳細資料表格[小計])</f>
        <v>117636</v>
      </c>
      <c r="H1049" s="121">
        <f>SUMIF(訂單詳細資料表格[訂單編號],訂單資料表格[[#This Row],[訂單編號]],訂單詳細資料表格[成本])</f>
        <v>53016</v>
      </c>
      <c r="I1049" s="121">
        <v>692</v>
      </c>
      <c r="J1049" s="41" t="s">
        <v>214</v>
      </c>
    </row>
    <row r="1050" spans="2:10" ht="16.5" customHeight="1" x14ac:dyDescent="0.25">
      <c r="B1050" s="112" t="s">
        <v>795</v>
      </c>
      <c r="C1050" s="113" t="s">
        <v>205</v>
      </c>
      <c r="D1050" s="113" t="s">
        <v>134</v>
      </c>
      <c r="E1050" s="114">
        <v>41684</v>
      </c>
      <c r="F1050" s="41" t="s">
        <v>1296</v>
      </c>
      <c r="G1050" s="121">
        <f>SUMIF(訂單詳細資料表格[訂單編號],訂單資料表格[[#This Row],[訂單編號]],訂單詳細資料表格[小計])</f>
        <v>104568</v>
      </c>
      <c r="H1050" s="121">
        <f>SUMIF(訂單詳細資料表格[訂單編號],訂單資料表格[[#This Row],[訂單編號]],訂單詳細資料表格[成本])</f>
        <v>66432</v>
      </c>
      <c r="I1050" s="121">
        <v>587</v>
      </c>
      <c r="J1050" s="41" t="s">
        <v>221</v>
      </c>
    </row>
    <row r="1051" spans="2:10" ht="16.5" customHeight="1" x14ac:dyDescent="0.25">
      <c r="B1051" s="112" t="s">
        <v>813</v>
      </c>
      <c r="C1051" s="113" t="s">
        <v>205</v>
      </c>
      <c r="D1051" s="113" t="s">
        <v>116</v>
      </c>
      <c r="E1051" s="114">
        <v>41707</v>
      </c>
      <c r="F1051" s="41" t="s">
        <v>1296</v>
      </c>
      <c r="G1051" s="121">
        <f>SUMIF(訂單詳細資料表格[訂單編號],訂單資料表格[[#This Row],[訂單編號]],訂單詳細資料表格[小計])</f>
        <v>143884</v>
      </c>
      <c r="H1051" s="121">
        <f>SUMIF(訂單詳細資料表格[訂單編號],訂單資料表格[[#This Row],[訂單編號]],訂單詳細資料表格[成本])</f>
        <v>79370</v>
      </c>
      <c r="I1051" s="121">
        <v>1429</v>
      </c>
      <c r="J1051" s="41" t="s">
        <v>221</v>
      </c>
    </row>
    <row r="1052" spans="2:10" ht="16.5" customHeight="1" x14ac:dyDescent="0.25">
      <c r="B1052" s="112" t="s">
        <v>862</v>
      </c>
      <c r="C1052" s="113" t="s">
        <v>205</v>
      </c>
      <c r="D1052" s="113" t="s">
        <v>116</v>
      </c>
      <c r="E1052" s="114">
        <v>41764</v>
      </c>
      <c r="F1052" s="41" t="s">
        <v>1297</v>
      </c>
      <c r="G1052" s="121">
        <f>SUMIF(訂單詳細資料表格[訂單編號],訂單資料表格[[#This Row],[訂單編號]],訂單詳細資料表格[小計])</f>
        <v>33768</v>
      </c>
      <c r="H1052" s="121">
        <f>SUMIF(訂單詳細資料表格[訂單編號],訂單資料表格[[#This Row],[訂單編號]],訂單詳細資料表格[成本])</f>
        <v>23808</v>
      </c>
      <c r="I1052" s="121">
        <v>169</v>
      </c>
      <c r="J1052" s="41" t="s">
        <v>221</v>
      </c>
    </row>
    <row r="1053" spans="2:10" ht="16.5" customHeight="1" x14ac:dyDescent="0.25">
      <c r="B1053" s="112" t="s">
        <v>765</v>
      </c>
      <c r="C1053" s="113" t="s">
        <v>205</v>
      </c>
      <c r="D1053" s="113" t="s">
        <v>134</v>
      </c>
      <c r="E1053" s="114">
        <v>41764</v>
      </c>
      <c r="F1053" s="41" t="s">
        <v>1296</v>
      </c>
      <c r="G1053" s="121">
        <f>SUMIF(訂單詳細資料表格[訂單編號],訂單資料表格[[#This Row],[訂單編號]],訂單詳細資料表格[小計])</f>
        <v>19325</v>
      </c>
      <c r="H1053" s="121">
        <f>SUMIF(訂單詳細資料表格[訂單編號],訂單資料表格[[#This Row],[訂單編號]],訂單詳細資料表格[成本])</f>
        <v>10625</v>
      </c>
      <c r="I1053" s="121">
        <v>138</v>
      </c>
      <c r="J1053" s="41" t="s">
        <v>221</v>
      </c>
    </row>
    <row r="1054" spans="2:10" ht="16.5" customHeight="1" x14ac:dyDescent="0.25">
      <c r="B1054" s="112" t="s">
        <v>1143</v>
      </c>
      <c r="C1054" s="113" t="s">
        <v>205</v>
      </c>
      <c r="D1054" s="113" t="s">
        <v>134</v>
      </c>
      <c r="E1054" s="114">
        <v>41794</v>
      </c>
      <c r="F1054" s="41" t="s">
        <v>1295</v>
      </c>
      <c r="G1054" s="121">
        <f>SUMIF(訂單詳細資料表格[訂單編號],訂單資料表格[[#This Row],[訂單編號]],訂單詳細資料表格[小計])</f>
        <v>307316</v>
      </c>
      <c r="H1054" s="121">
        <f>SUMIF(訂單詳細資料表格[訂單編號],訂單資料表格[[#This Row],[訂單編號]],訂單詳細資料表格[成本])</f>
        <v>173441</v>
      </c>
      <c r="I1054" s="121">
        <v>388</v>
      </c>
      <c r="J1054" s="41" t="s">
        <v>214</v>
      </c>
    </row>
    <row r="1055" spans="2:10" ht="16.5" customHeight="1" x14ac:dyDescent="0.25">
      <c r="B1055" s="112" t="s">
        <v>775</v>
      </c>
      <c r="C1055" s="113" t="s">
        <v>205</v>
      </c>
      <c r="D1055" s="113" t="s">
        <v>134</v>
      </c>
      <c r="E1055" s="114">
        <v>41814</v>
      </c>
      <c r="F1055" s="41" t="s">
        <v>1297</v>
      </c>
      <c r="G1055" s="121">
        <f>SUMIF(訂單詳細資料表格[訂單編號],訂單資料表格[[#This Row],[訂單編號]],訂單詳細資料表格[小計])</f>
        <v>79084</v>
      </c>
      <c r="H1055" s="121">
        <f>SUMIF(訂單詳細資料表格[訂單編號],訂單資料表格[[#This Row],[訂單編號]],訂單詳細資料表格[成本])</f>
        <v>64396</v>
      </c>
      <c r="I1055" s="121">
        <v>41</v>
      </c>
      <c r="J1055" s="41" t="s">
        <v>214</v>
      </c>
    </row>
    <row r="1056" spans="2:10" ht="16.5" customHeight="1" x14ac:dyDescent="0.25">
      <c r="B1056" s="112" t="s">
        <v>913</v>
      </c>
      <c r="C1056" s="113" t="s">
        <v>205</v>
      </c>
      <c r="D1056" s="113" t="s">
        <v>99</v>
      </c>
      <c r="E1056" s="114">
        <v>41821</v>
      </c>
      <c r="F1056" s="41" t="s">
        <v>1297</v>
      </c>
      <c r="G1056" s="121">
        <f>SUMIF(訂單詳細資料表格[訂單編號],訂單資料表格[[#This Row],[訂單編號]],訂單詳細資料表格[小計])</f>
        <v>38522</v>
      </c>
      <c r="H1056" s="121">
        <f>SUMIF(訂單詳細資料表格[訂單編號],訂單資料表格[[#This Row],[訂單編號]],訂單詳細資料表格[成本])</f>
        <v>17050</v>
      </c>
      <c r="I1056" s="121">
        <v>994</v>
      </c>
      <c r="J1056" s="41" t="s">
        <v>214</v>
      </c>
    </row>
    <row r="1057" spans="2:10" ht="16.5" customHeight="1" x14ac:dyDescent="0.25">
      <c r="B1057" s="112" t="s">
        <v>935</v>
      </c>
      <c r="C1057" s="113" t="s">
        <v>205</v>
      </c>
      <c r="D1057" s="113" t="s">
        <v>116</v>
      </c>
      <c r="E1057" s="114">
        <v>41853</v>
      </c>
      <c r="F1057" s="41" t="s">
        <v>1297</v>
      </c>
      <c r="G1057" s="121">
        <f>SUMIF(訂單詳細資料表格[訂單編號],訂單資料表格[[#This Row],[訂單編號]],訂單詳細資料表格[小計])</f>
        <v>114063</v>
      </c>
      <c r="H1057" s="121">
        <f>SUMIF(訂單詳細資料表格[訂單編號],訂單資料表格[[#This Row],[訂單編號]],訂單詳細資料表格[成本])</f>
        <v>83517</v>
      </c>
      <c r="I1057" s="121">
        <v>230</v>
      </c>
      <c r="J1057" s="41" t="s">
        <v>221</v>
      </c>
    </row>
    <row r="1058" spans="2:10" ht="16.5" customHeight="1" x14ac:dyDescent="0.25">
      <c r="B1058" s="112" t="s">
        <v>939</v>
      </c>
      <c r="C1058" s="113" t="s">
        <v>205</v>
      </c>
      <c r="D1058" s="113" t="s">
        <v>99</v>
      </c>
      <c r="E1058" s="114">
        <v>41860</v>
      </c>
      <c r="F1058" s="41" t="s">
        <v>1295</v>
      </c>
      <c r="G1058" s="121">
        <f>SUMIF(訂單詳細資料表格[訂單編號],訂單資料表格[[#This Row],[訂單編號]],訂單詳細資料表格[小計])</f>
        <v>240081</v>
      </c>
      <c r="H1058" s="121">
        <f>SUMIF(訂單詳細資料表格[訂單編號],訂單資料表格[[#This Row],[訂單編號]],訂單詳細資料表格[成本])</f>
        <v>158103</v>
      </c>
      <c r="I1058" s="121">
        <v>1268</v>
      </c>
      <c r="J1058" s="41" t="s">
        <v>214</v>
      </c>
    </row>
    <row r="1059" spans="2:10" ht="16.5" customHeight="1" x14ac:dyDescent="0.25">
      <c r="B1059" s="112" t="s">
        <v>957</v>
      </c>
      <c r="C1059" s="113" t="s">
        <v>205</v>
      </c>
      <c r="D1059" s="113" t="s">
        <v>116</v>
      </c>
      <c r="E1059" s="114">
        <v>41885</v>
      </c>
      <c r="F1059" s="41" t="s">
        <v>1295</v>
      </c>
      <c r="G1059" s="121">
        <f>SUMIF(訂單詳細資料表格[訂單編號],訂單資料表格[[#This Row],[訂單編號]],訂單詳細資料表格[小計])</f>
        <v>38328</v>
      </c>
      <c r="H1059" s="121">
        <f>SUMIF(訂單詳細資料表格[訂單編號],訂單資料表格[[#This Row],[訂單編號]],訂單詳細資料表格[成本])</f>
        <v>17112</v>
      </c>
      <c r="I1059" s="121">
        <v>629</v>
      </c>
      <c r="J1059" s="41" t="s">
        <v>214</v>
      </c>
    </row>
    <row r="1060" spans="2:10" ht="16.5" customHeight="1" x14ac:dyDescent="0.25">
      <c r="B1060" s="112" t="s">
        <v>961</v>
      </c>
      <c r="C1060" s="113" t="s">
        <v>205</v>
      </c>
      <c r="D1060" s="113" t="s">
        <v>99</v>
      </c>
      <c r="E1060" s="114">
        <v>41892</v>
      </c>
      <c r="F1060" s="41" t="s">
        <v>1295</v>
      </c>
      <c r="G1060" s="121">
        <f>SUMIF(訂單詳細資料表格[訂單編號],訂單資料表格[[#This Row],[訂單編號]],訂單詳細資料表格[小計])</f>
        <v>189774</v>
      </c>
      <c r="H1060" s="121">
        <f>SUMIF(訂單詳細資料表格[訂單編號],訂單資料表格[[#This Row],[訂單編號]],訂單詳細資料表格[成本])</f>
        <v>123535</v>
      </c>
      <c r="I1060" s="121">
        <v>3135</v>
      </c>
      <c r="J1060" s="41" t="s">
        <v>214</v>
      </c>
    </row>
    <row r="1061" spans="2:10" ht="16.5" customHeight="1" x14ac:dyDescent="0.25">
      <c r="B1061" s="112" t="s">
        <v>1211</v>
      </c>
      <c r="C1061" s="113" t="s">
        <v>205</v>
      </c>
      <c r="D1061" s="113" t="s">
        <v>134</v>
      </c>
      <c r="E1061" s="114">
        <v>41929</v>
      </c>
      <c r="F1061" s="41" t="s">
        <v>1297</v>
      </c>
      <c r="G1061" s="121">
        <f>SUMIF(訂單詳細資料表格[訂單編號],訂單資料表格[[#This Row],[訂單編號]],訂單詳細資料表格[小計])</f>
        <v>238625</v>
      </c>
      <c r="H1061" s="121">
        <f>SUMIF(訂單詳細資料表格[訂單編號],訂單資料表格[[#This Row],[訂單編號]],訂單詳細資料表格[成本])</f>
        <v>106722</v>
      </c>
      <c r="I1061" s="121">
        <v>427</v>
      </c>
      <c r="J1061" s="41" t="s">
        <v>214</v>
      </c>
    </row>
    <row r="1062" spans="2:10" ht="16.5" customHeight="1" x14ac:dyDescent="0.25">
      <c r="B1062" s="112" t="s">
        <v>1230</v>
      </c>
      <c r="C1062" s="113" t="s">
        <v>205</v>
      </c>
      <c r="D1062" s="113" t="s">
        <v>99</v>
      </c>
      <c r="E1062" s="114">
        <v>41962</v>
      </c>
      <c r="F1062" s="41" t="s">
        <v>1297</v>
      </c>
      <c r="G1062" s="121">
        <f>SUMIF(訂單詳細資料表格[訂單編號],訂單資料表格[[#This Row],[訂單編號]],訂單詳細資料表格[小計])</f>
        <v>73348</v>
      </c>
      <c r="H1062" s="121">
        <f>SUMIF(訂單詳細資料表格[訂單編號],訂單資料表格[[#This Row],[訂單編號]],訂單詳細資料表格[成本])</f>
        <v>46332</v>
      </c>
      <c r="I1062" s="121">
        <v>122</v>
      </c>
      <c r="J1062" s="41" t="s">
        <v>221</v>
      </c>
    </row>
    <row r="1063" spans="2:10" ht="16.5" customHeight="1" x14ac:dyDescent="0.25">
      <c r="B1063" s="112" t="s">
        <v>1032</v>
      </c>
      <c r="C1063" s="113" t="s">
        <v>205</v>
      </c>
      <c r="D1063" s="113" t="s">
        <v>99</v>
      </c>
      <c r="E1063" s="114">
        <v>41984</v>
      </c>
      <c r="F1063" s="41" t="s">
        <v>1296</v>
      </c>
      <c r="G1063" s="121">
        <f>SUMIF(訂單詳細資料表格[訂單編號],訂單資料表格[[#This Row],[訂單編號]],訂單詳細資料表格[小計])</f>
        <v>206572</v>
      </c>
      <c r="H1063" s="121">
        <f>SUMIF(訂單詳細資料表格[訂單編號],訂單資料表格[[#This Row],[訂單編號]],訂單詳細資料表格[成本])</f>
        <v>121649</v>
      </c>
      <c r="I1063" s="121">
        <v>838</v>
      </c>
      <c r="J1063" s="41" t="s">
        <v>214</v>
      </c>
    </row>
    <row r="1064" spans="2:10" ht="16.5" customHeight="1" x14ac:dyDescent="0.25">
      <c r="B1064" s="112" t="s">
        <v>1040</v>
      </c>
      <c r="C1064" s="113" t="s">
        <v>205</v>
      </c>
      <c r="D1064" s="113" t="s">
        <v>99</v>
      </c>
      <c r="E1064" s="114">
        <v>41993</v>
      </c>
      <c r="F1064" s="41" t="s">
        <v>1297</v>
      </c>
      <c r="G1064" s="121">
        <f>SUMIF(訂單詳細資料表格[訂單編號],訂單資料表格[[#This Row],[訂單編號]],訂單詳細資料表格[小計])</f>
        <v>102366</v>
      </c>
      <c r="H1064" s="121">
        <f>SUMIF(訂單詳細資料表格[訂單編號],訂單資料表格[[#This Row],[訂單編號]],訂單詳細資料表格[成本])</f>
        <v>68904</v>
      </c>
      <c r="I1064" s="121">
        <v>43</v>
      </c>
      <c r="J1064" s="41" t="s">
        <v>214</v>
      </c>
    </row>
    <row r="1065" spans="2:10" ht="16.5" customHeight="1" x14ac:dyDescent="0.25">
      <c r="B1065" s="115" t="s">
        <v>1041</v>
      </c>
      <c r="C1065" s="116" t="s">
        <v>205</v>
      </c>
      <c r="D1065" s="116" t="s">
        <v>134</v>
      </c>
      <c r="E1065" s="117">
        <v>41994</v>
      </c>
      <c r="F1065" s="42" t="s">
        <v>1296</v>
      </c>
      <c r="G1065" s="122">
        <f>SUMIF(訂單詳細資料表格[訂單編號],訂單資料表格[[#This Row],[訂單編號]],訂單詳細資料表格[小計])</f>
        <v>88304</v>
      </c>
      <c r="H1065" s="122">
        <f>SUMIF(訂單詳細資料表格[訂單編號],訂單資料表格[[#This Row],[訂單編號]],訂單詳細資料表格[成本])</f>
        <v>53076</v>
      </c>
      <c r="I1065" s="122">
        <v>930</v>
      </c>
      <c r="J1065" s="42" t="s">
        <v>214</v>
      </c>
    </row>
    <row r="1066" spans="2:10" ht="16.5" customHeight="1" x14ac:dyDescent="0.25">
      <c r="B1066" s="52" t="s">
        <v>1287</v>
      </c>
      <c r="C1066" s="118">
        <f>SUBTOTAL(103,訂單資料表格[業務員編號])</f>
        <v>1062</v>
      </c>
      <c r="D1066" s="118"/>
      <c r="E1066" s="118"/>
      <c r="F1066" s="118"/>
      <c r="G1066" s="119">
        <f>SUBTOTAL(109,訂單資料表格[訂單金額總計])</f>
        <v>134820528</v>
      </c>
      <c r="H1066" s="118"/>
      <c r="I1066" s="118">
        <f>SUBTOTAL(109,訂單資料表格[運費])</f>
        <v>1130240</v>
      </c>
      <c r="J1066" s="11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B1:G2890"/>
  <sheetViews>
    <sheetView showZeros="0" zoomScaleNormal="100" workbookViewId="0">
      <selection activeCell="G6" sqref="G6"/>
    </sheetView>
  </sheetViews>
  <sheetFormatPr defaultColWidth="9" defaultRowHeight="16.5" customHeight="1" x14ac:dyDescent="0.25"/>
  <cols>
    <col min="1" max="1" width="4.125" style="1" customWidth="1"/>
    <col min="2" max="2" width="11.75" style="1" bestFit="1" customWidth="1"/>
    <col min="3" max="3" width="12.125" style="1" bestFit="1" customWidth="1"/>
    <col min="4" max="5" width="7.75" style="1" bestFit="1" customWidth="1"/>
    <col min="6" max="7" width="10.75" style="1" customWidth="1"/>
    <col min="8" max="16384" width="9" style="1"/>
  </cols>
  <sheetData>
    <row r="1" spans="2:7" ht="24" customHeight="1" x14ac:dyDescent="0.25"/>
    <row r="2" spans="2:7" ht="24" customHeight="1" x14ac:dyDescent="0.25"/>
    <row r="3" spans="2:7" ht="16.5" customHeight="1" x14ac:dyDescent="0.25">
      <c r="B3" s="15" t="s">
        <v>208</v>
      </c>
      <c r="C3" s="15" t="s">
        <v>163</v>
      </c>
      <c r="D3" s="15" t="s">
        <v>1277</v>
      </c>
      <c r="E3" s="15" t="s">
        <v>1278</v>
      </c>
      <c r="F3" s="53" t="s">
        <v>1279</v>
      </c>
      <c r="G3" s="54" t="s">
        <v>1288</v>
      </c>
    </row>
    <row r="4" spans="2:7" ht="16.5" customHeight="1" x14ac:dyDescent="0.25">
      <c r="B4" s="110" t="s">
        <v>541</v>
      </c>
      <c r="C4" s="123" t="s">
        <v>17</v>
      </c>
      <c r="D4" s="124">
        <v>14</v>
      </c>
      <c r="E4" s="125">
        <v>194</v>
      </c>
      <c r="F4" s="126">
        <f>訂單詳細資料表格[[#This Row],[數量]]*訂單詳細資料表格[[#This Row],[售價]]</f>
        <v>2716</v>
      </c>
      <c r="G4" s="127">
        <f>訂單詳細資料表格[[#This Row],[數量]]*VLOOKUP(訂單詳細資料表格[[#This Row],[產品編號]],產品資料表格[],4,FALSE)</f>
        <v>1484</v>
      </c>
    </row>
    <row r="5" spans="2:7" ht="16.5" customHeight="1" x14ac:dyDescent="0.25">
      <c r="B5" s="113" t="s">
        <v>542</v>
      </c>
      <c r="C5" s="128" t="s">
        <v>21</v>
      </c>
      <c r="D5" s="129">
        <v>37</v>
      </c>
      <c r="E5" s="130">
        <v>762</v>
      </c>
      <c r="F5" s="130">
        <f>訂單詳細資料表格[[#This Row],[數量]]*訂單詳細資料表格[[#This Row],[售價]]</f>
        <v>28194</v>
      </c>
      <c r="G5" s="131">
        <f>訂單詳細資料表格[[#This Row],[數量]]*VLOOKUP(訂單詳細資料表格[[#This Row],[產品編號]],產品資料表格[],4,FALSE)</f>
        <v>10656</v>
      </c>
    </row>
    <row r="6" spans="2:7" ht="16.5" customHeight="1" x14ac:dyDescent="0.25">
      <c r="B6" s="113" t="s">
        <v>542</v>
      </c>
      <c r="C6" s="128" t="s">
        <v>22</v>
      </c>
      <c r="D6" s="129">
        <v>32</v>
      </c>
      <c r="E6" s="130">
        <v>1001</v>
      </c>
      <c r="F6" s="130">
        <f>訂單詳細資料表格[[#This Row],[數量]]*訂單詳細資料表格[[#This Row],[售價]]</f>
        <v>32032</v>
      </c>
      <c r="G6" s="131">
        <f>訂單詳細資料表格[[#This Row],[數量]]*VLOOKUP(訂單詳細資料表格[[#This Row],[產品編號]],產品資料表格[],4,FALSE)</f>
        <v>26304</v>
      </c>
    </row>
    <row r="7" spans="2:7" ht="16.5" customHeight="1" x14ac:dyDescent="0.25">
      <c r="B7" s="113" t="s">
        <v>542</v>
      </c>
      <c r="C7" s="128" t="s">
        <v>5</v>
      </c>
      <c r="D7" s="129">
        <v>55</v>
      </c>
      <c r="E7" s="130">
        <v>510</v>
      </c>
      <c r="F7" s="130">
        <f>訂單詳細資料表格[[#This Row],[數量]]*訂單詳細資料表格[[#This Row],[售價]]</f>
        <v>28050</v>
      </c>
      <c r="G7" s="131">
        <f>訂單詳細資料表格[[#This Row],[數量]]*VLOOKUP(訂單詳細資料表格[[#This Row],[產品編號]],產品資料表格[],4,FALSE)</f>
        <v>11550</v>
      </c>
    </row>
    <row r="8" spans="2:7" ht="16.5" customHeight="1" x14ac:dyDescent="0.25">
      <c r="B8" s="113" t="s">
        <v>255</v>
      </c>
      <c r="C8" s="128" t="s">
        <v>37</v>
      </c>
      <c r="D8" s="129">
        <v>42</v>
      </c>
      <c r="E8" s="130">
        <v>1835</v>
      </c>
      <c r="F8" s="130">
        <f>訂單詳細資料表格[[#This Row],[數量]]*訂單詳細資料表格[[#This Row],[售價]]</f>
        <v>77070</v>
      </c>
      <c r="G8" s="131">
        <f>訂單詳細資料表格[[#This Row],[數量]]*VLOOKUP(訂單詳細資料表格[[#This Row],[產品編號]],產品資料表格[],4,FALSE)</f>
        <v>33810</v>
      </c>
    </row>
    <row r="9" spans="2:7" ht="16.5" customHeight="1" x14ac:dyDescent="0.25">
      <c r="B9" s="113" t="s">
        <v>543</v>
      </c>
      <c r="C9" s="128" t="s">
        <v>52</v>
      </c>
      <c r="D9" s="129">
        <v>27</v>
      </c>
      <c r="E9" s="130">
        <v>541</v>
      </c>
      <c r="F9" s="130">
        <f>訂單詳細資料表格[[#This Row],[數量]]*訂單詳細資料表格[[#This Row],[售價]]</f>
        <v>14607</v>
      </c>
      <c r="G9" s="131">
        <f>訂單詳細資料表格[[#This Row],[數量]]*VLOOKUP(訂單詳細資料表格[[#This Row],[產品編號]],產品資料表格[],4,FALSE)</f>
        <v>10773</v>
      </c>
    </row>
    <row r="10" spans="2:7" ht="16.5" customHeight="1" x14ac:dyDescent="0.25">
      <c r="B10" s="113" t="s">
        <v>256</v>
      </c>
      <c r="C10" s="128" t="s">
        <v>16</v>
      </c>
      <c r="D10" s="129">
        <v>25</v>
      </c>
      <c r="E10" s="130">
        <v>2610</v>
      </c>
      <c r="F10" s="130">
        <f>訂單詳細資料表格[[#This Row],[數量]]*訂單詳細資料表格[[#This Row],[售價]]</f>
        <v>65250</v>
      </c>
      <c r="G10" s="131">
        <f>訂單詳細資料表格[[#This Row],[數量]]*VLOOKUP(訂單詳細資料表格[[#This Row],[產品編號]],產品資料表格[],4,FALSE)</f>
        <v>22625</v>
      </c>
    </row>
    <row r="11" spans="2:7" ht="16.5" customHeight="1" x14ac:dyDescent="0.25">
      <c r="B11" s="113" t="s">
        <v>256</v>
      </c>
      <c r="C11" s="128" t="s">
        <v>13</v>
      </c>
      <c r="D11" s="129">
        <v>65</v>
      </c>
      <c r="E11" s="130">
        <v>548</v>
      </c>
      <c r="F11" s="130">
        <f>訂單詳細資料表格[[#This Row],[數量]]*訂單詳細資料表格[[#This Row],[售價]]</f>
        <v>35620</v>
      </c>
      <c r="G11" s="131">
        <f>訂單詳細資料表格[[#This Row],[數量]]*VLOOKUP(訂單詳細資料表格[[#This Row],[產品編號]],產品資料表格[],4,FALSE)</f>
        <v>15340</v>
      </c>
    </row>
    <row r="12" spans="2:7" ht="16.5" customHeight="1" x14ac:dyDescent="0.25">
      <c r="B12" s="113" t="s">
        <v>256</v>
      </c>
      <c r="C12" s="128" t="s">
        <v>50</v>
      </c>
      <c r="D12" s="129">
        <v>60</v>
      </c>
      <c r="E12" s="130">
        <v>351</v>
      </c>
      <c r="F12" s="130">
        <f>訂單詳細資料表格[[#This Row],[數量]]*訂單詳細資料表格[[#This Row],[售價]]</f>
        <v>21060</v>
      </c>
      <c r="G12" s="131">
        <f>訂單詳細資料表格[[#This Row],[數量]]*VLOOKUP(訂單詳細資料表格[[#This Row],[產品編號]],產品資料表格[],4,FALSE)</f>
        <v>14640</v>
      </c>
    </row>
    <row r="13" spans="2:7" ht="16.5" customHeight="1" x14ac:dyDescent="0.25">
      <c r="B13" s="113" t="s">
        <v>256</v>
      </c>
      <c r="C13" s="128" t="s">
        <v>32</v>
      </c>
      <c r="D13" s="129">
        <v>40</v>
      </c>
      <c r="E13" s="130">
        <v>1179</v>
      </c>
      <c r="F13" s="130">
        <f>訂單詳細資料表格[[#This Row],[數量]]*訂單詳細資料表格[[#This Row],[售價]]</f>
        <v>47160</v>
      </c>
      <c r="G13" s="131">
        <f>訂單詳細資料表格[[#This Row],[數量]]*VLOOKUP(訂單詳細資料表格[[#This Row],[產品編號]],產品資料表格[],4,FALSE)</f>
        <v>31680</v>
      </c>
    </row>
    <row r="14" spans="2:7" ht="16.5" customHeight="1" x14ac:dyDescent="0.25">
      <c r="B14" s="113" t="s">
        <v>544</v>
      </c>
      <c r="C14" s="128" t="s">
        <v>173</v>
      </c>
      <c r="D14" s="129">
        <v>36</v>
      </c>
      <c r="E14" s="130">
        <v>1354</v>
      </c>
      <c r="F14" s="130">
        <f>訂單詳細資料表格[[#This Row],[數量]]*訂單詳細資料表格[[#This Row],[售價]]</f>
        <v>48744</v>
      </c>
      <c r="G14" s="131">
        <f>訂單詳細資料表格[[#This Row],[數量]]*VLOOKUP(訂單詳細資料表格[[#This Row],[產品編號]],產品資料表格[],4,FALSE)</f>
        <v>26028</v>
      </c>
    </row>
    <row r="15" spans="2:7" ht="16.5" customHeight="1" x14ac:dyDescent="0.25">
      <c r="B15" s="113" t="s">
        <v>544</v>
      </c>
      <c r="C15" s="128" t="s">
        <v>19</v>
      </c>
      <c r="D15" s="129">
        <v>59</v>
      </c>
      <c r="E15" s="130">
        <v>547</v>
      </c>
      <c r="F15" s="130">
        <f>訂單詳細資料表格[[#This Row],[數量]]*訂單詳細資料表格[[#This Row],[售價]]</f>
        <v>32273</v>
      </c>
      <c r="G15" s="131">
        <f>訂單詳細資料表格[[#This Row],[數量]]*VLOOKUP(訂單詳細資料表格[[#This Row],[產品編號]],產品資料表格[],4,FALSE)</f>
        <v>17700</v>
      </c>
    </row>
    <row r="16" spans="2:7" ht="16.5" customHeight="1" x14ac:dyDescent="0.25">
      <c r="B16" s="113" t="s">
        <v>257</v>
      </c>
      <c r="C16" s="128" t="s">
        <v>37</v>
      </c>
      <c r="D16" s="129">
        <v>28</v>
      </c>
      <c r="E16" s="130">
        <v>1456</v>
      </c>
      <c r="F16" s="130">
        <f>訂單詳細資料表格[[#This Row],[數量]]*訂單詳細資料表格[[#This Row],[售價]]</f>
        <v>40768</v>
      </c>
      <c r="G16" s="131">
        <f>訂單詳細資料表格[[#This Row],[數量]]*VLOOKUP(訂單詳細資料表格[[#This Row],[產品編號]],產品資料表格[],4,FALSE)</f>
        <v>22540</v>
      </c>
    </row>
    <row r="17" spans="2:7" ht="16.5" customHeight="1" x14ac:dyDescent="0.25">
      <c r="B17" s="113" t="s">
        <v>545</v>
      </c>
      <c r="C17" s="128" t="s">
        <v>8</v>
      </c>
      <c r="D17" s="129">
        <v>17</v>
      </c>
      <c r="E17" s="130">
        <v>1466</v>
      </c>
      <c r="F17" s="130">
        <f>訂單詳細資料表格[[#This Row],[數量]]*訂單詳細資料表格[[#This Row],[售價]]</f>
        <v>24922</v>
      </c>
      <c r="G17" s="131">
        <f>訂單詳細資料表格[[#This Row],[數量]]*VLOOKUP(訂單詳細資料表格[[#This Row],[產品編號]],產品資料表格[],4,FALSE)</f>
        <v>17748</v>
      </c>
    </row>
    <row r="18" spans="2:7" ht="16.5" customHeight="1" x14ac:dyDescent="0.25">
      <c r="B18" s="113" t="s">
        <v>258</v>
      </c>
      <c r="C18" s="128" t="s">
        <v>13</v>
      </c>
      <c r="D18" s="129">
        <v>66</v>
      </c>
      <c r="E18" s="130">
        <v>316</v>
      </c>
      <c r="F18" s="130">
        <f>訂單詳細資料表格[[#This Row],[數量]]*訂單詳細資料表格[[#This Row],[售價]]</f>
        <v>20856</v>
      </c>
      <c r="G18" s="131">
        <f>訂單詳細資料表格[[#This Row],[數量]]*VLOOKUP(訂單詳細資料表格[[#This Row],[產品編號]],產品資料表格[],4,FALSE)</f>
        <v>15576</v>
      </c>
    </row>
    <row r="19" spans="2:7" ht="16.5" customHeight="1" x14ac:dyDescent="0.25">
      <c r="B19" s="113" t="s">
        <v>258</v>
      </c>
      <c r="C19" s="128" t="s">
        <v>7</v>
      </c>
      <c r="D19" s="129">
        <v>15</v>
      </c>
      <c r="E19" s="130">
        <v>2338</v>
      </c>
      <c r="F19" s="130">
        <f>訂單詳細資料表格[[#This Row],[數量]]*訂單詳細資料表格[[#This Row],[售價]]</f>
        <v>35070</v>
      </c>
      <c r="G19" s="131">
        <f>訂單詳細資料表格[[#This Row],[數量]]*VLOOKUP(訂單詳細資料表格[[#This Row],[產品編號]],產品資料表格[],4,FALSE)</f>
        <v>17340</v>
      </c>
    </row>
    <row r="20" spans="2:7" ht="16.5" customHeight="1" x14ac:dyDescent="0.25">
      <c r="B20" s="113" t="s">
        <v>546</v>
      </c>
      <c r="C20" s="128" t="s">
        <v>0</v>
      </c>
      <c r="D20" s="129">
        <v>35</v>
      </c>
      <c r="E20" s="130">
        <v>1373</v>
      </c>
      <c r="F20" s="130">
        <f>訂單詳細資料表格[[#This Row],[數量]]*訂單詳細資料表格[[#This Row],[售價]]</f>
        <v>48055</v>
      </c>
      <c r="G20" s="131">
        <f>訂單詳細資料表格[[#This Row],[數量]]*VLOOKUP(訂單詳細資料表格[[#This Row],[產品編號]],產品資料表格[],4,FALSE)</f>
        <v>38465</v>
      </c>
    </row>
    <row r="21" spans="2:7" ht="16.5" customHeight="1" x14ac:dyDescent="0.25">
      <c r="B21" s="113" t="s">
        <v>546</v>
      </c>
      <c r="C21" s="128" t="s">
        <v>38</v>
      </c>
      <c r="D21" s="129">
        <v>56</v>
      </c>
      <c r="E21" s="130">
        <v>2185</v>
      </c>
      <c r="F21" s="130">
        <f>訂單詳細資料表格[[#This Row],[數量]]*訂單詳細資料表格[[#This Row],[售價]]</f>
        <v>122360</v>
      </c>
      <c r="G21" s="131">
        <f>訂單詳細資料表格[[#This Row],[數量]]*VLOOKUP(訂單詳細資料表格[[#This Row],[產品編號]],產品資料表格[],4,FALSE)</f>
        <v>59808</v>
      </c>
    </row>
    <row r="22" spans="2:7" ht="16.5" customHeight="1" x14ac:dyDescent="0.25">
      <c r="B22" s="113" t="s">
        <v>546</v>
      </c>
      <c r="C22" s="128" t="s">
        <v>1289</v>
      </c>
      <c r="D22" s="129">
        <v>25</v>
      </c>
      <c r="E22" s="130">
        <v>600</v>
      </c>
      <c r="F22" s="130">
        <f>訂單詳細資料表格[[#This Row],[數量]]*訂單詳細資料表格[[#This Row],[售價]]</f>
        <v>15000</v>
      </c>
      <c r="G22" s="131">
        <f>訂單詳細資料表格[[#This Row],[數量]]*VLOOKUP(訂單詳細資料表格[[#This Row],[產品編號]],產品資料表格[],4,FALSE)</f>
        <v>11275</v>
      </c>
    </row>
    <row r="23" spans="2:7" ht="16.5" customHeight="1" x14ac:dyDescent="0.25">
      <c r="B23" s="113" t="s">
        <v>546</v>
      </c>
      <c r="C23" s="128" t="s">
        <v>25</v>
      </c>
      <c r="D23" s="129">
        <v>53</v>
      </c>
      <c r="E23" s="130">
        <v>846</v>
      </c>
      <c r="F23" s="130">
        <f>訂單詳細資料表格[[#This Row],[數量]]*訂單詳細資料表格[[#This Row],[售價]]</f>
        <v>44838</v>
      </c>
      <c r="G23" s="131">
        <f>訂單詳細資料表格[[#This Row],[數量]]*VLOOKUP(訂單詳細資料表格[[#This Row],[產品編號]],產品資料表格[],4,FALSE)</f>
        <v>34079</v>
      </c>
    </row>
    <row r="24" spans="2:7" ht="16.5" customHeight="1" x14ac:dyDescent="0.25">
      <c r="B24" s="113" t="s">
        <v>546</v>
      </c>
      <c r="C24" s="128" t="s">
        <v>31</v>
      </c>
      <c r="D24" s="129">
        <v>36</v>
      </c>
      <c r="E24" s="130">
        <v>1487</v>
      </c>
      <c r="F24" s="130">
        <f>訂單詳細資料表格[[#This Row],[數量]]*訂單詳細資料表格[[#This Row],[售價]]</f>
        <v>53532</v>
      </c>
      <c r="G24" s="131">
        <f>訂單詳細資料表格[[#This Row],[數量]]*VLOOKUP(訂單詳細資料表格[[#This Row],[產品編號]],產品資料表格[],4,FALSE)</f>
        <v>34092</v>
      </c>
    </row>
    <row r="25" spans="2:7" ht="16.5" customHeight="1" x14ac:dyDescent="0.25">
      <c r="B25" s="113" t="s">
        <v>259</v>
      </c>
      <c r="C25" s="128" t="s">
        <v>38</v>
      </c>
      <c r="D25" s="129">
        <v>15</v>
      </c>
      <c r="E25" s="130">
        <v>1865</v>
      </c>
      <c r="F25" s="130">
        <f>訂單詳細資料表格[[#This Row],[數量]]*訂單詳細資料表格[[#This Row],[售價]]</f>
        <v>27975</v>
      </c>
      <c r="G25" s="131">
        <f>訂單詳細資料表格[[#This Row],[數量]]*VLOOKUP(訂單詳細資料表格[[#This Row],[產品編號]],產品資料表格[],4,FALSE)</f>
        <v>16020</v>
      </c>
    </row>
    <row r="26" spans="2:7" ht="16.5" customHeight="1" x14ac:dyDescent="0.25">
      <c r="B26" s="113" t="s">
        <v>259</v>
      </c>
      <c r="C26" s="128" t="s">
        <v>45</v>
      </c>
      <c r="D26" s="129">
        <v>45</v>
      </c>
      <c r="E26" s="130">
        <v>1302</v>
      </c>
      <c r="F26" s="130">
        <f>訂單詳細資料表格[[#This Row],[數量]]*訂單詳細資料表格[[#This Row],[售價]]</f>
        <v>58590</v>
      </c>
      <c r="G26" s="131">
        <f>訂單詳細資料表格[[#This Row],[數量]]*VLOOKUP(訂單詳細資料表格[[#This Row],[產品編號]],產品資料表格[],4,FALSE)</f>
        <v>26910</v>
      </c>
    </row>
    <row r="27" spans="2:7" ht="16.5" customHeight="1" x14ac:dyDescent="0.25">
      <c r="B27" s="113" t="s">
        <v>259</v>
      </c>
      <c r="C27" s="128" t="s">
        <v>52</v>
      </c>
      <c r="D27" s="129">
        <v>13</v>
      </c>
      <c r="E27" s="130">
        <v>514</v>
      </c>
      <c r="F27" s="130">
        <f>訂單詳細資料表格[[#This Row],[數量]]*訂單詳細資料表格[[#This Row],[售價]]</f>
        <v>6682</v>
      </c>
      <c r="G27" s="131">
        <f>訂單詳細資料表格[[#This Row],[數量]]*VLOOKUP(訂單詳細資料表格[[#This Row],[產品編號]],產品資料表格[],4,FALSE)</f>
        <v>5187</v>
      </c>
    </row>
    <row r="28" spans="2:7" ht="16.5" customHeight="1" x14ac:dyDescent="0.25">
      <c r="B28" s="113" t="s">
        <v>259</v>
      </c>
      <c r="C28" s="128" t="s">
        <v>5</v>
      </c>
      <c r="D28" s="129">
        <v>58</v>
      </c>
      <c r="E28" s="130">
        <v>276</v>
      </c>
      <c r="F28" s="130">
        <f>訂單詳細資料表格[[#This Row],[數量]]*訂單詳細資料表格[[#This Row],[售價]]</f>
        <v>16008</v>
      </c>
      <c r="G28" s="131">
        <f>訂單詳細資料表格[[#This Row],[數量]]*VLOOKUP(訂單詳細資料表格[[#This Row],[產品編號]],產品資料表格[],4,FALSE)</f>
        <v>12180</v>
      </c>
    </row>
    <row r="29" spans="2:7" ht="16.5" customHeight="1" x14ac:dyDescent="0.25">
      <c r="B29" s="113" t="s">
        <v>260</v>
      </c>
      <c r="C29" s="128" t="s">
        <v>42</v>
      </c>
      <c r="D29" s="129">
        <v>23</v>
      </c>
      <c r="E29" s="130">
        <v>1509</v>
      </c>
      <c r="F29" s="130">
        <f>訂單詳細資料表格[[#This Row],[數量]]*訂單詳細資料表格[[#This Row],[售價]]</f>
        <v>34707</v>
      </c>
      <c r="G29" s="131">
        <f>訂單詳細資料表格[[#This Row],[數量]]*VLOOKUP(訂單詳細資料表格[[#This Row],[產品編號]],產品資料表格[],4,FALSE)</f>
        <v>26496</v>
      </c>
    </row>
    <row r="30" spans="2:7" ht="16.5" customHeight="1" x14ac:dyDescent="0.25">
      <c r="B30" s="113" t="s">
        <v>260</v>
      </c>
      <c r="C30" s="128" t="s">
        <v>45</v>
      </c>
      <c r="D30" s="129">
        <v>20</v>
      </c>
      <c r="E30" s="130">
        <v>1068</v>
      </c>
      <c r="F30" s="130">
        <f>訂單詳細資料表格[[#This Row],[數量]]*訂單詳細資料表格[[#This Row],[售價]]</f>
        <v>21360</v>
      </c>
      <c r="G30" s="131">
        <f>訂單詳細資料表格[[#This Row],[數量]]*VLOOKUP(訂單詳細資料表格[[#This Row],[產品編號]],產品資料表格[],4,FALSE)</f>
        <v>11960</v>
      </c>
    </row>
    <row r="31" spans="2:7" ht="16.5" customHeight="1" x14ac:dyDescent="0.25">
      <c r="B31" s="113" t="s">
        <v>260</v>
      </c>
      <c r="C31" s="128" t="s">
        <v>2</v>
      </c>
      <c r="D31" s="129">
        <v>50</v>
      </c>
      <c r="E31" s="130">
        <v>601</v>
      </c>
      <c r="F31" s="130">
        <f>訂單詳細資料表格[[#This Row],[數量]]*訂單詳細資料表格[[#This Row],[售價]]</f>
        <v>30050</v>
      </c>
      <c r="G31" s="131">
        <f>訂單詳細資料表格[[#This Row],[數量]]*VLOOKUP(訂單詳細資料表格[[#This Row],[產品編號]],產品資料表格[],4,FALSE)</f>
        <v>21250</v>
      </c>
    </row>
    <row r="32" spans="2:7" ht="16.5" customHeight="1" x14ac:dyDescent="0.25">
      <c r="B32" s="113" t="s">
        <v>260</v>
      </c>
      <c r="C32" s="128" t="s">
        <v>35</v>
      </c>
      <c r="D32" s="129">
        <v>20</v>
      </c>
      <c r="E32" s="130">
        <v>1148</v>
      </c>
      <c r="F32" s="130">
        <f>訂單詳細資料表格[[#This Row],[數量]]*訂單詳細資料表格[[#This Row],[售價]]</f>
        <v>22960</v>
      </c>
      <c r="G32" s="131">
        <f>訂單詳細資料表格[[#This Row],[數量]]*VLOOKUP(訂單詳細資料表格[[#This Row],[產品編號]],產品資料表格[],4,FALSE)</f>
        <v>18620</v>
      </c>
    </row>
    <row r="33" spans="2:7" ht="16.5" customHeight="1" x14ac:dyDescent="0.25">
      <c r="B33" s="113" t="s">
        <v>260</v>
      </c>
      <c r="C33" s="128" t="s">
        <v>12</v>
      </c>
      <c r="D33" s="129">
        <v>14</v>
      </c>
      <c r="E33" s="130">
        <v>2322</v>
      </c>
      <c r="F33" s="130">
        <f>訂單詳細資料表格[[#This Row],[數量]]*訂單詳細資料表格[[#This Row],[售價]]</f>
        <v>32508</v>
      </c>
      <c r="G33" s="131">
        <f>訂單詳細資料表格[[#This Row],[數量]]*VLOOKUP(訂單詳細資料表格[[#This Row],[產品編號]],產品資料表格[],4,FALSE)</f>
        <v>15708</v>
      </c>
    </row>
    <row r="34" spans="2:7" ht="16.5" customHeight="1" x14ac:dyDescent="0.25">
      <c r="B34" s="113" t="s">
        <v>547</v>
      </c>
      <c r="C34" s="128" t="s">
        <v>38</v>
      </c>
      <c r="D34" s="129">
        <v>48</v>
      </c>
      <c r="E34" s="130">
        <v>1865</v>
      </c>
      <c r="F34" s="130">
        <f>訂單詳細資料表格[[#This Row],[數量]]*訂單詳細資料表格[[#This Row],[售價]]</f>
        <v>89520</v>
      </c>
      <c r="G34" s="131">
        <f>訂單詳細資料表格[[#This Row],[數量]]*VLOOKUP(訂單詳細資料表格[[#This Row],[產品編號]],產品資料表格[],4,FALSE)</f>
        <v>51264</v>
      </c>
    </row>
    <row r="35" spans="2:7" ht="16.5" customHeight="1" x14ac:dyDescent="0.25">
      <c r="B35" s="113" t="s">
        <v>261</v>
      </c>
      <c r="C35" s="128" t="s">
        <v>15</v>
      </c>
      <c r="D35" s="129">
        <v>68</v>
      </c>
      <c r="E35" s="130">
        <v>836</v>
      </c>
      <c r="F35" s="130">
        <f>訂單詳細資料表格[[#This Row],[數量]]*訂單詳細資料表格[[#This Row],[售價]]</f>
        <v>56848</v>
      </c>
      <c r="G35" s="131">
        <f>訂單詳細資料表格[[#This Row],[數量]]*VLOOKUP(訂單詳細資料表格[[#This Row],[產品編號]],產品資料表格[],4,FALSE)</f>
        <v>44812</v>
      </c>
    </row>
    <row r="36" spans="2:7" ht="16.5" customHeight="1" x14ac:dyDescent="0.25">
      <c r="B36" s="113" t="s">
        <v>261</v>
      </c>
      <c r="C36" s="128" t="s">
        <v>45</v>
      </c>
      <c r="D36" s="129">
        <v>19</v>
      </c>
      <c r="E36" s="130">
        <v>947</v>
      </c>
      <c r="F36" s="130">
        <f>訂單詳細資料表格[[#This Row],[數量]]*訂單詳細資料表格[[#This Row],[售價]]</f>
        <v>17993</v>
      </c>
      <c r="G36" s="131">
        <f>訂單詳細資料表格[[#This Row],[數量]]*VLOOKUP(訂單詳細資料表格[[#This Row],[產品編號]],產品資料表格[],4,FALSE)</f>
        <v>11362</v>
      </c>
    </row>
    <row r="37" spans="2:7" ht="16.5" customHeight="1" x14ac:dyDescent="0.25">
      <c r="B37" s="113" t="s">
        <v>261</v>
      </c>
      <c r="C37" s="128" t="s">
        <v>12</v>
      </c>
      <c r="D37" s="129">
        <v>68</v>
      </c>
      <c r="E37" s="130">
        <v>1591</v>
      </c>
      <c r="F37" s="130">
        <f>訂單詳細資料表格[[#This Row],[數量]]*訂單詳細資料表格[[#This Row],[售價]]</f>
        <v>108188</v>
      </c>
      <c r="G37" s="131">
        <f>訂單詳細資料表格[[#This Row],[數量]]*VLOOKUP(訂單詳細資料表格[[#This Row],[產品編號]],產品資料表格[],4,FALSE)</f>
        <v>76296</v>
      </c>
    </row>
    <row r="38" spans="2:7" ht="16.5" customHeight="1" x14ac:dyDescent="0.25">
      <c r="B38" s="113" t="s">
        <v>548</v>
      </c>
      <c r="C38" s="128" t="s">
        <v>37</v>
      </c>
      <c r="D38" s="129">
        <v>34</v>
      </c>
      <c r="E38" s="130">
        <v>1208</v>
      </c>
      <c r="F38" s="130">
        <f>訂單詳細資料表格[[#This Row],[數量]]*訂單詳細資料表格[[#This Row],[售價]]</f>
        <v>41072</v>
      </c>
      <c r="G38" s="131">
        <f>訂單詳細資料表格[[#This Row],[數量]]*VLOOKUP(訂單詳細資料表格[[#This Row],[產品編號]],產品資料表格[],4,FALSE)</f>
        <v>27370</v>
      </c>
    </row>
    <row r="39" spans="2:7" ht="16.5" customHeight="1" x14ac:dyDescent="0.25">
      <c r="B39" s="113" t="s">
        <v>548</v>
      </c>
      <c r="C39" s="128" t="s">
        <v>41</v>
      </c>
      <c r="D39" s="129">
        <v>55</v>
      </c>
      <c r="E39" s="130">
        <v>1578</v>
      </c>
      <c r="F39" s="130">
        <f>訂單詳細資料表格[[#This Row],[數量]]*訂單詳細資料表格[[#This Row],[售價]]</f>
        <v>86790</v>
      </c>
      <c r="G39" s="131">
        <f>訂單詳細資料表格[[#This Row],[數量]]*VLOOKUP(訂單詳細資料表格[[#This Row],[產品編號]],產品資料表格[],4,FALSE)</f>
        <v>42625</v>
      </c>
    </row>
    <row r="40" spans="2:7" ht="16.5" customHeight="1" x14ac:dyDescent="0.25">
      <c r="B40" s="113" t="s">
        <v>262</v>
      </c>
      <c r="C40" s="128" t="s">
        <v>4</v>
      </c>
      <c r="D40" s="129">
        <v>19</v>
      </c>
      <c r="E40" s="130">
        <v>2833</v>
      </c>
      <c r="F40" s="130">
        <f>訂單詳細資料表格[[#This Row],[數量]]*訂單詳細資料表格[[#This Row],[售價]]</f>
        <v>53827</v>
      </c>
      <c r="G40" s="131">
        <f>訂單詳細資料表格[[#This Row],[數量]]*VLOOKUP(訂單詳細資料表格[[#This Row],[產品編號]],產品資料表格[],4,FALSE)</f>
        <v>21755</v>
      </c>
    </row>
    <row r="41" spans="2:7" ht="16.5" customHeight="1" x14ac:dyDescent="0.25">
      <c r="B41" s="113" t="s">
        <v>262</v>
      </c>
      <c r="C41" s="128" t="s">
        <v>27</v>
      </c>
      <c r="D41" s="129">
        <v>35</v>
      </c>
      <c r="E41" s="130">
        <v>2307</v>
      </c>
      <c r="F41" s="130">
        <f>訂單詳細資料表格[[#This Row],[數量]]*訂單詳細資料表格[[#This Row],[售價]]</f>
        <v>80745</v>
      </c>
      <c r="G41" s="131">
        <f>訂單詳細資料表格[[#This Row],[數量]]*VLOOKUP(訂單詳細資料表格[[#This Row],[產品編號]],產品資料表格[],4,FALSE)</f>
        <v>35805</v>
      </c>
    </row>
    <row r="42" spans="2:7" ht="16.5" customHeight="1" x14ac:dyDescent="0.25">
      <c r="B42" s="113" t="s">
        <v>549</v>
      </c>
      <c r="C42" s="128" t="s">
        <v>46</v>
      </c>
      <c r="D42" s="129">
        <v>15</v>
      </c>
      <c r="E42" s="130">
        <v>1658</v>
      </c>
      <c r="F42" s="130">
        <f>訂單詳細資料表格[[#This Row],[數量]]*訂單詳細資料表格[[#This Row],[售價]]</f>
        <v>24870</v>
      </c>
      <c r="G42" s="131">
        <f>訂單詳細資料表格[[#This Row],[數量]]*VLOOKUP(訂單詳細資料表格[[#This Row],[產品編號]],產品資料表格[],4,FALSE)</f>
        <v>17310</v>
      </c>
    </row>
    <row r="43" spans="2:7" ht="16.5" customHeight="1" x14ac:dyDescent="0.25">
      <c r="B43" s="113" t="s">
        <v>263</v>
      </c>
      <c r="C43" s="128" t="s">
        <v>0</v>
      </c>
      <c r="D43" s="129">
        <v>38</v>
      </c>
      <c r="E43" s="130">
        <v>1895</v>
      </c>
      <c r="F43" s="130">
        <f>訂單詳細資料表格[[#This Row],[數量]]*訂單詳細資料表格[[#This Row],[售價]]</f>
        <v>72010</v>
      </c>
      <c r="G43" s="131">
        <f>訂單詳細資料表格[[#This Row],[數量]]*VLOOKUP(訂單詳細資料表格[[#This Row],[產品編號]],產品資料表格[],4,FALSE)</f>
        <v>41762</v>
      </c>
    </row>
    <row r="44" spans="2:7" ht="16.5" customHeight="1" x14ac:dyDescent="0.25">
      <c r="B44" s="113" t="s">
        <v>263</v>
      </c>
      <c r="C44" s="128" t="s">
        <v>21</v>
      </c>
      <c r="D44" s="129">
        <v>23</v>
      </c>
      <c r="E44" s="130">
        <v>527</v>
      </c>
      <c r="F44" s="130">
        <f>訂單詳細資料表格[[#This Row],[數量]]*訂單詳細資料表格[[#This Row],[售價]]</f>
        <v>12121</v>
      </c>
      <c r="G44" s="131">
        <f>訂單詳細資料表格[[#This Row],[數量]]*VLOOKUP(訂單詳細資料表格[[#This Row],[產品編號]],產品資料表格[],4,FALSE)</f>
        <v>6624</v>
      </c>
    </row>
    <row r="45" spans="2:7" ht="16.5" customHeight="1" x14ac:dyDescent="0.25">
      <c r="B45" s="113" t="s">
        <v>263</v>
      </c>
      <c r="C45" s="128" t="s">
        <v>42</v>
      </c>
      <c r="D45" s="129">
        <v>11</v>
      </c>
      <c r="E45" s="130">
        <v>1837</v>
      </c>
      <c r="F45" s="130">
        <f>訂單詳細資料表格[[#This Row],[數量]]*訂單詳細資料表格[[#This Row],[售價]]</f>
        <v>20207</v>
      </c>
      <c r="G45" s="131">
        <f>訂單詳細資料表格[[#This Row],[數量]]*VLOOKUP(訂單詳細資料表格[[#This Row],[產品編號]],產品資料表格[],4,FALSE)</f>
        <v>12672</v>
      </c>
    </row>
    <row r="46" spans="2:7" ht="16.5" customHeight="1" x14ac:dyDescent="0.25">
      <c r="B46" s="113" t="s">
        <v>263</v>
      </c>
      <c r="C46" s="128" t="s">
        <v>52</v>
      </c>
      <c r="D46" s="129">
        <v>44</v>
      </c>
      <c r="E46" s="130">
        <v>637</v>
      </c>
      <c r="F46" s="130">
        <f>訂單詳細資料表格[[#This Row],[數量]]*訂單詳細資料表格[[#This Row],[售價]]</f>
        <v>28028</v>
      </c>
      <c r="G46" s="131">
        <f>訂單詳細資料表格[[#This Row],[數量]]*VLOOKUP(訂單詳細資料表格[[#This Row],[產品編號]],產品資料表格[],4,FALSE)</f>
        <v>17556</v>
      </c>
    </row>
    <row r="47" spans="2:7" ht="16.5" customHeight="1" x14ac:dyDescent="0.25">
      <c r="B47" s="113" t="s">
        <v>263</v>
      </c>
      <c r="C47" s="128" t="s">
        <v>25</v>
      </c>
      <c r="D47" s="129">
        <v>25</v>
      </c>
      <c r="E47" s="130">
        <v>1234</v>
      </c>
      <c r="F47" s="130">
        <f>訂單詳細資料表格[[#This Row],[數量]]*訂單詳細資料表格[[#This Row],[售價]]</f>
        <v>30850</v>
      </c>
      <c r="G47" s="131">
        <f>訂單詳細資料表格[[#This Row],[數量]]*VLOOKUP(訂單詳細資料表格[[#This Row],[產品編號]],產品資料表格[],4,FALSE)</f>
        <v>16075</v>
      </c>
    </row>
    <row r="48" spans="2:7" ht="16.5" customHeight="1" x14ac:dyDescent="0.25">
      <c r="B48" s="113" t="s">
        <v>550</v>
      </c>
      <c r="C48" s="128" t="s">
        <v>37</v>
      </c>
      <c r="D48" s="129">
        <v>23</v>
      </c>
      <c r="E48" s="130">
        <v>1696</v>
      </c>
      <c r="F48" s="130">
        <f>訂單詳細資料表格[[#This Row],[數量]]*訂單詳細資料表格[[#This Row],[售價]]</f>
        <v>39008</v>
      </c>
      <c r="G48" s="131">
        <f>訂單詳細資料表格[[#This Row],[數量]]*VLOOKUP(訂單詳細資料表格[[#This Row],[產品編號]],產品資料表格[],4,FALSE)</f>
        <v>18515</v>
      </c>
    </row>
    <row r="49" spans="2:7" ht="16.5" customHeight="1" x14ac:dyDescent="0.25">
      <c r="B49" s="113" t="s">
        <v>550</v>
      </c>
      <c r="C49" s="128" t="s">
        <v>17</v>
      </c>
      <c r="D49" s="129">
        <v>17</v>
      </c>
      <c r="E49" s="130">
        <v>157</v>
      </c>
      <c r="F49" s="130">
        <f>訂單詳細資料表格[[#This Row],[數量]]*訂單詳細資料表格[[#This Row],[售價]]</f>
        <v>2669</v>
      </c>
      <c r="G49" s="131">
        <f>訂單詳細資料表格[[#This Row],[數量]]*VLOOKUP(訂單詳細資料表格[[#This Row],[產品編號]],產品資料表格[],4,FALSE)</f>
        <v>1802</v>
      </c>
    </row>
    <row r="50" spans="2:7" ht="16.5" customHeight="1" x14ac:dyDescent="0.25">
      <c r="B50" s="113" t="s">
        <v>550</v>
      </c>
      <c r="C50" s="128" t="s">
        <v>51</v>
      </c>
      <c r="D50" s="129">
        <v>22</v>
      </c>
      <c r="E50" s="130">
        <v>1854</v>
      </c>
      <c r="F50" s="130">
        <f>訂單詳細資料表格[[#This Row],[數量]]*訂單詳細資料表格[[#This Row],[售價]]</f>
        <v>40788</v>
      </c>
      <c r="G50" s="131">
        <f>訂單詳細資料表格[[#This Row],[數量]]*VLOOKUP(訂單詳細資料表格[[#This Row],[產品編號]],產品資料表格[],4,FALSE)</f>
        <v>25190</v>
      </c>
    </row>
    <row r="51" spans="2:7" ht="16.5" customHeight="1" x14ac:dyDescent="0.25">
      <c r="B51" s="113" t="s">
        <v>550</v>
      </c>
      <c r="C51" s="128" t="s">
        <v>25</v>
      </c>
      <c r="D51" s="129">
        <v>15</v>
      </c>
      <c r="E51" s="130">
        <v>1281</v>
      </c>
      <c r="F51" s="130">
        <f>訂單詳細資料表格[[#This Row],[數量]]*訂單詳細資料表格[[#This Row],[售價]]</f>
        <v>19215</v>
      </c>
      <c r="G51" s="131">
        <f>訂單詳細資料表格[[#This Row],[數量]]*VLOOKUP(訂單詳細資料表格[[#This Row],[產品編號]],產品資料表格[],4,FALSE)</f>
        <v>9645</v>
      </c>
    </row>
    <row r="52" spans="2:7" ht="16.5" customHeight="1" x14ac:dyDescent="0.25">
      <c r="B52" s="113" t="s">
        <v>264</v>
      </c>
      <c r="C52" s="128" t="s">
        <v>15</v>
      </c>
      <c r="D52" s="129">
        <v>39</v>
      </c>
      <c r="E52" s="130">
        <v>1293</v>
      </c>
      <c r="F52" s="130">
        <f>訂單詳細資料表格[[#This Row],[數量]]*訂單詳細資料表格[[#This Row],[售價]]</f>
        <v>50427</v>
      </c>
      <c r="G52" s="131">
        <f>訂單詳細資料表格[[#This Row],[數量]]*VLOOKUP(訂單詳細資料表格[[#This Row],[產品編號]],產品資料表格[],4,FALSE)</f>
        <v>25701</v>
      </c>
    </row>
    <row r="53" spans="2:7" ht="16.5" customHeight="1" x14ac:dyDescent="0.25">
      <c r="B53" s="113" t="s">
        <v>264</v>
      </c>
      <c r="C53" s="128" t="s">
        <v>51</v>
      </c>
      <c r="D53" s="129">
        <v>36</v>
      </c>
      <c r="E53" s="130">
        <v>1665</v>
      </c>
      <c r="F53" s="130">
        <f>訂單詳細資料表格[[#This Row],[數量]]*訂單詳細資料表格[[#This Row],[售價]]</f>
        <v>59940</v>
      </c>
      <c r="G53" s="131">
        <f>訂單詳細資料表格[[#This Row],[數量]]*VLOOKUP(訂單詳細資料表格[[#This Row],[產品編號]],產品資料表格[],4,FALSE)</f>
        <v>41220</v>
      </c>
    </row>
    <row r="54" spans="2:7" ht="16.5" customHeight="1" x14ac:dyDescent="0.25">
      <c r="B54" s="113" t="s">
        <v>264</v>
      </c>
      <c r="C54" s="128" t="s">
        <v>52</v>
      </c>
      <c r="D54" s="129">
        <v>63</v>
      </c>
      <c r="E54" s="130">
        <v>758</v>
      </c>
      <c r="F54" s="130">
        <f>訂單詳細資料表格[[#This Row],[數量]]*訂單詳細資料表格[[#This Row],[售價]]</f>
        <v>47754</v>
      </c>
      <c r="G54" s="131">
        <f>訂單詳細資料表格[[#This Row],[數量]]*VLOOKUP(訂單詳細資料表格[[#This Row],[產品編號]],產品資料表格[],4,FALSE)</f>
        <v>25137</v>
      </c>
    </row>
    <row r="55" spans="2:7" ht="16.5" customHeight="1" x14ac:dyDescent="0.25">
      <c r="B55" s="113" t="s">
        <v>213</v>
      </c>
      <c r="C55" s="128" t="s">
        <v>16</v>
      </c>
      <c r="D55" s="129">
        <v>44</v>
      </c>
      <c r="E55" s="130">
        <v>2424</v>
      </c>
      <c r="F55" s="130">
        <f>訂單詳細資料表格[[#This Row],[數量]]*訂單詳細資料表格[[#This Row],[售價]]</f>
        <v>106656</v>
      </c>
      <c r="G55" s="131">
        <f>訂單詳細資料表格[[#This Row],[數量]]*VLOOKUP(訂單詳細資料表格[[#This Row],[產品編號]],產品資料表格[],4,FALSE)</f>
        <v>39820</v>
      </c>
    </row>
    <row r="56" spans="2:7" ht="16.5" customHeight="1" x14ac:dyDescent="0.25">
      <c r="B56" s="113" t="s">
        <v>213</v>
      </c>
      <c r="C56" s="128" t="s">
        <v>36</v>
      </c>
      <c r="D56" s="129">
        <v>39</v>
      </c>
      <c r="E56" s="130">
        <v>2118</v>
      </c>
      <c r="F56" s="130">
        <f>訂單詳細資料表格[[#This Row],[數量]]*訂單詳細資料表格[[#This Row],[售價]]</f>
        <v>82602</v>
      </c>
      <c r="G56" s="131">
        <f>訂單詳細資料表格[[#This Row],[數量]]*VLOOKUP(訂單詳細資料表格[[#This Row],[產品編號]],產品資料表格[],4,FALSE)</f>
        <v>38688</v>
      </c>
    </row>
    <row r="57" spans="2:7" ht="16.5" customHeight="1" x14ac:dyDescent="0.25">
      <c r="B57" s="113" t="s">
        <v>265</v>
      </c>
      <c r="C57" s="128" t="s">
        <v>38</v>
      </c>
      <c r="D57" s="129">
        <v>48</v>
      </c>
      <c r="E57" s="130">
        <v>1923</v>
      </c>
      <c r="F57" s="130">
        <f>訂單詳細資料表格[[#This Row],[數量]]*訂單詳細資料表格[[#This Row],[售價]]</f>
        <v>92304</v>
      </c>
      <c r="G57" s="131">
        <f>訂單詳細資料表格[[#This Row],[數量]]*VLOOKUP(訂單詳細資料表格[[#This Row],[產品編號]],產品資料表格[],4,FALSE)</f>
        <v>51264</v>
      </c>
    </row>
    <row r="58" spans="2:7" ht="16.5" customHeight="1" x14ac:dyDescent="0.25">
      <c r="B58" s="113" t="s">
        <v>266</v>
      </c>
      <c r="C58" s="128" t="s">
        <v>50</v>
      </c>
      <c r="D58" s="129">
        <v>45</v>
      </c>
      <c r="E58" s="130">
        <v>333</v>
      </c>
      <c r="F58" s="130">
        <f>訂單詳細資料表格[[#This Row],[數量]]*訂單詳細資料表格[[#This Row],[售價]]</f>
        <v>14985</v>
      </c>
      <c r="G58" s="131">
        <f>訂單詳細資料表格[[#This Row],[數量]]*VLOOKUP(訂單詳細資料表格[[#This Row],[產品編號]],產品資料表格[],4,FALSE)</f>
        <v>10980</v>
      </c>
    </row>
    <row r="59" spans="2:7" ht="16.5" customHeight="1" x14ac:dyDescent="0.25">
      <c r="B59" s="113" t="s">
        <v>266</v>
      </c>
      <c r="C59" s="128" t="s">
        <v>25</v>
      </c>
      <c r="D59" s="129">
        <v>45</v>
      </c>
      <c r="E59" s="130">
        <v>1110</v>
      </c>
      <c r="F59" s="130">
        <f>訂單詳細資料表格[[#This Row],[數量]]*訂單詳細資料表格[[#This Row],[售價]]</f>
        <v>49950</v>
      </c>
      <c r="G59" s="131">
        <f>訂單詳細資料表格[[#This Row],[數量]]*VLOOKUP(訂單詳細資料表格[[#This Row],[產品編號]],產品資料表格[],4,FALSE)</f>
        <v>28935</v>
      </c>
    </row>
    <row r="60" spans="2:7" ht="16.5" customHeight="1" x14ac:dyDescent="0.25">
      <c r="B60" s="113" t="s">
        <v>551</v>
      </c>
      <c r="C60" s="128" t="s">
        <v>42</v>
      </c>
      <c r="D60" s="129">
        <v>10</v>
      </c>
      <c r="E60" s="130">
        <v>1454</v>
      </c>
      <c r="F60" s="130">
        <f>訂單詳細資料表格[[#This Row],[數量]]*訂單詳細資料表格[[#This Row],[售價]]</f>
        <v>14540</v>
      </c>
      <c r="G60" s="131">
        <f>訂單詳細資料表格[[#This Row],[數量]]*VLOOKUP(訂單詳細資料表格[[#This Row],[產品編號]],產品資料表格[],4,FALSE)</f>
        <v>11520</v>
      </c>
    </row>
    <row r="61" spans="2:7" ht="16.5" customHeight="1" x14ac:dyDescent="0.25">
      <c r="B61" s="113" t="s">
        <v>551</v>
      </c>
      <c r="C61" s="128" t="s">
        <v>51</v>
      </c>
      <c r="D61" s="129">
        <v>32</v>
      </c>
      <c r="E61" s="130">
        <v>2395</v>
      </c>
      <c r="F61" s="130">
        <f>訂單詳細資料表格[[#This Row],[數量]]*訂單詳細資料表格[[#This Row],[售價]]</f>
        <v>76640</v>
      </c>
      <c r="G61" s="131">
        <f>訂單詳細資料表格[[#This Row],[數量]]*VLOOKUP(訂單詳細資料表格[[#This Row],[產品編號]],產品資料表格[],4,FALSE)</f>
        <v>36640</v>
      </c>
    </row>
    <row r="62" spans="2:7" ht="16.5" customHeight="1" x14ac:dyDescent="0.25">
      <c r="B62" s="113" t="s">
        <v>267</v>
      </c>
      <c r="C62" s="128" t="s">
        <v>52</v>
      </c>
      <c r="D62" s="129">
        <v>23</v>
      </c>
      <c r="E62" s="130">
        <v>730</v>
      </c>
      <c r="F62" s="130">
        <f>訂單詳細資料表格[[#This Row],[數量]]*訂單詳細資料表格[[#This Row],[售價]]</f>
        <v>16790</v>
      </c>
      <c r="G62" s="131">
        <f>訂單詳細資料表格[[#This Row],[數量]]*VLOOKUP(訂單詳細資料表格[[#This Row],[產品編號]],產品資料表格[],4,FALSE)</f>
        <v>9177</v>
      </c>
    </row>
    <row r="63" spans="2:7" ht="16.5" customHeight="1" x14ac:dyDescent="0.25">
      <c r="B63" s="113" t="s">
        <v>268</v>
      </c>
      <c r="C63" s="128" t="s">
        <v>37</v>
      </c>
      <c r="D63" s="129">
        <v>35</v>
      </c>
      <c r="E63" s="130">
        <v>1506</v>
      </c>
      <c r="F63" s="130">
        <f>訂單詳細資料表格[[#This Row],[數量]]*訂單詳細資料表格[[#This Row],[售價]]</f>
        <v>52710</v>
      </c>
      <c r="G63" s="131">
        <f>訂單詳細資料表格[[#This Row],[數量]]*VLOOKUP(訂單詳細資料表格[[#This Row],[產品編號]],產品資料表格[],4,FALSE)</f>
        <v>28175</v>
      </c>
    </row>
    <row r="64" spans="2:7" ht="16.5" customHeight="1" x14ac:dyDescent="0.25">
      <c r="B64" s="113" t="s">
        <v>268</v>
      </c>
      <c r="C64" s="128" t="s">
        <v>15</v>
      </c>
      <c r="D64" s="129">
        <v>18</v>
      </c>
      <c r="E64" s="130">
        <v>1081</v>
      </c>
      <c r="F64" s="130">
        <f>訂單詳細資料表格[[#This Row],[數量]]*訂單詳細資料表格[[#This Row],[售價]]</f>
        <v>19458</v>
      </c>
      <c r="G64" s="131">
        <f>訂單詳細資料表格[[#This Row],[數量]]*VLOOKUP(訂單詳細資料表格[[#This Row],[產品編號]],產品資料表格[],4,FALSE)</f>
        <v>11862</v>
      </c>
    </row>
    <row r="65" spans="2:7" ht="16.5" customHeight="1" x14ac:dyDescent="0.25">
      <c r="B65" s="113" t="s">
        <v>268</v>
      </c>
      <c r="C65" s="128" t="s">
        <v>51</v>
      </c>
      <c r="D65" s="129">
        <v>16</v>
      </c>
      <c r="E65" s="130">
        <v>1804</v>
      </c>
      <c r="F65" s="130">
        <f>訂單詳細資料表格[[#This Row],[數量]]*訂單詳細資料表格[[#This Row],[售價]]</f>
        <v>28864</v>
      </c>
      <c r="G65" s="131">
        <f>訂單詳細資料表格[[#This Row],[數量]]*VLOOKUP(訂單詳細資料表格[[#This Row],[產品編號]],產品資料表格[],4,FALSE)</f>
        <v>18320</v>
      </c>
    </row>
    <row r="66" spans="2:7" ht="16.5" customHeight="1" x14ac:dyDescent="0.25">
      <c r="B66" s="113" t="s">
        <v>268</v>
      </c>
      <c r="C66" s="128" t="s">
        <v>5</v>
      </c>
      <c r="D66" s="129">
        <v>22</v>
      </c>
      <c r="E66" s="130">
        <v>474</v>
      </c>
      <c r="F66" s="130">
        <f>訂單詳細資料表格[[#This Row],[數量]]*訂單詳細資料表格[[#This Row],[售價]]</f>
        <v>10428</v>
      </c>
      <c r="G66" s="131">
        <f>訂單詳細資料表格[[#This Row],[數量]]*VLOOKUP(訂單詳細資料表格[[#This Row],[產品編號]],產品資料表格[],4,FALSE)</f>
        <v>4620</v>
      </c>
    </row>
    <row r="67" spans="2:7" ht="16.5" customHeight="1" x14ac:dyDescent="0.25">
      <c r="B67" s="113" t="s">
        <v>552</v>
      </c>
      <c r="C67" s="128" t="s">
        <v>21</v>
      </c>
      <c r="D67" s="129">
        <v>16</v>
      </c>
      <c r="E67" s="130">
        <v>469</v>
      </c>
      <c r="F67" s="130">
        <f>訂單詳細資料表格[[#This Row],[數量]]*訂單詳細資料表格[[#This Row],[售價]]</f>
        <v>7504</v>
      </c>
      <c r="G67" s="131">
        <f>訂單詳細資料表格[[#This Row],[數量]]*VLOOKUP(訂單詳細資料表格[[#This Row],[產品編號]],產品資料表格[],4,FALSE)</f>
        <v>4608</v>
      </c>
    </row>
    <row r="68" spans="2:7" ht="16.5" customHeight="1" x14ac:dyDescent="0.25">
      <c r="B68" s="113" t="s">
        <v>215</v>
      </c>
      <c r="C68" s="128" t="s">
        <v>24</v>
      </c>
      <c r="D68" s="129">
        <v>25</v>
      </c>
      <c r="E68" s="130">
        <v>871</v>
      </c>
      <c r="F68" s="130">
        <f>訂單詳細資料表格[[#This Row],[數量]]*訂單詳細資料表格[[#This Row],[售價]]</f>
        <v>21775</v>
      </c>
      <c r="G68" s="131">
        <f>訂單詳細資料表格[[#This Row],[數量]]*VLOOKUP(訂單詳細資料表格[[#This Row],[產品編號]],產品資料表格[],4,FALSE)</f>
        <v>16000</v>
      </c>
    </row>
    <row r="69" spans="2:7" ht="16.5" customHeight="1" x14ac:dyDescent="0.25">
      <c r="B69" s="113" t="s">
        <v>215</v>
      </c>
      <c r="C69" s="128" t="s">
        <v>8</v>
      </c>
      <c r="D69" s="129">
        <v>32</v>
      </c>
      <c r="E69" s="130">
        <v>2128</v>
      </c>
      <c r="F69" s="130">
        <f>訂單詳細資料表格[[#This Row],[數量]]*訂單詳細資料表格[[#This Row],[售價]]</f>
        <v>68096</v>
      </c>
      <c r="G69" s="131">
        <f>訂單詳細資料表格[[#This Row],[數量]]*VLOOKUP(訂單詳細資料表格[[#This Row],[產品編號]],產品資料表格[],4,FALSE)</f>
        <v>33408</v>
      </c>
    </row>
    <row r="70" spans="2:7" ht="16.5" customHeight="1" x14ac:dyDescent="0.25">
      <c r="B70" s="113" t="s">
        <v>215</v>
      </c>
      <c r="C70" s="128" t="s">
        <v>36</v>
      </c>
      <c r="D70" s="129">
        <v>57</v>
      </c>
      <c r="E70" s="130">
        <v>2153</v>
      </c>
      <c r="F70" s="130">
        <f>訂單詳細資料表格[[#This Row],[數量]]*訂單詳細資料表格[[#This Row],[售價]]</f>
        <v>122721</v>
      </c>
      <c r="G70" s="131">
        <f>訂單詳細資料表格[[#This Row],[數量]]*VLOOKUP(訂單詳細資料表格[[#This Row],[產品編號]],產品資料表格[],4,FALSE)</f>
        <v>56544</v>
      </c>
    </row>
    <row r="71" spans="2:7" ht="16.5" customHeight="1" x14ac:dyDescent="0.25">
      <c r="B71" s="113" t="s">
        <v>269</v>
      </c>
      <c r="C71" s="128" t="s">
        <v>14</v>
      </c>
      <c r="D71" s="129">
        <v>31</v>
      </c>
      <c r="E71" s="130">
        <v>897</v>
      </c>
      <c r="F71" s="130">
        <f>訂單詳細資料表格[[#This Row],[數量]]*訂單詳細資料表格[[#This Row],[售價]]</f>
        <v>27807</v>
      </c>
      <c r="G71" s="131">
        <f>訂單詳細資料表格[[#This Row],[數量]]*VLOOKUP(訂單詳細資料表格[[#This Row],[產品編號]],產品資料表格[],4,FALSE)</f>
        <v>18910</v>
      </c>
    </row>
    <row r="72" spans="2:7" ht="16.5" customHeight="1" x14ac:dyDescent="0.25">
      <c r="B72" s="113" t="s">
        <v>269</v>
      </c>
      <c r="C72" s="128" t="s">
        <v>41</v>
      </c>
      <c r="D72" s="129">
        <v>40</v>
      </c>
      <c r="E72" s="130">
        <v>1530</v>
      </c>
      <c r="F72" s="130">
        <f>訂單詳細資料表格[[#This Row],[數量]]*訂單詳細資料表格[[#This Row],[售價]]</f>
        <v>61200</v>
      </c>
      <c r="G72" s="131">
        <f>訂單詳細資料表格[[#This Row],[數量]]*VLOOKUP(訂單詳細資料表格[[#This Row],[產品編號]],產品資料表格[],4,FALSE)</f>
        <v>31000</v>
      </c>
    </row>
    <row r="73" spans="2:7" ht="16.5" customHeight="1" x14ac:dyDescent="0.25">
      <c r="B73" s="113" t="s">
        <v>269</v>
      </c>
      <c r="C73" s="128" t="s">
        <v>38</v>
      </c>
      <c r="D73" s="129">
        <v>38</v>
      </c>
      <c r="E73" s="130">
        <v>1321</v>
      </c>
      <c r="F73" s="130">
        <f>訂單詳細資料表格[[#This Row],[數量]]*訂單詳細資料表格[[#This Row],[售價]]</f>
        <v>50198</v>
      </c>
      <c r="G73" s="131">
        <f>訂單詳細資料表格[[#This Row],[數量]]*VLOOKUP(訂單詳細資料表格[[#This Row],[產品編號]],產品資料表格[],4,FALSE)</f>
        <v>40584</v>
      </c>
    </row>
    <row r="74" spans="2:7" ht="16.5" customHeight="1" x14ac:dyDescent="0.25">
      <c r="B74" s="113" t="s">
        <v>269</v>
      </c>
      <c r="C74" s="128" t="s">
        <v>46</v>
      </c>
      <c r="D74" s="129">
        <v>16</v>
      </c>
      <c r="E74" s="130">
        <v>2767</v>
      </c>
      <c r="F74" s="130">
        <f>訂單詳細資料表格[[#This Row],[數量]]*訂單詳細資料表格[[#This Row],[售價]]</f>
        <v>44272</v>
      </c>
      <c r="G74" s="131">
        <f>訂單詳細資料表格[[#This Row],[數量]]*VLOOKUP(訂單詳細資料表格[[#This Row],[產品編號]],產品資料表格[],4,FALSE)</f>
        <v>18464</v>
      </c>
    </row>
    <row r="75" spans="2:7" ht="16.5" customHeight="1" x14ac:dyDescent="0.25">
      <c r="B75" s="113" t="s">
        <v>269</v>
      </c>
      <c r="C75" s="128" t="s">
        <v>8</v>
      </c>
      <c r="D75" s="129">
        <v>22</v>
      </c>
      <c r="E75" s="130">
        <v>1769</v>
      </c>
      <c r="F75" s="130">
        <f>訂單詳細資料表格[[#This Row],[數量]]*訂單詳細資料表格[[#This Row],[售價]]</f>
        <v>38918</v>
      </c>
      <c r="G75" s="131">
        <f>訂單詳細資料表格[[#This Row],[數量]]*VLOOKUP(訂單詳細資料表格[[#This Row],[產品編號]],產品資料表格[],4,FALSE)</f>
        <v>22968</v>
      </c>
    </row>
    <row r="76" spans="2:7" ht="16.5" customHeight="1" x14ac:dyDescent="0.25">
      <c r="B76" s="113" t="s">
        <v>269</v>
      </c>
      <c r="C76" s="128" t="s">
        <v>36</v>
      </c>
      <c r="D76" s="129">
        <v>16</v>
      </c>
      <c r="E76" s="130">
        <v>1532</v>
      </c>
      <c r="F76" s="130">
        <f>訂單詳細資料表格[[#This Row],[數量]]*訂單詳細資料表格[[#This Row],[售價]]</f>
        <v>24512</v>
      </c>
      <c r="G76" s="131">
        <f>訂單詳細資料表格[[#This Row],[數量]]*VLOOKUP(訂單詳細資料表格[[#This Row],[產品編號]],產品資料表格[],4,FALSE)</f>
        <v>15872</v>
      </c>
    </row>
    <row r="77" spans="2:7" ht="16.5" customHeight="1" x14ac:dyDescent="0.25">
      <c r="B77" s="113" t="s">
        <v>269</v>
      </c>
      <c r="C77" s="128" t="s">
        <v>173</v>
      </c>
      <c r="D77" s="129">
        <v>24</v>
      </c>
      <c r="E77" s="130">
        <v>1235</v>
      </c>
      <c r="F77" s="130">
        <f>訂單詳細資料表格[[#This Row],[數量]]*訂單詳細資料表格[[#This Row],[售價]]</f>
        <v>29640</v>
      </c>
      <c r="G77" s="131">
        <f>訂單詳細資料表格[[#This Row],[數量]]*VLOOKUP(訂單詳細資料表格[[#This Row],[產品編號]],產品資料表格[],4,FALSE)</f>
        <v>17352</v>
      </c>
    </row>
    <row r="78" spans="2:7" ht="16.5" customHeight="1" x14ac:dyDescent="0.25">
      <c r="B78" s="113" t="s">
        <v>553</v>
      </c>
      <c r="C78" s="128" t="s">
        <v>13</v>
      </c>
      <c r="D78" s="129">
        <v>11</v>
      </c>
      <c r="E78" s="130">
        <v>522</v>
      </c>
      <c r="F78" s="130">
        <f>訂單詳細資料表格[[#This Row],[數量]]*訂單詳細資料表格[[#This Row],[售價]]</f>
        <v>5742</v>
      </c>
      <c r="G78" s="131">
        <f>訂單詳細資料表格[[#This Row],[數量]]*VLOOKUP(訂單詳細資料表格[[#This Row],[產品編號]],產品資料表格[],4,FALSE)</f>
        <v>2596</v>
      </c>
    </row>
    <row r="79" spans="2:7" ht="16.5" customHeight="1" x14ac:dyDescent="0.25">
      <c r="B79" s="113" t="s">
        <v>553</v>
      </c>
      <c r="C79" s="128" t="s">
        <v>37</v>
      </c>
      <c r="D79" s="129">
        <v>48</v>
      </c>
      <c r="E79" s="130">
        <v>1561</v>
      </c>
      <c r="F79" s="130">
        <f>訂單詳細資料表格[[#This Row],[數量]]*訂單詳細資料表格[[#This Row],[售價]]</f>
        <v>74928</v>
      </c>
      <c r="G79" s="131">
        <f>訂單詳細資料表格[[#This Row],[數量]]*VLOOKUP(訂單詳細資料表格[[#This Row],[產品編號]],產品資料表格[],4,FALSE)</f>
        <v>38640</v>
      </c>
    </row>
    <row r="80" spans="2:7" ht="16.5" customHeight="1" x14ac:dyDescent="0.25">
      <c r="B80" s="113" t="s">
        <v>553</v>
      </c>
      <c r="C80" s="128" t="s">
        <v>49</v>
      </c>
      <c r="D80" s="129">
        <v>43</v>
      </c>
      <c r="E80" s="130">
        <v>1907</v>
      </c>
      <c r="F80" s="130">
        <f>訂單詳細資料表格[[#This Row],[數量]]*訂單詳細資料表格[[#This Row],[售價]]</f>
        <v>82001</v>
      </c>
      <c r="G80" s="131">
        <f>訂單詳細資料表格[[#This Row],[數量]]*VLOOKUP(訂單詳細資料表格[[#This Row],[產品編號]],產品資料表格[],4,FALSE)</f>
        <v>49966</v>
      </c>
    </row>
    <row r="81" spans="2:7" ht="16.5" customHeight="1" x14ac:dyDescent="0.25">
      <c r="B81" s="113" t="s">
        <v>553</v>
      </c>
      <c r="C81" s="128" t="s">
        <v>42</v>
      </c>
      <c r="D81" s="129">
        <v>63</v>
      </c>
      <c r="E81" s="130">
        <v>1724</v>
      </c>
      <c r="F81" s="130">
        <f>訂單詳細資料表格[[#This Row],[數量]]*訂單詳細資料表格[[#This Row],[售價]]</f>
        <v>108612</v>
      </c>
      <c r="G81" s="131">
        <f>訂單詳細資料表格[[#This Row],[數量]]*VLOOKUP(訂單詳細資料表格[[#This Row],[產品編號]],產品資料表格[],4,FALSE)</f>
        <v>72576</v>
      </c>
    </row>
    <row r="82" spans="2:7" ht="16.5" customHeight="1" x14ac:dyDescent="0.25">
      <c r="B82" s="113" t="s">
        <v>553</v>
      </c>
      <c r="C82" s="128" t="s">
        <v>38</v>
      </c>
      <c r="D82" s="129">
        <v>32</v>
      </c>
      <c r="E82" s="130">
        <v>1831</v>
      </c>
      <c r="F82" s="130">
        <f>訂單詳細資料表格[[#This Row],[數量]]*訂單詳細資料表格[[#This Row],[售價]]</f>
        <v>58592</v>
      </c>
      <c r="G82" s="131">
        <f>訂單詳細資料表格[[#This Row],[數量]]*VLOOKUP(訂單詳細資料表格[[#This Row],[產品編號]],產品資料表格[],4,FALSE)</f>
        <v>34176</v>
      </c>
    </row>
    <row r="83" spans="2:7" ht="16.5" customHeight="1" x14ac:dyDescent="0.25">
      <c r="B83" s="113" t="s">
        <v>553</v>
      </c>
      <c r="C83" s="128" t="s">
        <v>31</v>
      </c>
      <c r="D83" s="129">
        <v>35</v>
      </c>
      <c r="E83" s="130">
        <v>1606</v>
      </c>
      <c r="F83" s="130">
        <f>訂單詳細資料表格[[#This Row],[數量]]*訂單詳細資料表格[[#This Row],[售價]]</f>
        <v>56210</v>
      </c>
      <c r="G83" s="131">
        <f>訂單詳細資料表格[[#This Row],[數量]]*VLOOKUP(訂單詳細資料表格[[#This Row],[產品編號]],產品資料表格[],4,FALSE)</f>
        <v>33145</v>
      </c>
    </row>
    <row r="84" spans="2:7" ht="16.5" customHeight="1" x14ac:dyDescent="0.25">
      <c r="B84" s="113" t="s">
        <v>270</v>
      </c>
      <c r="C84" s="128" t="s">
        <v>42</v>
      </c>
      <c r="D84" s="129">
        <v>34</v>
      </c>
      <c r="E84" s="130">
        <v>1687</v>
      </c>
      <c r="F84" s="130">
        <f>訂單詳細資料表格[[#This Row],[數量]]*訂單詳細資料表格[[#This Row],[售價]]</f>
        <v>57358</v>
      </c>
      <c r="G84" s="131">
        <f>訂單詳細資料表格[[#This Row],[數量]]*VLOOKUP(訂單詳細資料表格[[#This Row],[產品編號]],產品資料表格[],4,FALSE)</f>
        <v>39168</v>
      </c>
    </row>
    <row r="85" spans="2:7" ht="16.5" customHeight="1" x14ac:dyDescent="0.25">
      <c r="B85" s="113" t="s">
        <v>554</v>
      </c>
      <c r="C85" s="128" t="s">
        <v>37</v>
      </c>
      <c r="D85" s="129">
        <v>55</v>
      </c>
      <c r="E85" s="130">
        <v>1464</v>
      </c>
      <c r="F85" s="130">
        <f>訂單詳細資料表格[[#This Row],[數量]]*訂單詳細資料表格[[#This Row],[售價]]</f>
        <v>80520</v>
      </c>
      <c r="G85" s="131">
        <f>訂單詳細資料表格[[#This Row],[數量]]*VLOOKUP(訂單詳細資料表格[[#This Row],[產品編號]],產品資料表格[],4,FALSE)</f>
        <v>44275</v>
      </c>
    </row>
    <row r="86" spans="2:7" ht="16.5" customHeight="1" x14ac:dyDescent="0.25">
      <c r="B86" s="113" t="s">
        <v>554</v>
      </c>
      <c r="C86" s="128" t="s">
        <v>45</v>
      </c>
      <c r="D86" s="129">
        <v>31</v>
      </c>
      <c r="E86" s="130">
        <v>1316</v>
      </c>
      <c r="F86" s="130">
        <f>訂單詳細資料表格[[#This Row],[數量]]*訂單詳細資料表格[[#This Row],[售價]]</f>
        <v>40796</v>
      </c>
      <c r="G86" s="131">
        <f>訂單詳細資料表格[[#This Row],[數量]]*VLOOKUP(訂單詳細資料表格[[#This Row],[產品編號]],產品資料表格[],4,FALSE)</f>
        <v>18538</v>
      </c>
    </row>
    <row r="87" spans="2:7" ht="16.5" customHeight="1" x14ac:dyDescent="0.25">
      <c r="B87" s="113" t="s">
        <v>554</v>
      </c>
      <c r="C87" s="128" t="s">
        <v>48</v>
      </c>
      <c r="D87" s="129">
        <v>63</v>
      </c>
      <c r="E87" s="130">
        <v>221</v>
      </c>
      <c r="F87" s="130">
        <f>訂單詳細資料表格[[#This Row],[數量]]*訂單詳細資料表格[[#This Row],[售價]]</f>
        <v>13923</v>
      </c>
      <c r="G87" s="131">
        <f>訂單詳細資料表格[[#This Row],[數量]]*VLOOKUP(訂單詳細資料表格[[#This Row],[產品編號]],產品資料表格[],4,FALSE)</f>
        <v>11529</v>
      </c>
    </row>
    <row r="88" spans="2:7" ht="16.5" customHeight="1" x14ac:dyDescent="0.25">
      <c r="B88" s="113" t="s">
        <v>554</v>
      </c>
      <c r="C88" s="128" t="s">
        <v>51</v>
      </c>
      <c r="D88" s="129">
        <v>45</v>
      </c>
      <c r="E88" s="130">
        <v>1585</v>
      </c>
      <c r="F88" s="130">
        <f>訂單詳細資料表格[[#This Row],[數量]]*訂單詳細資料表格[[#This Row],[售價]]</f>
        <v>71325</v>
      </c>
      <c r="G88" s="131">
        <f>訂單詳細資料表格[[#This Row],[數量]]*VLOOKUP(訂單詳細資料表格[[#This Row],[產品編號]],產品資料表格[],4,FALSE)</f>
        <v>51525</v>
      </c>
    </row>
    <row r="89" spans="2:7" ht="16.5" customHeight="1" x14ac:dyDescent="0.25">
      <c r="B89" s="113" t="s">
        <v>554</v>
      </c>
      <c r="C89" s="128" t="s">
        <v>5</v>
      </c>
      <c r="D89" s="129">
        <v>42</v>
      </c>
      <c r="E89" s="130">
        <v>348</v>
      </c>
      <c r="F89" s="130">
        <f>訂單詳細資料表格[[#This Row],[數量]]*訂單詳細資料表格[[#This Row],[售價]]</f>
        <v>14616</v>
      </c>
      <c r="G89" s="131">
        <f>訂單詳細資料表格[[#This Row],[數量]]*VLOOKUP(訂單詳細資料表格[[#This Row],[產品編號]],產品資料表格[],4,FALSE)</f>
        <v>8820</v>
      </c>
    </row>
    <row r="90" spans="2:7" ht="16.5" customHeight="1" x14ac:dyDescent="0.25">
      <c r="B90" s="113" t="s">
        <v>554</v>
      </c>
      <c r="C90" s="128" t="s">
        <v>19</v>
      </c>
      <c r="D90" s="129">
        <v>43</v>
      </c>
      <c r="E90" s="130">
        <v>504</v>
      </c>
      <c r="F90" s="130">
        <f>訂單詳細資料表格[[#This Row],[數量]]*訂單詳細資料表格[[#This Row],[售價]]</f>
        <v>21672</v>
      </c>
      <c r="G90" s="131">
        <f>訂單詳細資料表格[[#This Row],[數量]]*VLOOKUP(訂單詳細資料表格[[#This Row],[產品編號]],產品資料表格[],4,FALSE)</f>
        <v>12900</v>
      </c>
    </row>
    <row r="91" spans="2:7" ht="16.5" customHeight="1" x14ac:dyDescent="0.25">
      <c r="B91" s="113" t="s">
        <v>216</v>
      </c>
      <c r="C91" s="128" t="s">
        <v>0</v>
      </c>
      <c r="D91" s="129">
        <v>30</v>
      </c>
      <c r="E91" s="130">
        <v>1885</v>
      </c>
      <c r="F91" s="130">
        <f>訂單詳細資料表格[[#This Row],[數量]]*訂單詳細資料表格[[#This Row],[售價]]</f>
        <v>56550</v>
      </c>
      <c r="G91" s="131">
        <f>訂單詳細資料表格[[#This Row],[數量]]*VLOOKUP(訂單詳細資料表格[[#This Row],[產品編號]],產品資料表格[],4,FALSE)</f>
        <v>32970</v>
      </c>
    </row>
    <row r="92" spans="2:7" ht="16.5" customHeight="1" x14ac:dyDescent="0.25">
      <c r="B92" s="113" t="s">
        <v>216</v>
      </c>
      <c r="C92" s="128" t="s">
        <v>21</v>
      </c>
      <c r="D92" s="129">
        <v>55</v>
      </c>
      <c r="E92" s="130">
        <v>439</v>
      </c>
      <c r="F92" s="130">
        <f>訂單詳細資料表格[[#This Row],[數量]]*訂單詳細資料表格[[#This Row],[售價]]</f>
        <v>24145</v>
      </c>
      <c r="G92" s="131">
        <f>訂單詳細資料表格[[#This Row],[數量]]*VLOOKUP(訂單詳細資料表格[[#This Row],[產品編號]],產品資料表格[],4,FALSE)</f>
        <v>15840</v>
      </c>
    </row>
    <row r="93" spans="2:7" ht="16.5" customHeight="1" x14ac:dyDescent="0.25">
      <c r="B93" s="113" t="s">
        <v>271</v>
      </c>
      <c r="C93" s="128" t="s">
        <v>42</v>
      </c>
      <c r="D93" s="129">
        <v>30</v>
      </c>
      <c r="E93" s="130">
        <v>1900</v>
      </c>
      <c r="F93" s="130">
        <f>訂單詳細資料表格[[#This Row],[數量]]*訂單詳細資料表格[[#This Row],[售價]]</f>
        <v>57000</v>
      </c>
      <c r="G93" s="131">
        <f>訂單詳細資料表格[[#This Row],[數量]]*VLOOKUP(訂單詳細資料表格[[#This Row],[產品編號]],產品資料表格[],4,FALSE)</f>
        <v>34560</v>
      </c>
    </row>
    <row r="94" spans="2:7" ht="16.5" customHeight="1" x14ac:dyDescent="0.25">
      <c r="B94" s="113" t="s">
        <v>271</v>
      </c>
      <c r="C94" s="128" t="s">
        <v>38</v>
      </c>
      <c r="D94" s="129">
        <v>58</v>
      </c>
      <c r="E94" s="130">
        <v>1799</v>
      </c>
      <c r="F94" s="130">
        <f>訂單詳細資料表格[[#This Row],[數量]]*訂單詳細資料表格[[#This Row],[售價]]</f>
        <v>104342</v>
      </c>
      <c r="G94" s="131">
        <f>訂單詳細資料表格[[#This Row],[數量]]*VLOOKUP(訂單詳細資料表格[[#This Row],[產品編號]],產品資料表格[],4,FALSE)</f>
        <v>61944</v>
      </c>
    </row>
    <row r="95" spans="2:7" ht="16.5" customHeight="1" x14ac:dyDescent="0.25">
      <c r="B95" s="113" t="s">
        <v>555</v>
      </c>
      <c r="C95" s="128" t="s">
        <v>49</v>
      </c>
      <c r="D95" s="129">
        <v>44</v>
      </c>
      <c r="E95" s="130">
        <v>2645</v>
      </c>
      <c r="F95" s="130">
        <f>訂單詳細資料表格[[#This Row],[數量]]*訂單詳細資料表格[[#This Row],[售價]]</f>
        <v>116380</v>
      </c>
      <c r="G95" s="131">
        <f>訂單詳細資料表格[[#This Row],[數量]]*VLOOKUP(訂單詳細資料表格[[#This Row],[產品編號]],產品資料表格[],4,FALSE)</f>
        <v>51128</v>
      </c>
    </row>
    <row r="96" spans="2:7" ht="16.5" customHeight="1" x14ac:dyDescent="0.25">
      <c r="B96" s="113" t="s">
        <v>556</v>
      </c>
      <c r="C96" s="128" t="s">
        <v>19</v>
      </c>
      <c r="D96" s="129">
        <v>60</v>
      </c>
      <c r="E96" s="130">
        <v>523</v>
      </c>
      <c r="F96" s="130">
        <f>訂單詳細資料表格[[#This Row],[數量]]*訂單詳細資料表格[[#This Row],[售價]]</f>
        <v>31380</v>
      </c>
      <c r="G96" s="131">
        <f>訂單詳細資料表格[[#This Row],[數量]]*VLOOKUP(訂單詳細資料表格[[#This Row],[產品編號]],產品資料表格[],4,FALSE)</f>
        <v>18000</v>
      </c>
    </row>
    <row r="97" spans="2:7" ht="16.5" customHeight="1" x14ac:dyDescent="0.25">
      <c r="B97" s="113" t="s">
        <v>272</v>
      </c>
      <c r="C97" s="128" t="s">
        <v>8</v>
      </c>
      <c r="D97" s="129">
        <v>45</v>
      </c>
      <c r="E97" s="130">
        <v>1792</v>
      </c>
      <c r="F97" s="130">
        <f>訂單詳細資料表格[[#This Row],[數量]]*訂單詳細資料表格[[#This Row],[售價]]</f>
        <v>80640</v>
      </c>
      <c r="G97" s="131">
        <f>訂單詳細資料表格[[#This Row],[數量]]*VLOOKUP(訂單詳細資料表格[[#This Row],[產品編號]],產品資料表格[],4,FALSE)</f>
        <v>46980</v>
      </c>
    </row>
    <row r="98" spans="2:7" ht="16.5" customHeight="1" x14ac:dyDescent="0.25">
      <c r="B98" s="113" t="s">
        <v>272</v>
      </c>
      <c r="C98" s="128" t="s">
        <v>10</v>
      </c>
      <c r="D98" s="129">
        <v>51</v>
      </c>
      <c r="E98" s="130">
        <v>1759</v>
      </c>
      <c r="F98" s="130">
        <f>訂單詳細資料表格[[#This Row],[數量]]*訂單詳細資料表格[[#This Row],[售價]]</f>
        <v>89709</v>
      </c>
      <c r="G98" s="131">
        <f>訂單詳細資料表格[[#This Row],[數量]]*VLOOKUP(訂單詳細資料表格[[#This Row],[產品編號]],產品資料表格[],4,FALSE)</f>
        <v>36363</v>
      </c>
    </row>
    <row r="99" spans="2:7" ht="16.5" customHeight="1" x14ac:dyDescent="0.25">
      <c r="B99" s="113" t="s">
        <v>557</v>
      </c>
      <c r="C99" s="128" t="s">
        <v>15</v>
      </c>
      <c r="D99" s="129">
        <v>36</v>
      </c>
      <c r="E99" s="130">
        <v>1263</v>
      </c>
      <c r="F99" s="130">
        <f>訂單詳細資料表格[[#This Row],[數量]]*訂單詳細資料表格[[#This Row],[售價]]</f>
        <v>45468</v>
      </c>
      <c r="G99" s="131">
        <f>訂單詳細資料表格[[#This Row],[數量]]*VLOOKUP(訂單詳細資料表格[[#This Row],[產品編號]],產品資料表格[],4,FALSE)</f>
        <v>23724</v>
      </c>
    </row>
    <row r="100" spans="2:7" ht="16.5" customHeight="1" x14ac:dyDescent="0.25">
      <c r="B100" s="113" t="s">
        <v>558</v>
      </c>
      <c r="C100" s="128" t="s">
        <v>0</v>
      </c>
      <c r="D100" s="129">
        <v>46</v>
      </c>
      <c r="E100" s="130">
        <v>1371</v>
      </c>
      <c r="F100" s="130">
        <f>訂單詳細資料表格[[#This Row],[數量]]*訂單詳細資料表格[[#This Row],[售價]]</f>
        <v>63066</v>
      </c>
      <c r="G100" s="131">
        <f>訂單詳細資料表格[[#This Row],[數量]]*VLOOKUP(訂單詳細資料表格[[#This Row],[產品編號]],產品資料表格[],4,FALSE)</f>
        <v>50554</v>
      </c>
    </row>
    <row r="101" spans="2:7" ht="16.5" customHeight="1" x14ac:dyDescent="0.25">
      <c r="B101" s="113" t="s">
        <v>559</v>
      </c>
      <c r="C101" s="128" t="s">
        <v>49</v>
      </c>
      <c r="D101" s="129">
        <v>34</v>
      </c>
      <c r="E101" s="130">
        <v>1769</v>
      </c>
      <c r="F101" s="130">
        <f>訂單詳細資料表格[[#This Row],[數量]]*訂單詳細資料表格[[#This Row],[售價]]</f>
        <v>60146</v>
      </c>
      <c r="G101" s="131">
        <f>訂單詳細資料表格[[#This Row],[數量]]*VLOOKUP(訂單詳細資料表格[[#This Row],[產品編號]],產品資料表格[],4,FALSE)</f>
        <v>39508</v>
      </c>
    </row>
    <row r="102" spans="2:7" ht="16.5" customHeight="1" x14ac:dyDescent="0.25">
      <c r="B102" s="113" t="s">
        <v>559</v>
      </c>
      <c r="C102" s="128" t="s">
        <v>37</v>
      </c>
      <c r="D102" s="129">
        <v>62</v>
      </c>
      <c r="E102" s="130">
        <v>1042</v>
      </c>
      <c r="F102" s="130">
        <f>訂單詳細資料表格[[#This Row],[數量]]*訂單詳細資料表格[[#This Row],[售價]]</f>
        <v>64604</v>
      </c>
      <c r="G102" s="131">
        <f>訂單詳細資料表格[[#This Row],[數量]]*VLOOKUP(訂單詳細資料表格[[#This Row],[產品編號]],產品資料表格[],4,FALSE)</f>
        <v>49910</v>
      </c>
    </row>
    <row r="103" spans="2:7" ht="16.5" customHeight="1" x14ac:dyDescent="0.25">
      <c r="B103" s="113" t="s">
        <v>559</v>
      </c>
      <c r="C103" s="128" t="s">
        <v>2</v>
      </c>
      <c r="D103" s="129">
        <v>38</v>
      </c>
      <c r="E103" s="130">
        <v>513</v>
      </c>
      <c r="F103" s="130">
        <f>訂單詳細資料表格[[#This Row],[數量]]*訂單詳細資料表格[[#This Row],[售價]]</f>
        <v>19494</v>
      </c>
      <c r="G103" s="131">
        <f>訂單詳細資料表格[[#This Row],[數量]]*VLOOKUP(訂單詳細資料表格[[#This Row],[產品編號]],產品資料表格[],4,FALSE)</f>
        <v>16150</v>
      </c>
    </row>
    <row r="104" spans="2:7" ht="16.5" customHeight="1" x14ac:dyDescent="0.25">
      <c r="B104" s="113" t="s">
        <v>273</v>
      </c>
      <c r="C104" s="128" t="s">
        <v>51</v>
      </c>
      <c r="D104" s="129">
        <v>24</v>
      </c>
      <c r="E104" s="130">
        <v>2016</v>
      </c>
      <c r="F104" s="130">
        <f>訂單詳細資料表格[[#This Row],[數量]]*訂單詳細資料表格[[#This Row],[售價]]</f>
        <v>48384</v>
      </c>
      <c r="G104" s="131">
        <f>訂單詳細資料表格[[#This Row],[數量]]*VLOOKUP(訂單詳細資料表格[[#This Row],[產品編號]],產品資料表格[],4,FALSE)</f>
        <v>27480</v>
      </c>
    </row>
    <row r="105" spans="2:7" ht="16.5" customHeight="1" x14ac:dyDescent="0.25">
      <c r="B105" s="113" t="s">
        <v>273</v>
      </c>
      <c r="C105" s="128" t="s">
        <v>35</v>
      </c>
      <c r="D105" s="129">
        <v>48</v>
      </c>
      <c r="E105" s="130">
        <v>2132</v>
      </c>
      <c r="F105" s="130">
        <f>訂單詳細資料表格[[#This Row],[數量]]*訂單詳細資料表格[[#This Row],[售價]]</f>
        <v>102336</v>
      </c>
      <c r="G105" s="131">
        <f>訂單詳細資料表格[[#This Row],[數量]]*VLOOKUP(訂單詳細資料表格[[#This Row],[產品編號]],產品資料表格[],4,FALSE)</f>
        <v>44688</v>
      </c>
    </row>
    <row r="106" spans="2:7" ht="16.5" customHeight="1" x14ac:dyDescent="0.25">
      <c r="B106" s="113" t="s">
        <v>273</v>
      </c>
      <c r="C106" s="128" t="s">
        <v>24</v>
      </c>
      <c r="D106" s="129">
        <v>33</v>
      </c>
      <c r="E106" s="130">
        <v>1459</v>
      </c>
      <c r="F106" s="130">
        <f>訂單詳細資料表格[[#This Row],[數量]]*訂單詳細資料表格[[#This Row],[售價]]</f>
        <v>48147</v>
      </c>
      <c r="G106" s="131">
        <f>訂單詳細資料表格[[#This Row],[數量]]*VLOOKUP(訂單詳細資料表格[[#This Row],[產品編號]],產品資料表格[],4,FALSE)</f>
        <v>21120</v>
      </c>
    </row>
    <row r="107" spans="2:7" ht="16.5" customHeight="1" x14ac:dyDescent="0.25">
      <c r="B107" s="113" t="s">
        <v>273</v>
      </c>
      <c r="C107" s="128" t="s">
        <v>25</v>
      </c>
      <c r="D107" s="129">
        <v>42</v>
      </c>
      <c r="E107" s="130">
        <v>877</v>
      </c>
      <c r="F107" s="130">
        <f>訂單詳細資料表格[[#This Row],[數量]]*訂單詳細資料表格[[#This Row],[售價]]</f>
        <v>36834</v>
      </c>
      <c r="G107" s="131">
        <f>訂單詳細資料表格[[#This Row],[數量]]*VLOOKUP(訂單詳細資料表格[[#This Row],[產品編號]],產品資料表格[],4,FALSE)</f>
        <v>27006</v>
      </c>
    </row>
    <row r="108" spans="2:7" ht="16.5" customHeight="1" x14ac:dyDescent="0.25">
      <c r="B108" s="113" t="s">
        <v>273</v>
      </c>
      <c r="C108" s="128" t="s">
        <v>7</v>
      </c>
      <c r="D108" s="129">
        <v>24</v>
      </c>
      <c r="E108" s="130">
        <v>2683</v>
      </c>
      <c r="F108" s="130">
        <f>訂單詳細資料表格[[#This Row],[數量]]*訂單詳細資料表格[[#This Row],[售價]]</f>
        <v>64392</v>
      </c>
      <c r="G108" s="131">
        <f>訂單詳細資料表格[[#This Row],[數量]]*VLOOKUP(訂單詳細資料表格[[#This Row],[產品編號]],產品資料表格[],4,FALSE)</f>
        <v>27744</v>
      </c>
    </row>
    <row r="109" spans="2:7" ht="16.5" customHeight="1" x14ac:dyDescent="0.25">
      <c r="B109" s="113" t="s">
        <v>273</v>
      </c>
      <c r="C109" s="128" t="s">
        <v>5</v>
      </c>
      <c r="D109" s="129">
        <v>38</v>
      </c>
      <c r="E109" s="130">
        <v>325</v>
      </c>
      <c r="F109" s="130">
        <f>訂單詳細資料表格[[#This Row],[數量]]*訂單詳細資料表格[[#This Row],[售價]]</f>
        <v>12350</v>
      </c>
      <c r="G109" s="131">
        <f>訂單詳細資料表格[[#This Row],[數量]]*VLOOKUP(訂單詳細資料表格[[#This Row],[產品編號]],產品資料表格[],4,FALSE)</f>
        <v>7980</v>
      </c>
    </row>
    <row r="110" spans="2:7" ht="16.5" customHeight="1" x14ac:dyDescent="0.25">
      <c r="B110" s="113" t="s">
        <v>274</v>
      </c>
      <c r="C110" s="128" t="s">
        <v>15</v>
      </c>
      <c r="D110" s="129">
        <v>25</v>
      </c>
      <c r="E110" s="130">
        <v>1565</v>
      </c>
      <c r="F110" s="130">
        <f>訂單詳細資料表格[[#This Row],[數量]]*訂單詳細資料表格[[#This Row],[售價]]</f>
        <v>39125</v>
      </c>
      <c r="G110" s="131">
        <f>訂單詳細資料表格[[#This Row],[數量]]*VLOOKUP(訂單詳細資料表格[[#This Row],[產品編號]],產品資料表格[],4,FALSE)</f>
        <v>16475</v>
      </c>
    </row>
    <row r="111" spans="2:7" ht="16.5" customHeight="1" x14ac:dyDescent="0.25">
      <c r="B111" s="113" t="s">
        <v>274</v>
      </c>
      <c r="C111" s="128" t="s">
        <v>41</v>
      </c>
      <c r="D111" s="129">
        <v>32</v>
      </c>
      <c r="E111" s="130">
        <v>1333</v>
      </c>
      <c r="F111" s="130">
        <f>訂單詳細資料表格[[#This Row],[數量]]*訂單詳細資料表格[[#This Row],[售價]]</f>
        <v>42656</v>
      </c>
      <c r="G111" s="131">
        <f>訂單詳細資料表格[[#This Row],[數量]]*VLOOKUP(訂單詳細資料表格[[#This Row],[產品編號]],產品資料表格[],4,FALSE)</f>
        <v>24800</v>
      </c>
    </row>
    <row r="112" spans="2:7" ht="16.5" customHeight="1" x14ac:dyDescent="0.25">
      <c r="B112" s="113" t="s">
        <v>274</v>
      </c>
      <c r="C112" s="128" t="s">
        <v>42</v>
      </c>
      <c r="D112" s="129">
        <v>29</v>
      </c>
      <c r="E112" s="130">
        <v>1864</v>
      </c>
      <c r="F112" s="130">
        <f>訂單詳細資料表格[[#This Row],[數量]]*訂單詳細資料表格[[#This Row],[售價]]</f>
        <v>54056</v>
      </c>
      <c r="G112" s="131">
        <f>訂單詳細資料表格[[#This Row],[數量]]*VLOOKUP(訂單詳細資料表格[[#This Row],[產品編號]],產品資料表格[],4,FALSE)</f>
        <v>33408</v>
      </c>
    </row>
    <row r="113" spans="2:7" ht="16.5" customHeight="1" x14ac:dyDescent="0.25">
      <c r="B113" s="113" t="s">
        <v>274</v>
      </c>
      <c r="C113" s="128" t="s">
        <v>44</v>
      </c>
      <c r="D113" s="129">
        <v>19</v>
      </c>
      <c r="E113" s="130">
        <v>961</v>
      </c>
      <c r="F113" s="130">
        <f>訂單詳細資料表格[[#This Row],[數量]]*訂單詳細資料表格[[#This Row],[售價]]</f>
        <v>18259</v>
      </c>
      <c r="G113" s="131">
        <f>訂單詳細資料表格[[#This Row],[數量]]*VLOOKUP(訂單詳細資料表格[[#This Row],[產品編號]],產品資料表格[],4,FALSE)</f>
        <v>10431</v>
      </c>
    </row>
    <row r="114" spans="2:7" ht="16.5" customHeight="1" x14ac:dyDescent="0.25">
      <c r="B114" s="113" t="s">
        <v>274</v>
      </c>
      <c r="C114" s="128" t="s">
        <v>5</v>
      </c>
      <c r="D114" s="129">
        <v>29</v>
      </c>
      <c r="E114" s="130">
        <v>329</v>
      </c>
      <c r="F114" s="130">
        <f>訂單詳細資料表格[[#This Row],[數量]]*訂單詳細資料表格[[#This Row],[售價]]</f>
        <v>9541</v>
      </c>
      <c r="G114" s="131">
        <f>訂單詳細資料表格[[#This Row],[數量]]*VLOOKUP(訂單詳細資料表格[[#This Row],[產品編號]],產品資料表格[],4,FALSE)</f>
        <v>6090</v>
      </c>
    </row>
    <row r="115" spans="2:7" ht="16.5" customHeight="1" x14ac:dyDescent="0.25">
      <c r="B115" s="113" t="s">
        <v>274</v>
      </c>
      <c r="C115" s="128" t="s">
        <v>51</v>
      </c>
      <c r="D115" s="129">
        <v>57</v>
      </c>
      <c r="E115" s="130">
        <v>2461</v>
      </c>
      <c r="F115" s="130">
        <f>訂單詳細資料表格[[#This Row],[數量]]*訂單詳細資料表格[[#This Row],[售價]]</f>
        <v>140277</v>
      </c>
      <c r="G115" s="131">
        <f>訂單詳細資料表格[[#This Row],[數量]]*VLOOKUP(訂單詳細資料表格[[#This Row],[產品編號]],產品資料表格[],4,FALSE)</f>
        <v>65265</v>
      </c>
    </row>
    <row r="116" spans="2:7" ht="16.5" customHeight="1" x14ac:dyDescent="0.25">
      <c r="B116" s="113" t="s">
        <v>274</v>
      </c>
      <c r="C116" s="128" t="s">
        <v>30</v>
      </c>
      <c r="D116" s="129">
        <v>74</v>
      </c>
      <c r="E116" s="130">
        <v>1763</v>
      </c>
      <c r="F116" s="130">
        <f>訂單詳細資料表格[[#This Row],[數量]]*訂單詳細資料表格[[#This Row],[售價]]</f>
        <v>130462</v>
      </c>
      <c r="G116" s="131">
        <f>訂單詳細資料表格[[#This Row],[數量]]*VLOOKUP(訂單詳細資料表格[[#This Row],[產品編號]],產品資料表格[],4,FALSE)</f>
        <v>85174</v>
      </c>
    </row>
    <row r="117" spans="2:7" ht="16.5" customHeight="1" x14ac:dyDescent="0.25">
      <c r="B117" s="113" t="s">
        <v>274</v>
      </c>
      <c r="C117" s="128" t="s">
        <v>19</v>
      </c>
      <c r="D117" s="129">
        <v>29</v>
      </c>
      <c r="E117" s="130">
        <v>500</v>
      </c>
      <c r="F117" s="130">
        <f>訂單詳細資料表格[[#This Row],[數量]]*訂單詳細資料表格[[#This Row],[售價]]</f>
        <v>14500</v>
      </c>
      <c r="G117" s="131">
        <f>訂單詳細資料表格[[#This Row],[數量]]*VLOOKUP(訂單詳細資料表格[[#This Row],[產品編號]],產品資料表格[],4,FALSE)</f>
        <v>8700</v>
      </c>
    </row>
    <row r="118" spans="2:7" ht="16.5" customHeight="1" x14ac:dyDescent="0.25">
      <c r="B118" s="113" t="s">
        <v>560</v>
      </c>
      <c r="C118" s="128" t="s">
        <v>13</v>
      </c>
      <c r="D118" s="129">
        <v>54</v>
      </c>
      <c r="E118" s="130">
        <v>301</v>
      </c>
      <c r="F118" s="130">
        <f>訂單詳細資料表格[[#This Row],[數量]]*訂單詳細資料表格[[#This Row],[售價]]</f>
        <v>16254</v>
      </c>
      <c r="G118" s="131">
        <f>訂單詳細資料表格[[#This Row],[數量]]*VLOOKUP(訂單詳細資料表格[[#This Row],[產品編號]],產品資料表格[],4,FALSE)</f>
        <v>12744</v>
      </c>
    </row>
    <row r="119" spans="2:7" ht="16.5" customHeight="1" x14ac:dyDescent="0.25">
      <c r="B119" s="113" t="s">
        <v>560</v>
      </c>
      <c r="C119" s="128" t="s">
        <v>47</v>
      </c>
      <c r="D119" s="129">
        <v>54</v>
      </c>
      <c r="E119" s="130">
        <v>385</v>
      </c>
      <c r="F119" s="130">
        <f>訂單詳細資料表格[[#This Row],[數量]]*訂單詳細資料表格[[#This Row],[售價]]</f>
        <v>20790</v>
      </c>
      <c r="G119" s="131">
        <f>訂單詳細資料表格[[#This Row],[數量]]*VLOOKUP(訂單詳細資料表格[[#This Row],[產品編號]],產品資料表格[],4,FALSE)</f>
        <v>12474</v>
      </c>
    </row>
    <row r="120" spans="2:7" ht="16.5" customHeight="1" x14ac:dyDescent="0.25">
      <c r="B120" s="113" t="s">
        <v>560</v>
      </c>
      <c r="C120" s="128" t="s">
        <v>173</v>
      </c>
      <c r="D120" s="129">
        <v>44</v>
      </c>
      <c r="E120" s="130">
        <v>1353</v>
      </c>
      <c r="F120" s="130">
        <f>訂單詳細資料表格[[#This Row],[數量]]*訂單詳細資料表格[[#This Row],[售價]]</f>
        <v>59532</v>
      </c>
      <c r="G120" s="131">
        <f>訂單詳細資料表格[[#This Row],[數量]]*VLOOKUP(訂單詳細資料表格[[#This Row],[產品編號]],產品資料表格[],4,FALSE)</f>
        <v>31812</v>
      </c>
    </row>
    <row r="121" spans="2:7" ht="16.5" customHeight="1" x14ac:dyDescent="0.25">
      <c r="B121" s="113" t="s">
        <v>275</v>
      </c>
      <c r="C121" s="128" t="s">
        <v>15</v>
      </c>
      <c r="D121" s="129">
        <v>25</v>
      </c>
      <c r="E121" s="130">
        <v>1666</v>
      </c>
      <c r="F121" s="130">
        <f>訂單詳細資料表格[[#This Row],[數量]]*訂單詳細資料表格[[#This Row],[售價]]</f>
        <v>41650</v>
      </c>
      <c r="G121" s="131">
        <f>訂單詳細資料表格[[#This Row],[數量]]*VLOOKUP(訂單詳細資料表格[[#This Row],[產品編號]],產品資料表格[],4,FALSE)</f>
        <v>16475</v>
      </c>
    </row>
    <row r="122" spans="2:7" ht="16.5" customHeight="1" x14ac:dyDescent="0.25">
      <c r="B122" s="113" t="s">
        <v>275</v>
      </c>
      <c r="C122" s="128" t="s">
        <v>5</v>
      </c>
      <c r="D122" s="129">
        <v>59</v>
      </c>
      <c r="E122" s="130">
        <v>300</v>
      </c>
      <c r="F122" s="130">
        <f>訂單詳細資料表格[[#This Row],[數量]]*訂單詳細資料表格[[#This Row],[售價]]</f>
        <v>17700</v>
      </c>
      <c r="G122" s="131">
        <f>訂單詳細資料表格[[#This Row],[數量]]*VLOOKUP(訂單詳細資料表格[[#This Row],[產品編號]],產品資料表格[],4,FALSE)</f>
        <v>12390</v>
      </c>
    </row>
    <row r="123" spans="2:7" ht="16.5" customHeight="1" x14ac:dyDescent="0.25">
      <c r="B123" s="113" t="s">
        <v>275</v>
      </c>
      <c r="C123" s="128" t="s">
        <v>51</v>
      </c>
      <c r="D123" s="129">
        <v>55</v>
      </c>
      <c r="E123" s="130">
        <v>2278</v>
      </c>
      <c r="F123" s="130">
        <f>訂單詳細資料表格[[#This Row],[數量]]*訂單詳細資料表格[[#This Row],[售價]]</f>
        <v>125290</v>
      </c>
      <c r="G123" s="131">
        <f>訂單詳細資料表格[[#This Row],[數量]]*VLOOKUP(訂單詳細資料表格[[#This Row],[產品編號]],產品資料表格[],4,FALSE)</f>
        <v>62975</v>
      </c>
    </row>
    <row r="124" spans="2:7" ht="16.5" customHeight="1" x14ac:dyDescent="0.25">
      <c r="B124" s="113" t="s">
        <v>275</v>
      </c>
      <c r="C124" s="128" t="s">
        <v>19</v>
      </c>
      <c r="D124" s="129">
        <v>21</v>
      </c>
      <c r="E124" s="130">
        <v>546</v>
      </c>
      <c r="F124" s="130">
        <f>訂單詳細資料表格[[#This Row],[數量]]*訂單詳細資料表格[[#This Row],[售價]]</f>
        <v>11466</v>
      </c>
      <c r="G124" s="131">
        <f>訂單詳細資料表格[[#This Row],[數量]]*VLOOKUP(訂單詳細資料表格[[#This Row],[產品編號]],產品資料表格[],4,FALSE)</f>
        <v>6300</v>
      </c>
    </row>
    <row r="125" spans="2:7" ht="16.5" customHeight="1" x14ac:dyDescent="0.25">
      <c r="B125" s="113" t="s">
        <v>217</v>
      </c>
      <c r="C125" s="128" t="s">
        <v>14</v>
      </c>
      <c r="D125" s="129">
        <v>46</v>
      </c>
      <c r="E125" s="130">
        <v>1026</v>
      </c>
      <c r="F125" s="130">
        <f>訂單詳細資料表格[[#This Row],[數量]]*訂單詳細資料表格[[#This Row],[售價]]</f>
        <v>47196</v>
      </c>
      <c r="G125" s="131">
        <f>訂單詳細資料表格[[#This Row],[數量]]*VLOOKUP(訂單詳細資料表格[[#This Row],[產品編號]],產品資料表格[],4,FALSE)</f>
        <v>28060</v>
      </c>
    </row>
    <row r="126" spans="2:7" ht="16.5" customHeight="1" x14ac:dyDescent="0.25">
      <c r="B126" s="113" t="s">
        <v>561</v>
      </c>
      <c r="C126" s="128" t="s">
        <v>38</v>
      </c>
      <c r="D126" s="129">
        <v>23</v>
      </c>
      <c r="E126" s="130">
        <v>2814</v>
      </c>
      <c r="F126" s="130">
        <f>訂單詳細資料表格[[#This Row],[數量]]*訂單詳細資料表格[[#This Row],[售價]]</f>
        <v>64722</v>
      </c>
      <c r="G126" s="131">
        <f>訂單詳細資料表格[[#This Row],[數量]]*VLOOKUP(訂單詳細資料表格[[#This Row],[產品編號]],產品資料表格[],4,FALSE)</f>
        <v>24564</v>
      </c>
    </row>
    <row r="127" spans="2:7" ht="16.5" customHeight="1" x14ac:dyDescent="0.25">
      <c r="B127" s="113" t="s">
        <v>561</v>
      </c>
      <c r="C127" s="128" t="s">
        <v>44</v>
      </c>
      <c r="D127" s="129">
        <v>20</v>
      </c>
      <c r="E127" s="130">
        <v>1443</v>
      </c>
      <c r="F127" s="130">
        <f>訂單詳細資料表格[[#This Row],[數量]]*訂單詳細資料表格[[#This Row],[售價]]</f>
        <v>28860</v>
      </c>
      <c r="G127" s="131">
        <f>訂單詳細資料表格[[#This Row],[數量]]*VLOOKUP(訂單詳細資料表格[[#This Row],[產品編號]],產品資料表格[],4,FALSE)</f>
        <v>10980</v>
      </c>
    </row>
    <row r="128" spans="2:7" ht="16.5" customHeight="1" x14ac:dyDescent="0.25">
      <c r="B128" s="113" t="s">
        <v>561</v>
      </c>
      <c r="C128" s="128" t="s">
        <v>45</v>
      </c>
      <c r="D128" s="129">
        <v>39</v>
      </c>
      <c r="E128" s="130">
        <v>728</v>
      </c>
      <c r="F128" s="130">
        <f>訂單詳細資料表格[[#This Row],[數量]]*訂單詳細資料表格[[#This Row],[售價]]</f>
        <v>28392</v>
      </c>
      <c r="G128" s="131">
        <f>訂單詳細資料表格[[#This Row],[數量]]*VLOOKUP(訂單詳細資料表格[[#This Row],[產品編號]],產品資料表格[],4,FALSE)</f>
        <v>23322</v>
      </c>
    </row>
    <row r="129" spans="2:7" ht="16.5" customHeight="1" x14ac:dyDescent="0.25">
      <c r="B129" s="113" t="s">
        <v>561</v>
      </c>
      <c r="C129" s="128" t="s">
        <v>50</v>
      </c>
      <c r="D129" s="129">
        <v>38</v>
      </c>
      <c r="E129" s="130">
        <v>564</v>
      </c>
      <c r="F129" s="130">
        <f>訂單詳細資料表格[[#This Row],[數量]]*訂單詳細資料表格[[#This Row],[售價]]</f>
        <v>21432</v>
      </c>
      <c r="G129" s="131">
        <f>訂單詳細資料表格[[#This Row],[數量]]*VLOOKUP(訂單詳細資料表格[[#This Row],[產品編號]],產品資料表格[],4,FALSE)</f>
        <v>9272</v>
      </c>
    </row>
    <row r="130" spans="2:7" ht="16.5" customHeight="1" x14ac:dyDescent="0.25">
      <c r="B130" s="113" t="s">
        <v>561</v>
      </c>
      <c r="C130" s="128" t="s">
        <v>24</v>
      </c>
      <c r="D130" s="129">
        <v>40</v>
      </c>
      <c r="E130" s="130">
        <v>848</v>
      </c>
      <c r="F130" s="130">
        <f>訂單詳細資料表格[[#This Row],[數量]]*訂單詳細資料表格[[#This Row],[售價]]</f>
        <v>33920</v>
      </c>
      <c r="G130" s="131">
        <f>訂單詳細資料表格[[#This Row],[數量]]*VLOOKUP(訂單詳細資料表格[[#This Row],[產品編號]],產品資料表格[],4,FALSE)</f>
        <v>25600</v>
      </c>
    </row>
    <row r="131" spans="2:7" ht="16.5" customHeight="1" x14ac:dyDescent="0.25">
      <c r="B131" s="113" t="s">
        <v>561</v>
      </c>
      <c r="C131" s="128" t="s">
        <v>19</v>
      </c>
      <c r="D131" s="129">
        <v>54</v>
      </c>
      <c r="E131" s="130">
        <v>390</v>
      </c>
      <c r="F131" s="130">
        <f>訂單詳細資料表格[[#This Row],[數量]]*訂單詳細資料表格[[#This Row],[售價]]</f>
        <v>21060</v>
      </c>
      <c r="G131" s="131">
        <f>訂單詳細資料表格[[#This Row],[數量]]*VLOOKUP(訂單詳細資料表格[[#This Row],[產品編號]],產品資料表格[],4,FALSE)</f>
        <v>16200</v>
      </c>
    </row>
    <row r="132" spans="2:7" ht="16.5" customHeight="1" x14ac:dyDescent="0.25">
      <c r="B132" s="113" t="s">
        <v>276</v>
      </c>
      <c r="C132" s="128" t="s">
        <v>32</v>
      </c>
      <c r="D132" s="129">
        <v>19</v>
      </c>
      <c r="E132" s="130">
        <v>1076</v>
      </c>
      <c r="F132" s="130">
        <f>訂單詳細資料表格[[#This Row],[數量]]*訂單詳細資料表格[[#This Row],[售價]]</f>
        <v>20444</v>
      </c>
      <c r="G132" s="131">
        <f>訂單詳細資料表格[[#This Row],[數量]]*VLOOKUP(訂單詳細資料表格[[#This Row],[產品編號]],產品資料表格[],4,FALSE)</f>
        <v>15048</v>
      </c>
    </row>
    <row r="133" spans="2:7" ht="16.5" customHeight="1" x14ac:dyDescent="0.25">
      <c r="B133" s="113" t="s">
        <v>276</v>
      </c>
      <c r="C133" s="128" t="s">
        <v>31</v>
      </c>
      <c r="D133" s="129">
        <v>33</v>
      </c>
      <c r="E133" s="130">
        <v>1923</v>
      </c>
      <c r="F133" s="130">
        <f>訂單詳細資料表格[[#This Row],[數量]]*訂單詳細資料表格[[#This Row],[售價]]</f>
        <v>63459</v>
      </c>
      <c r="G133" s="131">
        <f>訂單詳細資料表格[[#This Row],[數量]]*VLOOKUP(訂單詳細資料表格[[#This Row],[產品編號]],產品資料表格[],4,FALSE)</f>
        <v>31251</v>
      </c>
    </row>
    <row r="134" spans="2:7" ht="16.5" customHeight="1" x14ac:dyDescent="0.25">
      <c r="B134" s="113" t="s">
        <v>277</v>
      </c>
      <c r="C134" s="128" t="s">
        <v>46</v>
      </c>
      <c r="D134" s="129">
        <v>26</v>
      </c>
      <c r="E134" s="130">
        <v>1385</v>
      </c>
      <c r="F134" s="130">
        <f>訂單詳細資料表格[[#This Row],[數量]]*訂單詳細資料表格[[#This Row],[售價]]</f>
        <v>36010</v>
      </c>
      <c r="G134" s="131">
        <f>訂單詳細資料表格[[#This Row],[數量]]*VLOOKUP(訂單詳細資料表格[[#This Row],[產品編號]],產品資料表格[],4,FALSE)</f>
        <v>30004</v>
      </c>
    </row>
    <row r="135" spans="2:7" ht="16.5" customHeight="1" x14ac:dyDescent="0.25">
      <c r="B135" s="113" t="s">
        <v>277</v>
      </c>
      <c r="C135" s="128" t="s">
        <v>52</v>
      </c>
      <c r="D135" s="129">
        <v>28</v>
      </c>
      <c r="E135" s="130">
        <v>623</v>
      </c>
      <c r="F135" s="130">
        <f>訂單詳細資料表格[[#This Row],[數量]]*訂單詳細資料表格[[#This Row],[售價]]</f>
        <v>17444</v>
      </c>
      <c r="G135" s="131">
        <f>訂單詳細資料表格[[#This Row],[數量]]*VLOOKUP(訂單詳細資料表格[[#This Row],[產品編號]],產品資料表格[],4,FALSE)</f>
        <v>11172</v>
      </c>
    </row>
    <row r="136" spans="2:7" ht="16.5" customHeight="1" x14ac:dyDescent="0.25">
      <c r="B136" s="113" t="s">
        <v>277</v>
      </c>
      <c r="C136" s="128" t="s">
        <v>32</v>
      </c>
      <c r="D136" s="129">
        <v>50</v>
      </c>
      <c r="E136" s="130">
        <v>1147</v>
      </c>
      <c r="F136" s="130">
        <f>訂單詳細資料表格[[#This Row],[數量]]*訂單詳細資料表格[[#This Row],[售價]]</f>
        <v>57350</v>
      </c>
      <c r="G136" s="131">
        <f>訂單詳細資料表格[[#This Row],[數量]]*VLOOKUP(訂單詳細資料表格[[#This Row],[產品編號]],產品資料表格[],4,FALSE)</f>
        <v>39600</v>
      </c>
    </row>
    <row r="137" spans="2:7" ht="16.5" customHeight="1" x14ac:dyDescent="0.25">
      <c r="B137" s="113" t="s">
        <v>278</v>
      </c>
      <c r="C137" s="128" t="s">
        <v>0</v>
      </c>
      <c r="D137" s="129">
        <v>44</v>
      </c>
      <c r="E137" s="130">
        <v>1319</v>
      </c>
      <c r="F137" s="130">
        <f>訂單詳細資料表格[[#This Row],[數量]]*訂單詳細資料表格[[#This Row],[售價]]</f>
        <v>58036</v>
      </c>
      <c r="G137" s="131">
        <f>訂單詳細資料表格[[#This Row],[數量]]*VLOOKUP(訂單詳細資料表格[[#This Row],[產品編號]],產品資料表格[],4,FALSE)</f>
        <v>48356</v>
      </c>
    </row>
    <row r="138" spans="2:7" ht="16.5" customHeight="1" x14ac:dyDescent="0.25">
      <c r="B138" s="113" t="s">
        <v>278</v>
      </c>
      <c r="C138" s="128" t="s">
        <v>42</v>
      </c>
      <c r="D138" s="129">
        <v>41</v>
      </c>
      <c r="E138" s="130">
        <v>2121</v>
      </c>
      <c r="F138" s="130">
        <f>訂單詳細資料表格[[#This Row],[數量]]*訂單詳細資料表格[[#This Row],[售價]]</f>
        <v>86961</v>
      </c>
      <c r="G138" s="131">
        <f>訂單詳細資料表格[[#This Row],[數量]]*VLOOKUP(訂單詳細資料表格[[#This Row],[產品編號]],產品資料表格[],4,FALSE)</f>
        <v>47232</v>
      </c>
    </row>
    <row r="139" spans="2:7" ht="16.5" customHeight="1" x14ac:dyDescent="0.25">
      <c r="B139" s="113" t="s">
        <v>278</v>
      </c>
      <c r="C139" s="128" t="s">
        <v>12</v>
      </c>
      <c r="D139" s="129">
        <v>44</v>
      </c>
      <c r="E139" s="130">
        <v>2269</v>
      </c>
      <c r="F139" s="130">
        <f>訂單詳細資料表格[[#This Row],[數量]]*訂單詳細資料表格[[#This Row],[售價]]</f>
        <v>99836</v>
      </c>
      <c r="G139" s="131">
        <f>訂單詳細資料表格[[#This Row],[數量]]*VLOOKUP(訂單詳細資料表格[[#This Row],[產品編號]],產品資料表格[],4,FALSE)</f>
        <v>49368</v>
      </c>
    </row>
    <row r="140" spans="2:7" ht="16.5" customHeight="1" x14ac:dyDescent="0.25">
      <c r="B140" s="113" t="s">
        <v>562</v>
      </c>
      <c r="C140" s="128" t="s">
        <v>24</v>
      </c>
      <c r="D140" s="129">
        <v>57</v>
      </c>
      <c r="E140" s="130">
        <v>1034</v>
      </c>
      <c r="F140" s="130">
        <f>訂單詳細資料表格[[#This Row],[數量]]*訂單詳細資料表格[[#This Row],[售價]]</f>
        <v>58938</v>
      </c>
      <c r="G140" s="131">
        <f>訂單詳細資料表格[[#This Row],[數量]]*VLOOKUP(訂單詳細資料表格[[#This Row],[產品編號]],產品資料表格[],4,FALSE)</f>
        <v>36480</v>
      </c>
    </row>
    <row r="141" spans="2:7" ht="16.5" customHeight="1" x14ac:dyDescent="0.25">
      <c r="B141" s="113" t="s">
        <v>562</v>
      </c>
      <c r="C141" s="128" t="s">
        <v>19</v>
      </c>
      <c r="D141" s="129">
        <v>32</v>
      </c>
      <c r="E141" s="130">
        <v>366</v>
      </c>
      <c r="F141" s="130">
        <f>訂單詳細資料表格[[#This Row],[數量]]*訂單詳細資料表格[[#This Row],[售價]]</f>
        <v>11712</v>
      </c>
      <c r="G141" s="131">
        <f>訂單詳細資料表格[[#This Row],[數量]]*VLOOKUP(訂單詳細資料表格[[#This Row],[產品編號]],產品資料表格[],4,FALSE)</f>
        <v>9600</v>
      </c>
    </row>
    <row r="142" spans="2:7" ht="16.5" customHeight="1" x14ac:dyDescent="0.25">
      <c r="B142" s="113" t="s">
        <v>279</v>
      </c>
      <c r="C142" s="128" t="s">
        <v>38</v>
      </c>
      <c r="D142" s="129">
        <v>20</v>
      </c>
      <c r="E142" s="130">
        <v>2576</v>
      </c>
      <c r="F142" s="130">
        <f>訂單詳細資料表格[[#This Row],[數量]]*訂單詳細資料表格[[#This Row],[售價]]</f>
        <v>51520</v>
      </c>
      <c r="G142" s="131">
        <f>訂單詳細資料表格[[#This Row],[數量]]*VLOOKUP(訂單詳細資料表格[[#This Row],[產品編號]],產品資料表格[],4,FALSE)</f>
        <v>21360</v>
      </c>
    </row>
    <row r="143" spans="2:7" ht="16.5" customHeight="1" x14ac:dyDescent="0.25">
      <c r="B143" s="113" t="s">
        <v>563</v>
      </c>
      <c r="C143" s="128" t="s">
        <v>19</v>
      </c>
      <c r="D143" s="129">
        <v>23</v>
      </c>
      <c r="E143" s="130">
        <v>383</v>
      </c>
      <c r="F143" s="130">
        <f>訂單詳細資料表格[[#This Row],[數量]]*訂單詳細資料表格[[#This Row],[售價]]</f>
        <v>8809</v>
      </c>
      <c r="G143" s="131">
        <f>訂單詳細資料表格[[#This Row],[數量]]*VLOOKUP(訂單詳細資料表格[[#This Row],[產品編號]],產品資料表格[],4,FALSE)</f>
        <v>6900</v>
      </c>
    </row>
    <row r="144" spans="2:7" ht="16.5" customHeight="1" x14ac:dyDescent="0.25">
      <c r="B144" s="113" t="s">
        <v>218</v>
      </c>
      <c r="C144" s="128" t="s">
        <v>14</v>
      </c>
      <c r="D144" s="129">
        <v>49</v>
      </c>
      <c r="E144" s="130">
        <v>737</v>
      </c>
      <c r="F144" s="130">
        <f>訂單詳細資料表格[[#This Row],[數量]]*訂單詳細資料表格[[#This Row],[售價]]</f>
        <v>36113</v>
      </c>
      <c r="G144" s="131">
        <f>訂單詳細資料表格[[#This Row],[數量]]*VLOOKUP(訂單詳細資料表格[[#This Row],[產品編號]],產品資料表格[],4,FALSE)</f>
        <v>29890</v>
      </c>
    </row>
    <row r="145" spans="2:7" ht="16.5" customHeight="1" x14ac:dyDescent="0.25">
      <c r="B145" s="113" t="s">
        <v>280</v>
      </c>
      <c r="C145" s="128" t="s">
        <v>0</v>
      </c>
      <c r="D145" s="129">
        <v>60</v>
      </c>
      <c r="E145" s="130">
        <v>1775</v>
      </c>
      <c r="F145" s="130">
        <f>訂單詳細資料表格[[#This Row],[數量]]*訂單詳細資料表格[[#This Row],[售價]]</f>
        <v>106500</v>
      </c>
      <c r="G145" s="131">
        <f>訂單詳細資料表格[[#This Row],[數量]]*VLOOKUP(訂單詳細資料表格[[#This Row],[產品編號]],產品資料表格[],4,FALSE)</f>
        <v>65940</v>
      </c>
    </row>
    <row r="146" spans="2:7" ht="16.5" customHeight="1" x14ac:dyDescent="0.25">
      <c r="B146" s="113" t="s">
        <v>280</v>
      </c>
      <c r="C146" s="128" t="s">
        <v>36</v>
      </c>
      <c r="D146" s="129">
        <v>15</v>
      </c>
      <c r="E146" s="130">
        <v>1245</v>
      </c>
      <c r="F146" s="130">
        <f>訂單詳細資料表格[[#This Row],[數量]]*訂單詳細資料表格[[#This Row],[售價]]</f>
        <v>18675</v>
      </c>
      <c r="G146" s="131">
        <f>訂單詳細資料表格[[#This Row],[數量]]*VLOOKUP(訂單詳細資料表格[[#This Row],[產品編號]],產品資料表格[],4,FALSE)</f>
        <v>14880</v>
      </c>
    </row>
    <row r="147" spans="2:7" ht="16.5" customHeight="1" x14ac:dyDescent="0.25">
      <c r="B147" s="113" t="s">
        <v>280</v>
      </c>
      <c r="C147" s="128" t="s">
        <v>44</v>
      </c>
      <c r="D147" s="129">
        <v>17</v>
      </c>
      <c r="E147" s="130">
        <v>1290</v>
      </c>
      <c r="F147" s="130">
        <f>訂單詳細資料表格[[#This Row],[數量]]*訂單詳細資料表格[[#This Row],[售價]]</f>
        <v>21930</v>
      </c>
      <c r="G147" s="131">
        <f>訂單詳細資料表格[[#This Row],[數量]]*VLOOKUP(訂單詳細資料表格[[#This Row],[產品編號]],產品資料表格[],4,FALSE)</f>
        <v>9333</v>
      </c>
    </row>
    <row r="148" spans="2:7" ht="16.5" customHeight="1" x14ac:dyDescent="0.25">
      <c r="B148" s="113" t="s">
        <v>280</v>
      </c>
      <c r="C148" s="128" t="s">
        <v>46</v>
      </c>
      <c r="D148" s="129">
        <v>54</v>
      </c>
      <c r="E148" s="130">
        <v>2653</v>
      </c>
      <c r="F148" s="130">
        <f>訂單詳細資料表格[[#This Row],[數量]]*訂單詳細資料表格[[#This Row],[售價]]</f>
        <v>143262</v>
      </c>
      <c r="G148" s="131">
        <f>訂單詳細資料表格[[#This Row],[數量]]*VLOOKUP(訂單詳細資料表格[[#This Row],[產品編號]],產品資料表格[],4,FALSE)</f>
        <v>62316</v>
      </c>
    </row>
    <row r="149" spans="2:7" ht="16.5" customHeight="1" x14ac:dyDescent="0.25">
      <c r="B149" s="113" t="s">
        <v>280</v>
      </c>
      <c r="C149" s="128" t="s">
        <v>47</v>
      </c>
      <c r="D149" s="129">
        <v>24</v>
      </c>
      <c r="E149" s="130">
        <v>300</v>
      </c>
      <c r="F149" s="130">
        <f>訂單詳細資料表格[[#This Row],[數量]]*訂單詳細資料表格[[#This Row],[售價]]</f>
        <v>7200</v>
      </c>
      <c r="G149" s="131">
        <f>訂單詳細資料表格[[#This Row],[數量]]*VLOOKUP(訂單詳細資料表格[[#This Row],[產品編號]],產品資料表格[],4,FALSE)</f>
        <v>5544</v>
      </c>
    </row>
    <row r="150" spans="2:7" ht="16.5" customHeight="1" x14ac:dyDescent="0.25">
      <c r="B150" s="113" t="s">
        <v>280</v>
      </c>
      <c r="C150" s="128" t="s">
        <v>50</v>
      </c>
      <c r="D150" s="129">
        <v>27</v>
      </c>
      <c r="E150" s="130">
        <v>470</v>
      </c>
      <c r="F150" s="130">
        <f>訂單詳細資料表格[[#This Row],[數量]]*訂單詳細資料表格[[#This Row],[售價]]</f>
        <v>12690</v>
      </c>
      <c r="G150" s="131">
        <f>訂單詳細資料表格[[#This Row],[數量]]*VLOOKUP(訂單詳細資料表格[[#This Row],[產品編號]],產品資料表格[],4,FALSE)</f>
        <v>6588</v>
      </c>
    </row>
    <row r="151" spans="2:7" ht="16.5" customHeight="1" x14ac:dyDescent="0.25">
      <c r="B151" s="113" t="s">
        <v>280</v>
      </c>
      <c r="C151" s="128" t="s">
        <v>52</v>
      </c>
      <c r="D151" s="129">
        <v>33</v>
      </c>
      <c r="E151" s="130">
        <v>674</v>
      </c>
      <c r="F151" s="130">
        <f>訂單詳細資料表格[[#This Row],[數量]]*訂單詳細資料表格[[#This Row],[售價]]</f>
        <v>22242</v>
      </c>
      <c r="G151" s="131">
        <f>訂單詳細資料表格[[#This Row],[數量]]*VLOOKUP(訂單詳細資料表格[[#This Row],[產品編號]],產品資料表格[],4,FALSE)</f>
        <v>13167</v>
      </c>
    </row>
    <row r="152" spans="2:7" ht="16.5" customHeight="1" x14ac:dyDescent="0.25">
      <c r="B152" s="113" t="s">
        <v>280</v>
      </c>
      <c r="C152" s="128" t="s">
        <v>2</v>
      </c>
      <c r="D152" s="129">
        <v>27</v>
      </c>
      <c r="E152" s="130">
        <v>650</v>
      </c>
      <c r="F152" s="130">
        <f>訂單詳細資料表格[[#This Row],[數量]]*訂單詳細資料表格[[#This Row],[售價]]</f>
        <v>17550</v>
      </c>
      <c r="G152" s="131">
        <f>訂單詳細資料表格[[#This Row],[數量]]*VLOOKUP(訂單詳細資料表格[[#This Row],[產品編號]],產品資料表格[],4,FALSE)</f>
        <v>11475</v>
      </c>
    </row>
    <row r="153" spans="2:7" ht="16.5" customHeight="1" x14ac:dyDescent="0.25">
      <c r="B153" s="113" t="s">
        <v>280</v>
      </c>
      <c r="C153" s="128" t="s">
        <v>35</v>
      </c>
      <c r="D153" s="129">
        <v>35</v>
      </c>
      <c r="E153" s="130">
        <v>1301</v>
      </c>
      <c r="F153" s="130">
        <f>訂單詳細資料表格[[#This Row],[數量]]*訂單詳細資料表格[[#This Row],[售價]]</f>
        <v>45535</v>
      </c>
      <c r="G153" s="131">
        <f>訂單詳細資料表格[[#This Row],[數量]]*VLOOKUP(訂單詳細資料表格[[#This Row],[產品編號]],產品資料表格[],4,FALSE)</f>
        <v>32585</v>
      </c>
    </row>
    <row r="154" spans="2:7" ht="16.5" customHeight="1" x14ac:dyDescent="0.25">
      <c r="B154" s="113" t="s">
        <v>280</v>
      </c>
      <c r="C154" s="128" t="s">
        <v>8</v>
      </c>
      <c r="D154" s="129">
        <v>25</v>
      </c>
      <c r="E154" s="130">
        <v>2021</v>
      </c>
      <c r="F154" s="130">
        <f>訂單詳細資料表格[[#This Row],[數量]]*訂單詳細資料表格[[#This Row],[售價]]</f>
        <v>50525</v>
      </c>
      <c r="G154" s="131">
        <f>訂單詳細資料表格[[#This Row],[數量]]*VLOOKUP(訂單詳細資料表格[[#This Row],[產品編號]],產品資料表格[],4,FALSE)</f>
        <v>26100</v>
      </c>
    </row>
    <row r="155" spans="2:7" ht="16.5" customHeight="1" x14ac:dyDescent="0.25">
      <c r="B155" s="113" t="s">
        <v>280</v>
      </c>
      <c r="C155" s="128" t="s">
        <v>37</v>
      </c>
      <c r="D155" s="129">
        <v>20</v>
      </c>
      <c r="E155" s="130">
        <v>1684</v>
      </c>
      <c r="F155" s="130">
        <f>訂單詳細資料表格[[#This Row],[數量]]*訂單詳細資料表格[[#This Row],[售價]]</f>
        <v>33680</v>
      </c>
      <c r="G155" s="131">
        <f>訂單詳細資料表格[[#This Row],[數量]]*VLOOKUP(訂單詳細資料表格[[#This Row],[產品編號]],產品資料表格[],4,FALSE)</f>
        <v>16100</v>
      </c>
    </row>
    <row r="156" spans="2:7" ht="16.5" customHeight="1" x14ac:dyDescent="0.25">
      <c r="B156" s="113" t="s">
        <v>280</v>
      </c>
      <c r="C156" s="128" t="s">
        <v>5</v>
      </c>
      <c r="D156" s="129">
        <v>34</v>
      </c>
      <c r="E156" s="130">
        <v>299</v>
      </c>
      <c r="F156" s="130">
        <f>訂單詳細資料表格[[#This Row],[數量]]*訂單詳細資料表格[[#This Row],[售價]]</f>
        <v>10166</v>
      </c>
      <c r="G156" s="131">
        <f>訂單詳細資料表格[[#This Row],[數量]]*VLOOKUP(訂單詳細資料表格[[#This Row],[產品編號]],產品資料表格[],4,FALSE)</f>
        <v>7140</v>
      </c>
    </row>
    <row r="157" spans="2:7" ht="16.5" customHeight="1" x14ac:dyDescent="0.25">
      <c r="B157" s="113" t="s">
        <v>280</v>
      </c>
      <c r="C157" s="128" t="s">
        <v>29</v>
      </c>
      <c r="D157" s="129">
        <v>51</v>
      </c>
      <c r="E157" s="130">
        <v>1422</v>
      </c>
      <c r="F157" s="130">
        <f>訂單詳細資料表格[[#This Row],[數量]]*訂單詳細資料表格[[#This Row],[售價]]</f>
        <v>72522</v>
      </c>
      <c r="G157" s="131">
        <f>訂單詳細資料表格[[#This Row],[數量]]*VLOOKUP(訂單詳細資料表格[[#This Row],[產品編號]],產品資料表格[],4,FALSE)</f>
        <v>45747</v>
      </c>
    </row>
    <row r="158" spans="2:7" ht="16.5" customHeight="1" x14ac:dyDescent="0.25">
      <c r="B158" s="113" t="s">
        <v>281</v>
      </c>
      <c r="C158" s="128" t="s">
        <v>0</v>
      </c>
      <c r="D158" s="129">
        <v>35</v>
      </c>
      <c r="E158" s="130">
        <v>1600</v>
      </c>
      <c r="F158" s="130">
        <f>訂單詳細資料表格[[#This Row],[數量]]*訂單詳細資料表格[[#This Row],[售價]]</f>
        <v>56000</v>
      </c>
      <c r="G158" s="131">
        <f>訂單詳細資料表格[[#This Row],[數量]]*VLOOKUP(訂單詳細資料表格[[#This Row],[產品編號]],產品資料表格[],4,FALSE)</f>
        <v>38465</v>
      </c>
    </row>
    <row r="159" spans="2:7" ht="16.5" customHeight="1" x14ac:dyDescent="0.25">
      <c r="B159" s="113" t="s">
        <v>281</v>
      </c>
      <c r="C159" s="128" t="s">
        <v>21</v>
      </c>
      <c r="D159" s="129">
        <v>38</v>
      </c>
      <c r="E159" s="130">
        <v>409</v>
      </c>
      <c r="F159" s="130">
        <f>訂單詳細資料表格[[#This Row],[數量]]*訂單詳細資料表格[[#This Row],[售價]]</f>
        <v>15542</v>
      </c>
      <c r="G159" s="131">
        <f>訂單詳細資料表格[[#This Row],[數量]]*VLOOKUP(訂單詳細資料表格[[#This Row],[產品編號]],產品資料表格[],4,FALSE)</f>
        <v>10944</v>
      </c>
    </row>
    <row r="160" spans="2:7" ht="16.5" customHeight="1" x14ac:dyDescent="0.25">
      <c r="B160" s="113" t="s">
        <v>281</v>
      </c>
      <c r="C160" s="128" t="s">
        <v>38</v>
      </c>
      <c r="D160" s="129">
        <v>20</v>
      </c>
      <c r="E160" s="130">
        <v>2620</v>
      </c>
      <c r="F160" s="130">
        <f>訂單詳細資料表格[[#This Row],[數量]]*訂單詳細資料表格[[#This Row],[售價]]</f>
        <v>52400</v>
      </c>
      <c r="G160" s="131">
        <f>訂單詳細資料表格[[#This Row],[數量]]*VLOOKUP(訂單詳細資料表格[[#This Row],[產品編號]],產品資料表格[],4,FALSE)</f>
        <v>21360</v>
      </c>
    </row>
    <row r="161" spans="2:7" ht="16.5" customHeight="1" x14ac:dyDescent="0.25">
      <c r="B161" s="113" t="s">
        <v>281</v>
      </c>
      <c r="C161" s="128" t="s">
        <v>1289</v>
      </c>
      <c r="D161" s="129">
        <v>21</v>
      </c>
      <c r="E161" s="130">
        <v>634</v>
      </c>
      <c r="F161" s="130">
        <f>訂單詳細資料表格[[#This Row],[數量]]*訂單詳細資料表格[[#This Row],[售價]]</f>
        <v>13314</v>
      </c>
      <c r="G161" s="131">
        <f>訂單詳細資料表格[[#This Row],[數量]]*VLOOKUP(訂單詳細資料表格[[#This Row],[產品編號]],產品資料表格[],4,FALSE)</f>
        <v>9471</v>
      </c>
    </row>
    <row r="162" spans="2:7" ht="16.5" customHeight="1" x14ac:dyDescent="0.25">
      <c r="B162" s="113" t="s">
        <v>281</v>
      </c>
      <c r="C162" s="128" t="s">
        <v>44</v>
      </c>
      <c r="D162" s="129">
        <v>48</v>
      </c>
      <c r="E162" s="130">
        <v>877</v>
      </c>
      <c r="F162" s="130">
        <f>訂單詳細資料表格[[#This Row],[數量]]*訂單詳細資料表格[[#This Row],[售價]]</f>
        <v>42096</v>
      </c>
      <c r="G162" s="131">
        <f>訂單詳細資料表格[[#This Row],[數量]]*VLOOKUP(訂單詳細資料表格[[#This Row],[產品編號]],產品資料表格[],4,FALSE)</f>
        <v>26352</v>
      </c>
    </row>
    <row r="163" spans="2:7" ht="16.5" customHeight="1" x14ac:dyDescent="0.25">
      <c r="B163" s="113" t="s">
        <v>281</v>
      </c>
      <c r="C163" s="128" t="s">
        <v>17</v>
      </c>
      <c r="D163" s="129">
        <v>53</v>
      </c>
      <c r="E163" s="130">
        <v>128</v>
      </c>
      <c r="F163" s="130">
        <f>訂單詳細資料表格[[#This Row],[數量]]*訂單詳細資料表格[[#This Row],[售價]]</f>
        <v>6784</v>
      </c>
      <c r="G163" s="131">
        <f>訂單詳細資料表格[[#This Row],[數量]]*VLOOKUP(訂單詳細資料表格[[#This Row],[產品編號]],產品資料表格[],4,FALSE)</f>
        <v>5618</v>
      </c>
    </row>
    <row r="164" spans="2:7" ht="16.5" customHeight="1" x14ac:dyDescent="0.25">
      <c r="B164" s="113" t="s">
        <v>282</v>
      </c>
      <c r="C164" s="128" t="s">
        <v>37</v>
      </c>
      <c r="D164" s="129">
        <v>44</v>
      </c>
      <c r="E164" s="130">
        <v>1664</v>
      </c>
      <c r="F164" s="130">
        <f>訂單詳細資料表格[[#This Row],[數量]]*訂單詳細資料表格[[#This Row],[售價]]</f>
        <v>73216</v>
      </c>
      <c r="G164" s="131">
        <f>訂單詳細資料表格[[#This Row],[數量]]*VLOOKUP(訂單詳細資料表格[[#This Row],[產品編號]],產品資料表格[],4,FALSE)</f>
        <v>35420</v>
      </c>
    </row>
    <row r="165" spans="2:7" ht="16.5" customHeight="1" x14ac:dyDescent="0.25">
      <c r="B165" s="113" t="s">
        <v>282</v>
      </c>
      <c r="C165" s="128" t="s">
        <v>7</v>
      </c>
      <c r="D165" s="129">
        <v>10</v>
      </c>
      <c r="E165" s="130">
        <v>1504</v>
      </c>
      <c r="F165" s="130">
        <f>訂單詳細資料表格[[#This Row],[數量]]*訂單詳細資料表格[[#This Row],[售價]]</f>
        <v>15040</v>
      </c>
      <c r="G165" s="131">
        <f>訂單詳細資料表格[[#This Row],[數量]]*VLOOKUP(訂單詳細資料表格[[#This Row],[產品編號]],產品資料表格[],4,FALSE)</f>
        <v>11560</v>
      </c>
    </row>
    <row r="166" spans="2:7" ht="16.5" customHeight="1" x14ac:dyDescent="0.25">
      <c r="B166" s="113" t="s">
        <v>282</v>
      </c>
      <c r="C166" s="128" t="s">
        <v>27</v>
      </c>
      <c r="D166" s="129">
        <v>19</v>
      </c>
      <c r="E166" s="130">
        <v>1541</v>
      </c>
      <c r="F166" s="130">
        <f>訂單詳細資料表格[[#This Row],[數量]]*訂單詳細資料表格[[#This Row],[售價]]</f>
        <v>29279</v>
      </c>
      <c r="G166" s="131">
        <f>訂單詳細資料表格[[#This Row],[數量]]*VLOOKUP(訂單詳細資料表格[[#This Row],[產品編號]],產品資料表格[],4,FALSE)</f>
        <v>19437</v>
      </c>
    </row>
    <row r="167" spans="2:7" ht="16.5" customHeight="1" x14ac:dyDescent="0.25">
      <c r="B167" s="113" t="s">
        <v>219</v>
      </c>
      <c r="C167" s="128" t="s">
        <v>22</v>
      </c>
      <c r="D167" s="129">
        <v>25</v>
      </c>
      <c r="E167" s="130">
        <v>1400</v>
      </c>
      <c r="F167" s="130">
        <f>訂單詳細資料表格[[#This Row],[數量]]*訂單詳細資料表格[[#This Row],[售價]]</f>
        <v>35000</v>
      </c>
      <c r="G167" s="131">
        <f>訂單詳細資料表格[[#This Row],[數量]]*VLOOKUP(訂單詳細資料表格[[#This Row],[產品編號]],產品資料表格[],4,FALSE)</f>
        <v>20550</v>
      </c>
    </row>
    <row r="168" spans="2:7" ht="16.5" customHeight="1" x14ac:dyDescent="0.25">
      <c r="B168" s="113" t="s">
        <v>283</v>
      </c>
      <c r="C168" s="128" t="s">
        <v>21</v>
      </c>
      <c r="D168" s="129">
        <v>34</v>
      </c>
      <c r="E168" s="130">
        <v>807</v>
      </c>
      <c r="F168" s="130">
        <f>訂單詳細資料表格[[#This Row],[數量]]*訂單詳細資料表格[[#This Row],[售價]]</f>
        <v>27438</v>
      </c>
      <c r="G168" s="131">
        <f>訂單詳細資料表格[[#This Row],[數量]]*VLOOKUP(訂單詳細資料表格[[#This Row],[產品編號]],產品資料表格[],4,FALSE)</f>
        <v>9792</v>
      </c>
    </row>
    <row r="169" spans="2:7" ht="16.5" customHeight="1" x14ac:dyDescent="0.25">
      <c r="B169" s="113" t="s">
        <v>283</v>
      </c>
      <c r="C169" s="128" t="s">
        <v>37</v>
      </c>
      <c r="D169" s="129">
        <v>40</v>
      </c>
      <c r="E169" s="130">
        <v>1050</v>
      </c>
      <c r="F169" s="130">
        <f>訂單詳細資料表格[[#This Row],[數量]]*訂單詳細資料表格[[#This Row],[售價]]</f>
        <v>42000</v>
      </c>
      <c r="G169" s="131">
        <f>訂單詳細資料表格[[#This Row],[數量]]*VLOOKUP(訂單詳細資料表格[[#This Row],[產品編號]],產品資料表格[],4,FALSE)</f>
        <v>32200</v>
      </c>
    </row>
    <row r="170" spans="2:7" ht="16.5" customHeight="1" x14ac:dyDescent="0.25">
      <c r="B170" s="113" t="s">
        <v>283</v>
      </c>
      <c r="C170" s="128" t="s">
        <v>42</v>
      </c>
      <c r="D170" s="129">
        <v>32</v>
      </c>
      <c r="E170" s="130">
        <v>1923</v>
      </c>
      <c r="F170" s="130">
        <f>訂單詳細資料表格[[#This Row],[數量]]*訂單詳細資料表格[[#This Row],[售價]]</f>
        <v>61536</v>
      </c>
      <c r="G170" s="131">
        <f>訂單詳細資料表格[[#This Row],[數量]]*VLOOKUP(訂單詳細資料表格[[#This Row],[產品編號]],產品資料表格[],4,FALSE)</f>
        <v>36864</v>
      </c>
    </row>
    <row r="171" spans="2:7" ht="16.5" customHeight="1" x14ac:dyDescent="0.25">
      <c r="B171" s="113" t="s">
        <v>283</v>
      </c>
      <c r="C171" s="128" t="s">
        <v>13</v>
      </c>
      <c r="D171" s="129">
        <v>60</v>
      </c>
      <c r="E171" s="130">
        <v>474</v>
      </c>
      <c r="F171" s="130">
        <f>訂單詳細資料表格[[#This Row],[數量]]*訂單詳細資料表格[[#This Row],[售價]]</f>
        <v>28440</v>
      </c>
      <c r="G171" s="131">
        <f>訂單詳細資料表格[[#This Row],[數量]]*VLOOKUP(訂單詳細資料表格[[#This Row],[產品編號]],產品資料表格[],4,FALSE)</f>
        <v>14160</v>
      </c>
    </row>
    <row r="172" spans="2:7" ht="16.5" customHeight="1" x14ac:dyDescent="0.25">
      <c r="B172" s="113" t="s">
        <v>283</v>
      </c>
      <c r="C172" s="128" t="s">
        <v>52</v>
      </c>
      <c r="D172" s="129">
        <v>40</v>
      </c>
      <c r="E172" s="130">
        <v>734</v>
      </c>
      <c r="F172" s="130">
        <f>訂單詳細資料表格[[#This Row],[數量]]*訂單詳細資料表格[[#This Row],[售價]]</f>
        <v>29360</v>
      </c>
      <c r="G172" s="131">
        <f>訂單詳細資料表格[[#This Row],[數量]]*VLOOKUP(訂單詳細資料表格[[#This Row],[產品編號]],產品資料表格[],4,FALSE)</f>
        <v>15960</v>
      </c>
    </row>
    <row r="173" spans="2:7" ht="16.5" customHeight="1" x14ac:dyDescent="0.25">
      <c r="B173" s="113" t="s">
        <v>283</v>
      </c>
      <c r="C173" s="128" t="s">
        <v>5</v>
      </c>
      <c r="D173" s="129">
        <v>35</v>
      </c>
      <c r="E173" s="130">
        <v>356</v>
      </c>
      <c r="F173" s="130">
        <f>訂單詳細資料表格[[#This Row],[數量]]*訂單詳細資料表格[[#This Row],[售價]]</f>
        <v>12460</v>
      </c>
      <c r="G173" s="131">
        <f>訂單詳細資料表格[[#This Row],[數量]]*VLOOKUP(訂單詳細資料表格[[#This Row],[產品編號]],產品資料表格[],4,FALSE)</f>
        <v>7350</v>
      </c>
    </row>
    <row r="174" spans="2:7" ht="16.5" customHeight="1" x14ac:dyDescent="0.25">
      <c r="B174" s="113" t="s">
        <v>283</v>
      </c>
      <c r="C174" s="128" t="s">
        <v>10</v>
      </c>
      <c r="D174" s="129">
        <v>43</v>
      </c>
      <c r="E174" s="130">
        <v>1715</v>
      </c>
      <c r="F174" s="130">
        <f>訂單詳細資料表格[[#This Row],[數量]]*訂單詳細資料表格[[#This Row],[售價]]</f>
        <v>73745</v>
      </c>
      <c r="G174" s="131">
        <f>訂單詳細資料表格[[#This Row],[數量]]*VLOOKUP(訂單詳細資料表格[[#This Row],[產品編號]],產品資料表格[],4,FALSE)</f>
        <v>30659</v>
      </c>
    </row>
    <row r="175" spans="2:7" ht="16.5" customHeight="1" x14ac:dyDescent="0.25">
      <c r="B175" s="113" t="s">
        <v>284</v>
      </c>
      <c r="C175" s="128" t="s">
        <v>0</v>
      </c>
      <c r="D175" s="129">
        <v>56</v>
      </c>
      <c r="E175" s="130">
        <v>1361</v>
      </c>
      <c r="F175" s="130">
        <f>訂單詳細資料表格[[#This Row],[數量]]*訂單詳細資料表格[[#This Row],[售價]]</f>
        <v>76216</v>
      </c>
      <c r="G175" s="131">
        <f>訂單詳細資料表格[[#This Row],[數量]]*VLOOKUP(訂單詳細資料表格[[#This Row],[產品編號]],產品資料表格[],4,FALSE)</f>
        <v>61544</v>
      </c>
    </row>
    <row r="176" spans="2:7" ht="16.5" customHeight="1" x14ac:dyDescent="0.25">
      <c r="B176" s="113" t="s">
        <v>284</v>
      </c>
      <c r="C176" s="128" t="s">
        <v>21</v>
      </c>
      <c r="D176" s="129">
        <v>13</v>
      </c>
      <c r="E176" s="130">
        <v>656</v>
      </c>
      <c r="F176" s="130">
        <f>訂單詳細資料表格[[#This Row],[數量]]*訂單詳細資料表格[[#This Row],[售價]]</f>
        <v>8528</v>
      </c>
      <c r="G176" s="131">
        <f>訂單詳細資料表格[[#This Row],[數量]]*VLOOKUP(訂單詳細資料表格[[#This Row],[產品編號]],產品資料表格[],4,FALSE)</f>
        <v>3744</v>
      </c>
    </row>
    <row r="177" spans="2:7" ht="16.5" customHeight="1" x14ac:dyDescent="0.25">
      <c r="B177" s="113" t="s">
        <v>284</v>
      </c>
      <c r="C177" s="128" t="s">
        <v>14</v>
      </c>
      <c r="D177" s="129">
        <v>48</v>
      </c>
      <c r="E177" s="130">
        <v>1029</v>
      </c>
      <c r="F177" s="130">
        <f>訂單詳細資料表格[[#This Row],[數量]]*訂單詳細資料表格[[#This Row],[售價]]</f>
        <v>49392</v>
      </c>
      <c r="G177" s="131">
        <f>訂單詳細資料表格[[#This Row],[數量]]*VLOOKUP(訂單詳細資料表格[[#This Row],[產品編號]],產品資料表格[],4,FALSE)</f>
        <v>29280</v>
      </c>
    </row>
    <row r="178" spans="2:7" ht="16.5" customHeight="1" x14ac:dyDescent="0.25">
      <c r="B178" s="113" t="s">
        <v>284</v>
      </c>
      <c r="C178" s="128" t="s">
        <v>42</v>
      </c>
      <c r="D178" s="129">
        <v>24</v>
      </c>
      <c r="E178" s="130">
        <v>1657</v>
      </c>
      <c r="F178" s="130">
        <f>訂單詳細資料表格[[#This Row],[數量]]*訂單詳細資料表格[[#This Row],[售價]]</f>
        <v>39768</v>
      </c>
      <c r="G178" s="131">
        <f>訂單詳細資料表格[[#This Row],[數量]]*VLOOKUP(訂單詳細資料表格[[#This Row],[產品編號]],產品資料表格[],4,FALSE)</f>
        <v>27648</v>
      </c>
    </row>
    <row r="179" spans="2:7" ht="16.5" customHeight="1" x14ac:dyDescent="0.25">
      <c r="B179" s="113" t="s">
        <v>284</v>
      </c>
      <c r="C179" s="128" t="s">
        <v>17</v>
      </c>
      <c r="D179" s="129">
        <v>55</v>
      </c>
      <c r="E179" s="130">
        <v>213</v>
      </c>
      <c r="F179" s="130">
        <f>訂單詳細資料表格[[#This Row],[數量]]*訂單詳細資料表格[[#This Row],[售價]]</f>
        <v>11715</v>
      </c>
      <c r="G179" s="131">
        <f>訂單詳細資料表格[[#This Row],[數量]]*VLOOKUP(訂單詳細資料表格[[#This Row],[產品編號]],產品資料表格[],4,FALSE)</f>
        <v>5830</v>
      </c>
    </row>
    <row r="180" spans="2:7" ht="16.5" customHeight="1" x14ac:dyDescent="0.25">
      <c r="B180" s="113" t="s">
        <v>284</v>
      </c>
      <c r="C180" s="128" t="s">
        <v>51</v>
      </c>
      <c r="D180" s="129">
        <v>23</v>
      </c>
      <c r="E180" s="130">
        <v>1606</v>
      </c>
      <c r="F180" s="130">
        <f>訂單詳細資料表格[[#This Row],[數量]]*訂單詳細資料表格[[#This Row],[售價]]</f>
        <v>36938</v>
      </c>
      <c r="G180" s="131">
        <f>訂單詳細資料表格[[#This Row],[數量]]*VLOOKUP(訂單詳細資料表格[[#This Row],[產品編號]],產品資料表格[],4,FALSE)</f>
        <v>26335</v>
      </c>
    </row>
    <row r="181" spans="2:7" ht="16.5" customHeight="1" x14ac:dyDescent="0.25">
      <c r="B181" s="113" t="s">
        <v>284</v>
      </c>
      <c r="C181" s="128" t="s">
        <v>40</v>
      </c>
      <c r="D181" s="129">
        <v>25</v>
      </c>
      <c r="E181" s="130">
        <v>164</v>
      </c>
      <c r="F181" s="130">
        <f>訂單詳細資料表格[[#This Row],[數量]]*訂單詳細資料表格[[#This Row],[售價]]</f>
        <v>4100</v>
      </c>
      <c r="G181" s="131">
        <f>訂單詳細資料表格[[#This Row],[數量]]*VLOOKUP(訂單詳細資料表格[[#This Row],[產品編號]],產品資料表格[],4,FALSE)</f>
        <v>2450</v>
      </c>
    </row>
    <row r="182" spans="2:7" ht="16.5" customHeight="1" x14ac:dyDescent="0.25">
      <c r="B182" s="113" t="s">
        <v>284</v>
      </c>
      <c r="C182" s="128" t="s">
        <v>30</v>
      </c>
      <c r="D182" s="129">
        <v>41</v>
      </c>
      <c r="E182" s="130">
        <v>1592</v>
      </c>
      <c r="F182" s="130">
        <f>訂單詳細資料表格[[#This Row],[數量]]*訂單詳細資料表格[[#This Row],[售價]]</f>
        <v>65272</v>
      </c>
      <c r="G182" s="131">
        <f>訂單詳細資料表格[[#This Row],[數量]]*VLOOKUP(訂單詳細資料表格[[#This Row],[產品編號]],產品資料表格[],4,FALSE)</f>
        <v>47191</v>
      </c>
    </row>
    <row r="183" spans="2:7" ht="16.5" customHeight="1" x14ac:dyDescent="0.25">
      <c r="B183" s="113" t="s">
        <v>564</v>
      </c>
      <c r="C183" s="128" t="s">
        <v>37</v>
      </c>
      <c r="D183" s="129">
        <v>48</v>
      </c>
      <c r="E183" s="130">
        <v>1737</v>
      </c>
      <c r="F183" s="130">
        <f>訂單詳細資料表格[[#This Row],[數量]]*訂單詳細資料表格[[#This Row],[售價]]</f>
        <v>83376</v>
      </c>
      <c r="G183" s="131">
        <f>訂單詳細資料表格[[#This Row],[數量]]*VLOOKUP(訂單詳細資料表格[[#This Row],[產品編號]],產品資料表格[],4,FALSE)</f>
        <v>38640</v>
      </c>
    </row>
    <row r="184" spans="2:7" ht="16.5" customHeight="1" x14ac:dyDescent="0.25">
      <c r="B184" s="113" t="s">
        <v>564</v>
      </c>
      <c r="C184" s="128" t="s">
        <v>17</v>
      </c>
      <c r="D184" s="129">
        <v>22</v>
      </c>
      <c r="E184" s="130">
        <v>169</v>
      </c>
      <c r="F184" s="130">
        <f>訂單詳細資料表格[[#This Row],[數量]]*訂單詳細資料表格[[#This Row],[售價]]</f>
        <v>3718</v>
      </c>
      <c r="G184" s="131">
        <f>訂單詳細資料表格[[#This Row],[數量]]*VLOOKUP(訂單詳細資料表格[[#This Row],[產品編號]],產品資料表格[],4,FALSE)</f>
        <v>2332</v>
      </c>
    </row>
    <row r="185" spans="2:7" ht="16.5" customHeight="1" x14ac:dyDescent="0.25">
      <c r="B185" s="113" t="s">
        <v>565</v>
      </c>
      <c r="C185" s="128" t="s">
        <v>22</v>
      </c>
      <c r="D185" s="129">
        <v>36</v>
      </c>
      <c r="E185" s="130">
        <v>1480</v>
      </c>
      <c r="F185" s="130">
        <f>訂單詳細資料表格[[#This Row],[數量]]*訂單詳細資料表格[[#This Row],[售價]]</f>
        <v>53280</v>
      </c>
      <c r="G185" s="131">
        <f>訂單詳細資料表格[[#This Row],[數量]]*VLOOKUP(訂單詳細資料表格[[#This Row],[產品編號]],產品資料表格[],4,FALSE)</f>
        <v>29592</v>
      </c>
    </row>
    <row r="186" spans="2:7" ht="16.5" customHeight="1" x14ac:dyDescent="0.25">
      <c r="B186" s="113" t="s">
        <v>565</v>
      </c>
      <c r="C186" s="128" t="s">
        <v>4</v>
      </c>
      <c r="D186" s="129">
        <v>20</v>
      </c>
      <c r="E186" s="130">
        <v>2682</v>
      </c>
      <c r="F186" s="130">
        <f>訂單詳細資料表格[[#This Row],[數量]]*訂單詳細資料表格[[#This Row],[售價]]</f>
        <v>53640</v>
      </c>
      <c r="G186" s="131">
        <f>訂單詳細資料表格[[#This Row],[數量]]*VLOOKUP(訂單詳細資料表格[[#This Row],[產品編號]],產品資料表格[],4,FALSE)</f>
        <v>22900</v>
      </c>
    </row>
    <row r="187" spans="2:7" ht="16.5" customHeight="1" x14ac:dyDescent="0.25">
      <c r="B187" s="113" t="s">
        <v>285</v>
      </c>
      <c r="C187" s="128" t="s">
        <v>43</v>
      </c>
      <c r="D187" s="129">
        <v>20</v>
      </c>
      <c r="E187" s="130">
        <v>1570</v>
      </c>
      <c r="F187" s="130">
        <f>訂單詳細資料表格[[#This Row],[數量]]*訂單詳細資料表格[[#This Row],[售價]]</f>
        <v>31400</v>
      </c>
      <c r="G187" s="131">
        <f>訂單詳細資料表格[[#This Row],[數量]]*VLOOKUP(訂單詳細資料表格[[#This Row],[產品編號]],產品資料表格[],4,FALSE)</f>
        <v>21060</v>
      </c>
    </row>
    <row r="188" spans="2:7" ht="16.5" customHeight="1" x14ac:dyDescent="0.25">
      <c r="B188" s="113" t="s">
        <v>285</v>
      </c>
      <c r="C188" s="128" t="s">
        <v>22</v>
      </c>
      <c r="D188" s="129">
        <v>43</v>
      </c>
      <c r="E188" s="130">
        <v>1157</v>
      </c>
      <c r="F188" s="130">
        <f>訂單詳細資料表格[[#This Row],[數量]]*訂單詳細資料表格[[#This Row],[售價]]</f>
        <v>49751</v>
      </c>
      <c r="G188" s="131">
        <f>訂單詳細資料表格[[#This Row],[數量]]*VLOOKUP(訂單詳細資料表格[[#This Row],[產品編號]],產品資料表格[],4,FALSE)</f>
        <v>35346</v>
      </c>
    </row>
    <row r="189" spans="2:7" ht="16.5" customHeight="1" x14ac:dyDescent="0.25">
      <c r="B189" s="113" t="s">
        <v>285</v>
      </c>
      <c r="C189" s="128" t="s">
        <v>10</v>
      </c>
      <c r="D189" s="129">
        <v>59</v>
      </c>
      <c r="E189" s="130">
        <v>1270</v>
      </c>
      <c r="F189" s="130">
        <f>訂單詳細資料表格[[#This Row],[數量]]*訂單詳細資料表格[[#This Row],[售價]]</f>
        <v>74930</v>
      </c>
      <c r="G189" s="131">
        <f>訂單詳細資料表格[[#This Row],[數量]]*VLOOKUP(訂單詳細資料表格[[#This Row],[產品編號]],產品資料表格[],4,FALSE)</f>
        <v>42067</v>
      </c>
    </row>
    <row r="190" spans="2:7" ht="16.5" customHeight="1" x14ac:dyDescent="0.25">
      <c r="B190" s="113" t="s">
        <v>286</v>
      </c>
      <c r="C190" s="128" t="s">
        <v>22</v>
      </c>
      <c r="D190" s="129">
        <v>40</v>
      </c>
      <c r="E190" s="130">
        <v>1477</v>
      </c>
      <c r="F190" s="130">
        <f>訂單詳細資料表格[[#This Row],[數量]]*訂單詳細資料表格[[#This Row],[售價]]</f>
        <v>59080</v>
      </c>
      <c r="G190" s="131">
        <f>訂單詳細資料表格[[#This Row],[數量]]*VLOOKUP(訂單詳細資料表格[[#This Row],[產品編號]],產品資料表格[],4,FALSE)</f>
        <v>32880</v>
      </c>
    </row>
    <row r="191" spans="2:7" ht="16.5" customHeight="1" x14ac:dyDescent="0.25">
      <c r="B191" s="113" t="s">
        <v>286</v>
      </c>
      <c r="C191" s="128" t="s">
        <v>52</v>
      </c>
      <c r="D191" s="129">
        <v>48</v>
      </c>
      <c r="E191" s="130">
        <v>542</v>
      </c>
      <c r="F191" s="130">
        <f>訂單詳細資料表格[[#This Row],[數量]]*訂單詳細資料表格[[#This Row],[售價]]</f>
        <v>26016</v>
      </c>
      <c r="G191" s="131">
        <f>訂單詳細資料表格[[#This Row],[數量]]*VLOOKUP(訂單詳細資料表格[[#This Row],[產品編號]],產品資料表格[],4,FALSE)</f>
        <v>19152</v>
      </c>
    </row>
    <row r="192" spans="2:7" ht="16.5" customHeight="1" x14ac:dyDescent="0.25">
      <c r="B192" s="113" t="s">
        <v>566</v>
      </c>
      <c r="C192" s="128" t="s">
        <v>21</v>
      </c>
      <c r="D192" s="129">
        <v>17</v>
      </c>
      <c r="E192" s="130">
        <v>686</v>
      </c>
      <c r="F192" s="130">
        <f>訂單詳細資料表格[[#This Row],[數量]]*訂單詳細資料表格[[#This Row],[售價]]</f>
        <v>11662</v>
      </c>
      <c r="G192" s="131">
        <f>訂單詳細資料表格[[#This Row],[數量]]*VLOOKUP(訂單詳細資料表格[[#This Row],[產品編號]],產品資料表格[],4,FALSE)</f>
        <v>4896</v>
      </c>
    </row>
    <row r="193" spans="2:7" ht="16.5" customHeight="1" x14ac:dyDescent="0.25">
      <c r="B193" s="113" t="s">
        <v>287</v>
      </c>
      <c r="C193" s="128" t="s">
        <v>41</v>
      </c>
      <c r="D193" s="129">
        <v>12</v>
      </c>
      <c r="E193" s="130">
        <v>1577</v>
      </c>
      <c r="F193" s="130">
        <f>訂單詳細資料表格[[#This Row],[數量]]*訂單詳細資料表格[[#This Row],[售價]]</f>
        <v>18924</v>
      </c>
      <c r="G193" s="131">
        <f>訂單詳細資料表格[[#This Row],[數量]]*VLOOKUP(訂單詳細資料表格[[#This Row],[產品編號]],產品資料表格[],4,FALSE)</f>
        <v>9300</v>
      </c>
    </row>
    <row r="194" spans="2:7" ht="16.5" customHeight="1" x14ac:dyDescent="0.25">
      <c r="B194" s="113" t="s">
        <v>287</v>
      </c>
      <c r="C194" s="128" t="s">
        <v>42</v>
      </c>
      <c r="D194" s="129">
        <v>56</v>
      </c>
      <c r="E194" s="130">
        <v>1611</v>
      </c>
      <c r="F194" s="130">
        <f>訂單詳細資料表格[[#This Row],[數量]]*訂單詳細資料表格[[#This Row],[售價]]</f>
        <v>90216</v>
      </c>
      <c r="G194" s="131">
        <f>訂單詳細資料表格[[#This Row],[數量]]*VLOOKUP(訂單詳細資料表格[[#This Row],[產品編號]],產品資料表格[],4,FALSE)</f>
        <v>64512</v>
      </c>
    </row>
    <row r="195" spans="2:7" ht="16.5" customHeight="1" x14ac:dyDescent="0.25">
      <c r="B195" s="113" t="s">
        <v>287</v>
      </c>
      <c r="C195" s="128" t="s">
        <v>5</v>
      </c>
      <c r="D195" s="129">
        <v>36</v>
      </c>
      <c r="E195" s="130">
        <v>284</v>
      </c>
      <c r="F195" s="130">
        <f>訂單詳細資料表格[[#This Row],[數量]]*訂單詳細資料表格[[#This Row],[售價]]</f>
        <v>10224</v>
      </c>
      <c r="G195" s="131">
        <f>訂單詳細資料表格[[#This Row],[數量]]*VLOOKUP(訂單詳細資料表格[[#This Row],[產品編號]],產品資料表格[],4,FALSE)</f>
        <v>7560</v>
      </c>
    </row>
    <row r="196" spans="2:7" ht="16.5" customHeight="1" x14ac:dyDescent="0.25">
      <c r="B196" s="113" t="s">
        <v>288</v>
      </c>
      <c r="C196" s="128" t="s">
        <v>41</v>
      </c>
      <c r="D196" s="129">
        <v>11</v>
      </c>
      <c r="E196" s="130">
        <v>1593</v>
      </c>
      <c r="F196" s="130">
        <f>訂單詳細資料表格[[#This Row],[數量]]*訂單詳細資料表格[[#This Row],[售價]]</f>
        <v>17523</v>
      </c>
      <c r="G196" s="131">
        <f>訂單詳細資料表格[[#This Row],[數量]]*VLOOKUP(訂單詳細資料表格[[#This Row],[產品編號]],產品資料表格[],4,FALSE)</f>
        <v>8525</v>
      </c>
    </row>
    <row r="197" spans="2:7" ht="16.5" customHeight="1" x14ac:dyDescent="0.25">
      <c r="B197" s="113" t="s">
        <v>288</v>
      </c>
      <c r="C197" s="128" t="s">
        <v>42</v>
      </c>
      <c r="D197" s="129">
        <v>19</v>
      </c>
      <c r="E197" s="130">
        <v>1597</v>
      </c>
      <c r="F197" s="130">
        <f>訂單詳細資料表格[[#This Row],[數量]]*訂單詳細資料表格[[#This Row],[售價]]</f>
        <v>30343</v>
      </c>
      <c r="G197" s="131">
        <f>訂單詳細資料表格[[#This Row],[數量]]*VLOOKUP(訂單詳細資料表格[[#This Row],[產品編號]],產品資料表格[],4,FALSE)</f>
        <v>21888</v>
      </c>
    </row>
    <row r="198" spans="2:7" ht="16.5" customHeight="1" x14ac:dyDescent="0.25">
      <c r="B198" s="113" t="s">
        <v>567</v>
      </c>
      <c r="C198" s="128" t="s">
        <v>29</v>
      </c>
      <c r="D198" s="129">
        <v>52</v>
      </c>
      <c r="E198" s="130">
        <v>1581</v>
      </c>
      <c r="F198" s="130">
        <f>訂單詳細資料表格[[#This Row],[數量]]*訂單詳細資料表格[[#This Row],[售價]]</f>
        <v>82212</v>
      </c>
      <c r="G198" s="131">
        <f>訂單詳細資料表格[[#This Row],[數量]]*VLOOKUP(訂單詳細資料表格[[#This Row],[產品編號]],產品資料表格[],4,FALSE)</f>
        <v>46644</v>
      </c>
    </row>
    <row r="199" spans="2:7" ht="16.5" customHeight="1" x14ac:dyDescent="0.25">
      <c r="B199" s="113" t="s">
        <v>289</v>
      </c>
      <c r="C199" s="128" t="s">
        <v>42</v>
      </c>
      <c r="D199" s="129">
        <v>39</v>
      </c>
      <c r="E199" s="130">
        <v>1484</v>
      </c>
      <c r="F199" s="130">
        <f>訂單詳細資料表格[[#This Row],[數量]]*訂單詳細資料表格[[#This Row],[售價]]</f>
        <v>57876</v>
      </c>
      <c r="G199" s="131">
        <f>訂單詳細資料表格[[#This Row],[數量]]*VLOOKUP(訂單詳細資料表格[[#This Row],[產品編號]],產品資料表格[],4,FALSE)</f>
        <v>44928</v>
      </c>
    </row>
    <row r="200" spans="2:7" ht="16.5" customHeight="1" x14ac:dyDescent="0.25">
      <c r="B200" s="113" t="s">
        <v>289</v>
      </c>
      <c r="C200" s="128" t="s">
        <v>35</v>
      </c>
      <c r="D200" s="129">
        <v>61</v>
      </c>
      <c r="E200" s="130">
        <v>1605</v>
      </c>
      <c r="F200" s="130">
        <f>訂單詳細資料表格[[#This Row],[數量]]*訂單詳細資料表格[[#This Row],[售價]]</f>
        <v>97905</v>
      </c>
      <c r="G200" s="131">
        <f>訂單詳細資料表格[[#This Row],[數量]]*VLOOKUP(訂單詳細資料表格[[#This Row],[產品編號]],產品資料表格[],4,FALSE)</f>
        <v>56791</v>
      </c>
    </row>
    <row r="201" spans="2:7" ht="16.5" customHeight="1" x14ac:dyDescent="0.25">
      <c r="B201" s="113" t="s">
        <v>568</v>
      </c>
      <c r="C201" s="128" t="s">
        <v>0</v>
      </c>
      <c r="D201" s="129">
        <v>38</v>
      </c>
      <c r="E201" s="130">
        <v>2024</v>
      </c>
      <c r="F201" s="130">
        <f>訂單詳細資料表格[[#This Row],[數量]]*訂單詳細資料表格[[#This Row],[售價]]</f>
        <v>76912</v>
      </c>
      <c r="G201" s="131">
        <f>訂單詳細資料表格[[#This Row],[數量]]*VLOOKUP(訂單詳細資料表格[[#This Row],[產品編號]],產品資料表格[],4,FALSE)</f>
        <v>41762</v>
      </c>
    </row>
    <row r="202" spans="2:7" ht="16.5" customHeight="1" x14ac:dyDescent="0.25">
      <c r="B202" s="113" t="s">
        <v>568</v>
      </c>
      <c r="C202" s="128" t="s">
        <v>42</v>
      </c>
      <c r="D202" s="129">
        <v>34</v>
      </c>
      <c r="E202" s="130">
        <v>2088</v>
      </c>
      <c r="F202" s="130">
        <f>訂單詳細資料表格[[#This Row],[數量]]*訂單詳細資料表格[[#This Row],[售價]]</f>
        <v>70992</v>
      </c>
      <c r="G202" s="131">
        <f>訂單詳細資料表格[[#This Row],[數量]]*VLOOKUP(訂單詳細資料表格[[#This Row],[產品編號]],產品資料表格[],4,FALSE)</f>
        <v>39168</v>
      </c>
    </row>
    <row r="203" spans="2:7" ht="16.5" customHeight="1" x14ac:dyDescent="0.25">
      <c r="B203" s="113" t="s">
        <v>290</v>
      </c>
      <c r="C203" s="128" t="s">
        <v>42</v>
      </c>
      <c r="D203" s="129">
        <v>58</v>
      </c>
      <c r="E203" s="130">
        <v>1577</v>
      </c>
      <c r="F203" s="130">
        <f>訂單詳細資料表格[[#This Row],[數量]]*訂單詳細資料表格[[#This Row],[售價]]</f>
        <v>91466</v>
      </c>
      <c r="G203" s="131">
        <f>訂單詳細資料表格[[#This Row],[數量]]*VLOOKUP(訂單詳細資料表格[[#This Row],[產品編號]],產品資料表格[],4,FALSE)</f>
        <v>66816</v>
      </c>
    </row>
    <row r="204" spans="2:7" ht="16.5" customHeight="1" x14ac:dyDescent="0.25">
      <c r="B204" s="113" t="s">
        <v>290</v>
      </c>
      <c r="C204" s="128" t="s">
        <v>45</v>
      </c>
      <c r="D204" s="129">
        <v>23</v>
      </c>
      <c r="E204" s="130">
        <v>1056</v>
      </c>
      <c r="F204" s="130">
        <f>訂單詳細資料表格[[#This Row],[數量]]*訂單詳細資料表格[[#This Row],[售價]]</f>
        <v>24288</v>
      </c>
      <c r="G204" s="131">
        <f>訂單詳細資料表格[[#This Row],[數量]]*VLOOKUP(訂單詳細資料表格[[#This Row],[產品編號]],產品資料表格[],4,FALSE)</f>
        <v>13754</v>
      </c>
    </row>
    <row r="205" spans="2:7" ht="16.5" customHeight="1" x14ac:dyDescent="0.25">
      <c r="B205" s="113" t="s">
        <v>290</v>
      </c>
      <c r="C205" s="128" t="s">
        <v>52</v>
      </c>
      <c r="D205" s="129">
        <v>30</v>
      </c>
      <c r="E205" s="130">
        <v>739</v>
      </c>
      <c r="F205" s="130">
        <f>訂單詳細資料表格[[#This Row],[數量]]*訂單詳細資料表格[[#This Row],[售價]]</f>
        <v>22170</v>
      </c>
      <c r="G205" s="131">
        <f>訂單詳細資料表格[[#This Row],[數量]]*VLOOKUP(訂單詳細資料表格[[#This Row],[產品編號]],產品資料表格[],4,FALSE)</f>
        <v>11970</v>
      </c>
    </row>
    <row r="206" spans="2:7" ht="16.5" customHeight="1" x14ac:dyDescent="0.25">
      <c r="B206" s="113" t="s">
        <v>290</v>
      </c>
      <c r="C206" s="128" t="s">
        <v>36</v>
      </c>
      <c r="D206" s="129">
        <v>37</v>
      </c>
      <c r="E206" s="130">
        <v>1818</v>
      </c>
      <c r="F206" s="130">
        <f>訂單詳細資料表格[[#This Row],[數量]]*訂單詳細資料表格[[#This Row],[售價]]</f>
        <v>67266</v>
      </c>
      <c r="G206" s="131">
        <f>訂單詳細資料表格[[#This Row],[數量]]*VLOOKUP(訂單詳細資料表格[[#This Row],[產品編號]],產品資料表格[],4,FALSE)</f>
        <v>36704</v>
      </c>
    </row>
    <row r="207" spans="2:7" ht="16.5" customHeight="1" x14ac:dyDescent="0.25">
      <c r="B207" s="113" t="s">
        <v>290</v>
      </c>
      <c r="C207" s="128" t="s">
        <v>37</v>
      </c>
      <c r="D207" s="129">
        <v>32</v>
      </c>
      <c r="E207" s="130">
        <v>1158</v>
      </c>
      <c r="F207" s="130">
        <f>訂單詳細資料表格[[#This Row],[數量]]*訂單詳細資料表格[[#This Row],[售價]]</f>
        <v>37056</v>
      </c>
      <c r="G207" s="131">
        <f>訂單詳細資料表格[[#This Row],[數量]]*VLOOKUP(訂單詳細資料表格[[#This Row],[產品編號]],產品資料表格[],4,FALSE)</f>
        <v>25760</v>
      </c>
    </row>
    <row r="208" spans="2:7" ht="16.5" customHeight="1" x14ac:dyDescent="0.25">
      <c r="B208" s="113" t="s">
        <v>290</v>
      </c>
      <c r="C208" s="128" t="s">
        <v>173</v>
      </c>
      <c r="D208" s="129">
        <v>41</v>
      </c>
      <c r="E208" s="130">
        <v>1027</v>
      </c>
      <c r="F208" s="130">
        <f>訂單詳細資料表格[[#This Row],[數量]]*訂單詳細資料表格[[#This Row],[售價]]</f>
        <v>42107</v>
      </c>
      <c r="G208" s="131">
        <f>訂單詳細資料表格[[#This Row],[數量]]*VLOOKUP(訂單詳細資料表格[[#This Row],[產品編號]],產品資料表格[],4,FALSE)</f>
        <v>29643</v>
      </c>
    </row>
    <row r="209" spans="2:7" ht="16.5" customHeight="1" x14ac:dyDescent="0.25">
      <c r="B209" s="113" t="s">
        <v>569</v>
      </c>
      <c r="C209" s="128" t="s">
        <v>0</v>
      </c>
      <c r="D209" s="129">
        <v>46</v>
      </c>
      <c r="E209" s="130">
        <v>1458</v>
      </c>
      <c r="F209" s="130">
        <f>訂單詳細資料表格[[#This Row],[數量]]*訂單詳細資料表格[[#This Row],[售價]]</f>
        <v>67068</v>
      </c>
      <c r="G209" s="131">
        <f>訂單詳細資料表格[[#This Row],[數量]]*VLOOKUP(訂單詳細資料表格[[#This Row],[產品編號]],產品資料表格[],4,FALSE)</f>
        <v>50554</v>
      </c>
    </row>
    <row r="210" spans="2:7" ht="16.5" customHeight="1" x14ac:dyDescent="0.25">
      <c r="B210" s="113" t="s">
        <v>291</v>
      </c>
      <c r="C210" s="128" t="s">
        <v>0</v>
      </c>
      <c r="D210" s="129">
        <v>40</v>
      </c>
      <c r="E210" s="130">
        <v>1660</v>
      </c>
      <c r="F210" s="130">
        <f>訂單詳細資料表格[[#This Row],[數量]]*訂單詳細資料表格[[#This Row],[售價]]</f>
        <v>66400</v>
      </c>
      <c r="G210" s="131">
        <f>訂單詳細資料表格[[#This Row],[數量]]*VLOOKUP(訂單詳細資料表格[[#This Row],[產品編號]],產品資料表格[],4,FALSE)</f>
        <v>43960</v>
      </c>
    </row>
    <row r="211" spans="2:7" ht="16.5" customHeight="1" x14ac:dyDescent="0.25">
      <c r="B211" s="113" t="s">
        <v>291</v>
      </c>
      <c r="C211" s="128" t="s">
        <v>44</v>
      </c>
      <c r="D211" s="129">
        <v>57</v>
      </c>
      <c r="E211" s="130">
        <v>1269</v>
      </c>
      <c r="F211" s="130">
        <f>訂單詳細資料表格[[#This Row],[數量]]*訂單詳細資料表格[[#This Row],[售價]]</f>
        <v>72333</v>
      </c>
      <c r="G211" s="131">
        <f>訂單詳細資料表格[[#This Row],[數量]]*VLOOKUP(訂單詳細資料表格[[#This Row],[產品編號]],產品資料表格[],4,FALSE)</f>
        <v>31293</v>
      </c>
    </row>
    <row r="212" spans="2:7" ht="16.5" customHeight="1" x14ac:dyDescent="0.25">
      <c r="B212" s="113" t="s">
        <v>291</v>
      </c>
      <c r="C212" s="128" t="s">
        <v>17</v>
      </c>
      <c r="D212" s="129">
        <v>14</v>
      </c>
      <c r="E212" s="130">
        <v>147</v>
      </c>
      <c r="F212" s="130">
        <f>訂單詳細資料表格[[#This Row],[數量]]*訂單詳細資料表格[[#This Row],[售價]]</f>
        <v>2058</v>
      </c>
      <c r="G212" s="131">
        <f>訂單詳細資料表格[[#This Row],[數量]]*VLOOKUP(訂單詳細資料表格[[#This Row],[產品編號]],產品資料表格[],4,FALSE)</f>
        <v>1484</v>
      </c>
    </row>
    <row r="213" spans="2:7" ht="16.5" customHeight="1" x14ac:dyDescent="0.25">
      <c r="B213" s="113" t="s">
        <v>292</v>
      </c>
      <c r="C213" s="128" t="s">
        <v>42</v>
      </c>
      <c r="D213" s="129">
        <v>48</v>
      </c>
      <c r="E213" s="130">
        <v>1795</v>
      </c>
      <c r="F213" s="130">
        <f>訂單詳細資料表格[[#This Row],[數量]]*訂單詳細資料表格[[#This Row],[售價]]</f>
        <v>86160</v>
      </c>
      <c r="G213" s="131">
        <f>訂單詳細資料表格[[#This Row],[數量]]*VLOOKUP(訂單詳細資料表格[[#This Row],[產品編號]],產品資料表格[],4,FALSE)</f>
        <v>55296</v>
      </c>
    </row>
    <row r="214" spans="2:7" ht="16.5" customHeight="1" x14ac:dyDescent="0.25">
      <c r="B214" s="113" t="s">
        <v>292</v>
      </c>
      <c r="C214" s="128" t="s">
        <v>35</v>
      </c>
      <c r="D214" s="129">
        <v>17</v>
      </c>
      <c r="E214" s="130">
        <v>1635</v>
      </c>
      <c r="F214" s="130">
        <f>訂單詳細資料表格[[#This Row],[數量]]*訂單詳細資料表格[[#This Row],[售價]]</f>
        <v>27795</v>
      </c>
      <c r="G214" s="131">
        <f>訂單詳細資料表格[[#This Row],[數量]]*VLOOKUP(訂單詳細資料表格[[#This Row],[產品編號]],產品資料表格[],4,FALSE)</f>
        <v>15827</v>
      </c>
    </row>
    <row r="215" spans="2:7" ht="16.5" customHeight="1" x14ac:dyDescent="0.25">
      <c r="B215" s="113" t="s">
        <v>292</v>
      </c>
      <c r="C215" s="128" t="s">
        <v>25</v>
      </c>
      <c r="D215" s="129">
        <v>39</v>
      </c>
      <c r="E215" s="130">
        <v>1523</v>
      </c>
      <c r="F215" s="130">
        <f>訂單詳細資料表格[[#This Row],[數量]]*訂單詳細資料表格[[#This Row],[售價]]</f>
        <v>59397</v>
      </c>
      <c r="G215" s="131">
        <f>訂單詳細資料表格[[#This Row],[數量]]*VLOOKUP(訂單詳細資料表格[[#This Row],[產品編號]],產品資料表格[],4,FALSE)</f>
        <v>25077</v>
      </c>
    </row>
    <row r="216" spans="2:7" ht="16.5" customHeight="1" x14ac:dyDescent="0.25">
      <c r="B216" s="113" t="s">
        <v>292</v>
      </c>
      <c r="C216" s="128" t="s">
        <v>7</v>
      </c>
      <c r="D216" s="129">
        <v>22</v>
      </c>
      <c r="E216" s="130">
        <v>2579</v>
      </c>
      <c r="F216" s="130">
        <f>訂單詳細資料表格[[#This Row],[數量]]*訂單詳細資料表格[[#This Row],[售價]]</f>
        <v>56738</v>
      </c>
      <c r="G216" s="131">
        <f>訂單詳細資料表格[[#This Row],[數量]]*VLOOKUP(訂單詳細資料表格[[#This Row],[產品編號]],產品資料表格[],4,FALSE)</f>
        <v>25432</v>
      </c>
    </row>
    <row r="217" spans="2:7" ht="16.5" customHeight="1" x14ac:dyDescent="0.25">
      <c r="B217" s="113" t="s">
        <v>292</v>
      </c>
      <c r="C217" s="128" t="s">
        <v>29</v>
      </c>
      <c r="D217" s="129">
        <v>48</v>
      </c>
      <c r="E217" s="130">
        <v>1382</v>
      </c>
      <c r="F217" s="130">
        <f>訂單詳細資料表格[[#This Row],[數量]]*訂單詳細資料表格[[#This Row],[售價]]</f>
        <v>66336</v>
      </c>
      <c r="G217" s="131">
        <f>訂單詳細資料表格[[#This Row],[數量]]*VLOOKUP(訂單詳細資料表格[[#This Row],[產品編號]],產品資料表格[],4,FALSE)</f>
        <v>43056</v>
      </c>
    </row>
    <row r="218" spans="2:7" ht="16.5" customHeight="1" x14ac:dyDescent="0.25">
      <c r="B218" s="113" t="s">
        <v>570</v>
      </c>
      <c r="C218" s="128" t="s">
        <v>0</v>
      </c>
      <c r="D218" s="129">
        <v>21</v>
      </c>
      <c r="E218" s="130">
        <v>1440</v>
      </c>
      <c r="F218" s="130">
        <f>訂單詳細資料表格[[#This Row],[數量]]*訂單詳細資料表格[[#This Row],[售價]]</f>
        <v>30240</v>
      </c>
      <c r="G218" s="131">
        <f>訂單詳細資料表格[[#This Row],[數量]]*VLOOKUP(訂單詳細資料表格[[#This Row],[產品編號]],產品資料表格[],4,FALSE)</f>
        <v>23079</v>
      </c>
    </row>
    <row r="219" spans="2:7" ht="16.5" customHeight="1" x14ac:dyDescent="0.25">
      <c r="B219" s="113" t="s">
        <v>570</v>
      </c>
      <c r="C219" s="128" t="s">
        <v>21</v>
      </c>
      <c r="D219" s="129">
        <v>56</v>
      </c>
      <c r="E219" s="130">
        <v>659</v>
      </c>
      <c r="F219" s="130">
        <f>訂單詳細資料表格[[#This Row],[數量]]*訂單詳細資料表格[[#This Row],[售價]]</f>
        <v>36904</v>
      </c>
      <c r="G219" s="131">
        <f>訂單詳細資料表格[[#This Row],[數量]]*VLOOKUP(訂單詳細資料表格[[#This Row],[產品編號]],產品資料表格[],4,FALSE)</f>
        <v>16128</v>
      </c>
    </row>
    <row r="220" spans="2:7" ht="16.5" customHeight="1" x14ac:dyDescent="0.25">
      <c r="B220" s="113" t="s">
        <v>293</v>
      </c>
      <c r="C220" s="128" t="s">
        <v>16</v>
      </c>
      <c r="D220" s="129">
        <v>54</v>
      </c>
      <c r="E220" s="130">
        <v>1388</v>
      </c>
      <c r="F220" s="130">
        <f>訂單詳細資料表格[[#This Row],[數量]]*訂單詳細資料表格[[#This Row],[售價]]</f>
        <v>74952</v>
      </c>
      <c r="G220" s="131">
        <f>訂單詳細資料表格[[#This Row],[數量]]*VLOOKUP(訂單詳細資料表格[[#This Row],[產品編號]],產品資料表格[],4,FALSE)</f>
        <v>48870</v>
      </c>
    </row>
    <row r="221" spans="2:7" ht="16.5" customHeight="1" x14ac:dyDescent="0.25">
      <c r="B221" s="113" t="s">
        <v>293</v>
      </c>
      <c r="C221" s="128" t="s">
        <v>14</v>
      </c>
      <c r="D221" s="129">
        <v>26</v>
      </c>
      <c r="E221" s="130">
        <v>1099</v>
      </c>
      <c r="F221" s="130">
        <f>訂單詳細資料表格[[#This Row],[數量]]*訂單詳細資料表格[[#This Row],[售價]]</f>
        <v>28574</v>
      </c>
      <c r="G221" s="131">
        <f>訂單詳細資料表格[[#This Row],[數量]]*VLOOKUP(訂單詳細資料表格[[#This Row],[產品編號]],產品資料表格[],4,FALSE)</f>
        <v>15860</v>
      </c>
    </row>
    <row r="222" spans="2:7" ht="16.5" customHeight="1" x14ac:dyDescent="0.25">
      <c r="B222" s="113" t="s">
        <v>293</v>
      </c>
      <c r="C222" s="128" t="s">
        <v>15</v>
      </c>
      <c r="D222" s="129">
        <v>15</v>
      </c>
      <c r="E222" s="130">
        <v>1088</v>
      </c>
      <c r="F222" s="130">
        <f>訂單詳細資料表格[[#This Row],[數量]]*訂單詳細資料表格[[#This Row],[售價]]</f>
        <v>16320</v>
      </c>
      <c r="G222" s="131">
        <f>訂單詳細資料表格[[#This Row],[數量]]*VLOOKUP(訂單詳細資料表格[[#This Row],[產品編號]],產品資料表格[],4,FALSE)</f>
        <v>9885</v>
      </c>
    </row>
    <row r="223" spans="2:7" ht="16.5" customHeight="1" x14ac:dyDescent="0.25">
      <c r="B223" s="113" t="s">
        <v>293</v>
      </c>
      <c r="C223" s="128" t="s">
        <v>32</v>
      </c>
      <c r="D223" s="129">
        <v>58</v>
      </c>
      <c r="E223" s="130">
        <v>1138</v>
      </c>
      <c r="F223" s="130">
        <f>訂單詳細資料表格[[#This Row],[數量]]*訂單詳細資料表格[[#This Row],[售價]]</f>
        <v>66004</v>
      </c>
      <c r="G223" s="131">
        <f>訂單詳細資料表格[[#This Row],[數量]]*VLOOKUP(訂單詳細資料表格[[#This Row],[產品編號]],產品資料表格[],4,FALSE)</f>
        <v>45936</v>
      </c>
    </row>
    <row r="224" spans="2:7" ht="16.5" customHeight="1" x14ac:dyDescent="0.25">
      <c r="B224" s="113" t="s">
        <v>293</v>
      </c>
      <c r="C224" s="128" t="s">
        <v>36</v>
      </c>
      <c r="D224" s="129">
        <v>16</v>
      </c>
      <c r="E224" s="130">
        <v>1345</v>
      </c>
      <c r="F224" s="130">
        <f>訂單詳細資料表格[[#This Row],[數量]]*訂單詳細資料表格[[#This Row],[售價]]</f>
        <v>21520</v>
      </c>
      <c r="G224" s="131">
        <f>訂單詳細資料表格[[#This Row],[數量]]*VLOOKUP(訂單詳細資料表格[[#This Row],[產品編號]],產品資料表格[],4,FALSE)</f>
        <v>15872</v>
      </c>
    </row>
    <row r="225" spans="2:7" ht="16.5" customHeight="1" x14ac:dyDescent="0.25">
      <c r="B225" s="113" t="s">
        <v>293</v>
      </c>
      <c r="C225" s="128" t="s">
        <v>31</v>
      </c>
      <c r="D225" s="129">
        <v>46</v>
      </c>
      <c r="E225" s="130">
        <v>1143</v>
      </c>
      <c r="F225" s="130">
        <f>訂單詳細資料表格[[#This Row],[數量]]*訂單詳細資料表格[[#This Row],[售價]]</f>
        <v>52578</v>
      </c>
      <c r="G225" s="131">
        <f>訂單詳細資料表格[[#This Row],[數量]]*VLOOKUP(訂單詳細資料表格[[#This Row],[產品編號]],產品資料表格[],4,FALSE)</f>
        <v>43562</v>
      </c>
    </row>
    <row r="226" spans="2:7" ht="16.5" customHeight="1" x14ac:dyDescent="0.25">
      <c r="B226" s="113" t="s">
        <v>220</v>
      </c>
      <c r="C226" s="128" t="s">
        <v>19</v>
      </c>
      <c r="D226" s="129">
        <v>35</v>
      </c>
      <c r="E226" s="130">
        <v>468</v>
      </c>
      <c r="F226" s="130">
        <f>訂單詳細資料表格[[#This Row],[數量]]*訂單詳細資料表格[[#This Row],[售價]]</f>
        <v>16380</v>
      </c>
      <c r="G226" s="131">
        <f>訂單詳細資料表格[[#This Row],[數量]]*VLOOKUP(訂單詳細資料表格[[#This Row],[產品編號]],產品資料表格[],4,FALSE)</f>
        <v>10500</v>
      </c>
    </row>
    <row r="227" spans="2:7" ht="16.5" customHeight="1" x14ac:dyDescent="0.25">
      <c r="B227" s="113" t="s">
        <v>294</v>
      </c>
      <c r="C227" s="128" t="s">
        <v>21</v>
      </c>
      <c r="D227" s="129">
        <v>16</v>
      </c>
      <c r="E227" s="130">
        <v>391</v>
      </c>
      <c r="F227" s="130">
        <f>訂單詳細資料表格[[#This Row],[數量]]*訂單詳細資料表格[[#This Row],[售價]]</f>
        <v>6256</v>
      </c>
      <c r="G227" s="131">
        <f>訂單詳細資料表格[[#This Row],[數量]]*VLOOKUP(訂單詳細資料表格[[#This Row],[產品編號]],產品資料表格[],4,FALSE)</f>
        <v>4608</v>
      </c>
    </row>
    <row r="228" spans="2:7" ht="16.5" customHeight="1" x14ac:dyDescent="0.25">
      <c r="B228" s="113" t="s">
        <v>294</v>
      </c>
      <c r="C228" s="128" t="s">
        <v>38</v>
      </c>
      <c r="D228" s="129">
        <v>42</v>
      </c>
      <c r="E228" s="130">
        <v>2488</v>
      </c>
      <c r="F228" s="130">
        <f>訂單詳細資料表格[[#This Row],[數量]]*訂單詳細資料表格[[#This Row],[售價]]</f>
        <v>104496</v>
      </c>
      <c r="G228" s="131">
        <f>訂單詳細資料表格[[#This Row],[數量]]*VLOOKUP(訂單詳細資料表格[[#This Row],[產品編號]],產品資料表格[],4,FALSE)</f>
        <v>44856</v>
      </c>
    </row>
    <row r="229" spans="2:7" ht="16.5" customHeight="1" x14ac:dyDescent="0.25">
      <c r="B229" s="113" t="s">
        <v>294</v>
      </c>
      <c r="C229" s="128" t="s">
        <v>17</v>
      </c>
      <c r="D229" s="129">
        <v>31</v>
      </c>
      <c r="E229" s="130">
        <v>150</v>
      </c>
      <c r="F229" s="130">
        <f>訂單詳細資料表格[[#This Row],[數量]]*訂單詳細資料表格[[#This Row],[售價]]</f>
        <v>4650</v>
      </c>
      <c r="G229" s="131">
        <f>訂單詳細資料表格[[#This Row],[數量]]*VLOOKUP(訂單詳細資料表格[[#This Row],[產品編號]],產品資料表格[],4,FALSE)</f>
        <v>3286</v>
      </c>
    </row>
    <row r="230" spans="2:7" ht="16.5" customHeight="1" x14ac:dyDescent="0.25">
      <c r="B230" s="113" t="s">
        <v>294</v>
      </c>
      <c r="C230" s="128" t="s">
        <v>51</v>
      </c>
      <c r="D230" s="129">
        <v>27</v>
      </c>
      <c r="E230" s="130">
        <v>2117</v>
      </c>
      <c r="F230" s="130">
        <f>訂單詳細資料表格[[#This Row],[數量]]*訂單詳細資料表格[[#This Row],[售價]]</f>
        <v>57159</v>
      </c>
      <c r="G230" s="131">
        <f>訂單詳細資料表格[[#This Row],[數量]]*VLOOKUP(訂單詳細資料表格[[#This Row],[產品編號]],產品資料表格[],4,FALSE)</f>
        <v>30915</v>
      </c>
    </row>
    <row r="231" spans="2:7" ht="16.5" customHeight="1" x14ac:dyDescent="0.25">
      <c r="B231" s="113" t="s">
        <v>294</v>
      </c>
      <c r="C231" s="128" t="s">
        <v>52</v>
      </c>
      <c r="D231" s="129">
        <v>27</v>
      </c>
      <c r="E231" s="130">
        <v>529</v>
      </c>
      <c r="F231" s="130">
        <f>訂單詳細資料表格[[#This Row],[數量]]*訂單詳細資料表格[[#This Row],[售價]]</f>
        <v>14283</v>
      </c>
      <c r="G231" s="131">
        <f>訂單詳細資料表格[[#This Row],[數量]]*VLOOKUP(訂單詳細資料表格[[#This Row],[產品編號]],產品資料表格[],4,FALSE)</f>
        <v>10773</v>
      </c>
    </row>
    <row r="232" spans="2:7" ht="16.5" customHeight="1" x14ac:dyDescent="0.25">
      <c r="B232" s="113" t="s">
        <v>294</v>
      </c>
      <c r="C232" s="128" t="s">
        <v>34</v>
      </c>
      <c r="D232" s="129">
        <v>40</v>
      </c>
      <c r="E232" s="130">
        <v>1345</v>
      </c>
      <c r="F232" s="130">
        <f>訂單詳細資料表格[[#This Row],[數量]]*訂單詳細資料表格[[#This Row],[售價]]</f>
        <v>53800</v>
      </c>
      <c r="G232" s="131">
        <f>訂單詳細資料表格[[#This Row],[數量]]*VLOOKUP(訂單詳細資料表格[[#This Row],[產品編號]],產品資料表格[],4,FALSE)</f>
        <v>27480</v>
      </c>
    </row>
    <row r="233" spans="2:7" ht="16.5" customHeight="1" x14ac:dyDescent="0.25">
      <c r="B233" s="113" t="s">
        <v>294</v>
      </c>
      <c r="C233" s="128" t="s">
        <v>25</v>
      </c>
      <c r="D233" s="129">
        <v>18</v>
      </c>
      <c r="E233" s="130">
        <v>1355</v>
      </c>
      <c r="F233" s="130">
        <f>訂單詳細資料表格[[#This Row],[數量]]*訂單詳細資料表格[[#This Row],[售價]]</f>
        <v>24390</v>
      </c>
      <c r="G233" s="131">
        <f>訂單詳細資料表格[[#This Row],[數量]]*VLOOKUP(訂單詳細資料表格[[#This Row],[產品編號]],產品資料表格[],4,FALSE)</f>
        <v>11574</v>
      </c>
    </row>
    <row r="234" spans="2:7" ht="16.5" customHeight="1" x14ac:dyDescent="0.25">
      <c r="B234" s="113" t="s">
        <v>294</v>
      </c>
      <c r="C234" s="128" t="s">
        <v>53</v>
      </c>
      <c r="D234" s="129">
        <v>43</v>
      </c>
      <c r="E234" s="130">
        <v>984</v>
      </c>
      <c r="F234" s="130">
        <f>訂單詳細資料表格[[#This Row],[數量]]*訂單詳細資料表格[[#This Row],[售價]]</f>
        <v>42312</v>
      </c>
      <c r="G234" s="131">
        <f>訂單詳細資料表格[[#This Row],[數量]]*VLOOKUP(訂單詳細資料表格[[#This Row],[產品編號]],產品資料表格[],4,FALSE)</f>
        <v>32551</v>
      </c>
    </row>
    <row r="235" spans="2:7" ht="16.5" customHeight="1" x14ac:dyDescent="0.25">
      <c r="B235" s="113" t="s">
        <v>295</v>
      </c>
      <c r="C235" s="128" t="s">
        <v>0</v>
      </c>
      <c r="D235" s="129">
        <v>58</v>
      </c>
      <c r="E235" s="130">
        <v>1445</v>
      </c>
      <c r="F235" s="130">
        <f>訂單詳細資料表格[[#This Row],[數量]]*訂單詳細資料表格[[#This Row],[售價]]</f>
        <v>83810</v>
      </c>
      <c r="G235" s="131">
        <f>訂單詳細資料表格[[#This Row],[數量]]*VLOOKUP(訂單詳細資料表格[[#This Row],[產品編號]],產品資料表格[],4,FALSE)</f>
        <v>63742</v>
      </c>
    </row>
    <row r="236" spans="2:7" ht="16.5" customHeight="1" x14ac:dyDescent="0.25">
      <c r="B236" s="113" t="s">
        <v>295</v>
      </c>
      <c r="C236" s="128" t="s">
        <v>42</v>
      </c>
      <c r="D236" s="129">
        <v>40</v>
      </c>
      <c r="E236" s="130">
        <v>1775</v>
      </c>
      <c r="F236" s="130">
        <f>訂單詳細資料表格[[#This Row],[數量]]*訂單詳細資料表格[[#This Row],[售價]]</f>
        <v>71000</v>
      </c>
      <c r="G236" s="131">
        <f>訂單詳細資料表格[[#This Row],[數量]]*VLOOKUP(訂單詳細資料表格[[#This Row],[產品編號]],產品資料表格[],4,FALSE)</f>
        <v>46080</v>
      </c>
    </row>
    <row r="237" spans="2:7" ht="16.5" customHeight="1" x14ac:dyDescent="0.25">
      <c r="B237" s="113" t="s">
        <v>295</v>
      </c>
      <c r="C237" s="128" t="s">
        <v>52</v>
      </c>
      <c r="D237" s="129">
        <v>15</v>
      </c>
      <c r="E237" s="130">
        <v>638</v>
      </c>
      <c r="F237" s="130">
        <f>訂單詳細資料表格[[#This Row],[數量]]*訂單詳細資料表格[[#This Row],[售價]]</f>
        <v>9570</v>
      </c>
      <c r="G237" s="131">
        <f>訂單詳細資料表格[[#This Row],[數量]]*VLOOKUP(訂單詳細資料表格[[#This Row],[產品編號]],產品資料表格[],4,FALSE)</f>
        <v>5985</v>
      </c>
    </row>
    <row r="238" spans="2:7" ht="16.5" customHeight="1" x14ac:dyDescent="0.25">
      <c r="B238" s="113" t="s">
        <v>571</v>
      </c>
      <c r="C238" s="128" t="s">
        <v>54</v>
      </c>
      <c r="D238" s="129">
        <v>48</v>
      </c>
      <c r="E238" s="130">
        <v>170</v>
      </c>
      <c r="F238" s="130">
        <f>訂單詳細資料表格[[#This Row],[數量]]*訂單詳細資料表格[[#This Row],[售價]]</f>
        <v>8160</v>
      </c>
      <c r="G238" s="131">
        <f>訂單詳細資料表格[[#This Row],[數量]]*VLOOKUP(訂單詳細資料表格[[#This Row],[產品編號]],產品資料表格[],4,FALSE)</f>
        <v>4320</v>
      </c>
    </row>
    <row r="239" spans="2:7" ht="16.5" customHeight="1" x14ac:dyDescent="0.25">
      <c r="B239" s="113" t="s">
        <v>296</v>
      </c>
      <c r="C239" s="128" t="s">
        <v>47</v>
      </c>
      <c r="D239" s="129">
        <v>48</v>
      </c>
      <c r="E239" s="130">
        <v>352</v>
      </c>
      <c r="F239" s="130">
        <f>訂單詳細資料表格[[#This Row],[數量]]*訂單詳細資料表格[[#This Row],[售價]]</f>
        <v>16896</v>
      </c>
      <c r="G239" s="131">
        <f>訂單詳細資料表格[[#This Row],[數量]]*VLOOKUP(訂單詳細資料表格[[#This Row],[產品編號]],產品資料表格[],4,FALSE)</f>
        <v>11088</v>
      </c>
    </row>
    <row r="240" spans="2:7" ht="16.5" customHeight="1" x14ac:dyDescent="0.25">
      <c r="B240" s="113" t="s">
        <v>296</v>
      </c>
      <c r="C240" s="128" t="s">
        <v>19</v>
      </c>
      <c r="D240" s="129">
        <v>34</v>
      </c>
      <c r="E240" s="130">
        <v>532</v>
      </c>
      <c r="F240" s="130">
        <f>訂單詳細資料表格[[#This Row],[數量]]*訂單詳細資料表格[[#This Row],[售價]]</f>
        <v>18088</v>
      </c>
      <c r="G240" s="131">
        <f>訂單詳細資料表格[[#This Row],[數量]]*VLOOKUP(訂單詳細資料表格[[#This Row],[產品編號]],產品資料表格[],4,FALSE)</f>
        <v>10200</v>
      </c>
    </row>
    <row r="241" spans="2:7" ht="16.5" customHeight="1" x14ac:dyDescent="0.25">
      <c r="B241" s="113" t="s">
        <v>297</v>
      </c>
      <c r="C241" s="128" t="s">
        <v>44</v>
      </c>
      <c r="D241" s="129">
        <v>72</v>
      </c>
      <c r="E241" s="130">
        <v>1123</v>
      </c>
      <c r="F241" s="130">
        <f>訂單詳細資料表格[[#This Row],[數量]]*訂單詳細資料表格[[#This Row],[售價]]</f>
        <v>80856</v>
      </c>
      <c r="G241" s="131">
        <f>訂單詳細資料表格[[#This Row],[數量]]*VLOOKUP(訂單詳細資料表格[[#This Row],[產品編號]],產品資料表格[],4,FALSE)</f>
        <v>39528</v>
      </c>
    </row>
    <row r="242" spans="2:7" ht="16.5" customHeight="1" x14ac:dyDescent="0.25">
      <c r="B242" s="113" t="s">
        <v>298</v>
      </c>
      <c r="C242" s="128" t="s">
        <v>37</v>
      </c>
      <c r="D242" s="129">
        <v>51</v>
      </c>
      <c r="E242" s="130">
        <v>1064</v>
      </c>
      <c r="F242" s="130">
        <f>訂單詳細資料表格[[#This Row],[數量]]*訂單詳細資料表格[[#This Row],[售價]]</f>
        <v>54264</v>
      </c>
      <c r="G242" s="131">
        <f>訂單詳細資料表格[[#This Row],[數量]]*VLOOKUP(訂單詳細資料表格[[#This Row],[產品編號]],產品資料表格[],4,FALSE)</f>
        <v>41055</v>
      </c>
    </row>
    <row r="243" spans="2:7" ht="16.5" customHeight="1" x14ac:dyDescent="0.25">
      <c r="B243" s="113" t="s">
        <v>298</v>
      </c>
      <c r="C243" s="128" t="s">
        <v>15</v>
      </c>
      <c r="D243" s="129">
        <v>55</v>
      </c>
      <c r="E243" s="130">
        <v>1182</v>
      </c>
      <c r="F243" s="130">
        <f>訂單詳細資料表格[[#This Row],[數量]]*訂單詳細資料表格[[#This Row],[售價]]</f>
        <v>65010</v>
      </c>
      <c r="G243" s="131">
        <f>訂單詳細資料表格[[#This Row],[數量]]*VLOOKUP(訂單詳細資料表格[[#This Row],[產品編號]],產品資料表格[],4,FALSE)</f>
        <v>36245</v>
      </c>
    </row>
    <row r="244" spans="2:7" ht="16.5" customHeight="1" x14ac:dyDescent="0.25">
      <c r="B244" s="113" t="s">
        <v>298</v>
      </c>
      <c r="C244" s="128" t="s">
        <v>42</v>
      </c>
      <c r="D244" s="129">
        <v>15</v>
      </c>
      <c r="E244" s="130">
        <v>1919</v>
      </c>
      <c r="F244" s="130">
        <f>訂單詳細資料表格[[#This Row],[數量]]*訂單詳細資料表格[[#This Row],[售價]]</f>
        <v>28785</v>
      </c>
      <c r="G244" s="131">
        <f>訂單詳細資料表格[[#This Row],[數量]]*VLOOKUP(訂單詳細資料表格[[#This Row],[產品編號]],產品資料表格[],4,FALSE)</f>
        <v>17280</v>
      </c>
    </row>
    <row r="245" spans="2:7" ht="16.5" customHeight="1" x14ac:dyDescent="0.25">
      <c r="B245" s="113" t="s">
        <v>298</v>
      </c>
      <c r="C245" s="128" t="s">
        <v>13</v>
      </c>
      <c r="D245" s="129">
        <v>60</v>
      </c>
      <c r="E245" s="130">
        <v>392</v>
      </c>
      <c r="F245" s="130">
        <f>訂單詳細資料表格[[#This Row],[數量]]*訂單詳細資料表格[[#This Row],[售價]]</f>
        <v>23520</v>
      </c>
      <c r="G245" s="131">
        <f>訂單詳細資料表格[[#This Row],[數量]]*VLOOKUP(訂單詳細資料表格[[#This Row],[產品編號]],產品資料表格[],4,FALSE)</f>
        <v>14160</v>
      </c>
    </row>
    <row r="246" spans="2:7" ht="16.5" customHeight="1" x14ac:dyDescent="0.25">
      <c r="B246" s="113" t="s">
        <v>298</v>
      </c>
      <c r="C246" s="128" t="s">
        <v>48</v>
      </c>
      <c r="D246" s="129">
        <v>45</v>
      </c>
      <c r="E246" s="130">
        <v>335</v>
      </c>
      <c r="F246" s="130">
        <f>訂單詳細資料表格[[#This Row],[數量]]*訂單詳細資料表格[[#This Row],[售價]]</f>
        <v>15075</v>
      </c>
      <c r="G246" s="131">
        <f>訂單詳細資料表格[[#This Row],[數量]]*VLOOKUP(訂單詳細資料表格[[#This Row],[產品編號]],產品資料表格[],4,FALSE)</f>
        <v>8235</v>
      </c>
    </row>
    <row r="247" spans="2:7" ht="16.5" customHeight="1" x14ac:dyDescent="0.25">
      <c r="B247" s="113" t="s">
        <v>298</v>
      </c>
      <c r="C247" s="128" t="s">
        <v>49</v>
      </c>
      <c r="D247" s="129">
        <v>55</v>
      </c>
      <c r="E247" s="130">
        <v>2490</v>
      </c>
      <c r="F247" s="130">
        <f>訂單詳細資料表格[[#This Row],[數量]]*訂單詳細資料表格[[#This Row],[售價]]</f>
        <v>136950</v>
      </c>
      <c r="G247" s="131">
        <f>訂單詳細資料表格[[#This Row],[數量]]*VLOOKUP(訂單詳細資料表格[[#This Row],[產品編號]],產品資料表格[],4,FALSE)</f>
        <v>63910</v>
      </c>
    </row>
    <row r="248" spans="2:7" ht="16.5" customHeight="1" x14ac:dyDescent="0.25">
      <c r="B248" s="113" t="s">
        <v>298</v>
      </c>
      <c r="C248" s="128" t="s">
        <v>52</v>
      </c>
      <c r="D248" s="129">
        <v>26</v>
      </c>
      <c r="E248" s="130">
        <v>586</v>
      </c>
      <c r="F248" s="130">
        <f>訂單詳細資料表格[[#This Row],[數量]]*訂單詳細資料表格[[#This Row],[售價]]</f>
        <v>15236</v>
      </c>
      <c r="G248" s="131">
        <f>訂單詳細資料表格[[#This Row],[數量]]*VLOOKUP(訂單詳細資料表格[[#This Row],[產品編號]],產品資料表格[],4,FALSE)</f>
        <v>10374</v>
      </c>
    </row>
    <row r="249" spans="2:7" ht="16.5" customHeight="1" x14ac:dyDescent="0.25">
      <c r="B249" s="113" t="s">
        <v>572</v>
      </c>
      <c r="C249" s="128" t="s">
        <v>48</v>
      </c>
      <c r="D249" s="129">
        <v>11</v>
      </c>
      <c r="E249" s="130">
        <v>372</v>
      </c>
      <c r="F249" s="130">
        <f>訂單詳細資料表格[[#This Row],[數量]]*訂單詳細資料表格[[#This Row],[售價]]</f>
        <v>4092</v>
      </c>
      <c r="G249" s="131">
        <f>訂單詳細資料表格[[#This Row],[數量]]*VLOOKUP(訂單詳細資料表格[[#This Row],[產品編號]],產品資料表格[],4,FALSE)</f>
        <v>2013</v>
      </c>
    </row>
    <row r="250" spans="2:7" ht="16.5" customHeight="1" x14ac:dyDescent="0.25">
      <c r="B250" s="113" t="s">
        <v>572</v>
      </c>
      <c r="C250" s="128" t="s">
        <v>25</v>
      </c>
      <c r="D250" s="129">
        <v>39</v>
      </c>
      <c r="E250" s="130">
        <v>1436</v>
      </c>
      <c r="F250" s="130">
        <f>訂單詳細資料表格[[#This Row],[數量]]*訂單詳細資料表格[[#This Row],[售價]]</f>
        <v>56004</v>
      </c>
      <c r="G250" s="131">
        <f>訂單詳細資料表格[[#This Row],[數量]]*VLOOKUP(訂單詳細資料表格[[#This Row],[產品編號]],產品資料表格[],4,FALSE)</f>
        <v>25077</v>
      </c>
    </row>
    <row r="251" spans="2:7" ht="16.5" customHeight="1" x14ac:dyDescent="0.25">
      <c r="B251" s="113" t="s">
        <v>572</v>
      </c>
      <c r="C251" s="128" t="s">
        <v>29</v>
      </c>
      <c r="D251" s="129">
        <v>45</v>
      </c>
      <c r="E251" s="130">
        <v>1397</v>
      </c>
      <c r="F251" s="130">
        <f>訂單詳細資料表格[[#This Row],[數量]]*訂單詳細資料表格[[#This Row],[售價]]</f>
        <v>62865</v>
      </c>
      <c r="G251" s="131">
        <f>訂單詳細資料表格[[#This Row],[數量]]*VLOOKUP(訂單詳細資料表格[[#This Row],[產品編號]],產品資料表格[],4,FALSE)</f>
        <v>40365</v>
      </c>
    </row>
    <row r="252" spans="2:7" ht="16.5" customHeight="1" x14ac:dyDescent="0.25">
      <c r="B252" s="113" t="s">
        <v>299</v>
      </c>
      <c r="C252" s="128" t="s">
        <v>15</v>
      </c>
      <c r="D252" s="129">
        <v>19</v>
      </c>
      <c r="E252" s="130">
        <v>1058</v>
      </c>
      <c r="F252" s="130">
        <f>訂單詳細資料表格[[#This Row],[數量]]*訂單詳細資料表格[[#This Row],[售價]]</f>
        <v>20102</v>
      </c>
      <c r="G252" s="131">
        <f>訂單詳細資料表格[[#This Row],[數量]]*VLOOKUP(訂單詳細資料表格[[#This Row],[產品編號]],產品資料表格[],4,FALSE)</f>
        <v>12521</v>
      </c>
    </row>
    <row r="253" spans="2:7" ht="16.5" customHeight="1" x14ac:dyDescent="0.25">
      <c r="B253" s="113" t="s">
        <v>299</v>
      </c>
      <c r="C253" s="128" t="s">
        <v>51</v>
      </c>
      <c r="D253" s="129">
        <v>50</v>
      </c>
      <c r="E253" s="130">
        <v>2142</v>
      </c>
      <c r="F253" s="130">
        <f>訂單詳細資料表格[[#This Row],[數量]]*訂單詳細資料表格[[#This Row],[售價]]</f>
        <v>107100</v>
      </c>
      <c r="G253" s="131">
        <f>訂單詳細資料表格[[#This Row],[數量]]*VLOOKUP(訂單詳細資料表格[[#This Row],[產品編號]],產品資料表格[],4,FALSE)</f>
        <v>57250</v>
      </c>
    </row>
    <row r="254" spans="2:7" ht="16.5" customHeight="1" x14ac:dyDescent="0.25">
      <c r="B254" s="113" t="s">
        <v>299</v>
      </c>
      <c r="C254" s="128" t="s">
        <v>19</v>
      </c>
      <c r="D254" s="129">
        <v>24</v>
      </c>
      <c r="E254" s="130">
        <v>493</v>
      </c>
      <c r="F254" s="130">
        <f>訂單詳細資料表格[[#This Row],[數量]]*訂單詳細資料表格[[#This Row],[售價]]</f>
        <v>11832</v>
      </c>
      <c r="G254" s="131">
        <f>訂單詳細資料表格[[#This Row],[數量]]*VLOOKUP(訂單詳細資料表格[[#This Row],[產品編號]],產品資料表格[],4,FALSE)</f>
        <v>7200</v>
      </c>
    </row>
    <row r="255" spans="2:7" ht="16.5" customHeight="1" x14ac:dyDescent="0.25">
      <c r="B255" s="113" t="s">
        <v>299</v>
      </c>
      <c r="C255" s="128" t="s">
        <v>54</v>
      </c>
      <c r="D255" s="129">
        <v>35</v>
      </c>
      <c r="E255" s="130">
        <v>210</v>
      </c>
      <c r="F255" s="130">
        <f>訂單詳細資料表格[[#This Row],[數量]]*訂單詳細資料表格[[#This Row],[售價]]</f>
        <v>7350</v>
      </c>
      <c r="G255" s="131">
        <f>訂單詳細資料表格[[#This Row],[數量]]*VLOOKUP(訂單詳細資料表格[[#This Row],[產品編號]],產品資料表格[],4,FALSE)</f>
        <v>3150</v>
      </c>
    </row>
    <row r="256" spans="2:7" ht="16.5" customHeight="1" x14ac:dyDescent="0.25">
      <c r="B256" s="113" t="s">
        <v>299</v>
      </c>
      <c r="C256" s="128" t="s">
        <v>37</v>
      </c>
      <c r="D256" s="129">
        <v>60</v>
      </c>
      <c r="E256" s="130">
        <v>1755</v>
      </c>
      <c r="F256" s="130">
        <f>訂單詳細資料表格[[#This Row],[數量]]*訂單詳細資料表格[[#This Row],[售價]]</f>
        <v>105300</v>
      </c>
      <c r="G256" s="131">
        <f>訂單詳細資料表格[[#This Row],[數量]]*VLOOKUP(訂單詳細資料表格[[#This Row],[產品編號]],產品資料表格[],4,FALSE)</f>
        <v>48300</v>
      </c>
    </row>
    <row r="257" spans="2:7" ht="16.5" customHeight="1" x14ac:dyDescent="0.25">
      <c r="B257" s="113" t="s">
        <v>300</v>
      </c>
      <c r="C257" s="128" t="s">
        <v>25</v>
      </c>
      <c r="D257" s="129">
        <v>43</v>
      </c>
      <c r="E257" s="130">
        <v>1293</v>
      </c>
      <c r="F257" s="130">
        <f>訂單詳細資料表格[[#This Row],[數量]]*訂單詳細資料表格[[#This Row],[售價]]</f>
        <v>55599</v>
      </c>
      <c r="G257" s="131">
        <f>訂單詳細資料表格[[#This Row],[數量]]*VLOOKUP(訂單詳細資料表格[[#This Row],[產品編號]],產品資料表格[],4,FALSE)</f>
        <v>27649</v>
      </c>
    </row>
    <row r="258" spans="2:7" ht="16.5" customHeight="1" x14ac:dyDescent="0.25">
      <c r="B258" s="113" t="s">
        <v>300</v>
      </c>
      <c r="C258" s="128" t="s">
        <v>27</v>
      </c>
      <c r="D258" s="129">
        <v>46</v>
      </c>
      <c r="E258" s="130">
        <v>1727</v>
      </c>
      <c r="F258" s="130">
        <f>訂單詳細資料表格[[#This Row],[數量]]*訂單詳細資料表格[[#This Row],[售價]]</f>
        <v>79442</v>
      </c>
      <c r="G258" s="131">
        <f>訂單詳細資料表格[[#This Row],[數量]]*VLOOKUP(訂單詳細資料表格[[#This Row],[產品編號]],產品資料表格[],4,FALSE)</f>
        <v>47058</v>
      </c>
    </row>
    <row r="259" spans="2:7" ht="16.5" customHeight="1" x14ac:dyDescent="0.25">
      <c r="B259" s="113" t="s">
        <v>573</v>
      </c>
      <c r="C259" s="128" t="s">
        <v>37</v>
      </c>
      <c r="D259" s="129">
        <v>50</v>
      </c>
      <c r="E259" s="130">
        <v>1353</v>
      </c>
      <c r="F259" s="130">
        <f>訂單詳細資料表格[[#This Row],[數量]]*訂單詳細資料表格[[#This Row],[售價]]</f>
        <v>67650</v>
      </c>
      <c r="G259" s="131">
        <f>訂單詳細資料表格[[#This Row],[數量]]*VLOOKUP(訂單詳細資料表格[[#This Row],[產品編號]],產品資料表格[],4,FALSE)</f>
        <v>40250</v>
      </c>
    </row>
    <row r="260" spans="2:7" ht="16.5" customHeight="1" x14ac:dyDescent="0.25">
      <c r="B260" s="113" t="s">
        <v>573</v>
      </c>
      <c r="C260" s="128" t="s">
        <v>22</v>
      </c>
      <c r="D260" s="129">
        <v>57</v>
      </c>
      <c r="E260" s="130">
        <v>1002</v>
      </c>
      <c r="F260" s="130">
        <f>訂單詳細資料表格[[#This Row],[數量]]*訂單詳細資料表格[[#This Row],[售價]]</f>
        <v>57114</v>
      </c>
      <c r="G260" s="131">
        <f>訂單詳細資料表格[[#This Row],[數量]]*VLOOKUP(訂單詳細資料表格[[#This Row],[產品編號]],產品資料表格[],4,FALSE)</f>
        <v>46854</v>
      </c>
    </row>
    <row r="261" spans="2:7" ht="16.5" customHeight="1" x14ac:dyDescent="0.25">
      <c r="B261" s="113" t="s">
        <v>573</v>
      </c>
      <c r="C261" s="128" t="s">
        <v>50</v>
      </c>
      <c r="D261" s="129">
        <v>42</v>
      </c>
      <c r="E261" s="130">
        <v>312</v>
      </c>
      <c r="F261" s="130">
        <f>訂單詳細資料表格[[#This Row],[數量]]*訂單詳細資料表格[[#This Row],[售價]]</f>
        <v>13104</v>
      </c>
      <c r="G261" s="131">
        <f>訂單詳細資料表格[[#This Row],[數量]]*VLOOKUP(訂單詳細資料表格[[#This Row],[產品編號]],產品資料表格[],4,FALSE)</f>
        <v>10248</v>
      </c>
    </row>
    <row r="262" spans="2:7" ht="16.5" customHeight="1" x14ac:dyDescent="0.25">
      <c r="B262" s="113" t="s">
        <v>573</v>
      </c>
      <c r="C262" s="128" t="s">
        <v>24</v>
      </c>
      <c r="D262" s="129">
        <v>54</v>
      </c>
      <c r="E262" s="130">
        <v>1079</v>
      </c>
      <c r="F262" s="130">
        <f>訂單詳細資料表格[[#This Row],[數量]]*訂單詳細資料表格[[#This Row],[售價]]</f>
        <v>58266</v>
      </c>
      <c r="G262" s="131">
        <f>訂單詳細資料表格[[#This Row],[數量]]*VLOOKUP(訂單詳細資料表格[[#This Row],[產品編號]],產品資料表格[],4,FALSE)</f>
        <v>34560</v>
      </c>
    </row>
    <row r="263" spans="2:7" ht="16.5" customHeight="1" x14ac:dyDescent="0.25">
      <c r="B263" s="113" t="s">
        <v>573</v>
      </c>
      <c r="C263" s="128" t="s">
        <v>54</v>
      </c>
      <c r="D263" s="129">
        <v>29</v>
      </c>
      <c r="E263" s="130">
        <v>223</v>
      </c>
      <c r="F263" s="130">
        <f>訂單詳細資料表格[[#This Row],[數量]]*訂單詳細資料表格[[#This Row],[售價]]</f>
        <v>6467</v>
      </c>
      <c r="G263" s="131">
        <f>訂單詳細資料表格[[#This Row],[數量]]*VLOOKUP(訂單詳細資料表格[[#This Row],[產品編號]],產品資料表格[],4,FALSE)</f>
        <v>2610</v>
      </c>
    </row>
    <row r="264" spans="2:7" ht="16.5" customHeight="1" x14ac:dyDescent="0.25">
      <c r="B264" s="113" t="s">
        <v>301</v>
      </c>
      <c r="C264" s="128" t="s">
        <v>21</v>
      </c>
      <c r="D264" s="129">
        <v>39</v>
      </c>
      <c r="E264" s="130">
        <v>428</v>
      </c>
      <c r="F264" s="130">
        <f>訂單詳細資料表格[[#This Row],[數量]]*訂單詳細資料表格[[#This Row],[售價]]</f>
        <v>16692</v>
      </c>
      <c r="G264" s="131">
        <f>訂單詳細資料表格[[#This Row],[數量]]*VLOOKUP(訂單詳細資料表格[[#This Row],[產品編號]],產品資料表格[],4,FALSE)</f>
        <v>11232</v>
      </c>
    </row>
    <row r="265" spans="2:7" ht="16.5" customHeight="1" x14ac:dyDescent="0.25">
      <c r="B265" s="113" t="s">
        <v>301</v>
      </c>
      <c r="C265" s="128" t="s">
        <v>37</v>
      </c>
      <c r="D265" s="129">
        <v>40</v>
      </c>
      <c r="E265" s="130">
        <v>1503</v>
      </c>
      <c r="F265" s="130">
        <f>訂單詳細資料表格[[#This Row],[數量]]*訂單詳細資料表格[[#This Row],[售價]]</f>
        <v>60120</v>
      </c>
      <c r="G265" s="131">
        <f>訂單詳細資料表格[[#This Row],[數量]]*VLOOKUP(訂單詳細資料表格[[#This Row],[產品編號]],產品資料表格[],4,FALSE)</f>
        <v>32200</v>
      </c>
    </row>
    <row r="266" spans="2:7" ht="16.5" customHeight="1" x14ac:dyDescent="0.25">
      <c r="B266" s="113" t="s">
        <v>301</v>
      </c>
      <c r="C266" s="128" t="s">
        <v>41</v>
      </c>
      <c r="D266" s="129">
        <v>52</v>
      </c>
      <c r="E266" s="130">
        <v>1546</v>
      </c>
      <c r="F266" s="130">
        <f>訂單詳細資料表格[[#This Row],[數量]]*訂單詳細資料表格[[#This Row],[售價]]</f>
        <v>80392</v>
      </c>
      <c r="G266" s="131">
        <f>訂單詳細資料表格[[#This Row],[數量]]*VLOOKUP(訂單詳細資料表格[[#This Row],[產品編號]],產品資料表格[],4,FALSE)</f>
        <v>40300</v>
      </c>
    </row>
    <row r="267" spans="2:7" ht="16.5" customHeight="1" x14ac:dyDescent="0.25">
      <c r="B267" s="113" t="s">
        <v>301</v>
      </c>
      <c r="C267" s="128" t="s">
        <v>22</v>
      </c>
      <c r="D267" s="129">
        <v>55</v>
      </c>
      <c r="E267" s="130">
        <v>1455</v>
      </c>
      <c r="F267" s="130">
        <f>訂單詳細資料表格[[#This Row],[數量]]*訂單詳細資料表格[[#This Row],[售價]]</f>
        <v>80025</v>
      </c>
      <c r="G267" s="131">
        <f>訂單詳細資料表格[[#This Row],[數量]]*VLOOKUP(訂單詳細資料表格[[#This Row],[產品編號]],產品資料表格[],4,FALSE)</f>
        <v>45210</v>
      </c>
    </row>
    <row r="268" spans="2:7" ht="16.5" customHeight="1" x14ac:dyDescent="0.25">
      <c r="B268" s="113" t="s">
        <v>301</v>
      </c>
      <c r="C268" s="128" t="s">
        <v>50</v>
      </c>
      <c r="D268" s="129">
        <v>16</v>
      </c>
      <c r="E268" s="130">
        <v>478</v>
      </c>
      <c r="F268" s="130">
        <f>訂單詳細資料表格[[#This Row],[數量]]*訂單詳細資料表格[[#This Row],[售價]]</f>
        <v>7648</v>
      </c>
      <c r="G268" s="131">
        <f>訂單詳細資料表格[[#This Row],[數量]]*VLOOKUP(訂單詳細資料表格[[#This Row],[產品編號]],產品資料表格[],4,FALSE)</f>
        <v>3904</v>
      </c>
    </row>
    <row r="269" spans="2:7" ht="16.5" customHeight="1" x14ac:dyDescent="0.25">
      <c r="B269" s="113" t="s">
        <v>301</v>
      </c>
      <c r="C269" s="128" t="s">
        <v>35</v>
      </c>
      <c r="D269" s="129">
        <v>47</v>
      </c>
      <c r="E269" s="130">
        <v>1933</v>
      </c>
      <c r="F269" s="130">
        <f>訂單詳細資料表格[[#This Row],[數量]]*訂單詳細資料表格[[#This Row],[售價]]</f>
        <v>90851</v>
      </c>
      <c r="G269" s="131">
        <f>訂單詳細資料表格[[#This Row],[數量]]*VLOOKUP(訂單詳細資料表格[[#This Row],[產品編號]],產品資料表格[],4,FALSE)</f>
        <v>43757</v>
      </c>
    </row>
    <row r="270" spans="2:7" ht="16.5" customHeight="1" x14ac:dyDescent="0.25">
      <c r="B270" s="113" t="s">
        <v>301</v>
      </c>
      <c r="C270" s="128" t="s">
        <v>31</v>
      </c>
      <c r="D270" s="129">
        <v>38</v>
      </c>
      <c r="E270" s="130">
        <v>1979</v>
      </c>
      <c r="F270" s="130">
        <f>訂單詳細資料表格[[#This Row],[數量]]*訂單詳細資料表格[[#This Row],[售價]]</f>
        <v>75202</v>
      </c>
      <c r="G270" s="131">
        <f>訂單詳細資料表格[[#This Row],[數量]]*VLOOKUP(訂單詳細資料表格[[#This Row],[產品編號]],產品資料表格[],4,FALSE)</f>
        <v>35986</v>
      </c>
    </row>
    <row r="271" spans="2:7" ht="16.5" customHeight="1" x14ac:dyDescent="0.25">
      <c r="B271" s="113" t="s">
        <v>574</v>
      </c>
      <c r="C271" s="128" t="s">
        <v>41</v>
      </c>
      <c r="D271" s="129">
        <v>37</v>
      </c>
      <c r="E271" s="130">
        <v>1978</v>
      </c>
      <c r="F271" s="130">
        <f>訂單詳細資料表格[[#This Row],[數量]]*訂單詳細資料表格[[#This Row],[售價]]</f>
        <v>73186</v>
      </c>
      <c r="G271" s="131">
        <f>訂單詳細資料表格[[#This Row],[數量]]*VLOOKUP(訂單詳細資料表格[[#This Row],[產品編號]],產品資料表格[],4,FALSE)</f>
        <v>28675</v>
      </c>
    </row>
    <row r="272" spans="2:7" ht="16.5" customHeight="1" x14ac:dyDescent="0.25">
      <c r="B272" s="113" t="s">
        <v>302</v>
      </c>
      <c r="C272" s="128" t="s">
        <v>37</v>
      </c>
      <c r="D272" s="129">
        <v>40</v>
      </c>
      <c r="E272" s="130">
        <v>1268</v>
      </c>
      <c r="F272" s="130">
        <f>訂單詳細資料表格[[#This Row],[數量]]*訂單詳細資料表格[[#This Row],[售價]]</f>
        <v>50720</v>
      </c>
      <c r="G272" s="131">
        <f>訂單詳細資料表格[[#This Row],[數量]]*VLOOKUP(訂單詳細資料表格[[#This Row],[產品編號]],產品資料表格[],4,FALSE)</f>
        <v>32200</v>
      </c>
    </row>
    <row r="273" spans="2:7" ht="16.5" customHeight="1" x14ac:dyDescent="0.25">
      <c r="B273" s="113" t="s">
        <v>302</v>
      </c>
      <c r="C273" s="128" t="s">
        <v>41</v>
      </c>
      <c r="D273" s="129">
        <v>40</v>
      </c>
      <c r="E273" s="130">
        <v>957</v>
      </c>
      <c r="F273" s="130">
        <f>訂單詳細資料表格[[#This Row],[數量]]*訂單詳細資料表格[[#This Row],[售價]]</f>
        <v>38280</v>
      </c>
      <c r="G273" s="131">
        <f>訂單詳細資料表格[[#This Row],[數量]]*VLOOKUP(訂單詳細資料表格[[#This Row],[產品編號]],產品資料表格[],4,FALSE)</f>
        <v>31000</v>
      </c>
    </row>
    <row r="274" spans="2:7" ht="16.5" customHeight="1" x14ac:dyDescent="0.25">
      <c r="B274" s="113" t="s">
        <v>302</v>
      </c>
      <c r="C274" s="128" t="s">
        <v>42</v>
      </c>
      <c r="D274" s="129">
        <v>39</v>
      </c>
      <c r="E274" s="130">
        <v>1856</v>
      </c>
      <c r="F274" s="130">
        <f>訂單詳細資料表格[[#This Row],[數量]]*訂單詳細資料表格[[#This Row],[售價]]</f>
        <v>72384</v>
      </c>
      <c r="G274" s="131">
        <f>訂單詳細資料表格[[#This Row],[數量]]*VLOOKUP(訂單詳細資料表格[[#This Row],[產品編號]],產品資料表格[],4,FALSE)</f>
        <v>44928</v>
      </c>
    </row>
    <row r="275" spans="2:7" ht="16.5" customHeight="1" x14ac:dyDescent="0.25">
      <c r="B275" s="113" t="s">
        <v>302</v>
      </c>
      <c r="C275" s="128" t="s">
        <v>52</v>
      </c>
      <c r="D275" s="129">
        <v>11</v>
      </c>
      <c r="E275" s="130">
        <v>504</v>
      </c>
      <c r="F275" s="130">
        <f>訂單詳細資料表格[[#This Row],[數量]]*訂單詳細資料表格[[#This Row],[售價]]</f>
        <v>5544</v>
      </c>
      <c r="G275" s="131">
        <f>訂單詳細資料表格[[#This Row],[數量]]*VLOOKUP(訂單詳細資料表格[[#This Row],[產品編號]],產品資料表格[],4,FALSE)</f>
        <v>4389</v>
      </c>
    </row>
    <row r="276" spans="2:7" ht="16.5" customHeight="1" x14ac:dyDescent="0.25">
      <c r="B276" s="113" t="s">
        <v>302</v>
      </c>
      <c r="C276" s="128" t="s">
        <v>19</v>
      </c>
      <c r="D276" s="129">
        <v>15</v>
      </c>
      <c r="E276" s="130">
        <v>414</v>
      </c>
      <c r="F276" s="130">
        <f>訂單詳細資料表格[[#This Row],[數量]]*訂單詳細資料表格[[#This Row],[售價]]</f>
        <v>6210</v>
      </c>
      <c r="G276" s="131">
        <f>訂單詳細資料表格[[#This Row],[數量]]*VLOOKUP(訂單詳細資料表格[[#This Row],[產品編號]],產品資料表格[],4,FALSE)</f>
        <v>4500</v>
      </c>
    </row>
    <row r="277" spans="2:7" ht="16.5" customHeight="1" x14ac:dyDescent="0.25">
      <c r="B277" s="113" t="s">
        <v>303</v>
      </c>
      <c r="C277" s="128" t="s">
        <v>37</v>
      </c>
      <c r="D277" s="129">
        <v>49</v>
      </c>
      <c r="E277" s="130">
        <v>1742</v>
      </c>
      <c r="F277" s="130">
        <f>訂單詳細資料表格[[#This Row],[數量]]*訂單詳細資料表格[[#This Row],[售價]]</f>
        <v>85358</v>
      </c>
      <c r="G277" s="131">
        <f>訂單詳細資料表格[[#This Row],[數量]]*VLOOKUP(訂單詳細資料表格[[#This Row],[產品編號]],產品資料表格[],4,FALSE)</f>
        <v>39445</v>
      </c>
    </row>
    <row r="278" spans="2:7" ht="16.5" customHeight="1" x14ac:dyDescent="0.25">
      <c r="B278" s="113" t="s">
        <v>303</v>
      </c>
      <c r="C278" s="128" t="s">
        <v>42</v>
      </c>
      <c r="D278" s="129">
        <v>53</v>
      </c>
      <c r="E278" s="130">
        <v>1414</v>
      </c>
      <c r="F278" s="130">
        <f>訂單詳細資料表格[[#This Row],[數量]]*訂單詳細資料表格[[#This Row],[售價]]</f>
        <v>74942</v>
      </c>
      <c r="G278" s="131">
        <f>訂單詳細資料表格[[#This Row],[數量]]*VLOOKUP(訂單詳細資料表格[[#This Row],[產品編號]],產品資料表格[],4,FALSE)</f>
        <v>61056</v>
      </c>
    </row>
    <row r="279" spans="2:7" ht="16.5" customHeight="1" x14ac:dyDescent="0.25">
      <c r="B279" s="113" t="s">
        <v>303</v>
      </c>
      <c r="C279" s="128" t="s">
        <v>22</v>
      </c>
      <c r="D279" s="129">
        <v>19</v>
      </c>
      <c r="E279" s="130">
        <v>1567</v>
      </c>
      <c r="F279" s="130">
        <f>訂單詳細資料表格[[#This Row],[數量]]*訂單詳細資料表格[[#This Row],[售價]]</f>
        <v>29773</v>
      </c>
      <c r="G279" s="131">
        <f>訂單詳細資料表格[[#This Row],[數量]]*VLOOKUP(訂單詳細資料表格[[#This Row],[產品編號]],產品資料表格[],4,FALSE)</f>
        <v>15618</v>
      </c>
    </row>
    <row r="280" spans="2:7" ht="16.5" customHeight="1" x14ac:dyDescent="0.25">
      <c r="B280" s="113" t="s">
        <v>303</v>
      </c>
      <c r="C280" s="128" t="s">
        <v>45</v>
      </c>
      <c r="D280" s="129">
        <v>63</v>
      </c>
      <c r="E280" s="130">
        <v>1490</v>
      </c>
      <c r="F280" s="130">
        <f>訂單詳細資料表格[[#This Row],[數量]]*訂單詳細資料表格[[#This Row],[售價]]</f>
        <v>93870</v>
      </c>
      <c r="G280" s="131">
        <f>訂單詳細資料表格[[#This Row],[數量]]*VLOOKUP(訂單詳細資料表格[[#This Row],[產品編號]],產品資料表格[],4,FALSE)</f>
        <v>37674</v>
      </c>
    </row>
    <row r="281" spans="2:7" ht="16.5" customHeight="1" x14ac:dyDescent="0.25">
      <c r="B281" s="113" t="s">
        <v>303</v>
      </c>
      <c r="C281" s="128" t="s">
        <v>52</v>
      </c>
      <c r="D281" s="129">
        <v>26</v>
      </c>
      <c r="E281" s="130">
        <v>756</v>
      </c>
      <c r="F281" s="130">
        <f>訂單詳細資料表格[[#This Row],[數量]]*訂單詳細資料表格[[#This Row],[售價]]</f>
        <v>19656</v>
      </c>
      <c r="G281" s="131">
        <f>訂單詳細資料表格[[#This Row],[數量]]*VLOOKUP(訂單詳細資料表格[[#This Row],[產品編號]],產品資料表格[],4,FALSE)</f>
        <v>10374</v>
      </c>
    </row>
    <row r="282" spans="2:7" ht="16.5" customHeight="1" x14ac:dyDescent="0.25">
      <c r="B282" s="113" t="s">
        <v>303</v>
      </c>
      <c r="C282" s="128" t="s">
        <v>32</v>
      </c>
      <c r="D282" s="129">
        <v>15</v>
      </c>
      <c r="E282" s="130">
        <v>1251</v>
      </c>
      <c r="F282" s="130">
        <f>訂單詳細資料表格[[#This Row],[數量]]*訂單詳細資料表格[[#This Row],[售價]]</f>
        <v>18765</v>
      </c>
      <c r="G282" s="131">
        <f>訂單詳細資料表格[[#This Row],[數量]]*VLOOKUP(訂單詳細資料表格[[#This Row],[產品編號]],產品資料表格[],4,FALSE)</f>
        <v>11880</v>
      </c>
    </row>
    <row r="283" spans="2:7" ht="16.5" customHeight="1" x14ac:dyDescent="0.25">
      <c r="B283" s="113" t="s">
        <v>303</v>
      </c>
      <c r="C283" s="128" t="s">
        <v>25</v>
      </c>
      <c r="D283" s="129">
        <v>39</v>
      </c>
      <c r="E283" s="130">
        <v>1483</v>
      </c>
      <c r="F283" s="130">
        <f>訂單詳細資料表格[[#This Row],[數量]]*訂單詳細資料表格[[#This Row],[售價]]</f>
        <v>57837</v>
      </c>
      <c r="G283" s="131">
        <f>訂單詳細資料表格[[#This Row],[數量]]*VLOOKUP(訂單詳細資料表格[[#This Row],[產品編號]],產品資料表格[],4,FALSE)</f>
        <v>25077</v>
      </c>
    </row>
    <row r="284" spans="2:7" ht="16.5" customHeight="1" x14ac:dyDescent="0.25">
      <c r="B284" s="113" t="s">
        <v>303</v>
      </c>
      <c r="C284" s="128" t="s">
        <v>29</v>
      </c>
      <c r="D284" s="129">
        <v>52</v>
      </c>
      <c r="E284" s="130">
        <v>1345</v>
      </c>
      <c r="F284" s="130">
        <f>訂單詳細資料表格[[#This Row],[數量]]*訂單詳細資料表格[[#This Row],[售價]]</f>
        <v>69940</v>
      </c>
      <c r="G284" s="131">
        <f>訂單詳細資料表格[[#This Row],[數量]]*VLOOKUP(訂單詳細資料表格[[#This Row],[產品編號]],產品資料表格[],4,FALSE)</f>
        <v>46644</v>
      </c>
    </row>
    <row r="285" spans="2:7" ht="16.5" customHeight="1" x14ac:dyDescent="0.25">
      <c r="B285" s="113" t="s">
        <v>222</v>
      </c>
      <c r="C285" s="128" t="s">
        <v>10</v>
      </c>
      <c r="D285" s="129">
        <v>16</v>
      </c>
      <c r="E285" s="130">
        <v>1589</v>
      </c>
      <c r="F285" s="130">
        <f>訂單詳細資料表格[[#This Row],[數量]]*訂單詳細資料表格[[#This Row],[售價]]</f>
        <v>25424</v>
      </c>
      <c r="G285" s="131">
        <f>訂單詳細資料表格[[#This Row],[數量]]*VLOOKUP(訂單詳細資料表格[[#This Row],[產品編號]],產品資料表格[],4,FALSE)</f>
        <v>11408</v>
      </c>
    </row>
    <row r="286" spans="2:7" ht="16.5" customHeight="1" x14ac:dyDescent="0.25">
      <c r="B286" s="113" t="s">
        <v>304</v>
      </c>
      <c r="C286" s="128" t="s">
        <v>16</v>
      </c>
      <c r="D286" s="129">
        <v>29</v>
      </c>
      <c r="E286" s="130">
        <v>1471</v>
      </c>
      <c r="F286" s="130">
        <f>訂單詳細資料表格[[#This Row],[數量]]*訂單詳細資料表格[[#This Row],[售價]]</f>
        <v>42659</v>
      </c>
      <c r="G286" s="131">
        <f>訂單詳細資料表格[[#This Row],[數量]]*VLOOKUP(訂單詳細資料表格[[#This Row],[產品編號]],產品資料表格[],4,FALSE)</f>
        <v>26245</v>
      </c>
    </row>
    <row r="287" spans="2:7" ht="16.5" customHeight="1" x14ac:dyDescent="0.25">
      <c r="B287" s="113" t="s">
        <v>304</v>
      </c>
      <c r="C287" s="128" t="s">
        <v>42</v>
      </c>
      <c r="D287" s="129">
        <v>57</v>
      </c>
      <c r="E287" s="130">
        <v>1941</v>
      </c>
      <c r="F287" s="130">
        <f>訂單詳細資料表格[[#This Row],[數量]]*訂單詳細資料表格[[#This Row],[售價]]</f>
        <v>110637</v>
      </c>
      <c r="G287" s="131">
        <f>訂單詳細資料表格[[#This Row],[數量]]*VLOOKUP(訂單詳細資料表格[[#This Row],[產品編號]],產品資料表格[],4,FALSE)</f>
        <v>65664</v>
      </c>
    </row>
    <row r="288" spans="2:7" ht="16.5" customHeight="1" x14ac:dyDescent="0.25">
      <c r="B288" s="113" t="s">
        <v>304</v>
      </c>
      <c r="C288" s="128" t="s">
        <v>48</v>
      </c>
      <c r="D288" s="129">
        <v>26</v>
      </c>
      <c r="E288" s="130">
        <v>415</v>
      </c>
      <c r="F288" s="130">
        <f>訂單詳細資料表格[[#This Row],[數量]]*訂單詳細資料表格[[#This Row],[售價]]</f>
        <v>10790</v>
      </c>
      <c r="G288" s="131">
        <f>訂單詳細資料表格[[#This Row],[數量]]*VLOOKUP(訂單詳細資料表格[[#This Row],[產品編號]],產品資料表格[],4,FALSE)</f>
        <v>4758</v>
      </c>
    </row>
    <row r="289" spans="2:7" ht="16.5" customHeight="1" x14ac:dyDescent="0.25">
      <c r="B289" s="113" t="s">
        <v>304</v>
      </c>
      <c r="C289" s="128" t="s">
        <v>52</v>
      </c>
      <c r="D289" s="129">
        <v>31</v>
      </c>
      <c r="E289" s="130">
        <v>605</v>
      </c>
      <c r="F289" s="130">
        <f>訂單詳細資料表格[[#This Row],[數量]]*訂單詳細資料表格[[#This Row],[售價]]</f>
        <v>18755</v>
      </c>
      <c r="G289" s="131">
        <f>訂單詳細資料表格[[#This Row],[數量]]*VLOOKUP(訂單詳細資料表格[[#This Row],[產品編號]],產品資料表格[],4,FALSE)</f>
        <v>12369</v>
      </c>
    </row>
    <row r="290" spans="2:7" ht="16.5" customHeight="1" x14ac:dyDescent="0.25">
      <c r="B290" s="113" t="s">
        <v>304</v>
      </c>
      <c r="C290" s="128" t="s">
        <v>53</v>
      </c>
      <c r="D290" s="129">
        <v>41</v>
      </c>
      <c r="E290" s="130">
        <v>1163</v>
      </c>
      <c r="F290" s="130">
        <f>訂單詳細資料表格[[#This Row],[數量]]*訂單詳細資料表格[[#This Row],[售價]]</f>
        <v>47683</v>
      </c>
      <c r="G290" s="131">
        <f>訂單詳細資料表格[[#This Row],[數量]]*VLOOKUP(訂單詳細資料表格[[#This Row],[產品編號]],產品資料表格[],4,FALSE)</f>
        <v>31037</v>
      </c>
    </row>
    <row r="291" spans="2:7" ht="16.5" customHeight="1" x14ac:dyDescent="0.25">
      <c r="B291" s="113" t="s">
        <v>304</v>
      </c>
      <c r="C291" s="128" t="s">
        <v>54</v>
      </c>
      <c r="D291" s="129">
        <v>38</v>
      </c>
      <c r="E291" s="130">
        <v>151</v>
      </c>
      <c r="F291" s="130">
        <f>訂單詳細資料表格[[#This Row],[數量]]*訂單詳細資料表格[[#This Row],[售價]]</f>
        <v>5738</v>
      </c>
      <c r="G291" s="131">
        <f>訂單詳細資料表格[[#This Row],[數量]]*VLOOKUP(訂單詳細資料表格[[#This Row],[產品編號]],產品資料表格[],4,FALSE)</f>
        <v>3420</v>
      </c>
    </row>
    <row r="292" spans="2:7" ht="16.5" customHeight="1" x14ac:dyDescent="0.25">
      <c r="B292" s="113" t="s">
        <v>305</v>
      </c>
      <c r="C292" s="128" t="s">
        <v>16</v>
      </c>
      <c r="D292" s="129">
        <v>24</v>
      </c>
      <c r="E292" s="130">
        <v>2218</v>
      </c>
      <c r="F292" s="130">
        <f>訂單詳細資料表格[[#This Row],[數量]]*訂單詳細資料表格[[#This Row],[售價]]</f>
        <v>53232</v>
      </c>
      <c r="G292" s="131">
        <f>訂單詳細資料表格[[#This Row],[數量]]*VLOOKUP(訂單詳細資料表格[[#This Row],[產品編號]],產品資料表格[],4,FALSE)</f>
        <v>21720</v>
      </c>
    </row>
    <row r="293" spans="2:7" ht="16.5" customHeight="1" x14ac:dyDescent="0.25">
      <c r="B293" s="113" t="s">
        <v>305</v>
      </c>
      <c r="C293" s="128" t="s">
        <v>15</v>
      </c>
      <c r="D293" s="129">
        <v>56</v>
      </c>
      <c r="E293" s="130">
        <v>911</v>
      </c>
      <c r="F293" s="130">
        <f>訂單詳細資料表格[[#This Row],[數量]]*訂單詳細資料表格[[#This Row],[售價]]</f>
        <v>51016</v>
      </c>
      <c r="G293" s="131">
        <f>訂單詳細資料表格[[#This Row],[數量]]*VLOOKUP(訂單詳細資料表格[[#This Row],[產品編號]],產品資料表格[],4,FALSE)</f>
        <v>36904</v>
      </c>
    </row>
    <row r="294" spans="2:7" ht="16.5" customHeight="1" x14ac:dyDescent="0.25">
      <c r="B294" s="113" t="s">
        <v>305</v>
      </c>
      <c r="C294" s="128" t="s">
        <v>44</v>
      </c>
      <c r="D294" s="129">
        <v>38</v>
      </c>
      <c r="E294" s="130">
        <v>1374</v>
      </c>
      <c r="F294" s="130">
        <f>訂單詳細資料表格[[#This Row],[數量]]*訂單詳細資料表格[[#This Row],[售價]]</f>
        <v>52212</v>
      </c>
      <c r="G294" s="131">
        <f>訂單詳細資料表格[[#This Row],[數量]]*VLOOKUP(訂單詳細資料表格[[#This Row],[產品編號]],產品資料表格[],4,FALSE)</f>
        <v>20862</v>
      </c>
    </row>
    <row r="295" spans="2:7" ht="16.5" customHeight="1" x14ac:dyDescent="0.25">
      <c r="B295" s="113" t="s">
        <v>305</v>
      </c>
      <c r="C295" s="128" t="s">
        <v>48</v>
      </c>
      <c r="D295" s="129">
        <v>22</v>
      </c>
      <c r="E295" s="130">
        <v>226</v>
      </c>
      <c r="F295" s="130">
        <f>訂單詳細資料表格[[#This Row],[數量]]*訂單詳細資料表格[[#This Row],[售價]]</f>
        <v>4972</v>
      </c>
      <c r="G295" s="131">
        <f>訂單詳細資料表格[[#This Row],[數量]]*VLOOKUP(訂單詳細資料表格[[#This Row],[產品編號]],產品資料表格[],4,FALSE)</f>
        <v>4026</v>
      </c>
    </row>
    <row r="296" spans="2:7" ht="16.5" customHeight="1" x14ac:dyDescent="0.25">
      <c r="B296" s="113" t="s">
        <v>305</v>
      </c>
      <c r="C296" s="128" t="s">
        <v>51</v>
      </c>
      <c r="D296" s="129">
        <v>25</v>
      </c>
      <c r="E296" s="130">
        <v>2447</v>
      </c>
      <c r="F296" s="130">
        <f>訂單詳細資料表格[[#This Row],[數量]]*訂單詳細資料表格[[#This Row],[售價]]</f>
        <v>61175</v>
      </c>
      <c r="G296" s="131">
        <f>訂單詳細資料表格[[#This Row],[數量]]*VLOOKUP(訂單詳細資料表格[[#This Row],[產品編號]],產品資料表格[],4,FALSE)</f>
        <v>28625</v>
      </c>
    </row>
    <row r="297" spans="2:7" ht="16.5" customHeight="1" x14ac:dyDescent="0.25">
      <c r="B297" s="113" t="s">
        <v>305</v>
      </c>
      <c r="C297" s="128" t="s">
        <v>37</v>
      </c>
      <c r="D297" s="129">
        <v>18</v>
      </c>
      <c r="E297" s="130">
        <v>1159</v>
      </c>
      <c r="F297" s="130">
        <f>訂單詳細資料表格[[#This Row],[數量]]*訂單詳細資料表格[[#This Row],[售價]]</f>
        <v>20862</v>
      </c>
      <c r="G297" s="131">
        <f>訂單詳細資料表格[[#This Row],[數量]]*VLOOKUP(訂單詳細資料表格[[#This Row],[產品編號]],產品資料表格[],4,FALSE)</f>
        <v>14490</v>
      </c>
    </row>
    <row r="298" spans="2:7" ht="16.5" customHeight="1" x14ac:dyDescent="0.25">
      <c r="B298" s="113" t="s">
        <v>305</v>
      </c>
      <c r="C298" s="128" t="s">
        <v>5</v>
      </c>
      <c r="D298" s="129">
        <v>11</v>
      </c>
      <c r="E298" s="130">
        <v>273</v>
      </c>
      <c r="F298" s="130">
        <f>訂單詳細資料表格[[#This Row],[數量]]*訂單詳細資料表格[[#This Row],[售價]]</f>
        <v>3003</v>
      </c>
      <c r="G298" s="131">
        <f>訂單詳細資料表格[[#This Row],[數量]]*VLOOKUP(訂單詳細資料表格[[#This Row],[產品編號]],產品資料表格[],4,FALSE)</f>
        <v>2310</v>
      </c>
    </row>
    <row r="299" spans="2:7" ht="16.5" customHeight="1" x14ac:dyDescent="0.25">
      <c r="B299" s="113" t="s">
        <v>305</v>
      </c>
      <c r="C299" s="128" t="s">
        <v>31</v>
      </c>
      <c r="D299" s="129">
        <v>25</v>
      </c>
      <c r="E299" s="130">
        <v>1240</v>
      </c>
      <c r="F299" s="130">
        <f>訂單詳細資料表格[[#This Row],[數量]]*訂單詳細資料表格[[#This Row],[售價]]</f>
        <v>31000</v>
      </c>
      <c r="G299" s="131">
        <f>訂單詳細資料表格[[#This Row],[數量]]*VLOOKUP(訂單詳細資料表格[[#This Row],[產品編號]],產品資料表格[],4,FALSE)</f>
        <v>23675</v>
      </c>
    </row>
    <row r="300" spans="2:7" ht="16.5" customHeight="1" x14ac:dyDescent="0.25">
      <c r="B300" s="113" t="s">
        <v>575</v>
      </c>
      <c r="C300" s="128" t="s">
        <v>16</v>
      </c>
      <c r="D300" s="129">
        <v>33</v>
      </c>
      <c r="E300" s="130">
        <v>1687</v>
      </c>
      <c r="F300" s="130">
        <f>訂單詳細資料表格[[#This Row],[數量]]*訂單詳細資料表格[[#This Row],[售價]]</f>
        <v>55671</v>
      </c>
      <c r="G300" s="131">
        <f>訂單詳細資料表格[[#This Row],[數量]]*VLOOKUP(訂單詳細資料表格[[#This Row],[產品編號]],產品資料表格[],4,FALSE)</f>
        <v>29865</v>
      </c>
    </row>
    <row r="301" spans="2:7" ht="16.5" customHeight="1" x14ac:dyDescent="0.25">
      <c r="B301" s="113" t="s">
        <v>575</v>
      </c>
      <c r="C301" s="128" t="s">
        <v>21</v>
      </c>
      <c r="D301" s="129">
        <v>14</v>
      </c>
      <c r="E301" s="130">
        <v>367</v>
      </c>
      <c r="F301" s="130">
        <f>訂單詳細資料表格[[#This Row],[數量]]*訂單詳細資料表格[[#This Row],[售價]]</f>
        <v>5138</v>
      </c>
      <c r="G301" s="131">
        <f>訂單詳細資料表格[[#This Row],[數量]]*VLOOKUP(訂單詳細資料表格[[#This Row],[產品編號]],產品資料表格[],4,FALSE)</f>
        <v>4032</v>
      </c>
    </row>
    <row r="302" spans="2:7" ht="16.5" customHeight="1" x14ac:dyDescent="0.25">
      <c r="B302" s="113" t="s">
        <v>575</v>
      </c>
      <c r="C302" s="128" t="s">
        <v>49</v>
      </c>
      <c r="D302" s="129">
        <v>34</v>
      </c>
      <c r="E302" s="130">
        <v>2634</v>
      </c>
      <c r="F302" s="130">
        <f>訂單詳細資料表格[[#This Row],[數量]]*訂單詳細資料表格[[#This Row],[售價]]</f>
        <v>89556</v>
      </c>
      <c r="G302" s="131">
        <f>訂單詳細資料表格[[#This Row],[數量]]*VLOOKUP(訂單詳細資料表格[[#This Row],[產品編號]],產品資料表格[],4,FALSE)</f>
        <v>39508</v>
      </c>
    </row>
    <row r="303" spans="2:7" ht="16.5" customHeight="1" x14ac:dyDescent="0.25">
      <c r="B303" s="113" t="s">
        <v>575</v>
      </c>
      <c r="C303" s="128" t="s">
        <v>50</v>
      </c>
      <c r="D303" s="129">
        <v>49</v>
      </c>
      <c r="E303" s="130">
        <v>318</v>
      </c>
      <c r="F303" s="130">
        <f>訂單詳細資料表格[[#This Row],[數量]]*訂單詳細資料表格[[#This Row],[售價]]</f>
        <v>15582</v>
      </c>
      <c r="G303" s="131">
        <f>訂單詳細資料表格[[#This Row],[數量]]*VLOOKUP(訂單詳細資料表格[[#This Row],[產品編號]],產品資料表格[],4,FALSE)</f>
        <v>11956</v>
      </c>
    </row>
    <row r="304" spans="2:7" ht="16.5" customHeight="1" x14ac:dyDescent="0.25">
      <c r="B304" s="113" t="s">
        <v>575</v>
      </c>
      <c r="C304" s="128" t="s">
        <v>52</v>
      </c>
      <c r="D304" s="129">
        <v>24</v>
      </c>
      <c r="E304" s="130">
        <v>564</v>
      </c>
      <c r="F304" s="130">
        <f>訂單詳細資料表格[[#This Row],[數量]]*訂單詳細資料表格[[#This Row],[售價]]</f>
        <v>13536</v>
      </c>
      <c r="G304" s="131">
        <f>訂單詳細資料表格[[#This Row],[數量]]*VLOOKUP(訂單詳細資料表格[[#This Row],[產品編號]],產品資料表格[],4,FALSE)</f>
        <v>9576</v>
      </c>
    </row>
    <row r="305" spans="2:7" ht="16.5" customHeight="1" x14ac:dyDescent="0.25">
      <c r="B305" s="113" t="s">
        <v>575</v>
      </c>
      <c r="C305" s="128" t="s">
        <v>10</v>
      </c>
      <c r="D305" s="129">
        <v>12</v>
      </c>
      <c r="E305" s="130">
        <v>1262</v>
      </c>
      <c r="F305" s="130">
        <f>訂單詳細資料表格[[#This Row],[數量]]*訂單詳細資料表格[[#This Row],[售價]]</f>
        <v>15144</v>
      </c>
      <c r="G305" s="131">
        <f>訂單詳細資料表格[[#This Row],[數量]]*VLOOKUP(訂單詳細資料表格[[#This Row],[產品編號]],產品資料表格[],4,FALSE)</f>
        <v>8556</v>
      </c>
    </row>
    <row r="306" spans="2:7" ht="16.5" customHeight="1" x14ac:dyDescent="0.25">
      <c r="B306" s="113" t="s">
        <v>306</v>
      </c>
      <c r="C306" s="128" t="s">
        <v>21</v>
      </c>
      <c r="D306" s="129">
        <v>36</v>
      </c>
      <c r="E306" s="130">
        <v>350</v>
      </c>
      <c r="F306" s="130">
        <f>訂單詳細資料表格[[#This Row],[數量]]*訂單詳細資料表格[[#This Row],[售價]]</f>
        <v>12600</v>
      </c>
      <c r="G306" s="131">
        <f>訂單詳細資料表格[[#This Row],[數量]]*VLOOKUP(訂單詳細資料表格[[#This Row],[產品編號]],產品資料表格[],4,FALSE)</f>
        <v>10368</v>
      </c>
    </row>
    <row r="307" spans="2:7" ht="16.5" customHeight="1" x14ac:dyDescent="0.25">
      <c r="B307" s="113" t="s">
        <v>306</v>
      </c>
      <c r="C307" s="128" t="s">
        <v>37</v>
      </c>
      <c r="D307" s="129">
        <v>36</v>
      </c>
      <c r="E307" s="130">
        <v>1111</v>
      </c>
      <c r="F307" s="130">
        <f>訂單詳細資料表格[[#This Row],[數量]]*訂單詳細資料表格[[#This Row],[售價]]</f>
        <v>39996</v>
      </c>
      <c r="G307" s="131">
        <f>訂單詳細資料表格[[#This Row],[數量]]*VLOOKUP(訂單詳細資料表格[[#This Row],[產品編號]],產品資料表格[],4,FALSE)</f>
        <v>28980</v>
      </c>
    </row>
    <row r="308" spans="2:7" ht="16.5" customHeight="1" x14ac:dyDescent="0.25">
      <c r="B308" s="113" t="s">
        <v>306</v>
      </c>
      <c r="C308" s="128" t="s">
        <v>41</v>
      </c>
      <c r="D308" s="129">
        <v>44</v>
      </c>
      <c r="E308" s="130">
        <v>1224</v>
      </c>
      <c r="F308" s="130">
        <f>訂單詳細資料表格[[#This Row],[數量]]*訂單詳細資料表格[[#This Row],[售價]]</f>
        <v>53856</v>
      </c>
      <c r="G308" s="131">
        <f>訂單詳細資料表格[[#This Row],[數量]]*VLOOKUP(訂單詳細資料表格[[#This Row],[產品編號]],產品資料表格[],4,FALSE)</f>
        <v>34100</v>
      </c>
    </row>
    <row r="309" spans="2:7" ht="16.5" customHeight="1" x14ac:dyDescent="0.25">
      <c r="B309" s="113" t="s">
        <v>306</v>
      </c>
      <c r="C309" s="128" t="s">
        <v>10</v>
      </c>
      <c r="D309" s="129">
        <v>34</v>
      </c>
      <c r="E309" s="130">
        <v>1775</v>
      </c>
      <c r="F309" s="130">
        <f>訂單詳細資料表格[[#This Row],[數量]]*訂單詳細資料表格[[#This Row],[售價]]</f>
        <v>60350</v>
      </c>
      <c r="G309" s="131">
        <f>訂單詳細資料表格[[#This Row],[數量]]*VLOOKUP(訂單詳細資料表格[[#This Row],[產品編號]],產品資料表格[],4,FALSE)</f>
        <v>24242</v>
      </c>
    </row>
    <row r="310" spans="2:7" ht="16.5" customHeight="1" x14ac:dyDescent="0.25">
      <c r="B310" s="113" t="s">
        <v>576</v>
      </c>
      <c r="C310" s="128" t="s">
        <v>5</v>
      </c>
      <c r="D310" s="129">
        <v>31</v>
      </c>
      <c r="E310" s="130">
        <v>336</v>
      </c>
      <c r="F310" s="130">
        <f>訂單詳細資料表格[[#This Row],[數量]]*訂單詳細資料表格[[#This Row],[售價]]</f>
        <v>10416</v>
      </c>
      <c r="G310" s="131">
        <f>訂單詳細資料表格[[#This Row],[數量]]*VLOOKUP(訂單詳細資料表格[[#This Row],[產品編號]],產品資料表格[],4,FALSE)</f>
        <v>6510</v>
      </c>
    </row>
    <row r="311" spans="2:7" ht="16.5" customHeight="1" x14ac:dyDescent="0.25">
      <c r="B311" s="113" t="s">
        <v>307</v>
      </c>
      <c r="C311" s="128" t="s">
        <v>16</v>
      </c>
      <c r="D311" s="129">
        <v>20</v>
      </c>
      <c r="E311" s="130">
        <v>2361</v>
      </c>
      <c r="F311" s="130">
        <f>訂單詳細資料表格[[#This Row],[數量]]*訂單詳細資料表格[[#This Row],[售價]]</f>
        <v>47220</v>
      </c>
      <c r="G311" s="131">
        <f>訂單詳細資料表格[[#This Row],[數量]]*VLOOKUP(訂單詳細資料表格[[#This Row],[產品編號]],產品資料表格[],4,FALSE)</f>
        <v>18100</v>
      </c>
    </row>
    <row r="312" spans="2:7" ht="16.5" customHeight="1" x14ac:dyDescent="0.25">
      <c r="B312" s="113" t="s">
        <v>307</v>
      </c>
      <c r="C312" s="128" t="s">
        <v>43</v>
      </c>
      <c r="D312" s="129">
        <v>55</v>
      </c>
      <c r="E312" s="130">
        <v>1430</v>
      </c>
      <c r="F312" s="130">
        <f>訂單詳細資料表格[[#This Row],[數量]]*訂單詳細資料表格[[#This Row],[售價]]</f>
        <v>78650</v>
      </c>
      <c r="G312" s="131">
        <f>訂單詳細資料表格[[#This Row],[數量]]*VLOOKUP(訂單詳細資料表格[[#This Row],[產品編號]],產品資料表格[],4,FALSE)</f>
        <v>57915</v>
      </c>
    </row>
    <row r="313" spans="2:7" ht="16.5" customHeight="1" x14ac:dyDescent="0.25">
      <c r="B313" s="113" t="s">
        <v>307</v>
      </c>
      <c r="C313" s="128" t="s">
        <v>5</v>
      </c>
      <c r="D313" s="129">
        <v>41</v>
      </c>
      <c r="E313" s="130">
        <v>394</v>
      </c>
      <c r="F313" s="130">
        <f>訂單詳細資料表格[[#This Row],[數量]]*訂單詳細資料表格[[#This Row],[售價]]</f>
        <v>16154</v>
      </c>
      <c r="G313" s="131">
        <f>訂單詳細資料表格[[#This Row],[數量]]*VLOOKUP(訂單詳細資料表格[[#This Row],[產品編號]],產品資料表格[],4,FALSE)</f>
        <v>8610</v>
      </c>
    </row>
    <row r="314" spans="2:7" ht="16.5" customHeight="1" x14ac:dyDescent="0.25">
      <c r="B314" s="113" t="s">
        <v>307</v>
      </c>
      <c r="C314" s="128" t="s">
        <v>30</v>
      </c>
      <c r="D314" s="129">
        <v>51</v>
      </c>
      <c r="E314" s="130">
        <v>1508</v>
      </c>
      <c r="F314" s="130">
        <f>訂單詳細資料表格[[#This Row],[數量]]*訂單詳細資料表格[[#This Row],[售價]]</f>
        <v>76908</v>
      </c>
      <c r="G314" s="131">
        <f>訂單詳細資料表格[[#This Row],[數量]]*VLOOKUP(訂單詳細資料表格[[#This Row],[產品編號]],產品資料表格[],4,FALSE)</f>
        <v>58701</v>
      </c>
    </row>
    <row r="315" spans="2:7" ht="16.5" customHeight="1" x14ac:dyDescent="0.25">
      <c r="B315" s="113" t="s">
        <v>577</v>
      </c>
      <c r="C315" s="128" t="s">
        <v>0</v>
      </c>
      <c r="D315" s="129">
        <v>34</v>
      </c>
      <c r="E315" s="130">
        <v>1359</v>
      </c>
      <c r="F315" s="130">
        <f>訂單詳細資料表格[[#This Row],[數量]]*訂單詳細資料表格[[#This Row],[售價]]</f>
        <v>46206</v>
      </c>
      <c r="G315" s="131">
        <f>訂單詳細資料表格[[#This Row],[數量]]*VLOOKUP(訂單詳細資料表格[[#This Row],[產品編號]],產品資料表格[],4,FALSE)</f>
        <v>37366</v>
      </c>
    </row>
    <row r="316" spans="2:7" ht="16.5" customHeight="1" x14ac:dyDescent="0.25">
      <c r="B316" s="113" t="s">
        <v>577</v>
      </c>
      <c r="C316" s="128" t="s">
        <v>17</v>
      </c>
      <c r="D316" s="129">
        <v>43</v>
      </c>
      <c r="E316" s="130">
        <v>214</v>
      </c>
      <c r="F316" s="130">
        <f>訂單詳細資料表格[[#This Row],[數量]]*訂單詳細資料表格[[#This Row],[售價]]</f>
        <v>9202</v>
      </c>
      <c r="G316" s="131">
        <f>訂單詳細資料表格[[#This Row],[數量]]*VLOOKUP(訂單詳細資料表格[[#This Row],[產品編號]],產品資料表格[],4,FALSE)</f>
        <v>4558</v>
      </c>
    </row>
    <row r="317" spans="2:7" ht="16.5" customHeight="1" x14ac:dyDescent="0.25">
      <c r="B317" s="113" t="s">
        <v>223</v>
      </c>
      <c r="C317" s="128" t="s">
        <v>21</v>
      </c>
      <c r="D317" s="129">
        <v>44</v>
      </c>
      <c r="E317" s="130">
        <v>461</v>
      </c>
      <c r="F317" s="130">
        <f>訂單詳細資料表格[[#This Row],[數量]]*訂單詳細資料表格[[#This Row],[售價]]</f>
        <v>20284</v>
      </c>
      <c r="G317" s="131">
        <f>訂單詳細資料表格[[#This Row],[數量]]*VLOOKUP(訂單詳細資料表格[[#This Row],[產品編號]],產品資料表格[],4,FALSE)</f>
        <v>12672</v>
      </c>
    </row>
    <row r="318" spans="2:7" ht="16.5" customHeight="1" x14ac:dyDescent="0.25">
      <c r="B318" s="113" t="s">
        <v>308</v>
      </c>
      <c r="C318" s="128" t="s">
        <v>41</v>
      </c>
      <c r="D318" s="129">
        <v>39</v>
      </c>
      <c r="E318" s="130">
        <v>1270</v>
      </c>
      <c r="F318" s="130">
        <f>訂單詳細資料表格[[#This Row],[數量]]*訂單詳細資料表格[[#This Row],[售價]]</f>
        <v>49530</v>
      </c>
      <c r="G318" s="131">
        <f>訂單詳細資料表格[[#This Row],[數量]]*VLOOKUP(訂單詳細資料表格[[#This Row],[產品編號]],產品資料表格[],4,FALSE)</f>
        <v>30225</v>
      </c>
    </row>
    <row r="319" spans="2:7" ht="16.5" customHeight="1" x14ac:dyDescent="0.25">
      <c r="B319" s="113" t="s">
        <v>308</v>
      </c>
      <c r="C319" s="128" t="s">
        <v>42</v>
      </c>
      <c r="D319" s="129">
        <v>37</v>
      </c>
      <c r="E319" s="130">
        <v>1427</v>
      </c>
      <c r="F319" s="130">
        <f>訂單詳細資料表格[[#This Row],[數量]]*訂單詳細資料表格[[#This Row],[售價]]</f>
        <v>52799</v>
      </c>
      <c r="G319" s="131">
        <f>訂單詳細資料表格[[#This Row],[數量]]*VLOOKUP(訂單詳細資料表格[[#This Row],[產品編號]],產品資料表格[],4,FALSE)</f>
        <v>42624</v>
      </c>
    </row>
    <row r="320" spans="2:7" ht="16.5" customHeight="1" x14ac:dyDescent="0.25">
      <c r="B320" s="113" t="s">
        <v>308</v>
      </c>
      <c r="C320" s="128" t="s">
        <v>51</v>
      </c>
      <c r="D320" s="129">
        <v>12</v>
      </c>
      <c r="E320" s="130">
        <v>1664</v>
      </c>
      <c r="F320" s="130">
        <f>訂單詳細資料表格[[#This Row],[數量]]*訂單詳細資料表格[[#This Row],[售價]]</f>
        <v>19968</v>
      </c>
      <c r="G320" s="131">
        <f>訂單詳細資料表格[[#This Row],[數量]]*VLOOKUP(訂單詳細資料表格[[#This Row],[產品編號]],產品資料表格[],4,FALSE)</f>
        <v>13740</v>
      </c>
    </row>
    <row r="321" spans="2:7" ht="16.5" customHeight="1" x14ac:dyDescent="0.25">
      <c r="B321" s="113" t="s">
        <v>308</v>
      </c>
      <c r="C321" s="128" t="s">
        <v>2</v>
      </c>
      <c r="D321" s="129">
        <v>53</v>
      </c>
      <c r="E321" s="130">
        <v>529</v>
      </c>
      <c r="F321" s="130">
        <f>訂單詳細資料表格[[#This Row],[數量]]*訂單詳細資料表格[[#This Row],[售價]]</f>
        <v>28037</v>
      </c>
      <c r="G321" s="131">
        <f>訂單詳細資料表格[[#This Row],[數量]]*VLOOKUP(訂單詳細資料表格[[#This Row],[產品編號]],產品資料表格[],4,FALSE)</f>
        <v>22525</v>
      </c>
    </row>
    <row r="322" spans="2:7" ht="16.5" customHeight="1" x14ac:dyDescent="0.25">
      <c r="B322" s="113" t="s">
        <v>308</v>
      </c>
      <c r="C322" s="128" t="s">
        <v>27</v>
      </c>
      <c r="D322" s="129">
        <v>46</v>
      </c>
      <c r="E322" s="130">
        <v>2429</v>
      </c>
      <c r="F322" s="130">
        <f>訂單詳細資料表格[[#This Row],[數量]]*訂單詳細資料表格[[#This Row],[售價]]</f>
        <v>111734</v>
      </c>
      <c r="G322" s="131">
        <f>訂單詳細資料表格[[#This Row],[數量]]*VLOOKUP(訂單詳細資料表格[[#This Row],[產品編號]],產品資料表格[],4,FALSE)</f>
        <v>47058</v>
      </c>
    </row>
    <row r="323" spans="2:7" ht="16.5" customHeight="1" x14ac:dyDescent="0.25">
      <c r="B323" s="113" t="s">
        <v>308</v>
      </c>
      <c r="C323" s="128" t="s">
        <v>19</v>
      </c>
      <c r="D323" s="129">
        <v>45</v>
      </c>
      <c r="E323" s="130">
        <v>500</v>
      </c>
      <c r="F323" s="130">
        <f>訂單詳細資料表格[[#This Row],[數量]]*訂單詳細資料表格[[#This Row],[售價]]</f>
        <v>22500</v>
      </c>
      <c r="G323" s="131">
        <f>訂單詳細資料表格[[#This Row],[數量]]*VLOOKUP(訂單詳細資料表格[[#This Row],[產品編號]],產品資料表格[],4,FALSE)</f>
        <v>13500</v>
      </c>
    </row>
    <row r="324" spans="2:7" ht="16.5" customHeight="1" x14ac:dyDescent="0.25">
      <c r="B324" s="113" t="s">
        <v>308</v>
      </c>
      <c r="C324" s="128" t="s">
        <v>54</v>
      </c>
      <c r="D324" s="129">
        <v>20</v>
      </c>
      <c r="E324" s="130">
        <v>163</v>
      </c>
      <c r="F324" s="130">
        <f>訂單詳細資料表格[[#This Row],[數量]]*訂單詳細資料表格[[#This Row],[售價]]</f>
        <v>3260</v>
      </c>
      <c r="G324" s="131">
        <f>訂單詳細資料表格[[#This Row],[數量]]*VLOOKUP(訂單詳細資料表格[[#This Row],[產品編號]],產品資料表格[],4,FALSE)</f>
        <v>1800</v>
      </c>
    </row>
    <row r="325" spans="2:7" ht="16.5" customHeight="1" x14ac:dyDescent="0.25">
      <c r="B325" s="113" t="s">
        <v>578</v>
      </c>
      <c r="C325" s="128" t="s">
        <v>4</v>
      </c>
      <c r="D325" s="129">
        <v>52</v>
      </c>
      <c r="E325" s="130">
        <v>2146</v>
      </c>
      <c r="F325" s="130">
        <f>訂單詳細資料表格[[#This Row],[數量]]*訂單詳細資料表格[[#This Row],[售價]]</f>
        <v>111592</v>
      </c>
      <c r="G325" s="131">
        <f>訂單詳細資料表格[[#This Row],[數量]]*VLOOKUP(訂單詳細資料表格[[#This Row],[產品編號]],產品資料表格[],4,FALSE)</f>
        <v>59540</v>
      </c>
    </row>
    <row r="326" spans="2:7" ht="16.5" customHeight="1" x14ac:dyDescent="0.25">
      <c r="B326" s="113" t="s">
        <v>578</v>
      </c>
      <c r="C326" s="128" t="s">
        <v>10</v>
      </c>
      <c r="D326" s="129">
        <v>14</v>
      </c>
      <c r="E326" s="130">
        <v>912</v>
      </c>
      <c r="F326" s="130">
        <f>訂單詳細資料表格[[#This Row],[數量]]*訂單詳細資料表格[[#This Row],[售價]]</f>
        <v>12768</v>
      </c>
      <c r="G326" s="131">
        <f>訂單詳細資料表格[[#This Row],[數量]]*VLOOKUP(訂單詳細資料表格[[#This Row],[產品編號]],產品資料表格[],4,FALSE)</f>
        <v>9982</v>
      </c>
    </row>
    <row r="327" spans="2:7" ht="16.5" customHeight="1" x14ac:dyDescent="0.25">
      <c r="B327" s="113" t="s">
        <v>309</v>
      </c>
      <c r="C327" s="128" t="s">
        <v>42</v>
      </c>
      <c r="D327" s="129">
        <v>12</v>
      </c>
      <c r="E327" s="130">
        <v>2005</v>
      </c>
      <c r="F327" s="130">
        <f>訂單詳細資料表格[[#This Row],[數量]]*訂單詳細資料表格[[#This Row],[售價]]</f>
        <v>24060</v>
      </c>
      <c r="G327" s="131">
        <f>訂單詳細資料表格[[#This Row],[數量]]*VLOOKUP(訂單詳細資料表格[[#This Row],[產品編號]],產品資料表格[],4,FALSE)</f>
        <v>13824</v>
      </c>
    </row>
    <row r="328" spans="2:7" ht="16.5" customHeight="1" x14ac:dyDescent="0.25">
      <c r="B328" s="113" t="s">
        <v>309</v>
      </c>
      <c r="C328" s="128" t="s">
        <v>52</v>
      </c>
      <c r="D328" s="129">
        <v>45</v>
      </c>
      <c r="E328" s="130">
        <v>554</v>
      </c>
      <c r="F328" s="130">
        <f>訂單詳細資料表格[[#This Row],[數量]]*訂單詳細資料表格[[#This Row],[售價]]</f>
        <v>24930</v>
      </c>
      <c r="G328" s="131">
        <f>訂單詳細資料表格[[#This Row],[數量]]*VLOOKUP(訂單詳細資料表格[[#This Row],[產品編號]],產品資料表格[],4,FALSE)</f>
        <v>17955</v>
      </c>
    </row>
    <row r="329" spans="2:7" ht="16.5" customHeight="1" x14ac:dyDescent="0.25">
      <c r="B329" s="113" t="s">
        <v>309</v>
      </c>
      <c r="C329" s="128" t="s">
        <v>34</v>
      </c>
      <c r="D329" s="129">
        <v>43</v>
      </c>
      <c r="E329" s="130">
        <v>839</v>
      </c>
      <c r="F329" s="130">
        <f>訂單詳細資料表格[[#This Row],[數量]]*訂單詳細資料表格[[#This Row],[售價]]</f>
        <v>36077</v>
      </c>
      <c r="G329" s="131">
        <f>訂單詳細資料表格[[#This Row],[數量]]*VLOOKUP(訂單詳細資料表格[[#This Row],[產品編號]],產品資料表格[],4,FALSE)</f>
        <v>29541</v>
      </c>
    </row>
    <row r="330" spans="2:7" ht="16.5" customHeight="1" x14ac:dyDescent="0.25">
      <c r="B330" s="113" t="s">
        <v>309</v>
      </c>
      <c r="C330" s="128" t="s">
        <v>5</v>
      </c>
      <c r="D330" s="129">
        <v>64</v>
      </c>
      <c r="E330" s="130">
        <v>272</v>
      </c>
      <c r="F330" s="130">
        <f>訂單詳細資料表格[[#This Row],[數量]]*訂單詳細資料表格[[#This Row],[售價]]</f>
        <v>17408</v>
      </c>
      <c r="G330" s="131">
        <f>訂單詳細資料表格[[#This Row],[數量]]*VLOOKUP(訂單詳細資料表格[[#This Row],[產品編號]],產品資料表格[],4,FALSE)</f>
        <v>13440</v>
      </c>
    </row>
    <row r="331" spans="2:7" ht="16.5" customHeight="1" x14ac:dyDescent="0.25">
      <c r="B331" s="113" t="s">
        <v>579</v>
      </c>
      <c r="C331" s="128" t="s">
        <v>4</v>
      </c>
      <c r="D331" s="129">
        <v>23</v>
      </c>
      <c r="E331" s="130">
        <v>1925</v>
      </c>
      <c r="F331" s="130">
        <f>訂單詳細資料表格[[#This Row],[數量]]*訂單詳細資料表格[[#This Row],[售價]]</f>
        <v>44275</v>
      </c>
      <c r="G331" s="131">
        <f>訂單詳細資料表格[[#This Row],[數量]]*VLOOKUP(訂單詳細資料表格[[#This Row],[產品編號]],產品資料表格[],4,FALSE)</f>
        <v>26335</v>
      </c>
    </row>
    <row r="332" spans="2:7" ht="16.5" customHeight="1" x14ac:dyDescent="0.25">
      <c r="B332" s="113" t="s">
        <v>310</v>
      </c>
      <c r="C332" s="128" t="s">
        <v>16</v>
      </c>
      <c r="D332" s="129">
        <v>59</v>
      </c>
      <c r="E332" s="130">
        <v>2458</v>
      </c>
      <c r="F332" s="130">
        <f>訂單詳細資料表格[[#This Row],[數量]]*訂單詳細資料表格[[#This Row],[售價]]</f>
        <v>145022</v>
      </c>
      <c r="G332" s="131">
        <f>訂單詳細資料表格[[#This Row],[數量]]*VLOOKUP(訂單詳細資料表格[[#This Row],[產品編號]],產品資料表格[],4,FALSE)</f>
        <v>53395</v>
      </c>
    </row>
    <row r="333" spans="2:7" ht="16.5" customHeight="1" x14ac:dyDescent="0.25">
      <c r="B333" s="113" t="s">
        <v>310</v>
      </c>
      <c r="C333" s="128" t="s">
        <v>42</v>
      </c>
      <c r="D333" s="129">
        <v>51</v>
      </c>
      <c r="E333" s="130">
        <v>1422</v>
      </c>
      <c r="F333" s="130">
        <f>訂單詳細資料表格[[#This Row],[數量]]*訂單詳細資料表格[[#This Row],[售價]]</f>
        <v>72522</v>
      </c>
      <c r="G333" s="131">
        <f>訂單詳細資料表格[[#This Row],[數量]]*VLOOKUP(訂單詳細資料表格[[#This Row],[產品編號]],產品資料表格[],4,FALSE)</f>
        <v>58752</v>
      </c>
    </row>
    <row r="334" spans="2:7" ht="16.5" customHeight="1" x14ac:dyDescent="0.25">
      <c r="B334" s="113" t="s">
        <v>310</v>
      </c>
      <c r="C334" s="128" t="s">
        <v>25</v>
      </c>
      <c r="D334" s="129">
        <v>41</v>
      </c>
      <c r="E334" s="130">
        <v>811</v>
      </c>
      <c r="F334" s="130">
        <f>訂單詳細資料表格[[#This Row],[數量]]*訂單詳細資料表格[[#This Row],[售價]]</f>
        <v>33251</v>
      </c>
      <c r="G334" s="131">
        <f>訂單詳細資料表格[[#This Row],[數量]]*VLOOKUP(訂單詳細資料表格[[#This Row],[產品編號]],產品資料表格[],4,FALSE)</f>
        <v>26363</v>
      </c>
    </row>
    <row r="335" spans="2:7" ht="16.5" customHeight="1" x14ac:dyDescent="0.25">
      <c r="B335" s="113" t="s">
        <v>310</v>
      </c>
      <c r="C335" s="128" t="s">
        <v>0</v>
      </c>
      <c r="D335" s="129">
        <v>44</v>
      </c>
      <c r="E335" s="130">
        <v>1640</v>
      </c>
      <c r="F335" s="130">
        <f>訂單詳細資料表格[[#This Row],[數量]]*訂單詳細資料表格[[#This Row],[售價]]</f>
        <v>72160</v>
      </c>
      <c r="G335" s="131">
        <f>訂單詳細資料表格[[#This Row],[數量]]*VLOOKUP(訂單詳細資料表格[[#This Row],[產品編號]],產品資料表格[],4,FALSE)</f>
        <v>48356</v>
      </c>
    </row>
    <row r="336" spans="2:7" ht="16.5" customHeight="1" x14ac:dyDescent="0.25">
      <c r="B336" s="113" t="s">
        <v>310</v>
      </c>
      <c r="C336" s="128" t="s">
        <v>54</v>
      </c>
      <c r="D336" s="129">
        <v>47</v>
      </c>
      <c r="E336" s="130">
        <v>156</v>
      </c>
      <c r="F336" s="130">
        <f>訂單詳細資料表格[[#This Row],[數量]]*訂單詳細資料表格[[#This Row],[售價]]</f>
        <v>7332</v>
      </c>
      <c r="G336" s="131">
        <f>訂單詳細資料表格[[#This Row],[數量]]*VLOOKUP(訂單詳細資料表格[[#This Row],[產品編號]],產品資料表格[],4,FALSE)</f>
        <v>4230</v>
      </c>
    </row>
    <row r="337" spans="2:7" ht="16.5" customHeight="1" x14ac:dyDescent="0.25">
      <c r="B337" s="113" t="s">
        <v>580</v>
      </c>
      <c r="C337" s="128" t="s">
        <v>42</v>
      </c>
      <c r="D337" s="129">
        <v>24</v>
      </c>
      <c r="E337" s="130">
        <v>2068</v>
      </c>
      <c r="F337" s="130">
        <f>訂單詳細資料表格[[#This Row],[數量]]*訂單詳細資料表格[[#This Row],[售價]]</f>
        <v>49632</v>
      </c>
      <c r="G337" s="131">
        <f>訂單詳細資料表格[[#This Row],[數量]]*VLOOKUP(訂單詳細資料表格[[#This Row],[產品編號]],產品資料表格[],4,FALSE)</f>
        <v>27648</v>
      </c>
    </row>
    <row r="338" spans="2:7" ht="16.5" customHeight="1" x14ac:dyDescent="0.25">
      <c r="B338" s="113" t="s">
        <v>580</v>
      </c>
      <c r="C338" s="128" t="s">
        <v>25</v>
      </c>
      <c r="D338" s="129">
        <v>43</v>
      </c>
      <c r="E338" s="130">
        <v>1298</v>
      </c>
      <c r="F338" s="130">
        <f>訂單詳細資料表格[[#This Row],[數量]]*訂單詳細資料表格[[#This Row],[售價]]</f>
        <v>55814</v>
      </c>
      <c r="G338" s="131">
        <f>訂單詳細資料表格[[#This Row],[數量]]*VLOOKUP(訂單詳細資料表格[[#This Row],[產品編號]],產品資料表格[],4,FALSE)</f>
        <v>27649</v>
      </c>
    </row>
    <row r="339" spans="2:7" ht="16.5" customHeight="1" x14ac:dyDescent="0.25">
      <c r="B339" s="113" t="s">
        <v>311</v>
      </c>
      <c r="C339" s="128" t="s">
        <v>29</v>
      </c>
      <c r="D339" s="129">
        <v>52</v>
      </c>
      <c r="E339" s="130">
        <v>1389</v>
      </c>
      <c r="F339" s="130">
        <f>訂單詳細資料表格[[#This Row],[數量]]*訂單詳細資料表格[[#This Row],[售價]]</f>
        <v>72228</v>
      </c>
      <c r="G339" s="131">
        <f>訂單詳細資料表格[[#This Row],[數量]]*VLOOKUP(訂單詳細資料表格[[#This Row],[產品編號]],產品資料表格[],4,FALSE)</f>
        <v>46644</v>
      </c>
    </row>
    <row r="340" spans="2:7" ht="16.5" customHeight="1" x14ac:dyDescent="0.25">
      <c r="B340" s="113" t="s">
        <v>581</v>
      </c>
      <c r="C340" s="128" t="s">
        <v>10</v>
      </c>
      <c r="D340" s="129">
        <v>32</v>
      </c>
      <c r="E340" s="130">
        <v>1564</v>
      </c>
      <c r="F340" s="130">
        <f>訂單詳細資料表格[[#This Row],[數量]]*訂單詳細資料表格[[#This Row],[售價]]</f>
        <v>50048</v>
      </c>
      <c r="G340" s="131">
        <f>訂單詳細資料表格[[#This Row],[數量]]*VLOOKUP(訂單詳細資料表格[[#This Row],[產品編號]],產品資料表格[],4,FALSE)</f>
        <v>22816</v>
      </c>
    </row>
    <row r="341" spans="2:7" ht="16.5" customHeight="1" x14ac:dyDescent="0.25">
      <c r="B341" s="113" t="s">
        <v>312</v>
      </c>
      <c r="C341" s="128" t="s">
        <v>25</v>
      </c>
      <c r="D341" s="129">
        <v>51</v>
      </c>
      <c r="E341" s="130">
        <v>957</v>
      </c>
      <c r="F341" s="130">
        <f>訂單詳細資料表格[[#This Row],[數量]]*訂單詳細資料表格[[#This Row],[售價]]</f>
        <v>48807</v>
      </c>
      <c r="G341" s="131">
        <f>訂單詳細資料表格[[#This Row],[數量]]*VLOOKUP(訂單詳細資料表格[[#This Row],[產品編號]],產品資料表格[],4,FALSE)</f>
        <v>32793</v>
      </c>
    </row>
    <row r="342" spans="2:7" ht="16.5" customHeight="1" x14ac:dyDescent="0.25">
      <c r="B342" s="113" t="s">
        <v>582</v>
      </c>
      <c r="C342" s="128" t="s">
        <v>38</v>
      </c>
      <c r="D342" s="129">
        <v>14</v>
      </c>
      <c r="E342" s="130">
        <v>2634</v>
      </c>
      <c r="F342" s="130">
        <f>訂單詳細資料表格[[#This Row],[數量]]*訂單詳細資料表格[[#This Row],[售價]]</f>
        <v>36876</v>
      </c>
      <c r="G342" s="131">
        <f>訂單詳細資料表格[[#This Row],[數量]]*VLOOKUP(訂單詳細資料表格[[#This Row],[產品編號]],產品資料表格[],4,FALSE)</f>
        <v>14952</v>
      </c>
    </row>
    <row r="343" spans="2:7" ht="16.5" customHeight="1" x14ac:dyDescent="0.25">
      <c r="B343" s="113" t="s">
        <v>313</v>
      </c>
      <c r="C343" s="128" t="s">
        <v>16</v>
      </c>
      <c r="D343" s="129">
        <v>51</v>
      </c>
      <c r="E343" s="130">
        <v>2006</v>
      </c>
      <c r="F343" s="130">
        <f>訂單詳細資料表格[[#This Row],[數量]]*訂單詳細資料表格[[#This Row],[售價]]</f>
        <v>102306</v>
      </c>
      <c r="G343" s="131">
        <f>訂單詳細資料表格[[#This Row],[數量]]*VLOOKUP(訂單詳細資料表格[[#This Row],[產品編號]],產品資料表格[],4,FALSE)</f>
        <v>46155</v>
      </c>
    </row>
    <row r="344" spans="2:7" ht="16.5" customHeight="1" x14ac:dyDescent="0.25">
      <c r="B344" s="113" t="s">
        <v>313</v>
      </c>
      <c r="C344" s="128" t="s">
        <v>7</v>
      </c>
      <c r="D344" s="129">
        <v>27</v>
      </c>
      <c r="E344" s="130">
        <v>1476</v>
      </c>
      <c r="F344" s="130">
        <f>訂單詳細資料表格[[#This Row],[數量]]*訂單詳細資料表格[[#This Row],[售價]]</f>
        <v>39852</v>
      </c>
      <c r="G344" s="131">
        <f>訂單詳細資料表格[[#This Row],[數量]]*VLOOKUP(訂單詳細資料表格[[#This Row],[產品編號]],產品資料表格[],4,FALSE)</f>
        <v>31212</v>
      </c>
    </row>
    <row r="345" spans="2:7" ht="16.5" customHeight="1" x14ac:dyDescent="0.25">
      <c r="B345" s="113" t="s">
        <v>313</v>
      </c>
      <c r="C345" s="128" t="s">
        <v>19</v>
      </c>
      <c r="D345" s="129">
        <v>21</v>
      </c>
      <c r="E345" s="130">
        <v>553</v>
      </c>
      <c r="F345" s="130">
        <f>訂單詳細資料表格[[#This Row],[數量]]*訂單詳細資料表格[[#This Row],[售價]]</f>
        <v>11613</v>
      </c>
      <c r="G345" s="131">
        <f>訂單詳細資料表格[[#This Row],[數量]]*VLOOKUP(訂單詳細資料表格[[#This Row],[產品編號]],產品資料表格[],4,FALSE)</f>
        <v>6300</v>
      </c>
    </row>
    <row r="346" spans="2:7" ht="16.5" customHeight="1" x14ac:dyDescent="0.25">
      <c r="B346" s="113" t="s">
        <v>583</v>
      </c>
      <c r="C346" s="128" t="s">
        <v>21</v>
      </c>
      <c r="D346" s="129">
        <v>42</v>
      </c>
      <c r="E346" s="130">
        <v>434</v>
      </c>
      <c r="F346" s="130">
        <f>訂單詳細資料表格[[#This Row],[數量]]*訂單詳細資料表格[[#This Row],[售價]]</f>
        <v>18228</v>
      </c>
      <c r="G346" s="131">
        <f>訂單詳細資料表格[[#This Row],[數量]]*VLOOKUP(訂單詳細資料表格[[#This Row],[產品編號]],產品資料表格[],4,FALSE)</f>
        <v>12096</v>
      </c>
    </row>
    <row r="347" spans="2:7" ht="16.5" customHeight="1" x14ac:dyDescent="0.25">
      <c r="B347" s="113" t="s">
        <v>583</v>
      </c>
      <c r="C347" s="128" t="s">
        <v>38</v>
      </c>
      <c r="D347" s="129">
        <v>34</v>
      </c>
      <c r="E347" s="130">
        <v>2028</v>
      </c>
      <c r="F347" s="130">
        <f>訂單詳細資料表格[[#This Row],[數量]]*訂單詳細資料表格[[#This Row],[售價]]</f>
        <v>68952</v>
      </c>
      <c r="G347" s="131">
        <f>訂單詳細資料表格[[#This Row],[數量]]*VLOOKUP(訂單詳細資料表格[[#This Row],[產品編號]],產品資料表格[],4,FALSE)</f>
        <v>36312</v>
      </c>
    </row>
    <row r="348" spans="2:7" ht="16.5" customHeight="1" x14ac:dyDescent="0.25">
      <c r="B348" s="113" t="s">
        <v>314</v>
      </c>
      <c r="C348" s="128" t="s">
        <v>43</v>
      </c>
      <c r="D348" s="129">
        <v>18</v>
      </c>
      <c r="E348" s="130">
        <v>2151</v>
      </c>
      <c r="F348" s="130">
        <f>訂單詳細資料表格[[#This Row],[數量]]*訂單詳細資料表格[[#This Row],[售價]]</f>
        <v>38718</v>
      </c>
      <c r="G348" s="131">
        <f>訂單詳細資料表格[[#This Row],[數量]]*VLOOKUP(訂單詳細資料表格[[#This Row],[產品編號]],產品資料表格[],4,FALSE)</f>
        <v>18954</v>
      </c>
    </row>
    <row r="349" spans="2:7" ht="16.5" customHeight="1" x14ac:dyDescent="0.25">
      <c r="B349" s="113" t="s">
        <v>314</v>
      </c>
      <c r="C349" s="128" t="s">
        <v>42</v>
      </c>
      <c r="D349" s="129">
        <v>28</v>
      </c>
      <c r="E349" s="130">
        <v>1448</v>
      </c>
      <c r="F349" s="130">
        <f>訂單詳細資料表格[[#This Row],[數量]]*訂單詳細資料表格[[#This Row],[售價]]</f>
        <v>40544</v>
      </c>
      <c r="G349" s="131">
        <f>訂單詳細資料表格[[#This Row],[數量]]*VLOOKUP(訂單詳細資料表格[[#This Row],[產品編號]],產品資料表格[],4,FALSE)</f>
        <v>32256</v>
      </c>
    </row>
    <row r="350" spans="2:7" ht="16.5" customHeight="1" x14ac:dyDescent="0.25">
      <c r="B350" s="113" t="s">
        <v>314</v>
      </c>
      <c r="C350" s="128" t="s">
        <v>22</v>
      </c>
      <c r="D350" s="129">
        <v>55</v>
      </c>
      <c r="E350" s="130">
        <v>1007</v>
      </c>
      <c r="F350" s="130">
        <f>訂單詳細資料表格[[#This Row],[數量]]*訂單詳細資料表格[[#This Row],[售價]]</f>
        <v>55385</v>
      </c>
      <c r="G350" s="131">
        <f>訂單詳細資料表格[[#This Row],[數量]]*VLOOKUP(訂單詳細資料表格[[#This Row],[產品編號]],產品資料表格[],4,FALSE)</f>
        <v>45210</v>
      </c>
    </row>
    <row r="351" spans="2:7" ht="16.5" customHeight="1" x14ac:dyDescent="0.25">
      <c r="B351" s="113" t="s">
        <v>314</v>
      </c>
      <c r="C351" s="128" t="s">
        <v>52</v>
      </c>
      <c r="D351" s="129">
        <v>15</v>
      </c>
      <c r="E351" s="130">
        <v>824</v>
      </c>
      <c r="F351" s="130">
        <f>訂單詳細資料表格[[#This Row],[數量]]*訂單詳細資料表格[[#This Row],[售價]]</f>
        <v>12360</v>
      </c>
      <c r="G351" s="131">
        <f>訂單詳細資料表格[[#This Row],[數量]]*VLOOKUP(訂單詳細資料表格[[#This Row],[產品編號]],產品資料表格[],4,FALSE)</f>
        <v>5985</v>
      </c>
    </row>
    <row r="352" spans="2:7" ht="16.5" customHeight="1" x14ac:dyDescent="0.25">
      <c r="B352" s="113" t="s">
        <v>314</v>
      </c>
      <c r="C352" s="128" t="s">
        <v>25</v>
      </c>
      <c r="D352" s="129">
        <v>69</v>
      </c>
      <c r="E352" s="130">
        <v>1461</v>
      </c>
      <c r="F352" s="130">
        <f>訂單詳細資料表格[[#This Row],[數量]]*訂單詳細資料表格[[#This Row],[售價]]</f>
        <v>100809</v>
      </c>
      <c r="G352" s="131">
        <f>訂單詳細資料表格[[#This Row],[數量]]*VLOOKUP(訂單詳細資料表格[[#This Row],[產品編號]],產品資料表格[],4,FALSE)</f>
        <v>44367</v>
      </c>
    </row>
    <row r="353" spans="2:7" ht="16.5" customHeight="1" x14ac:dyDescent="0.25">
      <c r="B353" s="113" t="s">
        <v>584</v>
      </c>
      <c r="C353" s="128" t="s">
        <v>36</v>
      </c>
      <c r="D353" s="129">
        <v>43</v>
      </c>
      <c r="E353" s="130">
        <v>2244</v>
      </c>
      <c r="F353" s="130">
        <f>訂單詳細資料表格[[#This Row],[數量]]*訂單詳細資料表格[[#This Row],[售價]]</f>
        <v>96492</v>
      </c>
      <c r="G353" s="131">
        <f>訂單詳細資料表格[[#This Row],[數量]]*VLOOKUP(訂單詳細資料表格[[#This Row],[產品編號]],產品資料表格[],4,FALSE)</f>
        <v>42656</v>
      </c>
    </row>
    <row r="354" spans="2:7" ht="16.5" customHeight="1" x14ac:dyDescent="0.25">
      <c r="B354" s="113" t="s">
        <v>315</v>
      </c>
      <c r="C354" s="128" t="s">
        <v>4</v>
      </c>
      <c r="D354" s="129">
        <v>28</v>
      </c>
      <c r="E354" s="130">
        <v>2607</v>
      </c>
      <c r="F354" s="130">
        <f>訂單詳細資料表格[[#This Row],[數量]]*訂單詳細資料表格[[#This Row],[售價]]</f>
        <v>72996</v>
      </c>
      <c r="G354" s="131">
        <f>訂單詳細資料表格[[#This Row],[數量]]*VLOOKUP(訂單詳細資料表格[[#This Row],[產品編號]],產品資料表格[],4,FALSE)</f>
        <v>32060</v>
      </c>
    </row>
    <row r="355" spans="2:7" ht="16.5" customHeight="1" x14ac:dyDescent="0.25">
      <c r="B355" s="113" t="s">
        <v>315</v>
      </c>
      <c r="C355" s="128" t="s">
        <v>25</v>
      </c>
      <c r="D355" s="129">
        <v>15</v>
      </c>
      <c r="E355" s="130">
        <v>1259</v>
      </c>
      <c r="F355" s="130">
        <f>訂單詳細資料表格[[#This Row],[數量]]*訂單詳細資料表格[[#This Row],[售價]]</f>
        <v>18885</v>
      </c>
      <c r="G355" s="131">
        <f>訂單詳細資料表格[[#This Row],[數量]]*VLOOKUP(訂單詳細資料表格[[#This Row],[產品編號]],產品資料表格[],4,FALSE)</f>
        <v>9645</v>
      </c>
    </row>
    <row r="356" spans="2:7" ht="16.5" customHeight="1" x14ac:dyDescent="0.25">
      <c r="B356" s="113" t="s">
        <v>315</v>
      </c>
      <c r="C356" s="128" t="s">
        <v>29</v>
      </c>
      <c r="D356" s="129">
        <v>58</v>
      </c>
      <c r="E356" s="130">
        <v>1404</v>
      </c>
      <c r="F356" s="130">
        <f>訂單詳細資料表格[[#This Row],[數量]]*訂單詳細資料表格[[#This Row],[售價]]</f>
        <v>81432</v>
      </c>
      <c r="G356" s="131">
        <f>訂單詳細資料表格[[#This Row],[數量]]*VLOOKUP(訂單詳細資料表格[[#This Row],[產品編號]],產品資料表格[],4,FALSE)</f>
        <v>52026</v>
      </c>
    </row>
    <row r="357" spans="2:7" ht="16.5" customHeight="1" x14ac:dyDescent="0.25">
      <c r="B357" s="113" t="s">
        <v>585</v>
      </c>
      <c r="C357" s="128" t="s">
        <v>17</v>
      </c>
      <c r="D357" s="129">
        <v>54</v>
      </c>
      <c r="E357" s="130">
        <v>140</v>
      </c>
      <c r="F357" s="130">
        <f>訂單詳細資料表格[[#This Row],[數量]]*訂單詳細資料表格[[#This Row],[售價]]</f>
        <v>7560</v>
      </c>
      <c r="G357" s="131">
        <f>訂單詳細資料表格[[#This Row],[數量]]*VLOOKUP(訂單詳細資料表格[[#This Row],[產品編號]],產品資料表格[],4,FALSE)</f>
        <v>5724</v>
      </c>
    </row>
    <row r="358" spans="2:7" ht="16.5" customHeight="1" x14ac:dyDescent="0.25">
      <c r="B358" s="113" t="s">
        <v>585</v>
      </c>
      <c r="C358" s="128" t="s">
        <v>2</v>
      </c>
      <c r="D358" s="129">
        <v>22</v>
      </c>
      <c r="E358" s="130">
        <v>741</v>
      </c>
      <c r="F358" s="130">
        <f>訂單詳細資料表格[[#This Row],[數量]]*訂單詳細資料表格[[#This Row],[售價]]</f>
        <v>16302</v>
      </c>
      <c r="G358" s="131">
        <f>訂單詳細資料表格[[#This Row],[數量]]*VLOOKUP(訂單詳細資料表格[[#This Row],[產品編號]],產品資料表格[],4,FALSE)</f>
        <v>9350</v>
      </c>
    </row>
    <row r="359" spans="2:7" ht="16.5" customHeight="1" x14ac:dyDescent="0.25">
      <c r="B359" s="113" t="s">
        <v>585</v>
      </c>
      <c r="C359" s="128" t="s">
        <v>24</v>
      </c>
      <c r="D359" s="129">
        <v>33</v>
      </c>
      <c r="E359" s="130">
        <v>960</v>
      </c>
      <c r="F359" s="130">
        <f>訂單詳細資料表格[[#This Row],[數量]]*訂單詳細資料表格[[#This Row],[售價]]</f>
        <v>31680</v>
      </c>
      <c r="G359" s="131">
        <f>訂單詳細資料表格[[#This Row],[數量]]*VLOOKUP(訂單詳細資料表格[[#This Row],[產品編號]],產品資料表格[],4,FALSE)</f>
        <v>21120</v>
      </c>
    </row>
    <row r="360" spans="2:7" ht="16.5" customHeight="1" x14ac:dyDescent="0.25">
      <c r="B360" s="113" t="s">
        <v>316</v>
      </c>
      <c r="C360" s="128" t="s">
        <v>0</v>
      </c>
      <c r="D360" s="129">
        <v>15</v>
      </c>
      <c r="E360" s="130">
        <v>1834</v>
      </c>
      <c r="F360" s="130">
        <f>訂單詳細資料表格[[#This Row],[數量]]*訂單詳細資料表格[[#This Row],[售價]]</f>
        <v>27510</v>
      </c>
      <c r="G360" s="131">
        <f>訂單詳細資料表格[[#This Row],[數量]]*VLOOKUP(訂單詳細資料表格[[#This Row],[產品編號]],產品資料表格[],4,FALSE)</f>
        <v>16485</v>
      </c>
    </row>
    <row r="361" spans="2:7" ht="16.5" customHeight="1" x14ac:dyDescent="0.25">
      <c r="B361" s="113" t="s">
        <v>586</v>
      </c>
      <c r="C361" s="128" t="s">
        <v>37</v>
      </c>
      <c r="D361" s="129">
        <v>42</v>
      </c>
      <c r="E361" s="130">
        <v>1412</v>
      </c>
      <c r="F361" s="130">
        <f>訂單詳細資料表格[[#This Row],[數量]]*訂單詳細資料表格[[#This Row],[售價]]</f>
        <v>59304</v>
      </c>
      <c r="G361" s="131">
        <f>訂單詳細資料表格[[#This Row],[數量]]*VLOOKUP(訂單詳細資料表格[[#This Row],[產品編號]],產品資料表格[],4,FALSE)</f>
        <v>33810</v>
      </c>
    </row>
    <row r="362" spans="2:7" ht="16.5" customHeight="1" x14ac:dyDescent="0.25">
      <c r="B362" s="113" t="s">
        <v>586</v>
      </c>
      <c r="C362" s="128" t="s">
        <v>22</v>
      </c>
      <c r="D362" s="129">
        <v>27</v>
      </c>
      <c r="E362" s="130">
        <v>1157</v>
      </c>
      <c r="F362" s="130">
        <f>訂單詳細資料表格[[#This Row],[數量]]*訂單詳細資料表格[[#This Row],[售價]]</f>
        <v>31239</v>
      </c>
      <c r="G362" s="131">
        <f>訂單詳細資料表格[[#This Row],[數量]]*VLOOKUP(訂單詳細資料表格[[#This Row],[產品編號]],產品資料表格[],4,FALSE)</f>
        <v>22194</v>
      </c>
    </row>
    <row r="363" spans="2:7" ht="16.5" customHeight="1" x14ac:dyDescent="0.25">
      <c r="B363" s="113" t="s">
        <v>586</v>
      </c>
      <c r="C363" s="128" t="s">
        <v>48</v>
      </c>
      <c r="D363" s="129">
        <v>19</v>
      </c>
      <c r="E363" s="130">
        <v>412</v>
      </c>
      <c r="F363" s="130">
        <f>訂單詳細資料表格[[#This Row],[數量]]*訂單詳細資料表格[[#This Row],[售價]]</f>
        <v>7828</v>
      </c>
      <c r="G363" s="131">
        <f>訂單詳細資料表格[[#This Row],[數量]]*VLOOKUP(訂單詳細資料表格[[#This Row],[產品編號]],產品資料表格[],4,FALSE)</f>
        <v>3477</v>
      </c>
    </row>
    <row r="364" spans="2:7" ht="16.5" customHeight="1" x14ac:dyDescent="0.25">
      <c r="B364" s="113" t="s">
        <v>317</v>
      </c>
      <c r="C364" s="128" t="s">
        <v>38</v>
      </c>
      <c r="D364" s="129">
        <v>27</v>
      </c>
      <c r="E364" s="130">
        <v>1607</v>
      </c>
      <c r="F364" s="130">
        <f>訂單詳細資料表格[[#This Row],[數量]]*訂單詳細資料表格[[#This Row],[售價]]</f>
        <v>43389</v>
      </c>
      <c r="G364" s="131">
        <f>訂單詳細資料表格[[#This Row],[數量]]*VLOOKUP(訂單詳細資料表格[[#This Row],[產品編號]],產品資料表格[],4,FALSE)</f>
        <v>28836</v>
      </c>
    </row>
    <row r="365" spans="2:7" ht="16.5" customHeight="1" x14ac:dyDescent="0.25">
      <c r="B365" s="113" t="s">
        <v>317</v>
      </c>
      <c r="C365" s="128" t="s">
        <v>22</v>
      </c>
      <c r="D365" s="129">
        <v>43</v>
      </c>
      <c r="E365" s="130">
        <v>1551</v>
      </c>
      <c r="F365" s="130">
        <f>訂單詳細資料表格[[#This Row],[數量]]*訂單詳細資料表格[[#This Row],[售價]]</f>
        <v>66693</v>
      </c>
      <c r="G365" s="131">
        <f>訂單詳細資料表格[[#This Row],[數量]]*VLOOKUP(訂單詳細資料表格[[#This Row],[產品編號]],產品資料表格[],4,FALSE)</f>
        <v>35346</v>
      </c>
    </row>
    <row r="366" spans="2:7" ht="16.5" customHeight="1" x14ac:dyDescent="0.25">
      <c r="B366" s="113" t="s">
        <v>317</v>
      </c>
      <c r="C366" s="128" t="s">
        <v>44</v>
      </c>
      <c r="D366" s="129">
        <v>30</v>
      </c>
      <c r="E366" s="130">
        <v>1113</v>
      </c>
      <c r="F366" s="130">
        <f>訂單詳細資料表格[[#This Row],[數量]]*訂單詳細資料表格[[#This Row],[售價]]</f>
        <v>33390</v>
      </c>
      <c r="G366" s="131">
        <f>訂單詳細資料表格[[#This Row],[數量]]*VLOOKUP(訂單詳細資料表格[[#This Row],[產品編號]],產品資料表格[],4,FALSE)</f>
        <v>16470</v>
      </c>
    </row>
    <row r="367" spans="2:7" ht="16.5" customHeight="1" x14ac:dyDescent="0.25">
      <c r="B367" s="113" t="s">
        <v>317</v>
      </c>
      <c r="C367" s="128" t="s">
        <v>46</v>
      </c>
      <c r="D367" s="129">
        <v>25</v>
      </c>
      <c r="E367" s="130">
        <v>1809</v>
      </c>
      <c r="F367" s="130">
        <f>訂單詳細資料表格[[#This Row],[數量]]*訂單詳細資料表格[[#This Row],[售價]]</f>
        <v>45225</v>
      </c>
      <c r="G367" s="131">
        <f>訂單詳細資料表格[[#This Row],[數量]]*VLOOKUP(訂單詳細資料表格[[#This Row],[產品編號]],產品資料表格[],4,FALSE)</f>
        <v>28850</v>
      </c>
    </row>
    <row r="368" spans="2:7" ht="16.5" customHeight="1" x14ac:dyDescent="0.25">
      <c r="B368" s="113" t="s">
        <v>317</v>
      </c>
      <c r="C368" s="128" t="s">
        <v>47</v>
      </c>
      <c r="D368" s="129">
        <v>42</v>
      </c>
      <c r="E368" s="130">
        <v>304</v>
      </c>
      <c r="F368" s="130">
        <f>訂單詳細資料表格[[#This Row],[數量]]*訂單詳細資料表格[[#This Row],[售價]]</f>
        <v>12768</v>
      </c>
      <c r="G368" s="131">
        <f>訂單詳細資料表格[[#This Row],[數量]]*VLOOKUP(訂單詳細資料表格[[#This Row],[產品編號]],產品資料表格[],4,FALSE)</f>
        <v>9702</v>
      </c>
    </row>
    <row r="369" spans="2:7" ht="16.5" customHeight="1" x14ac:dyDescent="0.25">
      <c r="B369" s="113" t="s">
        <v>317</v>
      </c>
      <c r="C369" s="128" t="s">
        <v>50</v>
      </c>
      <c r="D369" s="129">
        <v>43</v>
      </c>
      <c r="E369" s="130">
        <v>385</v>
      </c>
      <c r="F369" s="130">
        <f>訂單詳細資料表格[[#This Row],[數量]]*訂單詳細資料表格[[#This Row],[售價]]</f>
        <v>16555</v>
      </c>
      <c r="G369" s="131">
        <f>訂單詳細資料表格[[#This Row],[數量]]*VLOOKUP(訂單詳細資料表格[[#This Row],[產品編號]],產品資料表格[],4,FALSE)</f>
        <v>10492</v>
      </c>
    </row>
    <row r="370" spans="2:7" ht="16.5" customHeight="1" x14ac:dyDescent="0.25">
      <c r="B370" s="113" t="s">
        <v>317</v>
      </c>
      <c r="C370" s="128" t="s">
        <v>4</v>
      </c>
      <c r="D370" s="129">
        <v>49</v>
      </c>
      <c r="E370" s="130">
        <v>2511</v>
      </c>
      <c r="F370" s="130">
        <f>訂單詳細資料表格[[#This Row],[數量]]*訂單詳細資料表格[[#This Row],[售價]]</f>
        <v>123039</v>
      </c>
      <c r="G370" s="131">
        <f>訂單詳細資料表格[[#This Row],[數量]]*VLOOKUP(訂單詳細資料表格[[#This Row],[產品編號]],產品資料表格[],4,FALSE)</f>
        <v>56105</v>
      </c>
    </row>
    <row r="371" spans="2:7" ht="16.5" customHeight="1" x14ac:dyDescent="0.25">
      <c r="B371" s="113" t="s">
        <v>317</v>
      </c>
      <c r="C371" s="128" t="s">
        <v>12</v>
      </c>
      <c r="D371" s="129">
        <v>68</v>
      </c>
      <c r="E371" s="130">
        <v>2692</v>
      </c>
      <c r="F371" s="130">
        <f>訂單詳細資料表格[[#This Row],[數量]]*訂單詳細資料表格[[#This Row],[售價]]</f>
        <v>183056</v>
      </c>
      <c r="G371" s="131">
        <f>訂單詳細資料表格[[#This Row],[數量]]*VLOOKUP(訂單詳細資料表格[[#This Row],[產品編號]],產品資料表格[],4,FALSE)</f>
        <v>76296</v>
      </c>
    </row>
    <row r="372" spans="2:7" ht="16.5" customHeight="1" x14ac:dyDescent="0.25">
      <c r="B372" s="113" t="s">
        <v>317</v>
      </c>
      <c r="C372" s="128" t="s">
        <v>36</v>
      </c>
      <c r="D372" s="129">
        <v>42</v>
      </c>
      <c r="E372" s="130">
        <v>1237</v>
      </c>
      <c r="F372" s="130">
        <f>訂單詳細資料表格[[#This Row],[數量]]*訂單詳細資料表格[[#This Row],[售價]]</f>
        <v>51954</v>
      </c>
      <c r="G372" s="131">
        <f>訂單詳細資料表格[[#This Row],[數量]]*VLOOKUP(訂單詳細資料表格[[#This Row],[產品編號]],產品資料表格[],4,FALSE)</f>
        <v>41664</v>
      </c>
    </row>
    <row r="373" spans="2:7" ht="16.5" customHeight="1" x14ac:dyDescent="0.25">
      <c r="B373" s="113" t="s">
        <v>317</v>
      </c>
      <c r="C373" s="128" t="s">
        <v>5</v>
      </c>
      <c r="D373" s="129">
        <v>13</v>
      </c>
      <c r="E373" s="130">
        <v>531</v>
      </c>
      <c r="F373" s="130">
        <f>訂單詳細資料表格[[#This Row],[數量]]*訂單詳細資料表格[[#This Row],[售價]]</f>
        <v>6903</v>
      </c>
      <c r="G373" s="131">
        <f>訂單詳細資料表格[[#This Row],[數量]]*VLOOKUP(訂單詳細資料表格[[#This Row],[產品編號]],產品資料表格[],4,FALSE)</f>
        <v>2730</v>
      </c>
    </row>
    <row r="374" spans="2:7" ht="16.5" customHeight="1" x14ac:dyDescent="0.25">
      <c r="B374" s="113" t="s">
        <v>317</v>
      </c>
      <c r="C374" s="128" t="s">
        <v>54</v>
      </c>
      <c r="D374" s="129">
        <v>28</v>
      </c>
      <c r="E374" s="130">
        <v>137</v>
      </c>
      <c r="F374" s="130">
        <f>訂單詳細資料表格[[#This Row],[數量]]*訂單詳細資料表格[[#This Row],[售價]]</f>
        <v>3836</v>
      </c>
      <c r="G374" s="131">
        <f>訂單詳細資料表格[[#This Row],[數量]]*VLOOKUP(訂單詳細資料表格[[#This Row],[產品編號]],產品資料表格[],4,FALSE)</f>
        <v>2520</v>
      </c>
    </row>
    <row r="375" spans="2:7" ht="16.5" customHeight="1" x14ac:dyDescent="0.25">
      <c r="B375" s="113" t="s">
        <v>587</v>
      </c>
      <c r="C375" s="128" t="s">
        <v>38</v>
      </c>
      <c r="D375" s="129">
        <v>17</v>
      </c>
      <c r="E375" s="130">
        <v>1360</v>
      </c>
      <c r="F375" s="130">
        <f>訂單詳細資料表格[[#This Row],[數量]]*訂單詳細資料表格[[#This Row],[售價]]</f>
        <v>23120</v>
      </c>
      <c r="G375" s="131">
        <f>訂單詳細資料表格[[#This Row],[數量]]*VLOOKUP(訂單詳細資料表格[[#This Row],[產品編號]],產品資料表格[],4,FALSE)</f>
        <v>18156</v>
      </c>
    </row>
    <row r="376" spans="2:7" ht="16.5" customHeight="1" x14ac:dyDescent="0.25">
      <c r="B376" s="113" t="s">
        <v>318</v>
      </c>
      <c r="C376" s="128" t="s">
        <v>38</v>
      </c>
      <c r="D376" s="129">
        <v>29</v>
      </c>
      <c r="E376" s="130">
        <v>1977</v>
      </c>
      <c r="F376" s="130">
        <f>訂單詳細資料表格[[#This Row],[數量]]*訂單詳細資料表格[[#This Row],[售價]]</f>
        <v>57333</v>
      </c>
      <c r="G376" s="131">
        <f>訂單詳細資料表格[[#This Row],[數量]]*VLOOKUP(訂單詳細資料表格[[#This Row],[產品編號]],產品資料表格[],4,FALSE)</f>
        <v>30972</v>
      </c>
    </row>
    <row r="377" spans="2:7" ht="16.5" customHeight="1" x14ac:dyDescent="0.25">
      <c r="B377" s="113" t="s">
        <v>318</v>
      </c>
      <c r="C377" s="128" t="s">
        <v>1289</v>
      </c>
      <c r="D377" s="129">
        <v>48</v>
      </c>
      <c r="E377" s="130">
        <v>616</v>
      </c>
      <c r="F377" s="130">
        <f>訂單詳細資料表格[[#This Row],[數量]]*訂單詳細資料表格[[#This Row],[售價]]</f>
        <v>29568</v>
      </c>
      <c r="G377" s="131">
        <f>訂單詳細資料表格[[#This Row],[數量]]*VLOOKUP(訂單詳細資料表格[[#This Row],[產品編號]],產品資料表格[],4,FALSE)</f>
        <v>21648</v>
      </c>
    </row>
    <row r="378" spans="2:7" ht="16.5" customHeight="1" x14ac:dyDescent="0.25">
      <c r="B378" s="113" t="s">
        <v>318</v>
      </c>
      <c r="C378" s="128" t="s">
        <v>52</v>
      </c>
      <c r="D378" s="129">
        <v>22</v>
      </c>
      <c r="E378" s="130">
        <v>529</v>
      </c>
      <c r="F378" s="130">
        <f>訂單詳細資料表格[[#This Row],[數量]]*訂單詳細資料表格[[#This Row],[售價]]</f>
        <v>11638</v>
      </c>
      <c r="G378" s="131">
        <f>訂單詳細資料表格[[#This Row],[數量]]*VLOOKUP(訂單詳細資料表格[[#This Row],[產品編號]],產品資料表格[],4,FALSE)</f>
        <v>8778</v>
      </c>
    </row>
    <row r="379" spans="2:7" ht="16.5" customHeight="1" x14ac:dyDescent="0.25">
      <c r="B379" s="113" t="s">
        <v>318</v>
      </c>
      <c r="C379" s="128" t="s">
        <v>173</v>
      </c>
      <c r="D379" s="129">
        <v>48</v>
      </c>
      <c r="E379" s="130">
        <v>1087</v>
      </c>
      <c r="F379" s="130">
        <f>訂單詳細資料表格[[#This Row],[數量]]*訂單詳細資料表格[[#This Row],[售價]]</f>
        <v>52176</v>
      </c>
      <c r="G379" s="131">
        <f>訂單詳細資料表格[[#This Row],[數量]]*VLOOKUP(訂單詳細資料表格[[#This Row],[產品編號]],產品資料表格[],4,FALSE)</f>
        <v>34704</v>
      </c>
    </row>
    <row r="380" spans="2:7" ht="16.5" customHeight="1" x14ac:dyDescent="0.25">
      <c r="B380" s="113" t="s">
        <v>588</v>
      </c>
      <c r="C380" s="128" t="s">
        <v>49</v>
      </c>
      <c r="D380" s="129">
        <v>23</v>
      </c>
      <c r="E380" s="130">
        <v>2323</v>
      </c>
      <c r="F380" s="130">
        <f>訂單詳細資料表格[[#This Row],[數量]]*訂單詳細資料表格[[#This Row],[售價]]</f>
        <v>53429</v>
      </c>
      <c r="G380" s="131">
        <f>訂單詳細資料表格[[#This Row],[數量]]*VLOOKUP(訂單詳細資料表格[[#This Row],[產品編號]],產品資料表格[],4,FALSE)</f>
        <v>26726</v>
      </c>
    </row>
    <row r="381" spans="2:7" ht="16.5" customHeight="1" x14ac:dyDescent="0.25">
      <c r="B381" s="113" t="s">
        <v>588</v>
      </c>
      <c r="C381" s="128" t="s">
        <v>21</v>
      </c>
      <c r="D381" s="129">
        <v>48</v>
      </c>
      <c r="E381" s="130">
        <v>398</v>
      </c>
      <c r="F381" s="130">
        <f>訂單詳細資料表格[[#This Row],[數量]]*訂單詳細資料表格[[#This Row],[售價]]</f>
        <v>19104</v>
      </c>
      <c r="G381" s="131">
        <f>訂單詳細資料表格[[#This Row],[數量]]*VLOOKUP(訂單詳細資料表格[[#This Row],[產品編號]],產品資料表格[],4,FALSE)</f>
        <v>13824</v>
      </c>
    </row>
    <row r="382" spans="2:7" ht="16.5" customHeight="1" x14ac:dyDescent="0.25">
      <c r="B382" s="113" t="s">
        <v>588</v>
      </c>
      <c r="C382" s="128" t="s">
        <v>14</v>
      </c>
      <c r="D382" s="129">
        <v>22</v>
      </c>
      <c r="E382" s="130">
        <v>1313</v>
      </c>
      <c r="F382" s="130">
        <f>訂單詳細資料表格[[#This Row],[數量]]*訂單詳細資料表格[[#This Row],[售價]]</f>
        <v>28886</v>
      </c>
      <c r="G382" s="131">
        <f>訂單詳細資料表格[[#This Row],[數量]]*VLOOKUP(訂單詳細資料表格[[#This Row],[產品編號]],產品資料表格[],4,FALSE)</f>
        <v>13420</v>
      </c>
    </row>
    <row r="383" spans="2:7" ht="16.5" customHeight="1" x14ac:dyDescent="0.25">
      <c r="B383" s="113" t="s">
        <v>224</v>
      </c>
      <c r="C383" s="128" t="s">
        <v>22</v>
      </c>
      <c r="D383" s="129">
        <v>23</v>
      </c>
      <c r="E383" s="130">
        <v>1481</v>
      </c>
      <c r="F383" s="130">
        <f>訂單詳細資料表格[[#This Row],[數量]]*訂單詳細資料表格[[#This Row],[售價]]</f>
        <v>34063</v>
      </c>
      <c r="G383" s="131">
        <f>訂單詳細資料表格[[#This Row],[數量]]*VLOOKUP(訂單詳細資料表格[[#This Row],[產品編號]],產品資料表格[],4,FALSE)</f>
        <v>18906</v>
      </c>
    </row>
    <row r="384" spans="2:7" ht="16.5" customHeight="1" x14ac:dyDescent="0.25">
      <c r="B384" s="113" t="s">
        <v>319</v>
      </c>
      <c r="C384" s="128" t="s">
        <v>21</v>
      </c>
      <c r="D384" s="129">
        <v>56</v>
      </c>
      <c r="E384" s="130">
        <v>439</v>
      </c>
      <c r="F384" s="130">
        <f>訂單詳細資料表格[[#This Row],[數量]]*訂單詳細資料表格[[#This Row],[售價]]</f>
        <v>24584</v>
      </c>
      <c r="G384" s="131">
        <f>訂單詳細資料表格[[#This Row],[數量]]*VLOOKUP(訂單詳細資料表格[[#This Row],[產品編號]],產品資料表格[],4,FALSE)</f>
        <v>16128</v>
      </c>
    </row>
    <row r="385" spans="2:7" ht="16.5" customHeight="1" x14ac:dyDescent="0.25">
      <c r="B385" s="113" t="s">
        <v>319</v>
      </c>
      <c r="C385" s="128" t="s">
        <v>52</v>
      </c>
      <c r="D385" s="129">
        <v>45</v>
      </c>
      <c r="E385" s="130">
        <v>675</v>
      </c>
      <c r="F385" s="130">
        <f>訂單詳細資料表格[[#This Row],[數量]]*訂單詳細資料表格[[#This Row],[售價]]</f>
        <v>30375</v>
      </c>
      <c r="G385" s="131">
        <f>訂單詳細資料表格[[#This Row],[數量]]*VLOOKUP(訂單詳細資料表格[[#This Row],[產品編號]],產品資料表格[],4,FALSE)</f>
        <v>17955</v>
      </c>
    </row>
    <row r="386" spans="2:7" ht="16.5" customHeight="1" x14ac:dyDescent="0.25">
      <c r="B386" s="113" t="s">
        <v>319</v>
      </c>
      <c r="C386" s="128" t="s">
        <v>5</v>
      </c>
      <c r="D386" s="129">
        <v>14</v>
      </c>
      <c r="E386" s="130">
        <v>264</v>
      </c>
      <c r="F386" s="130">
        <f>訂單詳細資料表格[[#This Row],[數量]]*訂單詳細資料表格[[#This Row],[售價]]</f>
        <v>3696</v>
      </c>
      <c r="G386" s="131">
        <f>訂單詳細資料表格[[#This Row],[數量]]*VLOOKUP(訂單詳細資料表格[[#This Row],[產品編號]],產品資料表格[],4,FALSE)</f>
        <v>2940</v>
      </c>
    </row>
    <row r="387" spans="2:7" ht="16.5" customHeight="1" x14ac:dyDescent="0.25">
      <c r="B387" s="113" t="s">
        <v>320</v>
      </c>
      <c r="C387" s="128" t="s">
        <v>0</v>
      </c>
      <c r="D387" s="129">
        <v>32</v>
      </c>
      <c r="E387" s="130">
        <v>1882</v>
      </c>
      <c r="F387" s="130">
        <f>訂單詳細資料表格[[#This Row],[數量]]*訂單詳細資料表格[[#This Row],[售價]]</f>
        <v>60224</v>
      </c>
      <c r="G387" s="131">
        <f>訂單詳細資料表格[[#This Row],[數量]]*VLOOKUP(訂單詳細資料表格[[#This Row],[產品編號]],產品資料表格[],4,FALSE)</f>
        <v>35168</v>
      </c>
    </row>
    <row r="388" spans="2:7" ht="16.5" customHeight="1" x14ac:dyDescent="0.25">
      <c r="B388" s="113" t="s">
        <v>320</v>
      </c>
      <c r="C388" s="128" t="s">
        <v>37</v>
      </c>
      <c r="D388" s="129">
        <v>31</v>
      </c>
      <c r="E388" s="130">
        <v>1619</v>
      </c>
      <c r="F388" s="130">
        <f>訂單詳細資料表格[[#This Row],[數量]]*訂單詳細資料表格[[#This Row],[售價]]</f>
        <v>50189</v>
      </c>
      <c r="G388" s="131">
        <f>訂單詳細資料表格[[#This Row],[數量]]*VLOOKUP(訂單詳細資料表格[[#This Row],[產品編號]],產品資料表格[],4,FALSE)</f>
        <v>24955</v>
      </c>
    </row>
    <row r="389" spans="2:7" ht="16.5" customHeight="1" x14ac:dyDescent="0.25">
      <c r="B389" s="113" t="s">
        <v>320</v>
      </c>
      <c r="C389" s="128" t="s">
        <v>43</v>
      </c>
      <c r="D389" s="129">
        <v>44</v>
      </c>
      <c r="E389" s="130">
        <v>1713</v>
      </c>
      <c r="F389" s="130">
        <f>訂單詳細資料表格[[#This Row],[數量]]*訂單詳細資料表格[[#This Row],[售價]]</f>
        <v>75372</v>
      </c>
      <c r="G389" s="131">
        <f>訂單詳細資料表格[[#This Row],[數量]]*VLOOKUP(訂單詳細資料表格[[#This Row],[產品編號]],產品資料表格[],4,FALSE)</f>
        <v>46332</v>
      </c>
    </row>
    <row r="390" spans="2:7" ht="16.5" customHeight="1" x14ac:dyDescent="0.25">
      <c r="B390" s="113" t="s">
        <v>320</v>
      </c>
      <c r="C390" s="128" t="s">
        <v>42</v>
      </c>
      <c r="D390" s="129">
        <v>38</v>
      </c>
      <c r="E390" s="130">
        <v>1493</v>
      </c>
      <c r="F390" s="130">
        <f>訂單詳細資料表格[[#This Row],[數量]]*訂單詳細資料表格[[#This Row],[售價]]</f>
        <v>56734</v>
      </c>
      <c r="G390" s="131">
        <f>訂單詳細資料表格[[#This Row],[數量]]*VLOOKUP(訂單詳細資料表格[[#This Row],[產品編號]],產品資料表格[],4,FALSE)</f>
        <v>43776</v>
      </c>
    </row>
    <row r="391" spans="2:7" ht="16.5" customHeight="1" x14ac:dyDescent="0.25">
      <c r="B391" s="113" t="s">
        <v>320</v>
      </c>
      <c r="C391" s="128" t="s">
        <v>38</v>
      </c>
      <c r="D391" s="129">
        <v>16</v>
      </c>
      <c r="E391" s="130">
        <v>2751</v>
      </c>
      <c r="F391" s="130">
        <f>訂單詳細資料表格[[#This Row],[數量]]*訂單詳細資料表格[[#This Row],[售價]]</f>
        <v>44016</v>
      </c>
      <c r="G391" s="131">
        <f>訂單詳細資料表格[[#This Row],[數量]]*VLOOKUP(訂單詳細資料表格[[#This Row],[產品編號]],產品資料表格[],4,FALSE)</f>
        <v>17088</v>
      </c>
    </row>
    <row r="392" spans="2:7" ht="16.5" customHeight="1" x14ac:dyDescent="0.25">
      <c r="B392" s="113" t="s">
        <v>320</v>
      </c>
      <c r="C392" s="128" t="s">
        <v>1289</v>
      </c>
      <c r="D392" s="129">
        <v>14</v>
      </c>
      <c r="E392" s="130">
        <v>704</v>
      </c>
      <c r="F392" s="130">
        <f>訂單詳細資料表格[[#This Row],[數量]]*訂單詳細資料表格[[#This Row],[售價]]</f>
        <v>9856</v>
      </c>
      <c r="G392" s="131">
        <f>訂單詳細資料表格[[#This Row],[數量]]*VLOOKUP(訂單詳細資料表格[[#This Row],[產品編號]],產品資料表格[],4,FALSE)</f>
        <v>6314</v>
      </c>
    </row>
    <row r="393" spans="2:7" ht="16.5" customHeight="1" x14ac:dyDescent="0.25">
      <c r="B393" s="113" t="s">
        <v>320</v>
      </c>
      <c r="C393" s="128" t="s">
        <v>51</v>
      </c>
      <c r="D393" s="129">
        <v>67</v>
      </c>
      <c r="E393" s="130">
        <v>1651</v>
      </c>
      <c r="F393" s="130">
        <f>訂單詳細資料表格[[#This Row],[數量]]*訂單詳細資料表格[[#This Row],[售價]]</f>
        <v>110617</v>
      </c>
      <c r="G393" s="131">
        <f>訂單詳細資料表格[[#This Row],[數量]]*VLOOKUP(訂單詳細資料表格[[#This Row],[產品編號]],產品資料表格[],4,FALSE)</f>
        <v>76715</v>
      </c>
    </row>
    <row r="394" spans="2:7" ht="16.5" customHeight="1" x14ac:dyDescent="0.25">
      <c r="B394" s="113" t="s">
        <v>320</v>
      </c>
      <c r="C394" s="128" t="s">
        <v>52</v>
      </c>
      <c r="D394" s="129">
        <v>33</v>
      </c>
      <c r="E394" s="130">
        <v>544</v>
      </c>
      <c r="F394" s="130">
        <f>訂單詳細資料表格[[#This Row],[數量]]*訂單詳細資料表格[[#This Row],[售價]]</f>
        <v>17952</v>
      </c>
      <c r="G394" s="131">
        <f>訂單詳細資料表格[[#This Row],[數量]]*VLOOKUP(訂單詳細資料表格[[#This Row],[產品編號]],產品資料表格[],4,FALSE)</f>
        <v>13167</v>
      </c>
    </row>
    <row r="395" spans="2:7" ht="16.5" customHeight="1" x14ac:dyDescent="0.25">
      <c r="B395" s="113" t="s">
        <v>320</v>
      </c>
      <c r="C395" s="128" t="s">
        <v>27</v>
      </c>
      <c r="D395" s="129">
        <v>69</v>
      </c>
      <c r="E395" s="130">
        <v>1717</v>
      </c>
      <c r="F395" s="130">
        <f>訂單詳細資料表格[[#This Row],[數量]]*訂單詳細資料表格[[#This Row],[售價]]</f>
        <v>118473</v>
      </c>
      <c r="G395" s="131">
        <f>訂單詳細資料表格[[#This Row],[數量]]*VLOOKUP(訂單詳細資料表格[[#This Row],[產品編號]],產品資料表格[],4,FALSE)</f>
        <v>70587</v>
      </c>
    </row>
    <row r="396" spans="2:7" ht="16.5" customHeight="1" x14ac:dyDescent="0.25">
      <c r="B396" s="113" t="s">
        <v>320</v>
      </c>
      <c r="C396" s="128" t="s">
        <v>31</v>
      </c>
      <c r="D396" s="129">
        <v>43</v>
      </c>
      <c r="E396" s="130">
        <v>1838</v>
      </c>
      <c r="F396" s="130">
        <f>訂單詳細資料表格[[#This Row],[數量]]*訂單詳細資料表格[[#This Row],[售價]]</f>
        <v>79034</v>
      </c>
      <c r="G396" s="131">
        <f>訂單詳細資料表格[[#This Row],[數量]]*VLOOKUP(訂單詳細資料表格[[#This Row],[產品編號]],產品資料表格[],4,FALSE)</f>
        <v>40721</v>
      </c>
    </row>
    <row r="397" spans="2:7" ht="16.5" customHeight="1" x14ac:dyDescent="0.25">
      <c r="B397" s="113" t="s">
        <v>589</v>
      </c>
      <c r="C397" s="128" t="s">
        <v>15</v>
      </c>
      <c r="D397" s="129">
        <v>45</v>
      </c>
      <c r="E397" s="130">
        <v>1587</v>
      </c>
      <c r="F397" s="130">
        <f>訂單詳細資料表格[[#This Row],[數量]]*訂單詳細資料表格[[#This Row],[售價]]</f>
        <v>71415</v>
      </c>
      <c r="G397" s="131">
        <f>訂單詳細資料表格[[#This Row],[數量]]*VLOOKUP(訂單詳細資料表格[[#This Row],[產品編號]],產品資料表格[],4,FALSE)</f>
        <v>29655</v>
      </c>
    </row>
    <row r="398" spans="2:7" ht="16.5" customHeight="1" x14ac:dyDescent="0.25">
      <c r="B398" s="113" t="s">
        <v>589</v>
      </c>
      <c r="C398" s="128" t="s">
        <v>19</v>
      </c>
      <c r="D398" s="129">
        <v>46</v>
      </c>
      <c r="E398" s="130">
        <v>566</v>
      </c>
      <c r="F398" s="130">
        <f>訂單詳細資料表格[[#This Row],[數量]]*訂單詳細資料表格[[#This Row],[售價]]</f>
        <v>26036</v>
      </c>
      <c r="G398" s="131">
        <f>訂單詳細資料表格[[#This Row],[數量]]*VLOOKUP(訂單詳細資料表格[[#This Row],[產品編號]],產品資料表格[],4,FALSE)</f>
        <v>13800</v>
      </c>
    </row>
    <row r="399" spans="2:7" ht="16.5" customHeight="1" x14ac:dyDescent="0.25">
      <c r="B399" s="113" t="s">
        <v>225</v>
      </c>
      <c r="C399" s="128" t="s">
        <v>37</v>
      </c>
      <c r="D399" s="129">
        <v>35</v>
      </c>
      <c r="E399" s="130">
        <v>1550</v>
      </c>
      <c r="F399" s="130">
        <f>訂單詳細資料表格[[#This Row],[數量]]*訂單詳細資料表格[[#This Row],[售價]]</f>
        <v>54250</v>
      </c>
      <c r="G399" s="131">
        <f>訂單詳細資料表格[[#This Row],[數量]]*VLOOKUP(訂單詳細資料表格[[#This Row],[產品編號]],產品資料表格[],4,FALSE)</f>
        <v>28175</v>
      </c>
    </row>
    <row r="400" spans="2:7" ht="16.5" customHeight="1" x14ac:dyDescent="0.25">
      <c r="B400" s="113" t="s">
        <v>226</v>
      </c>
      <c r="C400" s="128" t="s">
        <v>21</v>
      </c>
      <c r="D400" s="129">
        <v>44</v>
      </c>
      <c r="E400" s="130">
        <v>401</v>
      </c>
      <c r="F400" s="130">
        <f>訂單詳細資料表格[[#This Row],[數量]]*訂單詳細資料表格[[#This Row],[售價]]</f>
        <v>17644</v>
      </c>
      <c r="G400" s="131">
        <f>訂單詳細資料表格[[#This Row],[數量]]*VLOOKUP(訂單詳細資料表格[[#This Row],[產品編號]],產品資料表格[],4,FALSE)</f>
        <v>12672</v>
      </c>
    </row>
    <row r="401" spans="2:7" ht="16.5" customHeight="1" x14ac:dyDescent="0.25">
      <c r="B401" s="113" t="s">
        <v>227</v>
      </c>
      <c r="C401" s="128" t="s">
        <v>14</v>
      </c>
      <c r="D401" s="129">
        <v>15</v>
      </c>
      <c r="E401" s="130">
        <v>1296</v>
      </c>
      <c r="F401" s="130">
        <f>訂單詳細資料表格[[#This Row],[數量]]*訂單詳細資料表格[[#This Row],[售價]]</f>
        <v>19440</v>
      </c>
      <c r="G401" s="131">
        <f>訂單詳細資料表格[[#This Row],[數量]]*VLOOKUP(訂單詳細資料表格[[#This Row],[產品編號]],產品資料表格[],4,FALSE)</f>
        <v>9150</v>
      </c>
    </row>
    <row r="402" spans="2:7" ht="16.5" customHeight="1" x14ac:dyDescent="0.25">
      <c r="B402" s="113" t="s">
        <v>227</v>
      </c>
      <c r="C402" s="128" t="s">
        <v>4</v>
      </c>
      <c r="D402" s="129">
        <v>49</v>
      </c>
      <c r="E402" s="130">
        <v>2660</v>
      </c>
      <c r="F402" s="130">
        <f>訂單詳細資料表格[[#This Row],[數量]]*訂單詳細資料表格[[#This Row],[售價]]</f>
        <v>130340</v>
      </c>
      <c r="G402" s="131">
        <f>訂單詳細資料表格[[#This Row],[數量]]*VLOOKUP(訂單詳細資料表格[[#This Row],[產品編號]],產品資料表格[],4,FALSE)</f>
        <v>56105</v>
      </c>
    </row>
    <row r="403" spans="2:7" ht="16.5" customHeight="1" x14ac:dyDescent="0.25">
      <c r="B403" s="113" t="s">
        <v>227</v>
      </c>
      <c r="C403" s="128" t="s">
        <v>173</v>
      </c>
      <c r="D403" s="129">
        <v>15</v>
      </c>
      <c r="E403" s="130">
        <v>986</v>
      </c>
      <c r="F403" s="130">
        <f>訂單詳細資料表格[[#This Row],[數量]]*訂單詳細資料表格[[#This Row],[售價]]</f>
        <v>14790</v>
      </c>
      <c r="G403" s="131">
        <f>訂單詳細資料表格[[#This Row],[數量]]*VLOOKUP(訂單詳細資料表格[[#This Row],[產品編號]],產品資料表格[],4,FALSE)</f>
        <v>10845</v>
      </c>
    </row>
    <row r="404" spans="2:7" ht="16.5" customHeight="1" x14ac:dyDescent="0.25">
      <c r="B404" s="113" t="s">
        <v>228</v>
      </c>
      <c r="C404" s="128" t="s">
        <v>37</v>
      </c>
      <c r="D404" s="129">
        <v>59</v>
      </c>
      <c r="E404" s="130">
        <v>1507</v>
      </c>
      <c r="F404" s="130">
        <f>訂單詳細資料表格[[#This Row],[數量]]*訂單詳細資料表格[[#This Row],[售價]]</f>
        <v>88913</v>
      </c>
      <c r="G404" s="131">
        <f>訂單詳細資料表格[[#This Row],[數量]]*VLOOKUP(訂單詳細資料表格[[#This Row],[產品編號]],產品資料表格[],4,FALSE)</f>
        <v>47495</v>
      </c>
    </row>
    <row r="405" spans="2:7" ht="16.5" customHeight="1" x14ac:dyDescent="0.25">
      <c r="B405" s="113" t="s">
        <v>228</v>
      </c>
      <c r="C405" s="128" t="s">
        <v>36</v>
      </c>
      <c r="D405" s="129">
        <v>14</v>
      </c>
      <c r="E405" s="130">
        <v>2196</v>
      </c>
      <c r="F405" s="130">
        <f>訂單詳細資料表格[[#This Row],[數量]]*訂單詳細資料表格[[#This Row],[售價]]</f>
        <v>30744</v>
      </c>
      <c r="G405" s="131">
        <f>訂單詳細資料表格[[#This Row],[數量]]*VLOOKUP(訂單詳細資料表格[[#This Row],[產品編號]],產品資料表格[],4,FALSE)</f>
        <v>13888</v>
      </c>
    </row>
    <row r="406" spans="2:7" ht="16.5" customHeight="1" x14ac:dyDescent="0.25">
      <c r="B406" s="113" t="s">
        <v>229</v>
      </c>
      <c r="C406" s="128" t="s">
        <v>0</v>
      </c>
      <c r="D406" s="129">
        <v>42</v>
      </c>
      <c r="E406" s="130">
        <v>1774</v>
      </c>
      <c r="F406" s="130">
        <f>訂單詳細資料表格[[#This Row],[數量]]*訂單詳細資料表格[[#This Row],[售價]]</f>
        <v>74508</v>
      </c>
      <c r="G406" s="131">
        <f>訂單詳細資料表格[[#This Row],[數量]]*VLOOKUP(訂單詳細資料表格[[#This Row],[產品編號]],產品資料表格[],4,FALSE)</f>
        <v>46158</v>
      </c>
    </row>
    <row r="407" spans="2:7" ht="16.5" customHeight="1" x14ac:dyDescent="0.25">
      <c r="B407" s="113" t="s">
        <v>229</v>
      </c>
      <c r="C407" s="128" t="s">
        <v>21</v>
      </c>
      <c r="D407" s="129">
        <v>47</v>
      </c>
      <c r="E407" s="130">
        <v>390</v>
      </c>
      <c r="F407" s="130">
        <f>訂單詳細資料表格[[#This Row],[數量]]*訂單詳細資料表格[[#This Row],[售價]]</f>
        <v>18330</v>
      </c>
      <c r="G407" s="131">
        <f>訂單詳細資料表格[[#This Row],[數量]]*VLOOKUP(訂單詳細資料表格[[#This Row],[產品編號]],產品資料表格[],4,FALSE)</f>
        <v>13536</v>
      </c>
    </row>
    <row r="408" spans="2:7" ht="16.5" customHeight="1" x14ac:dyDescent="0.25">
      <c r="B408" s="113" t="s">
        <v>229</v>
      </c>
      <c r="C408" s="128" t="s">
        <v>37</v>
      </c>
      <c r="D408" s="129">
        <v>37</v>
      </c>
      <c r="E408" s="130">
        <v>1110</v>
      </c>
      <c r="F408" s="130">
        <f>訂單詳細資料表格[[#This Row],[數量]]*訂單詳細資料表格[[#This Row],[售價]]</f>
        <v>41070</v>
      </c>
      <c r="G408" s="131">
        <f>訂單詳細資料表格[[#This Row],[數量]]*VLOOKUP(訂單詳細資料表格[[#This Row],[產品編號]],產品資料表格[],4,FALSE)</f>
        <v>29785</v>
      </c>
    </row>
    <row r="409" spans="2:7" ht="16.5" customHeight="1" x14ac:dyDescent="0.25">
      <c r="B409" s="113" t="s">
        <v>321</v>
      </c>
      <c r="C409" s="128" t="s">
        <v>0</v>
      </c>
      <c r="D409" s="129">
        <v>22</v>
      </c>
      <c r="E409" s="130">
        <v>1453</v>
      </c>
      <c r="F409" s="130">
        <f>訂單詳細資料表格[[#This Row],[數量]]*訂單詳細資料表格[[#This Row],[售價]]</f>
        <v>31966</v>
      </c>
      <c r="G409" s="131">
        <f>訂單詳細資料表格[[#This Row],[數量]]*VLOOKUP(訂單詳細資料表格[[#This Row],[產品編號]],產品資料表格[],4,FALSE)</f>
        <v>24178</v>
      </c>
    </row>
    <row r="410" spans="2:7" ht="16.5" customHeight="1" x14ac:dyDescent="0.25">
      <c r="B410" s="113" t="s">
        <v>321</v>
      </c>
      <c r="C410" s="128" t="s">
        <v>15</v>
      </c>
      <c r="D410" s="129">
        <v>13</v>
      </c>
      <c r="E410" s="130">
        <v>894</v>
      </c>
      <c r="F410" s="130">
        <f>訂單詳細資料表格[[#This Row],[數量]]*訂單詳細資料表格[[#This Row],[售價]]</f>
        <v>11622</v>
      </c>
      <c r="G410" s="131">
        <f>訂單詳細資料表格[[#This Row],[數量]]*VLOOKUP(訂單詳細資料表格[[#This Row],[產品編號]],產品資料表格[],4,FALSE)</f>
        <v>8567</v>
      </c>
    </row>
    <row r="411" spans="2:7" ht="16.5" customHeight="1" x14ac:dyDescent="0.25">
      <c r="B411" s="113" t="s">
        <v>321</v>
      </c>
      <c r="C411" s="128" t="s">
        <v>51</v>
      </c>
      <c r="D411" s="129">
        <v>24</v>
      </c>
      <c r="E411" s="130">
        <v>2125</v>
      </c>
      <c r="F411" s="130">
        <f>訂單詳細資料表格[[#This Row],[數量]]*訂單詳細資料表格[[#This Row],[售價]]</f>
        <v>51000</v>
      </c>
      <c r="G411" s="131">
        <f>訂單詳細資料表格[[#This Row],[數量]]*VLOOKUP(訂單詳細資料表格[[#This Row],[產品編號]],產品資料表格[],4,FALSE)</f>
        <v>27480</v>
      </c>
    </row>
    <row r="412" spans="2:7" ht="16.5" customHeight="1" x14ac:dyDescent="0.25">
      <c r="B412" s="113" t="s">
        <v>321</v>
      </c>
      <c r="C412" s="128" t="s">
        <v>52</v>
      </c>
      <c r="D412" s="129">
        <v>45</v>
      </c>
      <c r="E412" s="130">
        <v>498</v>
      </c>
      <c r="F412" s="130">
        <f>訂單詳細資料表格[[#This Row],[數量]]*訂單詳細資料表格[[#This Row],[售價]]</f>
        <v>22410</v>
      </c>
      <c r="G412" s="131">
        <f>訂單詳細資料表格[[#This Row],[數量]]*VLOOKUP(訂單詳細資料表格[[#This Row],[產品編號]],產品資料表格[],4,FALSE)</f>
        <v>17955</v>
      </c>
    </row>
    <row r="413" spans="2:7" ht="16.5" customHeight="1" x14ac:dyDescent="0.25">
      <c r="B413" s="113" t="s">
        <v>321</v>
      </c>
      <c r="C413" s="128" t="s">
        <v>25</v>
      </c>
      <c r="D413" s="129">
        <v>31</v>
      </c>
      <c r="E413" s="130">
        <v>923</v>
      </c>
      <c r="F413" s="130">
        <f>訂單詳細資料表格[[#This Row],[數量]]*訂單詳細資料表格[[#This Row],[售價]]</f>
        <v>28613</v>
      </c>
      <c r="G413" s="131">
        <f>訂單詳細資料表格[[#This Row],[數量]]*VLOOKUP(訂單詳細資料表格[[#This Row],[產品編號]],產品資料表格[],4,FALSE)</f>
        <v>19933</v>
      </c>
    </row>
    <row r="414" spans="2:7" ht="16.5" customHeight="1" x14ac:dyDescent="0.25">
      <c r="B414" s="113" t="s">
        <v>321</v>
      </c>
      <c r="C414" s="128" t="s">
        <v>5</v>
      </c>
      <c r="D414" s="129">
        <v>56</v>
      </c>
      <c r="E414" s="130">
        <v>412</v>
      </c>
      <c r="F414" s="130">
        <f>訂單詳細資料表格[[#This Row],[數量]]*訂單詳細資料表格[[#This Row],[售價]]</f>
        <v>23072</v>
      </c>
      <c r="G414" s="131">
        <f>訂單詳細資料表格[[#This Row],[數量]]*VLOOKUP(訂單詳細資料表格[[#This Row],[產品編號]],產品資料表格[],4,FALSE)</f>
        <v>11760</v>
      </c>
    </row>
    <row r="415" spans="2:7" ht="16.5" customHeight="1" x14ac:dyDescent="0.25">
      <c r="B415" s="113" t="s">
        <v>590</v>
      </c>
      <c r="C415" s="128" t="s">
        <v>42</v>
      </c>
      <c r="D415" s="129">
        <v>20</v>
      </c>
      <c r="E415" s="130">
        <v>2043</v>
      </c>
      <c r="F415" s="130">
        <f>訂單詳細資料表格[[#This Row],[數量]]*訂單詳細資料表格[[#This Row],[售價]]</f>
        <v>40860</v>
      </c>
      <c r="G415" s="131">
        <f>訂單詳細資料表格[[#This Row],[數量]]*VLOOKUP(訂單詳細資料表格[[#This Row],[產品編號]],產品資料表格[],4,FALSE)</f>
        <v>23040</v>
      </c>
    </row>
    <row r="416" spans="2:7" ht="16.5" customHeight="1" x14ac:dyDescent="0.25">
      <c r="B416" s="113" t="s">
        <v>322</v>
      </c>
      <c r="C416" s="128" t="s">
        <v>42</v>
      </c>
      <c r="D416" s="129">
        <v>47</v>
      </c>
      <c r="E416" s="130">
        <v>1951</v>
      </c>
      <c r="F416" s="130">
        <f>訂單詳細資料表格[[#This Row],[數量]]*訂單詳細資料表格[[#This Row],[售價]]</f>
        <v>91697</v>
      </c>
      <c r="G416" s="131">
        <f>訂單詳細資料表格[[#This Row],[數量]]*VLOOKUP(訂單詳細資料表格[[#This Row],[產品編號]],產品資料表格[],4,FALSE)</f>
        <v>54144</v>
      </c>
    </row>
    <row r="417" spans="2:7" ht="16.5" customHeight="1" x14ac:dyDescent="0.25">
      <c r="B417" s="113" t="s">
        <v>322</v>
      </c>
      <c r="C417" s="128" t="s">
        <v>17</v>
      </c>
      <c r="D417" s="129">
        <v>16</v>
      </c>
      <c r="E417" s="130">
        <v>204</v>
      </c>
      <c r="F417" s="130">
        <f>訂單詳細資料表格[[#This Row],[數量]]*訂單詳細資料表格[[#This Row],[售價]]</f>
        <v>3264</v>
      </c>
      <c r="G417" s="131">
        <f>訂單詳細資料表格[[#This Row],[數量]]*VLOOKUP(訂單詳細資料表格[[#This Row],[產品編號]],產品資料表格[],4,FALSE)</f>
        <v>1696</v>
      </c>
    </row>
    <row r="418" spans="2:7" ht="16.5" customHeight="1" x14ac:dyDescent="0.25">
      <c r="B418" s="113" t="s">
        <v>322</v>
      </c>
      <c r="C418" s="128" t="s">
        <v>19</v>
      </c>
      <c r="D418" s="129">
        <v>29</v>
      </c>
      <c r="E418" s="130">
        <v>572</v>
      </c>
      <c r="F418" s="130">
        <f>訂單詳細資料表格[[#This Row],[數量]]*訂單詳細資料表格[[#This Row],[售價]]</f>
        <v>16588</v>
      </c>
      <c r="G418" s="131">
        <f>訂單詳細資料表格[[#This Row],[數量]]*VLOOKUP(訂單詳細資料表格[[#This Row],[產品編號]],產品資料表格[],4,FALSE)</f>
        <v>8700</v>
      </c>
    </row>
    <row r="419" spans="2:7" ht="16.5" customHeight="1" x14ac:dyDescent="0.25">
      <c r="B419" s="113" t="s">
        <v>591</v>
      </c>
      <c r="C419" s="128" t="s">
        <v>45</v>
      </c>
      <c r="D419" s="129">
        <v>38</v>
      </c>
      <c r="E419" s="130">
        <v>924</v>
      </c>
      <c r="F419" s="130">
        <f>訂單詳細資料表格[[#This Row],[數量]]*訂單詳細資料表格[[#This Row],[售價]]</f>
        <v>35112</v>
      </c>
      <c r="G419" s="131">
        <f>訂單詳細資料表格[[#This Row],[數量]]*VLOOKUP(訂單詳細資料表格[[#This Row],[產品編號]],產品資料表格[],4,FALSE)</f>
        <v>22724</v>
      </c>
    </row>
    <row r="420" spans="2:7" ht="16.5" customHeight="1" x14ac:dyDescent="0.25">
      <c r="B420" s="113" t="s">
        <v>591</v>
      </c>
      <c r="C420" s="128" t="s">
        <v>49</v>
      </c>
      <c r="D420" s="129">
        <v>18</v>
      </c>
      <c r="E420" s="130">
        <v>2427</v>
      </c>
      <c r="F420" s="130">
        <f>訂單詳細資料表格[[#This Row],[數量]]*訂單詳細資料表格[[#This Row],[售價]]</f>
        <v>43686</v>
      </c>
      <c r="G420" s="131">
        <f>訂單詳細資料表格[[#This Row],[數量]]*VLOOKUP(訂單詳細資料表格[[#This Row],[產品編號]],產品資料表格[],4,FALSE)</f>
        <v>20916</v>
      </c>
    </row>
    <row r="421" spans="2:7" ht="16.5" customHeight="1" x14ac:dyDescent="0.25">
      <c r="B421" s="113" t="s">
        <v>591</v>
      </c>
      <c r="C421" s="128" t="s">
        <v>35</v>
      </c>
      <c r="D421" s="129">
        <v>45</v>
      </c>
      <c r="E421" s="130">
        <v>1556</v>
      </c>
      <c r="F421" s="130">
        <f>訂單詳細資料表格[[#This Row],[數量]]*訂單詳細資料表格[[#This Row],[售價]]</f>
        <v>70020</v>
      </c>
      <c r="G421" s="131">
        <f>訂單詳細資料表格[[#This Row],[數量]]*VLOOKUP(訂單詳細資料表格[[#This Row],[產品編號]],產品資料表格[],4,FALSE)</f>
        <v>41895</v>
      </c>
    </row>
    <row r="422" spans="2:7" ht="16.5" customHeight="1" x14ac:dyDescent="0.25">
      <c r="B422" s="113" t="s">
        <v>323</v>
      </c>
      <c r="C422" s="128" t="s">
        <v>42</v>
      </c>
      <c r="D422" s="129">
        <v>21</v>
      </c>
      <c r="E422" s="130">
        <v>1800</v>
      </c>
      <c r="F422" s="130">
        <f>訂單詳細資料表格[[#This Row],[數量]]*訂單詳細資料表格[[#This Row],[售價]]</f>
        <v>37800</v>
      </c>
      <c r="G422" s="131">
        <f>訂單詳細資料表格[[#This Row],[數量]]*VLOOKUP(訂單詳細資料表格[[#This Row],[產品編號]],產品資料表格[],4,FALSE)</f>
        <v>24192</v>
      </c>
    </row>
    <row r="423" spans="2:7" ht="16.5" customHeight="1" x14ac:dyDescent="0.25">
      <c r="B423" s="113" t="s">
        <v>323</v>
      </c>
      <c r="C423" s="128" t="s">
        <v>40</v>
      </c>
      <c r="D423" s="129">
        <v>15</v>
      </c>
      <c r="E423" s="130">
        <v>146</v>
      </c>
      <c r="F423" s="130">
        <f>訂單詳細資料表格[[#This Row],[數量]]*訂單詳細資料表格[[#This Row],[售價]]</f>
        <v>2190</v>
      </c>
      <c r="G423" s="131">
        <f>訂單詳細資料表格[[#This Row],[數量]]*VLOOKUP(訂單詳細資料表格[[#This Row],[產品編號]],產品資料表格[],4,FALSE)</f>
        <v>1470</v>
      </c>
    </row>
    <row r="424" spans="2:7" ht="16.5" customHeight="1" x14ac:dyDescent="0.25">
      <c r="B424" s="113" t="s">
        <v>323</v>
      </c>
      <c r="C424" s="128" t="s">
        <v>32</v>
      </c>
      <c r="D424" s="129">
        <v>40</v>
      </c>
      <c r="E424" s="130">
        <v>1408</v>
      </c>
      <c r="F424" s="130">
        <f>訂單詳細資料表格[[#This Row],[數量]]*訂單詳細資料表格[[#This Row],[售價]]</f>
        <v>56320</v>
      </c>
      <c r="G424" s="131">
        <f>訂單詳細資料表格[[#This Row],[數量]]*VLOOKUP(訂單詳細資料表格[[#This Row],[產品編號]],產品資料表格[],4,FALSE)</f>
        <v>31680</v>
      </c>
    </row>
    <row r="425" spans="2:7" ht="16.5" customHeight="1" x14ac:dyDescent="0.25">
      <c r="B425" s="113" t="s">
        <v>323</v>
      </c>
      <c r="C425" s="128" t="s">
        <v>29</v>
      </c>
      <c r="D425" s="129">
        <v>59</v>
      </c>
      <c r="E425" s="130">
        <v>1236</v>
      </c>
      <c r="F425" s="130">
        <f>訂單詳細資料表格[[#This Row],[數量]]*訂單詳細資料表格[[#This Row],[售價]]</f>
        <v>72924</v>
      </c>
      <c r="G425" s="131">
        <f>訂單詳細資料表格[[#This Row],[數量]]*VLOOKUP(訂單詳細資料表格[[#This Row],[產品編號]],產品資料表格[],4,FALSE)</f>
        <v>52923</v>
      </c>
    </row>
    <row r="426" spans="2:7" ht="16.5" customHeight="1" x14ac:dyDescent="0.25">
      <c r="B426" s="113" t="s">
        <v>592</v>
      </c>
      <c r="C426" s="128" t="s">
        <v>25</v>
      </c>
      <c r="D426" s="129">
        <v>24</v>
      </c>
      <c r="E426" s="130">
        <v>987</v>
      </c>
      <c r="F426" s="130">
        <f>訂單詳細資料表格[[#This Row],[數量]]*訂單詳細資料表格[[#This Row],[售價]]</f>
        <v>23688</v>
      </c>
      <c r="G426" s="131">
        <f>訂單詳細資料表格[[#This Row],[數量]]*VLOOKUP(訂單詳細資料表格[[#This Row],[產品編號]],產品資料表格[],4,FALSE)</f>
        <v>15432</v>
      </c>
    </row>
    <row r="427" spans="2:7" ht="16.5" customHeight="1" x14ac:dyDescent="0.25">
      <c r="B427" s="113" t="s">
        <v>324</v>
      </c>
      <c r="C427" s="128" t="s">
        <v>43</v>
      </c>
      <c r="D427" s="129">
        <v>41</v>
      </c>
      <c r="E427" s="130">
        <v>2135</v>
      </c>
      <c r="F427" s="130">
        <f>訂單詳細資料表格[[#This Row],[數量]]*訂單詳細資料表格[[#This Row],[售價]]</f>
        <v>87535</v>
      </c>
      <c r="G427" s="131">
        <f>訂單詳細資料表格[[#This Row],[數量]]*VLOOKUP(訂單詳細資料表格[[#This Row],[產品編號]],產品資料表格[],4,FALSE)</f>
        <v>43173</v>
      </c>
    </row>
    <row r="428" spans="2:7" ht="16.5" customHeight="1" x14ac:dyDescent="0.25">
      <c r="B428" s="113" t="s">
        <v>324</v>
      </c>
      <c r="C428" s="128" t="s">
        <v>46</v>
      </c>
      <c r="D428" s="129">
        <v>49</v>
      </c>
      <c r="E428" s="130">
        <v>1930</v>
      </c>
      <c r="F428" s="130">
        <f>訂單詳細資料表格[[#This Row],[數量]]*訂單詳細資料表格[[#This Row],[售價]]</f>
        <v>94570</v>
      </c>
      <c r="G428" s="131">
        <f>訂單詳細資料表格[[#This Row],[數量]]*VLOOKUP(訂單詳細資料表格[[#This Row],[產品編號]],產品資料表格[],4,FALSE)</f>
        <v>56546</v>
      </c>
    </row>
    <row r="429" spans="2:7" ht="16.5" customHeight="1" x14ac:dyDescent="0.25">
      <c r="B429" s="113" t="s">
        <v>593</v>
      </c>
      <c r="C429" s="128" t="s">
        <v>42</v>
      </c>
      <c r="D429" s="129">
        <v>31</v>
      </c>
      <c r="E429" s="130">
        <v>1706</v>
      </c>
      <c r="F429" s="130">
        <f>訂單詳細資料表格[[#This Row],[數量]]*訂單詳細資料表格[[#This Row],[售價]]</f>
        <v>52886</v>
      </c>
      <c r="G429" s="131">
        <f>訂單詳細資料表格[[#This Row],[數量]]*VLOOKUP(訂單詳細資料表格[[#This Row],[產品編號]],產品資料表格[],4,FALSE)</f>
        <v>35712</v>
      </c>
    </row>
    <row r="430" spans="2:7" ht="16.5" customHeight="1" x14ac:dyDescent="0.25">
      <c r="B430" s="113" t="s">
        <v>325</v>
      </c>
      <c r="C430" s="128" t="s">
        <v>52</v>
      </c>
      <c r="D430" s="129">
        <v>61</v>
      </c>
      <c r="E430" s="130">
        <v>693</v>
      </c>
      <c r="F430" s="130">
        <f>訂單詳細資料表格[[#This Row],[數量]]*訂單詳細資料表格[[#This Row],[售價]]</f>
        <v>42273</v>
      </c>
      <c r="G430" s="131">
        <f>訂單詳細資料表格[[#This Row],[數量]]*VLOOKUP(訂單詳細資料表格[[#This Row],[產品編號]],產品資料表格[],4,FALSE)</f>
        <v>24339</v>
      </c>
    </row>
    <row r="431" spans="2:7" ht="16.5" customHeight="1" x14ac:dyDescent="0.25">
      <c r="B431" s="113" t="s">
        <v>325</v>
      </c>
      <c r="C431" s="128" t="s">
        <v>43</v>
      </c>
      <c r="D431" s="129">
        <v>38</v>
      </c>
      <c r="E431" s="130">
        <v>1863</v>
      </c>
      <c r="F431" s="130">
        <f>訂單詳細資料表格[[#This Row],[數量]]*訂單詳細資料表格[[#This Row],[售價]]</f>
        <v>70794</v>
      </c>
      <c r="G431" s="131">
        <f>訂單詳細資料表格[[#This Row],[數量]]*VLOOKUP(訂單詳細資料表格[[#This Row],[產品編號]],產品資料表格[],4,FALSE)</f>
        <v>40014</v>
      </c>
    </row>
    <row r="432" spans="2:7" ht="16.5" customHeight="1" x14ac:dyDescent="0.25">
      <c r="B432" s="113" t="s">
        <v>325</v>
      </c>
      <c r="C432" s="128" t="s">
        <v>42</v>
      </c>
      <c r="D432" s="129">
        <v>25</v>
      </c>
      <c r="E432" s="130">
        <v>1669</v>
      </c>
      <c r="F432" s="130">
        <f>訂單詳細資料表格[[#This Row],[數量]]*訂單詳細資料表格[[#This Row],[售價]]</f>
        <v>41725</v>
      </c>
      <c r="G432" s="131">
        <f>訂單詳細資料表格[[#This Row],[數量]]*VLOOKUP(訂單詳細資料表格[[#This Row],[產品編號]],產品資料表格[],4,FALSE)</f>
        <v>28800</v>
      </c>
    </row>
    <row r="433" spans="2:7" ht="16.5" customHeight="1" x14ac:dyDescent="0.25">
      <c r="B433" s="113" t="s">
        <v>325</v>
      </c>
      <c r="C433" s="128" t="s">
        <v>44</v>
      </c>
      <c r="D433" s="129">
        <v>26</v>
      </c>
      <c r="E433" s="130">
        <v>1346</v>
      </c>
      <c r="F433" s="130">
        <f>訂單詳細資料表格[[#This Row],[數量]]*訂單詳細資料表格[[#This Row],[售價]]</f>
        <v>34996</v>
      </c>
      <c r="G433" s="131">
        <f>訂單詳細資料表格[[#This Row],[數量]]*VLOOKUP(訂單詳細資料表格[[#This Row],[產品編號]],產品資料表格[],4,FALSE)</f>
        <v>14274</v>
      </c>
    </row>
    <row r="434" spans="2:7" ht="16.5" customHeight="1" x14ac:dyDescent="0.25">
      <c r="B434" s="113" t="s">
        <v>325</v>
      </c>
      <c r="C434" s="128" t="s">
        <v>0</v>
      </c>
      <c r="D434" s="129">
        <v>57</v>
      </c>
      <c r="E434" s="130">
        <v>1414</v>
      </c>
      <c r="F434" s="130">
        <f>訂單詳細資料表格[[#This Row],[數量]]*訂單詳細資料表格[[#This Row],[售價]]</f>
        <v>80598</v>
      </c>
      <c r="G434" s="131">
        <f>訂單詳細資料表格[[#This Row],[數量]]*VLOOKUP(訂單詳細資料表格[[#This Row],[產品編號]],產品資料表格[],4,FALSE)</f>
        <v>62643</v>
      </c>
    </row>
    <row r="435" spans="2:7" ht="16.5" customHeight="1" x14ac:dyDescent="0.25">
      <c r="B435" s="113" t="s">
        <v>325</v>
      </c>
      <c r="C435" s="128" t="s">
        <v>17</v>
      </c>
      <c r="D435" s="129">
        <v>16</v>
      </c>
      <c r="E435" s="130">
        <v>202</v>
      </c>
      <c r="F435" s="130">
        <f>訂單詳細資料表格[[#This Row],[數量]]*訂單詳細資料表格[[#This Row],[售價]]</f>
        <v>3232</v>
      </c>
      <c r="G435" s="131">
        <f>訂單詳細資料表格[[#This Row],[數量]]*VLOOKUP(訂單詳細資料表格[[#This Row],[產品編號]],產品資料表格[],4,FALSE)</f>
        <v>1696</v>
      </c>
    </row>
    <row r="436" spans="2:7" ht="16.5" customHeight="1" x14ac:dyDescent="0.25">
      <c r="B436" s="113" t="s">
        <v>325</v>
      </c>
      <c r="C436" s="128" t="s">
        <v>32</v>
      </c>
      <c r="D436" s="129">
        <v>65</v>
      </c>
      <c r="E436" s="130">
        <v>1549</v>
      </c>
      <c r="F436" s="130">
        <f>訂單詳細資料表格[[#This Row],[數量]]*訂單詳細資料表格[[#This Row],[售價]]</f>
        <v>100685</v>
      </c>
      <c r="G436" s="131">
        <f>訂單詳細資料表格[[#This Row],[數量]]*VLOOKUP(訂單詳細資料表格[[#This Row],[產品編號]],產品資料表格[],4,FALSE)</f>
        <v>51480</v>
      </c>
    </row>
    <row r="437" spans="2:7" ht="16.5" customHeight="1" x14ac:dyDescent="0.25">
      <c r="B437" s="113" t="s">
        <v>325</v>
      </c>
      <c r="C437" s="128" t="s">
        <v>12</v>
      </c>
      <c r="D437" s="129">
        <v>26</v>
      </c>
      <c r="E437" s="130">
        <v>2115</v>
      </c>
      <c r="F437" s="130">
        <f>訂單詳細資料表格[[#This Row],[數量]]*訂單詳細資料表格[[#This Row],[售價]]</f>
        <v>54990</v>
      </c>
      <c r="G437" s="131">
        <f>訂單詳細資料表格[[#This Row],[數量]]*VLOOKUP(訂單詳細資料表格[[#This Row],[產品編號]],產品資料表格[],4,FALSE)</f>
        <v>29172</v>
      </c>
    </row>
    <row r="438" spans="2:7" ht="16.5" customHeight="1" x14ac:dyDescent="0.25">
      <c r="B438" s="113" t="s">
        <v>325</v>
      </c>
      <c r="C438" s="128" t="s">
        <v>8</v>
      </c>
      <c r="D438" s="129">
        <v>30</v>
      </c>
      <c r="E438" s="130">
        <v>2115</v>
      </c>
      <c r="F438" s="130">
        <f>訂單詳細資料表格[[#This Row],[數量]]*訂單詳細資料表格[[#This Row],[售價]]</f>
        <v>63450</v>
      </c>
      <c r="G438" s="131">
        <f>訂單詳細資料表格[[#This Row],[數量]]*VLOOKUP(訂單詳細資料表格[[#This Row],[產品編號]],產品資料表格[],4,FALSE)</f>
        <v>31320</v>
      </c>
    </row>
    <row r="439" spans="2:7" ht="16.5" customHeight="1" x14ac:dyDescent="0.25">
      <c r="B439" s="113" t="s">
        <v>326</v>
      </c>
      <c r="C439" s="128" t="s">
        <v>51</v>
      </c>
      <c r="D439" s="129">
        <v>56</v>
      </c>
      <c r="E439" s="130">
        <v>1600</v>
      </c>
      <c r="F439" s="130">
        <f>訂單詳細資料表格[[#This Row],[數量]]*訂單詳細資料表格[[#This Row],[售價]]</f>
        <v>89600</v>
      </c>
      <c r="G439" s="131">
        <f>訂單詳細資料表格[[#This Row],[數量]]*VLOOKUP(訂單詳細資料表格[[#This Row],[產品編號]],產品資料表格[],4,FALSE)</f>
        <v>64120</v>
      </c>
    </row>
    <row r="440" spans="2:7" ht="16.5" customHeight="1" x14ac:dyDescent="0.25">
      <c r="B440" s="113" t="s">
        <v>326</v>
      </c>
      <c r="C440" s="128" t="s">
        <v>32</v>
      </c>
      <c r="D440" s="129">
        <v>28</v>
      </c>
      <c r="E440" s="130">
        <v>1501</v>
      </c>
      <c r="F440" s="130">
        <f>訂單詳細資料表格[[#This Row],[數量]]*訂單詳細資料表格[[#This Row],[售價]]</f>
        <v>42028</v>
      </c>
      <c r="G440" s="131">
        <f>訂單詳細資料表格[[#This Row],[數量]]*VLOOKUP(訂單詳細資料表格[[#This Row],[產品編號]],產品資料表格[],4,FALSE)</f>
        <v>22176</v>
      </c>
    </row>
    <row r="441" spans="2:7" ht="16.5" customHeight="1" x14ac:dyDescent="0.25">
      <c r="B441" s="113" t="s">
        <v>326</v>
      </c>
      <c r="C441" s="128" t="s">
        <v>19</v>
      </c>
      <c r="D441" s="129">
        <v>27</v>
      </c>
      <c r="E441" s="130">
        <v>477</v>
      </c>
      <c r="F441" s="130">
        <f>訂單詳細資料表格[[#This Row],[數量]]*訂單詳細資料表格[[#This Row],[售價]]</f>
        <v>12879</v>
      </c>
      <c r="G441" s="131">
        <f>訂單詳細資料表格[[#This Row],[數量]]*VLOOKUP(訂單詳細資料表格[[#This Row],[產品編號]],產品資料表格[],4,FALSE)</f>
        <v>8100</v>
      </c>
    </row>
    <row r="442" spans="2:7" ht="16.5" customHeight="1" x14ac:dyDescent="0.25">
      <c r="B442" s="113" t="s">
        <v>594</v>
      </c>
      <c r="C442" s="128" t="s">
        <v>38</v>
      </c>
      <c r="D442" s="129">
        <v>57</v>
      </c>
      <c r="E442" s="130">
        <v>1631</v>
      </c>
      <c r="F442" s="130">
        <f>訂單詳細資料表格[[#This Row],[數量]]*訂單詳細資料表格[[#This Row],[售價]]</f>
        <v>92967</v>
      </c>
      <c r="G442" s="131">
        <f>訂單詳細資料表格[[#This Row],[數量]]*VLOOKUP(訂單詳細資料表格[[#This Row],[產品編號]],產品資料表格[],4,FALSE)</f>
        <v>60876</v>
      </c>
    </row>
    <row r="443" spans="2:7" ht="16.5" customHeight="1" x14ac:dyDescent="0.25">
      <c r="B443" s="113" t="s">
        <v>327</v>
      </c>
      <c r="C443" s="128" t="s">
        <v>15</v>
      </c>
      <c r="D443" s="129">
        <v>19</v>
      </c>
      <c r="E443" s="130">
        <v>1227</v>
      </c>
      <c r="F443" s="130">
        <f>訂單詳細資料表格[[#This Row],[數量]]*訂單詳細資料表格[[#This Row],[售價]]</f>
        <v>23313</v>
      </c>
      <c r="G443" s="131">
        <f>訂單詳細資料表格[[#This Row],[數量]]*VLOOKUP(訂單詳細資料表格[[#This Row],[產品編號]],產品資料表格[],4,FALSE)</f>
        <v>12521</v>
      </c>
    </row>
    <row r="444" spans="2:7" ht="16.5" customHeight="1" x14ac:dyDescent="0.25">
      <c r="B444" s="113" t="s">
        <v>327</v>
      </c>
      <c r="C444" s="128" t="s">
        <v>52</v>
      </c>
      <c r="D444" s="129">
        <v>18</v>
      </c>
      <c r="E444" s="130">
        <v>718</v>
      </c>
      <c r="F444" s="130">
        <f>訂單詳細資料表格[[#This Row],[數量]]*訂單詳細資料表格[[#This Row],[售價]]</f>
        <v>12924</v>
      </c>
      <c r="G444" s="131">
        <f>訂單詳細資料表格[[#This Row],[數量]]*VLOOKUP(訂單詳細資料表格[[#This Row],[產品編號]],產品資料表格[],4,FALSE)</f>
        <v>7182</v>
      </c>
    </row>
    <row r="445" spans="2:7" ht="16.5" customHeight="1" x14ac:dyDescent="0.25">
      <c r="B445" s="113" t="s">
        <v>327</v>
      </c>
      <c r="C445" s="128" t="s">
        <v>2</v>
      </c>
      <c r="D445" s="129">
        <v>15</v>
      </c>
      <c r="E445" s="130">
        <v>647</v>
      </c>
      <c r="F445" s="130">
        <f>訂單詳細資料表格[[#This Row],[數量]]*訂單詳細資料表格[[#This Row],[售價]]</f>
        <v>9705</v>
      </c>
      <c r="G445" s="131">
        <f>訂單詳細資料表格[[#This Row],[數量]]*VLOOKUP(訂單詳細資料表格[[#This Row],[產品編號]],產品資料表格[],4,FALSE)</f>
        <v>6375</v>
      </c>
    </row>
    <row r="446" spans="2:7" ht="16.5" customHeight="1" x14ac:dyDescent="0.25">
      <c r="B446" s="113" t="s">
        <v>327</v>
      </c>
      <c r="C446" s="128" t="s">
        <v>34</v>
      </c>
      <c r="D446" s="129">
        <v>22</v>
      </c>
      <c r="E446" s="130">
        <v>1027</v>
      </c>
      <c r="F446" s="130">
        <f>訂單詳細資料表格[[#This Row],[數量]]*訂單詳細資料表格[[#This Row],[售價]]</f>
        <v>22594</v>
      </c>
      <c r="G446" s="131">
        <f>訂單詳細資料表格[[#This Row],[數量]]*VLOOKUP(訂單詳細資料表格[[#This Row],[產品編號]],產品資料表格[],4,FALSE)</f>
        <v>15114</v>
      </c>
    </row>
    <row r="447" spans="2:7" ht="16.5" customHeight="1" x14ac:dyDescent="0.25">
      <c r="B447" s="113" t="s">
        <v>327</v>
      </c>
      <c r="C447" s="128" t="s">
        <v>25</v>
      </c>
      <c r="D447" s="129">
        <v>36</v>
      </c>
      <c r="E447" s="130">
        <v>1300</v>
      </c>
      <c r="F447" s="130">
        <f>訂單詳細資料表格[[#This Row],[數量]]*訂單詳細資料表格[[#This Row],[售價]]</f>
        <v>46800</v>
      </c>
      <c r="G447" s="131">
        <f>訂單詳細資料表格[[#This Row],[數量]]*VLOOKUP(訂單詳細資料表格[[#This Row],[產品編號]],產品資料表格[],4,FALSE)</f>
        <v>23148</v>
      </c>
    </row>
    <row r="448" spans="2:7" ht="16.5" customHeight="1" x14ac:dyDescent="0.25">
      <c r="B448" s="113" t="s">
        <v>327</v>
      </c>
      <c r="C448" s="128" t="s">
        <v>53</v>
      </c>
      <c r="D448" s="129">
        <v>46</v>
      </c>
      <c r="E448" s="130">
        <v>1068</v>
      </c>
      <c r="F448" s="130">
        <f>訂單詳細資料表格[[#This Row],[數量]]*訂單詳細資料表格[[#This Row],[售價]]</f>
        <v>49128</v>
      </c>
      <c r="G448" s="131">
        <f>訂單詳細資料表格[[#This Row],[數量]]*VLOOKUP(訂單詳細資料表格[[#This Row],[產品編號]],產品資料表格[],4,FALSE)</f>
        <v>34822</v>
      </c>
    </row>
    <row r="449" spans="2:7" ht="16.5" customHeight="1" x14ac:dyDescent="0.25">
      <c r="B449" s="113" t="s">
        <v>595</v>
      </c>
      <c r="C449" s="128" t="s">
        <v>47</v>
      </c>
      <c r="D449" s="129">
        <v>50</v>
      </c>
      <c r="E449" s="130">
        <v>303</v>
      </c>
      <c r="F449" s="130">
        <f>訂單詳細資料表格[[#This Row],[數量]]*訂單詳細資料表格[[#This Row],[售價]]</f>
        <v>15150</v>
      </c>
      <c r="G449" s="131">
        <f>訂單詳細資料表格[[#This Row],[數量]]*VLOOKUP(訂單詳細資料表格[[#This Row],[產品編號]],產品資料表格[],4,FALSE)</f>
        <v>11550</v>
      </c>
    </row>
    <row r="450" spans="2:7" ht="16.5" customHeight="1" x14ac:dyDescent="0.25">
      <c r="B450" s="113" t="s">
        <v>595</v>
      </c>
      <c r="C450" s="128" t="s">
        <v>36</v>
      </c>
      <c r="D450" s="129">
        <v>44</v>
      </c>
      <c r="E450" s="130">
        <v>2186</v>
      </c>
      <c r="F450" s="130">
        <f>訂單詳細資料表格[[#This Row],[數量]]*訂單詳細資料表格[[#This Row],[售價]]</f>
        <v>96184</v>
      </c>
      <c r="G450" s="131">
        <f>訂單詳細資料表格[[#This Row],[數量]]*VLOOKUP(訂單詳細資料表格[[#This Row],[產品編號]],產品資料表格[],4,FALSE)</f>
        <v>43648</v>
      </c>
    </row>
    <row r="451" spans="2:7" ht="16.5" customHeight="1" x14ac:dyDescent="0.25">
      <c r="B451" s="113" t="s">
        <v>328</v>
      </c>
      <c r="C451" s="128" t="s">
        <v>38</v>
      </c>
      <c r="D451" s="129">
        <v>37</v>
      </c>
      <c r="E451" s="130">
        <v>2691</v>
      </c>
      <c r="F451" s="130">
        <f>訂單詳細資料表格[[#This Row],[數量]]*訂單詳細資料表格[[#This Row],[售價]]</f>
        <v>99567</v>
      </c>
      <c r="G451" s="131">
        <f>訂單詳細資料表格[[#This Row],[數量]]*VLOOKUP(訂單詳細資料表格[[#This Row],[產品編號]],產品資料表格[],4,FALSE)</f>
        <v>39516</v>
      </c>
    </row>
    <row r="452" spans="2:7" ht="16.5" customHeight="1" x14ac:dyDescent="0.25">
      <c r="B452" s="113" t="s">
        <v>328</v>
      </c>
      <c r="C452" s="128" t="s">
        <v>5</v>
      </c>
      <c r="D452" s="129">
        <v>16</v>
      </c>
      <c r="E452" s="130">
        <v>474</v>
      </c>
      <c r="F452" s="130">
        <f>訂單詳細資料表格[[#This Row],[數量]]*訂單詳細資料表格[[#This Row],[售價]]</f>
        <v>7584</v>
      </c>
      <c r="G452" s="131">
        <f>訂單詳細資料表格[[#This Row],[數量]]*VLOOKUP(訂單詳細資料表格[[#This Row],[產品編號]],產品資料表格[],4,FALSE)</f>
        <v>3360</v>
      </c>
    </row>
    <row r="453" spans="2:7" ht="16.5" customHeight="1" x14ac:dyDescent="0.25">
      <c r="B453" s="113" t="s">
        <v>596</v>
      </c>
      <c r="C453" s="128" t="s">
        <v>13</v>
      </c>
      <c r="D453" s="129">
        <v>49</v>
      </c>
      <c r="E453" s="130">
        <v>517</v>
      </c>
      <c r="F453" s="130">
        <f>訂單詳細資料表格[[#This Row],[數量]]*訂單詳細資料表格[[#This Row],[售價]]</f>
        <v>25333</v>
      </c>
      <c r="G453" s="131">
        <f>訂單詳細資料表格[[#This Row],[數量]]*VLOOKUP(訂單詳細資料表格[[#This Row],[產品編號]],產品資料表格[],4,FALSE)</f>
        <v>11564</v>
      </c>
    </row>
    <row r="454" spans="2:7" ht="16.5" customHeight="1" x14ac:dyDescent="0.25">
      <c r="B454" s="113" t="s">
        <v>596</v>
      </c>
      <c r="C454" s="128" t="s">
        <v>46</v>
      </c>
      <c r="D454" s="129">
        <v>60</v>
      </c>
      <c r="E454" s="130">
        <v>2340</v>
      </c>
      <c r="F454" s="130">
        <f>訂單詳細資料表格[[#This Row],[數量]]*訂單詳細資料表格[[#This Row],[售價]]</f>
        <v>140400</v>
      </c>
      <c r="G454" s="131">
        <f>訂單詳細資料表格[[#This Row],[數量]]*VLOOKUP(訂單詳細資料表格[[#This Row],[產品編號]],產品資料表格[],4,FALSE)</f>
        <v>69240</v>
      </c>
    </row>
    <row r="455" spans="2:7" ht="16.5" customHeight="1" x14ac:dyDescent="0.25">
      <c r="B455" s="113" t="s">
        <v>596</v>
      </c>
      <c r="C455" s="128" t="s">
        <v>48</v>
      </c>
      <c r="D455" s="129">
        <v>21</v>
      </c>
      <c r="E455" s="130">
        <v>229</v>
      </c>
      <c r="F455" s="130">
        <f>訂單詳細資料表格[[#This Row],[數量]]*訂單詳細資料表格[[#This Row],[售價]]</f>
        <v>4809</v>
      </c>
      <c r="G455" s="131">
        <f>訂單詳細資料表格[[#This Row],[數量]]*VLOOKUP(訂單詳細資料表格[[#This Row],[產品編號]],產品資料表格[],4,FALSE)</f>
        <v>3843</v>
      </c>
    </row>
    <row r="456" spans="2:7" ht="16.5" customHeight="1" x14ac:dyDescent="0.25">
      <c r="B456" s="113" t="s">
        <v>329</v>
      </c>
      <c r="C456" s="128" t="s">
        <v>42</v>
      </c>
      <c r="D456" s="129">
        <v>21</v>
      </c>
      <c r="E456" s="130">
        <v>1817</v>
      </c>
      <c r="F456" s="130">
        <f>訂單詳細資料表格[[#This Row],[數量]]*訂單詳細資料表格[[#This Row],[售價]]</f>
        <v>38157</v>
      </c>
      <c r="G456" s="131">
        <f>訂單詳細資料表格[[#This Row],[數量]]*VLOOKUP(訂單詳細資料表格[[#This Row],[產品編號]],產品資料表格[],4,FALSE)</f>
        <v>24192</v>
      </c>
    </row>
    <row r="457" spans="2:7" ht="16.5" customHeight="1" x14ac:dyDescent="0.25">
      <c r="B457" s="113" t="s">
        <v>329</v>
      </c>
      <c r="C457" s="128" t="s">
        <v>7</v>
      </c>
      <c r="D457" s="129">
        <v>13</v>
      </c>
      <c r="E457" s="130">
        <v>1663</v>
      </c>
      <c r="F457" s="130">
        <f>訂單詳細資料表格[[#This Row],[數量]]*訂單詳細資料表格[[#This Row],[售價]]</f>
        <v>21619</v>
      </c>
      <c r="G457" s="131">
        <f>訂單詳細資料表格[[#This Row],[數量]]*VLOOKUP(訂單詳細資料表格[[#This Row],[產品編號]],產品資料表格[],4,FALSE)</f>
        <v>15028</v>
      </c>
    </row>
    <row r="458" spans="2:7" ht="16.5" customHeight="1" x14ac:dyDescent="0.25">
      <c r="B458" s="113" t="s">
        <v>329</v>
      </c>
      <c r="C458" s="128" t="s">
        <v>27</v>
      </c>
      <c r="D458" s="129">
        <v>20</v>
      </c>
      <c r="E458" s="130">
        <v>1424</v>
      </c>
      <c r="F458" s="130">
        <f>訂單詳細資料表格[[#This Row],[數量]]*訂單詳細資料表格[[#This Row],[售價]]</f>
        <v>28480</v>
      </c>
      <c r="G458" s="131">
        <f>訂單詳細資料表格[[#This Row],[數量]]*VLOOKUP(訂單詳細資料表格[[#This Row],[產品編號]],產品資料表格[],4,FALSE)</f>
        <v>20460</v>
      </c>
    </row>
    <row r="459" spans="2:7" ht="16.5" customHeight="1" x14ac:dyDescent="0.25">
      <c r="B459" s="113" t="s">
        <v>329</v>
      </c>
      <c r="C459" s="128" t="s">
        <v>52</v>
      </c>
      <c r="D459" s="129">
        <v>16</v>
      </c>
      <c r="E459" s="130">
        <v>564</v>
      </c>
      <c r="F459" s="130">
        <f>訂單詳細資料表格[[#This Row],[數量]]*訂單詳細資料表格[[#This Row],[售價]]</f>
        <v>9024</v>
      </c>
      <c r="G459" s="131">
        <f>訂單詳細資料表格[[#This Row],[數量]]*VLOOKUP(訂單詳細資料表格[[#This Row],[產品編號]],產品資料表格[],4,FALSE)</f>
        <v>6384</v>
      </c>
    </row>
    <row r="460" spans="2:7" ht="16.5" customHeight="1" x14ac:dyDescent="0.25">
      <c r="B460" s="113" t="s">
        <v>329</v>
      </c>
      <c r="C460" s="128" t="s">
        <v>29</v>
      </c>
      <c r="D460" s="129">
        <v>26</v>
      </c>
      <c r="E460" s="130">
        <v>1266</v>
      </c>
      <c r="F460" s="130">
        <f>訂單詳細資料表格[[#This Row],[數量]]*訂單詳細資料表格[[#This Row],[售價]]</f>
        <v>32916</v>
      </c>
      <c r="G460" s="131">
        <f>訂單詳細資料表格[[#This Row],[數量]]*VLOOKUP(訂單詳細資料表格[[#This Row],[產品編號]],產品資料表格[],4,FALSE)</f>
        <v>23322</v>
      </c>
    </row>
    <row r="461" spans="2:7" ht="16.5" customHeight="1" x14ac:dyDescent="0.25">
      <c r="B461" s="113" t="s">
        <v>329</v>
      </c>
      <c r="C461" s="128" t="s">
        <v>30</v>
      </c>
      <c r="D461" s="129">
        <v>53</v>
      </c>
      <c r="E461" s="130">
        <v>2004</v>
      </c>
      <c r="F461" s="130">
        <f>訂單詳細資料表格[[#This Row],[數量]]*訂單詳細資料表格[[#This Row],[售價]]</f>
        <v>106212</v>
      </c>
      <c r="G461" s="131">
        <f>訂單詳細資料表格[[#This Row],[數量]]*VLOOKUP(訂單詳細資料表格[[#This Row],[產品編號]],產品資料表格[],4,FALSE)</f>
        <v>61003</v>
      </c>
    </row>
    <row r="462" spans="2:7" ht="16.5" customHeight="1" x14ac:dyDescent="0.25">
      <c r="B462" s="113" t="s">
        <v>597</v>
      </c>
      <c r="C462" s="128" t="s">
        <v>42</v>
      </c>
      <c r="D462" s="129">
        <v>32</v>
      </c>
      <c r="E462" s="130">
        <v>1906</v>
      </c>
      <c r="F462" s="130">
        <f>訂單詳細資料表格[[#This Row],[數量]]*訂單詳細資料表格[[#This Row],[售價]]</f>
        <v>60992</v>
      </c>
      <c r="G462" s="131">
        <f>訂單詳細資料表格[[#This Row],[數量]]*VLOOKUP(訂單詳細資料表格[[#This Row],[產品編號]],產品資料表格[],4,FALSE)</f>
        <v>36864</v>
      </c>
    </row>
    <row r="463" spans="2:7" ht="16.5" customHeight="1" x14ac:dyDescent="0.25">
      <c r="B463" s="113" t="s">
        <v>237</v>
      </c>
      <c r="C463" s="128" t="s">
        <v>22</v>
      </c>
      <c r="D463" s="129">
        <v>50</v>
      </c>
      <c r="E463" s="130">
        <v>1398</v>
      </c>
      <c r="F463" s="130">
        <f>訂單詳細資料表格[[#This Row],[數量]]*訂單詳細資料表格[[#This Row],[售價]]</f>
        <v>69900</v>
      </c>
      <c r="G463" s="131">
        <f>訂單詳細資料表格[[#This Row],[數量]]*VLOOKUP(訂單詳細資料表格[[#This Row],[產品編號]],產品資料表格[],4,FALSE)</f>
        <v>41100</v>
      </c>
    </row>
    <row r="464" spans="2:7" ht="16.5" customHeight="1" x14ac:dyDescent="0.25">
      <c r="B464" s="113" t="s">
        <v>330</v>
      </c>
      <c r="C464" s="128" t="s">
        <v>0</v>
      </c>
      <c r="D464" s="129">
        <v>51</v>
      </c>
      <c r="E464" s="130">
        <v>2057</v>
      </c>
      <c r="F464" s="130">
        <f>訂單詳細資料表格[[#This Row],[數量]]*訂單詳細資料表格[[#This Row],[售價]]</f>
        <v>104907</v>
      </c>
      <c r="G464" s="131">
        <f>訂單詳細資料表格[[#This Row],[數量]]*VLOOKUP(訂單詳細資料表格[[#This Row],[產品編號]],產品資料表格[],4,FALSE)</f>
        <v>56049</v>
      </c>
    </row>
    <row r="465" spans="2:7" ht="16.5" customHeight="1" x14ac:dyDescent="0.25">
      <c r="B465" s="113" t="s">
        <v>330</v>
      </c>
      <c r="C465" s="128" t="s">
        <v>17</v>
      </c>
      <c r="D465" s="129">
        <v>10</v>
      </c>
      <c r="E465" s="130">
        <v>169</v>
      </c>
      <c r="F465" s="130">
        <f>訂單詳細資料表格[[#This Row],[數量]]*訂單詳細資料表格[[#This Row],[售價]]</f>
        <v>1690</v>
      </c>
      <c r="G465" s="131">
        <f>訂單詳細資料表格[[#This Row],[數量]]*VLOOKUP(訂單詳細資料表格[[#This Row],[產品編號]],產品資料表格[],4,FALSE)</f>
        <v>1060</v>
      </c>
    </row>
    <row r="466" spans="2:7" ht="16.5" customHeight="1" x14ac:dyDescent="0.25">
      <c r="B466" s="113" t="s">
        <v>330</v>
      </c>
      <c r="C466" s="128" t="s">
        <v>24</v>
      </c>
      <c r="D466" s="129">
        <v>22</v>
      </c>
      <c r="E466" s="130">
        <v>1525</v>
      </c>
      <c r="F466" s="130">
        <f>訂單詳細資料表格[[#This Row],[數量]]*訂單詳細資料表格[[#This Row],[售價]]</f>
        <v>33550</v>
      </c>
      <c r="G466" s="131">
        <f>訂單詳細資料表格[[#This Row],[數量]]*VLOOKUP(訂單詳細資料表格[[#This Row],[產品編號]],產品資料表格[],4,FALSE)</f>
        <v>14080</v>
      </c>
    </row>
    <row r="467" spans="2:7" ht="16.5" customHeight="1" x14ac:dyDescent="0.25">
      <c r="B467" s="113" t="s">
        <v>598</v>
      </c>
      <c r="C467" s="128" t="s">
        <v>21</v>
      </c>
      <c r="D467" s="129">
        <v>29</v>
      </c>
      <c r="E467" s="130">
        <v>793</v>
      </c>
      <c r="F467" s="130">
        <f>訂單詳細資料表格[[#This Row],[數量]]*訂單詳細資料表格[[#This Row],[售價]]</f>
        <v>22997</v>
      </c>
      <c r="G467" s="131">
        <f>訂單詳細資料表格[[#This Row],[數量]]*VLOOKUP(訂單詳細資料表格[[#This Row],[產品編號]],產品資料表格[],4,FALSE)</f>
        <v>8352</v>
      </c>
    </row>
    <row r="468" spans="2:7" ht="16.5" customHeight="1" x14ac:dyDescent="0.25">
      <c r="B468" s="113" t="s">
        <v>599</v>
      </c>
      <c r="C468" s="128" t="s">
        <v>0</v>
      </c>
      <c r="D468" s="129">
        <v>55</v>
      </c>
      <c r="E468" s="130">
        <v>1624</v>
      </c>
      <c r="F468" s="130">
        <f>訂單詳細資料表格[[#This Row],[數量]]*訂單詳細資料表格[[#This Row],[售價]]</f>
        <v>89320</v>
      </c>
      <c r="G468" s="131">
        <f>訂單詳細資料表格[[#This Row],[數量]]*VLOOKUP(訂單詳細資料表格[[#This Row],[產品編號]],產品資料表格[],4,FALSE)</f>
        <v>60445</v>
      </c>
    </row>
    <row r="469" spans="2:7" ht="16.5" customHeight="1" x14ac:dyDescent="0.25">
      <c r="B469" s="113" t="s">
        <v>599</v>
      </c>
      <c r="C469" s="128" t="s">
        <v>21</v>
      </c>
      <c r="D469" s="129">
        <v>25</v>
      </c>
      <c r="E469" s="130">
        <v>744</v>
      </c>
      <c r="F469" s="130">
        <f>訂單詳細資料表格[[#This Row],[數量]]*訂單詳細資料表格[[#This Row],[售價]]</f>
        <v>18600</v>
      </c>
      <c r="G469" s="131">
        <f>訂單詳細資料表格[[#This Row],[數量]]*VLOOKUP(訂單詳細資料表格[[#This Row],[產品編號]],產品資料表格[],4,FALSE)</f>
        <v>7200</v>
      </c>
    </row>
    <row r="470" spans="2:7" ht="16.5" customHeight="1" x14ac:dyDescent="0.25">
      <c r="B470" s="113" t="s">
        <v>599</v>
      </c>
      <c r="C470" s="128" t="s">
        <v>25</v>
      </c>
      <c r="D470" s="129">
        <v>10</v>
      </c>
      <c r="E470" s="130">
        <v>1091</v>
      </c>
      <c r="F470" s="130">
        <f>訂單詳細資料表格[[#This Row],[數量]]*訂單詳細資料表格[[#This Row],[售價]]</f>
        <v>10910</v>
      </c>
      <c r="G470" s="131">
        <f>訂單詳細資料表格[[#This Row],[數量]]*VLOOKUP(訂單詳細資料表格[[#This Row],[產品編號]],產品資料表格[],4,FALSE)</f>
        <v>6430</v>
      </c>
    </row>
    <row r="471" spans="2:7" ht="16.5" customHeight="1" x14ac:dyDescent="0.25">
      <c r="B471" s="113" t="s">
        <v>231</v>
      </c>
      <c r="C471" s="128" t="s">
        <v>32</v>
      </c>
      <c r="D471" s="129">
        <v>49</v>
      </c>
      <c r="E471" s="130">
        <v>1040</v>
      </c>
      <c r="F471" s="130">
        <f>訂單詳細資料表格[[#This Row],[數量]]*訂單詳細資料表格[[#This Row],[售價]]</f>
        <v>50960</v>
      </c>
      <c r="G471" s="131">
        <f>訂單詳細資料表格[[#This Row],[數量]]*VLOOKUP(訂單詳細資料表格[[#This Row],[產品編號]],產品資料表格[],4,FALSE)</f>
        <v>38808</v>
      </c>
    </row>
    <row r="472" spans="2:7" ht="16.5" customHeight="1" x14ac:dyDescent="0.25">
      <c r="B472" s="113" t="s">
        <v>231</v>
      </c>
      <c r="C472" s="128" t="s">
        <v>29</v>
      </c>
      <c r="D472" s="129">
        <v>16</v>
      </c>
      <c r="E472" s="130">
        <v>1205</v>
      </c>
      <c r="F472" s="130">
        <f>訂單詳細資料表格[[#This Row],[數量]]*訂單詳細資料表格[[#This Row],[售價]]</f>
        <v>19280</v>
      </c>
      <c r="G472" s="131">
        <f>訂單詳細資料表格[[#This Row],[數量]]*VLOOKUP(訂單詳細資料表格[[#This Row],[產品編號]],產品資料表格[],4,FALSE)</f>
        <v>14352</v>
      </c>
    </row>
    <row r="473" spans="2:7" ht="16.5" customHeight="1" x14ac:dyDescent="0.25">
      <c r="B473" s="113" t="s">
        <v>233</v>
      </c>
      <c r="C473" s="128" t="s">
        <v>14</v>
      </c>
      <c r="D473" s="129">
        <v>12</v>
      </c>
      <c r="E473" s="130">
        <v>1255</v>
      </c>
      <c r="F473" s="130">
        <f>訂單詳細資料表格[[#This Row],[數量]]*訂單詳細資料表格[[#This Row],[售價]]</f>
        <v>15060</v>
      </c>
      <c r="G473" s="131">
        <f>訂單詳細資料表格[[#This Row],[數量]]*VLOOKUP(訂單詳細資料表格[[#This Row],[產品編號]],產品資料表格[],4,FALSE)</f>
        <v>7320</v>
      </c>
    </row>
    <row r="474" spans="2:7" ht="16.5" customHeight="1" x14ac:dyDescent="0.25">
      <c r="B474" s="113" t="s">
        <v>233</v>
      </c>
      <c r="C474" s="128" t="s">
        <v>10</v>
      </c>
      <c r="D474" s="129">
        <v>27</v>
      </c>
      <c r="E474" s="130">
        <v>1282</v>
      </c>
      <c r="F474" s="130">
        <f>訂單詳細資料表格[[#This Row],[數量]]*訂單詳細資料表格[[#This Row],[售價]]</f>
        <v>34614</v>
      </c>
      <c r="G474" s="131">
        <f>訂單詳細資料表格[[#This Row],[數量]]*VLOOKUP(訂單詳細資料表格[[#This Row],[產品編號]],產品資料表格[],4,FALSE)</f>
        <v>19251</v>
      </c>
    </row>
    <row r="475" spans="2:7" ht="16.5" customHeight="1" x14ac:dyDescent="0.25">
      <c r="B475" s="113" t="s">
        <v>234</v>
      </c>
      <c r="C475" s="128" t="s">
        <v>15</v>
      </c>
      <c r="D475" s="129">
        <v>15</v>
      </c>
      <c r="E475" s="130">
        <v>1636</v>
      </c>
      <c r="F475" s="130">
        <f>訂單詳細資料表格[[#This Row],[數量]]*訂單詳細資料表格[[#This Row],[售價]]</f>
        <v>24540</v>
      </c>
      <c r="G475" s="131">
        <f>訂單詳細資料表格[[#This Row],[數量]]*VLOOKUP(訂單詳細資料表格[[#This Row],[產品編號]],產品資料表格[],4,FALSE)</f>
        <v>9885</v>
      </c>
    </row>
    <row r="476" spans="2:7" ht="16.5" customHeight="1" x14ac:dyDescent="0.25">
      <c r="B476" s="113" t="s">
        <v>235</v>
      </c>
      <c r="C476" s="128" t="s">
        <v>17</v>
      </c>
      <c r="D476" s="129">
        <v>52</v>
      </c>
      <c r="E476" s="130">
        <v>138</v>
      </c>
      <c r="F476" s="130">
        <f>訂單詳細資料表格[[#This Row],[數量]]*訂單詳細資料表格[[#This Row],[售價]]</f>
        <v>7176</v>
      </c>
      <c r="G476" s="131">
        <f>訂單詳細資料表格[[#This Row],[數量]]*VLOOKUP(訂單詳細資料表格[[#This Row],[產品編號]],產品資料表格[],4,FALSE)</f>
        <v>5512</v>
      </c>
    </row>
    <row r="477" spans="2:7" ht="16.5" customHeight="1" x14ac:dyDescent="0.25">
      <c r="B477" s="113" t="s">
        <v>235</v>
      </c>
      <c r="C477" s="128" t="s">
        <v>5</v>
      </c>
      <c r="D477" s="129">
        <v>26</v>
      </c>
      <c r="E477" s="130">
        <v>446</v>
      </c>
      <c r="F477" s="130">
        <f>訂單詳細資料表格[[#This Row],[數量]]*訂單詳細資料表格[[#This Row],[售價]]</f>
        <v>11596</v>
      </c>
      <c r="G477" s="131">
        <f>訂單詳細資料表格[[#This Row],[數量]]*VLOOKUP(訂單詳細資料表格[[#This Row],[產品編號]],產品資料表格[],4,FALSE)</f>
        <v>5460</v>
      </c>
    </row>
    <row r="478" spans="2:7" ht="16.5" customHeight="1" x14ac:dyDescent="0.25">
      <c r="B478" s="113" t="s">
        <v>235</v>
      </c>
      <c r="C478" s="128" t="s">
        <v>19</v>
      </c>
      <c r="D478" s="129">
        <v>65</v>
      </c>
      <c r="E478" s="130">
        <v>456</v>
      </c>
      <c r="F478" s="130">
        <f>訂單詳細資料表格[[#This Row],[數量]]*訂單詳細資料表格[[#This Row],[售價]]</f>
        <v>29640</v>
      </c>
      <c r="G478" s="131">
        <f>訂單詳細資料表格[[#This Row],[數量]]*VLOOKUP(訂單詳細資料表格[[#This Row],[產品編號]],產品資料表格[],4,FALSE)</f>
        <v>19500</v>
      </c>
    </row>
    <row r="479" spans="2:7" ht="16.5" customHeight="1" x14ac:dyDescent="0.25">
      <c r="B479" s="113" t="s">
        <v>236</v>
      </c>
      <c r="C479" s="128" t="s">
        <v>16</v>
      </c>
      <c r="D479" s="129">
        <v>41</v>
      </c>
      <c r="E479" s="130">
        <v>2532</v>
      </c>
      <c r="F479" s="130">
        <f>訂單詳細資料表格[[#This Row],[數量]]*訂單詳細資料表格[[#This Row],[售價]]</f>
        <v>103812</v>
      </c>
      <c r="G479" s="131">
        <f>訂單詳細資料表格[[#This Row],[數量]]*VLOOKUP(訂單詳細資料表格[[#This Row],[產品編號]],產品資料表格[],4,FALSE)</f>
        <v>37105</v>
      </c>
    </row>
    <row r="480" spans="2:7" ht="16.5" customHeight="1" x14ac:dyDescent="0.25">
      <c r="B480" s="113" t="s">
        <v>331</v>
      </c>
      <c r="C480" s="128" t="s">
        <v>52</v>
      </c>
      <c r="D480" s="129">
        <v>55</v>
      </c>
      <c r="E480" s="130">
        <v>743</v>
      </c>
      <c r="F480" s="130">
        <f>訂單詳細資料表格[[#This Row],[數量]]*訂單詳細資料表格[[#This Row],[售價]]</f>
        <v>40865</v>
      </c>
      <c r="G480" s="131">
        <f>訂單詳細資料表格[[#This Row],[數量]]*VLOOKUP(訂單詳細資料表格[[#This Row],[產品編號]],產品資料表格[],4,FALSE)</f>
        <v>21945</v>
      </c>
    </row>
    <row r="481" spans="2:7" ht="16.5" customHeight="1" x14ac:dyDescent="0.25">
      <c r="B481" s="113" t="s">
        <v>600</v>
      </c>
      <c r="C481" s="128" t="s">
        <v>16</v>
      </c>
      <c r="D481" s="129">
        <v>45</v>
      </c>
      <c r="E481" s="130">
        <v>1870</v>
      </c>
      <c r="F481" s="130">
        <f>訂單詳細資料表格[[#This Row],[數量]]*訂單詳細資料表格[[#This Row],[售價]]</f>
        <v>84150</v>
      </c>
      <c r="G481" s="131">
        <f>訂單詳細資料表格[[#This Row],[數量]]*VLOOKUP(訂單詳細資料表格[[#This Row],[產品編號]],產品資料表格[],4,FALSE)</f>
        <v>40725</v>
      </c>
    </row>
    <row r="482" spans="2:7" ht="16.5" customHeight="1" x14ac:dyDescent="0.25">
      <c r="B482" s="113" t="s">
        <v>600</v>
      </c>
      <c r="C482" s="128" t="s">
        <v>41</v>
      </c>
      <c r="D482" s="129">
        <v>19</v>
      </c>
      <c r="E482" s="130">
        <v>1482</v>
      </c>
      <c r="F482" s="130">
        <f>訂單詳細資料表格[[#This Row],[數量]]*訂單詳細資料表格[[#This Row],[售價]]</f>
        <v>28158</v>
      </c>
      <c r="G482" s="131">
        <f>訂單詳細資料表格[[#This Row],[數量]]*VLOOKUP(訂單詳細資料表格[[#This Row],[產品編號]],產品資料表格[],4,FALSE)</f>
        <v>14725</v>
      </c>
    </row>
    <row r="483" spans="2:7" ht="16.5" customHeight="1" x14ac:dyDescent="0.25">
      <c r="B483" s="113" t="s">
        <v>600</v>
      </c>
      <c r="C483" s="128" t="s">
        <v>31</v>
      </c>
      <c r="D483" s="129">
        <v>21</v>
      </c>
      <c r="E483" s="130">
        <v>1748</v>
      </c>
      <c r="F483" s="130">
        <f>訂單詳細資料表格[[#This Row],[數量]]*訂單詳細資料表格[[#This Row],[售價]]</f>
        <v>36708</v>
      </c>
      <c r="G483" s="131">
        <f>訂單詳細資料表格[[#This Row],[數量]]*VLOOKUP(訂單詳細資料表格[[#This Row],[產品編號]],產品資料表格[],4,FALSE)</f>
        <v>19887</v>
      </c>
    </row>
    <row r="484" spans="2:7" ht="16.5" customHeight="1" x14ac:dyDescent="0.25">
      <c r="B484" s="113" t="s">
        <v>601</v>
      </c>
      <c r="C484" s="128" t="s">
        <v>46</v>
      </c>
      <c r="D484" s="129">
        <v>38</v>
      </c>
      <c r="E484" s="130">
        <v>2016</v>
      </c>
      <c r="F484" s="130">
        <f>訂單詳細資料表格[[#This Row],[數量]]*訂單詳細資料表格[[#This Row],[售價]]</f>
        <v>76608</v>
      </c>
      <c r="G484" s="131">
        <f>訂單詳細資料表格[[#This Row],[數量]]*VLOOKUP(訂單詳細資料表格[[#This Row],[產品編號]],產品資料表格[],4,FALSE)</f>
        <v>43852</v>
      </c>
    </row>
    <row r="485" spans="2:7" ht="16.5" customHeight="1" x14ac:dyDescent="0.25">
      <c r="B485" s="113" t="s">
        <v>601</v>
      </c>
      <c r="C485" s="128" t="s">
        <v>36</v>
      </c>
      <c r="D485" s="129">
        <v>24</v>
      </c>
      <c r="E485" s="130">
        <v>2262</v>
      </c>
      <c r="F485" s="130">
        <f>訂單詳細資料表格[[#This Row],[數量]]*訂單詳細資料表格[[#This Row],[售價]]</f>
        <v>54288</v>
      </c>
      <c r="G485" s="131">
        <f>訂單詳細資料表格[[#This Row],[數量]]*VLOOKUP(訂單詳細資料表格[[#This Row],[產品編號]],產品資料表格[],4,FALSE)</f>
        <v>23808</v>
      </c>
    </row>
    <row r="486" spans="2:7" ht="16.5" customHeight="1" x14ac:dyDescent="0.25">
      <c r="B486" s="113" t="s">
        <v>230</v>
      </c>
      <c r="C486" s="128" t="s">
        <v>17</v>
      </c>
      <c r="D486" s="129">
        <v>44</v>
      </c>
      <c r="E486" s="130">
        <v>196</v>
      </c>
      <c r="F486" s="130">
        <f>訂單詳細資料表格[[#This Row],[數量]]*訂單詳細資料表格[[#This Row],[售價]]</f>
        <v>8624</v>
      </c>
      <c r="G486" s="131">
        <f>訂單詳細資料表格[[#This Row],[數量]]*VLOOKUP(訂單詳細資料表格[[#This Row],[產品編號]],產品資料表格[],4,FALSE)</f>
        <v>4664</v>
      </c>
    </row>
    <row r="487" spans="2:7" ht="16.5" customHeight="1" x14ac:dyDescent="0.25">
      <c r="B487" s="113" t="s">
        <v>230</v>
      </c>
      <c r="C487" s="128" t="s">
        <v>19</v>
      </c>
      <c r="D487" s="129">
        <v>50</v>
      </c>
      <c r="E487" s="130">
        <v>518</v>
      </c>
      <c r="F487" s="130">
        <f>訂單詳細資料表格[[#This Row],[數量]]*訂單詳細資料表格[[#This Row],[售價]]</f>
        <v>25900</v>
      </c>
      <c r="G487" s="131">
        <f>訂單詳細資料表格[[#This Row],[數量]]*VLOOKUP(訂單詳細資料表格[[#This Row],[產品編號]],產品資料表格[],4,FALSE)</f>
        <v>15000</v>
      </c>
    </row>
    <row r="488" spans="2:7" ht="16.5" customHeight="1" x14ac:dyDescent="0.25">
      <c r="B488" s="113" t="s">
        <v>332</v>
      </c>
      <c r="C488" s="128" t="s">
        <v>0</v>
      </c>
      <c r="D488" s="129">
        <v>23</v>
      </c>
      <c r="E488" s="130">
        <v>1878</v>
      </c>
      <c r="F488" s="130">
        <f>訂單詳細資料表格[[#This Row],[數量]]*訂單詳細資料表格[[#This Row],[售價]]</f>
        <v>43194</v>
      </c>
      <c r="G488" s="131">
        <f>訂單詳細資料表格[[#This Row],[數量]]*VLOOKUP(訂單詳細資料表格[[#This Row],[產品編號]],產品資料表格[],4,FALSE)</f>
        <v>25277</v>
      </c>
    </row>
    <row r="489" spans="2:7" ht="16.5" customHeight="1" x14ac:dyDescent="0.25">
      <c r="B489" s="113" t="s">
        <v>332</v>
      </c>
      <c r="C489" s="128" t="s">
        <v>37</v>
      </c>
      <c r="D489" s="129">
        <v>44</v>
      </c>
      <c r="E489" s="130">
        <v>1370</v>
      </c>
      <c r="F489" s="130">
        <f>訂單詳細資料表格[[#This Row],[數量]]*訂單詳細資料表格[[#This Row],[售價]]</f>
        <v>60280</v>
      </c>
      <c r="G489" s="131">
        <f>訂單詳細資料表格[[#This Row],[數量]]*VLOOKUP(訂單詳細資料表格[[#This Row],[產品編號]],產品資料表格[],4,FALSE)</f>
        <v>35420</v>
      </c>
    </row>
    <row r="490" spans="2:7" ht="16.5" customHeight="1" x14ac:dyDescent="0.25">
      <c r="B490" s="113" t="s">
        <v>332</v>
      </c>
      <c r="C490" s="128" t="s">
        <v>52</v>
      </c>
      <c r="D490" s="129">
        <v>63</v>
      </c>
      <c r="E490" s="130">
        <v>545</v>
      </c>
      <c r="F490" s="130">
        <f>訂單詳細資料表格[[#This Row],[數量]]*訂單詳細資料表格[[#This Row],[售價]]</f>
        <v>34335</v>
      </c>
      <c r="G490" s="131">
        <f>訂單詳細資料表格[[#This Row],[數量]]*VLOOKUP(訂單詳細資料表格[[#This Row],[產品編號]],產品資料表格[],4,FALSE)</f>
        <v>25137</v>
      </c>
    </row>
    <row r="491" spans="2:7" ht="16.5" customHeight="1" x14ac:dyDescent="0.25">
      <c r="B491" s="113" t="s">
        <v>332</v>
      </c>
      <c r="C491" s="128" t="s">
        <v>42</v>
      </c>
      <c r="D491" s="129">
        <v>62</v>
      </c>
      <c r="E491" s="130">
        <v>2072</v>
      </c>
      <c r="F491" s="130">
        <f>訂單詳細資料表格[[#This Row],[數量]]*訂單詳細資料表格[[#This Row],[售價]]</f>
        <v>128464</v>
      </c>
      <c r="G491" s="131">
        <f>訂單詳細資料表格[[#This Row],[數量]]*VLOOKUP(訂單詳細資料表格[[#This Row],[產品編號]],產品資料表格[],4,FALSE)</f>
        <v>71424</v>
      </c>
    </row>
    <row r="492" spans="2:7" ht="16.5" customHeight="1" x14ac:dyDescent="0.25">
      <c r="B492" s="113" t="s">
        <v>332</v>
      </c>
      <c r="C492" s="128" t="s">
        <v>5</v>
      </c>
      <c r="D492" s="129">
        <v>45</v>
      </c>
      <c r="E492" s="130">
        <v>444</v>
      </c>
      <c r="F492" s="130">
        <f>訂單詳細資料表格[[#This Row],[數量]]*訂單詳細資料表格[[#This Row],[售價]]</f>
        <v>19980</v>
      </c>
      <c r="G492" s="131">
        <f>訂單詳細資料表格[[#This Row],[數量]]*VLOOKUP(訂單詳細資料表格[[#This Row],[產品編號]],產品資料表格[],4,FALSE)</f>
        <v>9450</v>
      </c>
    </row>
    <row r="493" spans="2:7" ht="16.5" customHeight="1" x14ac:dyDescent="0.25">
      <c r="B493" s="113" t="s">
        <v>332</v>
      </c>
      <c r="C493" s="128" t="s">
        <v>29</v>
      </c>
      <c r="D493" s="129">
        <v>36</v>
      </c>
      <c r="E493" s="130">
        <v>1094</v>
      </c>
      <c r="F493" s="130">
        <f>訂單詳細資料表格[[#This Row],[數量]]*訂單詳細資料表格[[#This Row],[售價]]</f>
        <v>39384</v>
      </c>
      <c r="G493" s="131">
        <f>訂單詳細資料表格[[#This Row],[數量]]*VLOOKUP(訂單詳細資料表格[[#This Row],[產品編號]],產品資料表格[],4,FALSE)</f>
        <v>32292</v>
      </c>
    </row>
    <row r="494" spans="2:7" ht="16.5" customHeight="1" x14ac:dyDescent="0.25">
      <c r="B494" s="113" t="s">
        <v>232</v>
      </c>
      <c r="C494" s="128" t="s">
        <v>16</v>
      </c>
      <c r="D494" s="129">
        <v>14</v>
      </c>
      <c r="E494" s="130">
        <v>2169</v>
      </c>
      <c r="F494" s="130">
        <f>訂單詳細資料表格[[#This Row],[數量]]*訂單詳細資料表格[[#This Row],[售價]]</f>
        <v>30366</v>
      </c>
      <c r="G494" s="131">
        <f>訂單詳細資料表格[[#This Row],[數量]]*VLOOKUP(訂單詳細資料表格[[#This Row],[產品編號]],產品資料表格[],4,FALSE)</f>
        <v>12670</v>
      </c>
    </row>
    <row r="495" spans="2:7" ht="16.5" customHeight="1" x14ac:dyDescent="0.25">
      <c r="B495" s="113" t="s">
        <v>333</v>
      </c>
      <c r="C495" s="128" t="s">
        <v>24</v>
      </c>
      <c r="D495" s="129">
        <v>13</v>
      </c>
      <c r="E495" s="130">
        <v>923</v>
      </c>
      <c r="F495" s="130">
        <f>訂單詳細資料表格[[#This Row],[數量]]*訂單詳細資料表格[[#This Row],[售價]]</f>
        <v>11999</v>
      </c>
      <c r="G495" s="131">
        <f>訂單詳細資料表格[[#This Row],[數量]]*VLOOKUP(訂單詳細資料表格[[#This Row],[產品編號]],產品資料表格[],4,FALSE)</f>
        <v>8320</v>
      </c>
    </row>
    <row r="496" spans="2:7" ht="16.5" customHeight="1" x14ac:dyDescent="0.25">
      <c r="B496" s="113" t="s">
        <v>334</v>
      </c>
      <c r="C496" s="128" t="s">
        <v>16</v>
      </c>
      <c r="D496" s="129">
        <v>22</v>
      </c>
      <c r="E496" s="130">
        <v>1278</v>
      </c>
      <c r="F496" s="130">
        <f>訂單詳細資料表格[[#This Row],[數量]]*訂單詳細資料表格[[#This Row],[售價]]</f>
        <v>28116</v>
      </c>
      <c r="G496" s="131">
        <f>訂單詳細資料表格[[#This Row],[數量]]*VLOOKUP(訂單詳細資料表格[[#This Row],[產品編號]],產品資料表格[],4,FALSE)</f>
        <v>19910</v>
      </c>
    </row>
    <row r="497" spans="2:7" ht="16.5" customHeight="1" x14ac:dyDescent="0.25">
      <c r="B497" s="113" t="s">
        <v>334</v>
      </c>
      <c r="C497" s="128" t="s">
        <v>51</v>
      </c>
      <c r="D497" s="129">
        <v>52</v>
      </c>
      <c r="E497" s="130">
        <v>1850</v>
      </c>
      <c r="F497" s="130">
        <f>訂單詳細資料表格[[#This Row],[數量]]*訂單詳細資料表格[[#This Row],[售價]]</f>
        <v>96200</v>
      </c>
      <c r="G497" s="131">
        <f>訂單詳細資料表格[[#This Row],[數量]]*VLOOKUP(訂單詳細資料表格[[#This Row],[產品編號]],產品資料表格[],4,FALSE)</f>
        <v>59540</v>
      </c>
    </row>
    <row r="498" spans="2:7" ht="16.5" customHeight="1" x14ac:dyDescent="0.25">
      <c r="B498" s="113" t="s">
        <v>335</v>
      </c>
      <c r="C498" s="128" t="s">
        <v>21</v>
      </c>
      <c r="D498" s="129">
        <v>45</v>
      </c>
      <c r="E498" s="130">
        <v>710</v>
      </c>
      <c r="F498" s="130">
        <f>訂單詳細資料表格[[#This Row],[數量]]*訂單詳細資料表格[[#This Row],[售價]]</f>
        <v>31950</v>
      </c>
      <c r="G498" s="131">
        <f>訂單詳細資料表格[[#This Row],[數量]]*VLOOKUP(訂單詳細資料表格[[#This Row],[產品編號]],產品資料表格[],4,FALSE)</f>
        <v>12960</v>
      </c>
    </row>
    <row r="499" spans="2:7" ht="16.5" customHeight="1" x14ac:dyDescent="0.25">
      <c r="B499" s="113" t="s">
        <v>335</v>
      </c>
      <c r="C499" s="128" t="s">
        <v>42</v>
      </c>
      <c r="D499" s="129">
        <v>46</v>
      </c>
      <c r="E499" s="130">
        <v>1612</v>
      </c>
      <c r="F499" s="130">
        <f>訂單詳細資料表格[[#This Row],[數量]]*訂單詳細資料表格[[#This Row],[售價]]</f>
        <v>74152</v>
      </c>
      <c r="G499" s="131">
        <f>訂單詳細資料表格[[#This Row],[數量]]*VLOOKUP(訂單詳細資料表格[[#This Row],[產品編號]],產品資料表格[],4,FALSE)</f>
        <v>52992</v>
      </c>
    </row>
    <row r="500" spans="2:7" ht="16.5" customHeight="1" x14ac:dyDescent="0.25">
      <c r="B500" s="113" t="s">
        <v>602</v>
      </c>
      <c r="C500" s="128" t="s">
        <v>0</v>
      </c>
      <c r="D500" s="129">
        <v>41</v>
      </c>
      <c r="E500" s="130">
        <v>1651</v>
      </c>
      <c r="F500" s="130">
        <f>訂單詳細資料表格[[#This Row],[數量]]*訂單詳細資料表格[[#This Row],[售價]]</f>
        <v>67691</v>
      </c>
      <c r="G500" s="131">
        <f>訂單詳細資料表格[[#This Row],[數量]]*VLOOKUP(訂單詳細資料表格[[#This Row],[產品編號]],產品資料表格[],4,FALSE)</f>
        <v>45059</v>
      </c>
    </row>
    <row r="501" spans="2:7" ht="16.5" customHeight="1" x14ac:dyDescent="0.25">
      <c r="B501" s="113" t="s">
        <v>336</v>
      </c>
      <c r="C501" s="128" t="s">
        <v>37</v>
      </c>
      <c r="D501" s="129">
        <v>19</v>
      </c>
      <c r="E501" s="130">
        <v>1382</v>
      </c>
      <c r="F501" s="130">
        <f>訂單詳細資料表格[[#This Row],[數量]]*訂單詳細資料表格[[#This Row],[售價]]</f>
        <v>26258</v>
      </c>
      <c r="G501" s="131">
        <f>訂單詳細資料表格[[#This Row],[數量]]*VLOOKUP(訂單詳細資料表格[[#This Row],[產品編號]],產品資料表格[],4,FALSE)</f>
        <v>15295</v>
      </c>
    </row>
    <row r="502" spans="2:7" ht="16.5" customHeight="1" x14ac:dyDescent="0.25">
      <c r="B502" s="113" t="s">
        <v>336</v>
      </c>
      <c r="C502" s="128" t="s">
        <v>17</v>
      </c>
      <c r="D502" s="129">
        <v>42</v>
      </c>
      <c r="E502" s="130">
        <v>183</v>
      </c>
      <c r="F502" s="130">
        <f>訂單詳細資料表格[[#This Row],[數量]]*訂單詳細資料表格[[#This Row],[售價]]</f>
        <v>7686</v>
      </c>
      <c r="G502" s="131">
        <f>訂單詳細資料表格[[#This Row],[數量]]*VLOOKUP(訂單詳細資料表格[[#This Row],[產品編號]],產品資料表格[],4,FALSE)</f>
        <v>4452</v>
      </c>
    </row>
    <row r="503" spans="2:7" ht="16.5" customHeight="1" x14ac:dyDescent="0.25">
      <c r="B503" s="113" t="s">
        <v>336</v>
      </c>
      <c r="C503" s="128" t="s">
        <v>51</v>
      </c>
      <c r="D503" s="129">
        <v>57</v>
      </c>
      <c r="E503" s="130">
        <v>2015</v>
      </c>
      <c r="F503" s="130">
        <f>訂單詳細資料表格[[#This Row],[數量]]*訂單詳細資料表格[[#This Row],[售價]]</f>
        <v>114855</v>
      </c>
      <c r="G503" s="131">
        <f>訂單詳細資料表格[[#This Row],[數量]]*VLOOKUP(訂單詳細資料表格[[#This Row],[產品編號]],產品資料表格[],4,FALSE)</f>
        <v>65265</v>
      </c>
    </row>
    <row r="504" spans="2:7" ht="16.5" customHeight="1" x14ac:dyDescent="0.25">
      <c r="B504" s="113" t="s">
        <v>336</v>
      </c>
      <c r="C504" s="128" t="s">
        <v>25</v>
      </c>
      <c r="D504" s="129">
        <v>60</v>
      </c>
      <c r="E504" s="130">
        <v>1474</v>
      </c>
      <c r="F504" s="130">
        <f>訂單詳細資料表格[[#This Row],[數量]]*訂單詳細資料表格[[#This Row],[售價]]</f>
        <v>88440</v>
      </c>
      <c r="G504" s="131">
        <f>訂單詳細資料表格[[#This Row],[數量]]*VLOOKUP(訂單詳細資料表格[[#This Row],[產品編號]],產品資料表格[],4,FALSE)</f>
        <v>38580</v>
      </c>
    </row>
    <row r="505" spans="2:7" ht="16.5" customHeight="1" x14ac:dyDescent="0.25">
      <c r="B505" s="113" t="s">
        <v>336</v>
      </c>
      <c r="C505" s="128" t="s">
        <v>7</v>
      </c>
      <c r="D505" s="129">
        <v>36</v>
      </c>
      <c r="E505" s="130">
        <v>1955</v>
      </c>
      <c r="F505" s="130">
        <f>訂單詳細資料表格[[#This Row],[數量]]*訂單詳細資料表格[[#This Row],[售價]]</f>
        <v>70380</v>
      </c>
      <c r="G505" s="131">
        <f>訂單詳細資料表格[[#This Row],[數量]]*VLOOKUP(訂單詳細資料表格[[#This Row],[產品編號]],產品資料表格[],4,FALSE)</f>
        <v>41616</v>
      </c>
    </row>
    <row r="506" spans="2:7" ht="16.5" customHeight="1" x14ac:dyDescent="0.25">
      <c r="B506" s="113" t="s">
        <v>336</v>
      </c>
      <c r="C506" s="128" t="s">
        <v>29</v>
      </c>
      <c r="D506" s="129">
        <v>63</v>
      </c>
      <c r="E506" s="130">
        <v>1116</v>
      </c>
      <c r="F506" s="130">
        <f>訂單詳細資料表格[[#This Row],[數量]]*訂單詳細資料表格[[#This Row],[售價]]</f>
        <v>70308</v>
      </c>
      <c r="G506" s="131">
        <f>訂單詳細資料表格[[#This Row],[數量]]*VLOOKUP(訂單詳細資料表格[[#This Row],[產品編號]],產品資料表格[],4,FALSE)</f>
        <v>56511</v>
      </c>
    </row>
    <row r="507" spans="2:7" ht="16.5" customHeight="1" x14ac:dyDescent="0.25">
      <c r="B507" s="113" t="s">
        <v>337</v>
      </c>
      <c r="C507" s="128" t="s">
        <v>0</v>
      </c>
      <c r="D507" s="129">
        <v>13</v>
      </c>
      <c r="E507" s="130">
        <v>1499</v>
      </c>
      <c r="F507" s="130">
        <f>訂單詳細資料表格[[#This Row],[數量]]*訂單詳細資料表格[[#This Row],[售價]]</f>
        <v>19487</v>
      </c>
      <c r="G507" s="131">
        <f>訂單詳細資料表格[[#This Row],[數量]]*VLOOKUP(訂單詳細資料表格[[#This Row],[產品編號]],產品資料表格[],4,FALSE)</f>
        <v>14287</v>
      </c>
    </row>
    <row r="508" spans="2:7" ht="16.5" customHeight="1" x14ac:dyDescent="0.25">
      <c r="B508" s="113" t="s">
        <v>337</v>
      </c>
      <c r="C508" s="128" t="s">
        <v>21</v>
      </c>
      <c r="D508" s="129">
        <v>52</v>
      </c>
      <c r="E508" s="130">
        <v>662</v>
      </c>
      <c r="F508" s="130">
        <f>訂單詳細資料表格[[#This Row],[數量]]*訂單詳細資料表格[[#This Row],[售價]]</f>
        <v>34424</v>
      </c>
      <c r="G508" s="131">
        <f>訂單詳細資料表格[[#This Row],[數量]]*VLOOKUP(訂單詳細資料表格[[#This Row],[產品編號]],產品資料表格[],4,FALSE)</f>
        <v>14976</v>
      </c>
    </row>
    <row r="509" spans="2:7" ht="16.5" customHeight="1" x14ac:dyDescent="0.25">
      <c r="B509" s="113" t="s">
        <v>337</v>
      </c>
      <c r="C509" s="128" t="s">
        <v>42</v>
      </c>
      <c r="D509" s="129">
        <v>28</v>
      </c>
      <c r="E509" s="130">
        <v>1439</v>
      </c>
      <c r="F509" s="130">
        <f>訂單詳細資料表格[[#This Row],[數量]]*訂單詳細資料表格[[#This Row],[售價]]</f>
        <v>40292</v>
      </c>
      <c r="G509" s="131">
        <f>訂單詳細資料表格[[#This Row],[數量]]*VLOOKUP(訂單詳細資料表格[[#This Row],[產品編號]],產品資料表格[],4,FALSE)</f>
        <v>32256</v>
      </c>
    </row>
    <row r="510" spans="2:7" ht="16.5" customHeight="1" x14ac:dyDescent="0.25">
      <c r="B510" s="113" t="s">
        <v>337</v>
      </c>
      <c r="C510" s="128" t="s">
        <v>17</v>
      </c>
      <c r="D510" s="129">
        <v>60</v>
      </c>
      <c r="E510" s="130">
        <v>163</v>
      </c>
      <c r="F510" s="130">
        <f>訂單詳細資料表格[[#This Row],[數量]]*訂單詳細資料表格[[#This Row],[售價]]</f>
        <v>9780</v>
      </c>
      <c r="G510" s="131">
        <f>訂單詳細資料表格[[#This Row],[數量]]*VLOOKUP(訂單詳細資料表格[[#This Row],[產品編號]],產品資料表格[],4,FALSE)</f>
        <v>6360</v>
      </c>
    </row>
    <row r="511" spans="2:7" ht="16.5" customHeight="1" x14ac:dyDescent="0.25">
      <c r="B511" s="113" t="s">
        <v>337</v>
      </c>
      <c r="C511" s="128" t="s">
        <v>52</v>
      </c>
      <c r="D511" s="129">
        <v>43</v>
      </c>
      <c r="E511" s="130">
        <v>616</v>
      </c>
      <c r="F511" s="130">
        <f>訂單詳細資料表格[[#This Row],[數量]]*訂單詳細資料表格[[#This Row],[售價]]</f>
        <v>26488</v>
      </c>
      <c r="G511" s="131">
        <f>訂單詳細資料表格[[#This Row],[數量]]*VLOOKUP(訂單詳細資料表格[[#This Row],[產品編號]],產品資料表格[],4,FALSE)</f>
        <v>17157</v>
      </c>
    </row>
    <row r="512" spans="2:7" ht="16.5" customHeight="1" x14ac:dyDescent="0.25">
      <c r="B512" s="113" t="s">
        <v>337</v>
      </c>
      <c r="C512" s="128" t="s">
        <v>25</v>
      </c>
      <c r="D512" s="129">
        <v>21</v>
      </c>
      <c r="E512" s="130">
        <v>935</v>
      </c>
      <c r="F512" s="130">
        <f>訂單詳細資料表格[[#This Row],[數量]]*訂單詳細資料表格[[#This Row],[售價]]</f>
        <v>19635</v>
      </c>
      <c r="G512" s="131">
        <f>訂單詳細資料表格[[#This Row],[數量]]*VLOOKUP(訂單詳細資料表格[[#This Row],[產品編號]],產品資料表格[],4,FALSE)</f>
        <v>13503</v>
      </c>
    </row>
    <row r="513" spans="2:7" ht="16.5" customHeight="1" x14ac:dyDescent="0.25">
      <c r="B513" s="113" t="s">
        <v>337</v>
      </c>
      <c r="C513" s="128" t="s">
        <v>5</v>
      </c>
      <c r="D513" s="129">
        <v>60</v>
      </c>
      <c r="E513" s="130">
        <v>298</v>
      </c>
      <c r="F513" s="130">
        <f>訂單詳細資料表格[[#This Row],[數量]]*訂單詳細資料表格[[#This Row],[售價]]</f>
        <v>17880</v>
      </c>
      <c r="G513" s="131">
        <f>訂單詳細資料表格[[#This Row],[數量]]*VLOOKUP(訂單詳細資料表格[[#This Row],[產品編號]],產品資料表格[],4,FALSE)</f>
        <v>12600</v>
      </c>
    </row>
    <row r="514" spans="2:7" ht="16.5" customHeight="1" x14ac:dyDescent="0.25">
      <c r="B514" s="113" t="s">
        <v>338</v>
      </c>
      <c r="C514" s="128" t="s">
        <v>14</v>
      </c>
      <c r="D514" s="129">
        <v>63</v>
      </c>
      <c r="E514" s="130">
        <v>1290</v>
      </c>
      <c r="F514" s="130">
        <f>訂單詳細資料表格[[#This Row],[數量]]*訂單詳細資料表格[[#This Row],[售價]]</f>
        <v>81270</v>
      </c>
      <c r="G514" s="131">
        <f>訂單詳細資料表格[[#This Row],[數量]]*VLOOKUP(訂單詳細資料表格[[#This Row],[產品編號]],產品資料表格[],4,FALSE)</f>
        <v>38430</v>
      </c>
    </row>
    <row r="515" spans="2:7" ht="16.5" customHeight="1" x14ac:dyDescent="0.25">
      <c r="B515" s="113" t="s">
        <v>338</v>
      </c>
      <c r="C515" s="128" t="s">
        <v>42</v>
      </c>
      <c r="D515" s="129">
        <v>24</v>
      </c>
      <c r="E515" s="130">
        <v>1416</v>
      </c>
      <c r="F515" s="130">
        <f>訂單詳細資料表格[[#This Row],[數量]]*訂單詳細資料表格[[#This Row],[售價]]</f>
        <v>33984</v>
      </c>
      <c r="G515" s="131">
        <f>訂單詳細資料表格[[#This Row],[數量]]*VLOOKUP(訂單詳細資料表格[[#This Row],[產品編號]],產品資料表格[],4,FALSE)</f>
        <v>27648</v>
      </c>
    </row>
    <row r="516" spans="2:7" ht="16.5" customHeight="1" x14ac:dyDescent="0.25">
      <c r="B516" s="113" t="s">
        <v>338</v>
      </c>
      <c r="C516" s="128" t="s">
        <v>52</v>
      </c>
      <c r="D516" s="129">
        <v>15</v>
      </c>
      <c r="E516" s="130">
        <v>614</v>
      </c>
      <c r="F516" s="130">
        <f>訂單詳細資料表格[[#This Row],[數量]]*訂單詳細資料表格[[#This Row],[售價]]</f>
        <v>9210</v>
      </c>
      <c r="G516" s="131">
        <f>訂單詳細資料表格[[#This Row],[數量]]*VLOOKUP(訂單詳細資料表格[[#This Row],[產品編號]],產品資料表格[],4,FALSE)</f>
        <v>5985</v>
      </c>
    </row>
    <row r="517" spans="2:7" ht="16.5" customHeight="1" x14ac:dyDescent="0.25">
      <c r="B517" s="113" t="s">
        <v>338</v>
      </c>
      <c r="C517" s="128" t="s">
        <v>24</v>
      </c>
      <c r="D517" s="129">
        <v>18</v>
      </c>
      <c r="E517" s="130">
        <v>1245</v>
      </c>
      <c r="F517" s="130">
        <f>訂單詳細資料表格[[#This Row],[數量]]*訂單詳細資料表格[[#This Row],[售價]]</f>
        <v>22410</v>
      </c>
      <c r="G517" s="131">
        <f>訂單詳細資料表格[[#This Row],[數量]]*VLOOKUP(訂單詳細資料表格[[#This Row],[產品編號]],產品資料表格[],4,FALSE)</f>
        <v>11520</v>
      </c>
    </row>
    <row r="518" spans="2:7" ht="16.5" customHeight="1" x14ac:dyDescent="0.25">
      <c r="B518" s="113" t="s">
        <v>338</v>
      </c>
      <c r="C518" s="128" t="s">
        <v>27</v>
      </c>
      <c r="D518" s="129">
        <v>48</v>
      </c>
      <c r="E518" s="130">
        <v>1599</v>
      </c>
      <c r="F518" s="130">
        <f>訂單詳細資料表格[[#This Row],[數量]]*訂單詳細資料表格[[#This Row],[售價]]</f>
        <v>76752</v>
      </c>
      <c r="G518" s="131">
        <f>訂單詳細資料表格[[#This Row],[數量]]*VLOOKUP(訂單詳細資料表格[[#This Row],[產品編號]],產品資料表格[],4,FALSE)</f>
        <v>49104</v>
      </c>
    </row>
    <row r="519" spans="2:7" ht="16.5" customHeight="1" x14ac:dyDescent="0.25">
      <c r="B519" s="113" t="s">
        <v>339</v>
      </c>
      <c r="C519" s="128" t="s">
        <v>52</v>
      </c>
      <c r="D519" s="129">
        <v>20</v>
      </c>
      <c r="E519" s="130">
        <v>760</v>
      </c>
      <c r="F519" s="130">
        <f>訂單詳細資料表格[[#This Row],[數量]]*訂單詳細資料表格[[#This Row],[售價]]</f>
        <v>15200</v>
      </c>
      <c r="G519" s="131">
        <f>訂單詳細資料表格[[#This Row],[數量]]*VLOOKUP(訂單詳細資料表格[[#This Row],[產品編號]],產品資料表格[],4,FALSE)</f>
        <v>7980</v>
      </c>
    </row>
    <row r="520" spans="2:7" ht="16.5" customHeight="1" x14ac:dyDescent="0.25">
      <c r="B520" s="113" t="s">
        <v>339</v>
      </c>
      <c r="C520" s="128" t="s">
        <v>25</v>
      </c>
      <c r="D520" s="129">
        <v>17</v>
      </c>
      <c r="E520" s="130">
        <v>1073</v>
      </c>
      <c r="F520" s="130">
        <f>訂單詳細資料表格[[#This Row],[數量]]*訂單詳細資料表格[[#This Row],[售價]]</f>
        <v>18241</v>
      </c>
      <c r="G520" s="131">
        <f>訂單詳細資料表格[[#This Row],[數量]]*VLOOKUP(訂單詳細資料表格[[#This Row],[產品編號]],產品資料表格[],4,FALSE)</f>
        <v>10931</v>
      </c>
    </row>
    <row r="521" spans="2:7" ht="16.5" customHeight="1" x14ac:dyDescent="0.25">
      <c r="B521" s="113" t="s">
        <v>339</v>
      </c>
      <c r="C521" s="128" t="s">
        <v>19</v>
      </c>
      <c r="D521" s="129">
        <v>55</v>
      </c>
      <c r="E521" s="130">
        <v>567</v>
      </c>
      <c r="F521" s="130">
        <f>訂單詳細資料表格[[#This Row],[數量]]*訂單詳細資料表格[[#This Row],[售價]]</f>
        <v>31185</v>
      </c>
      <c r="G521" s="131">
        <f>訂單詳細資料表格[[#This Row],[數量]]*VLOOKUP(訂單詳細資料表格[[#This Row],[產品編號]],產品資料表格[],4,FALSE)</f>
        <v>16500</v>
      </c>
    </row>
    <row r="522" spans="2:7" ht="16.5" customHeight="1" x14ac:dyDescent="0.25">
      <c r="B522" s="113" t="s">
        <v>340</v>
      </c>
      <c r="C522" s="128" t="s">
        <v>42</v>
      </c>
      <c r="D522" s="129">
        <v>17</v>
      </c>
      <c r="E522" s="130">
        <v>1517</v>
      </c>
      <c r="F522" s="130">
        <f>訂單詳細資料表格[[#This Row],[數量]]*訂單詳細資料表格[[#This Row],[售價]]</f>
        <v>25789</v>
      </c>
      <c r="G522" s="131">
        <f>訂單詳細資料表格[[#This Row],[數量]]*VLOOKUP(訂單詳細資料表格[[#This Row],[產品編號]],產品資料表格[],4,FALSE)</f>
        <v>19584</v>
      </c>
    </row>
    <row r="523" spans="2:7" ht="16.5" customHeight="1" x14ac:dyDescent="0.25">
      <c r="B523" s="113" t="s">
        <v>340</v>
      </c>
      <c r="C523" s="128" t="s">
        <v>13</v>
      </c>
      <c r="D523" s="129">
        <v>44</v>
      </c>
      <c r="E523" s="130">
        <v>515</v>
      </c>
      <c r="F523" s="130">
        <f>訂單詳細資料表格[[#This Row],[數量]]*訂單詳細資料表格[[#This Row],[售價]]</f>
        <v>22660</v>
      </c>
      <c r="G523" s="131">
        <f>訂單詳細資料表格[[#This Row],[數量]]*VLOOKUP(訂單詳細資料表格[[#This Row],[產品編號]],產品資料表格[],4,FALSE)</f>
        <v>10384</v>
      </c>
    </row>
    <row r="524" spans="2:7" ht="16.5" customHeight="1" x14ac:dyDescent="0.25">
      <c r="B524" s="113" t="s">
        <v>340</v>
      </c>
      <c r="C524" s="128" t="s">
        <v>25</v>
      </c>
      <c r="D524" s="129">
        <v>34</v>
      </c>
      <c r="E524" s="130">
        <v>1381</v>
      </c>
      <c r="F524" s="130">
        <f>訂單詳細資料表格[[#This Row],[數量]]*訂單詳細資料表格[[#This Row],[售價]]</f>
        <v>46954</v>
      </c>
      <c r="G524" s="131">
        <f>訂單詳細資料表格[[#This Row],[數量]]*VLOOKUP(訂單詳細資料表格[[#This Row],[產品編號]],產品資料表格[],4,FALSE)</f>
        <v>21862</v>
      </c>
    </row>
    <row r="525" spans="2:7" ht="16.5" customHeight="1" x14ac:dyDescent="0.25">
      <c r="B525" s="113" t="s">
        <v>341</v>
      </c>
      <c r="C525" s="128" t="s">
        <v>52</v>
      </c>
      <c r="D525" s="129">
        <v>30</v>
      </c>
      <c r="E525" s="130">
        <v>728</v>
      </c>
      <c r="F525" s="130">
        <f>訂單詳細資料表格[[#This Row],[數量]]*訂單詳細資料表格[[#This Row],[售價]]</f>
        <v>21840</v>
      </c>
      <c r="G525" s="131">
        <f>訂單詳細資料表格[[#This Row],[數量]]*VLOOKUP(訂單詳細資料表格[[#This Row],[產品編號]],產品資料表格[],4,FALSE)</f>
        <v>11970</v>
      </c>
    </row>
    <row r="526" spans="2:7" ht="16.5" customHeight="1" x14ac:dyDescent="0.25">
      <c r="B526" s="113" t="s">
        <v>342</v>
      </c>
      <c r="C526" s="128" t="s">
        <v>42</v>
      </c>
      <c r="D526" s="129">
        <v>36</v>
      </c>
      <c r="E526" s="130">
        <v>1597</v>
      </c>
      <c r="F526" s="130">
        <f>訂單詳細資料表格[[#This Row],[數量]]*訂單詳細資料表格[[#This Row],[售價]]</f>
        <v>57492</v>
      </c>
      <c r="G526" s="131">
        <f>訂單詳細資料表格[[#This Row],[數量]]*VLOOKUP(訂單詳細資料表格[[#This Row],[產品編號]],產品資料表格[],4,FALSE)</f>
        <v>41472</v>
      </c>
    </row>
    <row r="527" spans="2:7" ht="16.5" customHeight="1" x14ac:dyDescent="0.25">
      <c r="B527" s="113" t="s">
        <v>603</v>
      </c>
      <c r="C527" s="128" t="s">
        <v>51</v>
      </c>
      <c r="D527" s="129">
        <v>14</v>
      </c>
      <c r="E527" s="130">
        <v>2320</v>
      </c>
      <c r="F527" s="130">
        <f>訂單詳細資料表格[[#This Row],[數量]]*訂單詳細資料表格[[#This Row],[售價]]</f>
        <v>32480</v>
      </c>
      <c r="G527" s="131">
        <f>訂單詳細資料表格[[#This Row],[數量]]*VLOOKUP(訂單詳細資料表格[[#This Row],[產品編號]],產品資料表格[],4,FALSE)</f>
        <v>16030</v>
      </c>
    </row>
    <row r="528" spans="2:7" ht="16.5" customHeight="1" x14ac:dyDescent="0.25">
      <c r="B528" s="113" t="s">
        <v>603</v>
      </c>
      <c r="C528" s="128" t="s">
        <v>25</v>
      </c>
      <c r="D528" s="129">
        <v>53</v>
      </c>
      <c r="E528" s="130">
        <v>846</v>
      </c>
      <c r="F528" s="130">
        <f>訂單詳細資料表格[[#This Row],[數量]]*訂單詳細資料表格[[#This Row],[售價]]</f>
        <v>44838</v>
      </c>
      <c r="G528" s="131">
        <f>訂單詳細資料表格[[#This Row],[數量]]*VLOOKUP(訂單詳細資料表格[[#This Row],[產品編號]],產品資料表格[],4,FALSE)</f>
        <v>34079</v>
      </c>
    </row>
    <row r="529" spans="2:7" ht="16.5" customHeight="1" x14ac:dyDescent="0.25">
      <c r="B529" s="113" t="s">
        <v>343</v>
      </c>
      <c r="C529" s="128" t="s">
        <v>16</v>
      </c>
      <c r="D529" s="129">
        <v>40</v>
      </c>
      <c r="E529" s="130">
        <v>1199</v>
      </c>
      <c r="F529" s="130">
        <f>訂單詳細資料表格[[#This Row],[數量]]*訂單詳細資料表格[[#This Row],[售價]]</f>
        <v>47960</v>
      </c>
      <c r="G529" s="131">
        <f>訂單詳細資料表格[[#This Row],[數量]]*VLOOKUP(訂單詳細資料表格[[#This Row],[產品編號]],產品資料表格[],4,FALSE)</f>
        <v>36200</v>
      </c>
    </row>
    <row r="530" spans="2:7" ht="16.5" customHeight="1" x14ac:dyDescent="0.25">
      <c r="B530" s="113" t="s">
        <v>343</v>
      </c>
      <c r="C530" s="128" t="s">
        <v>22</v>
      </c>
      <c r="D530" s="129">
        <v>47</v>
      </c>
      <c r="E530" s="130">
        <v>1399</v>
      </c>
      <c r="F530" s="130">
        <f>訂單詳細資料表格[[#This Row],[數量]]*訂單詳細資料表格[[#This Row],[售價]]</f>
        <v>65753</v>
      </c>
      <c r="G530" s="131">
        <f>訂單詳細資料表格[[#This Row],[數量]]*VLOOKUP(訂單詳細資料表格[[#This Row],[產品編號]],產品資料表格[],4,FALSE)</f>
        <v>38634</v>
      </c>
    </row>
    <row r="531" spans="2:7" ht="16.5" customHeight="1" x14ac:dyDescent="0.25">
      <c r="B531" s="113" t="s">
        <v>343</v>
      </c>
      <c r="C531" s="128" t="s">
        <v>47</v>
      </c>
      <c r="D531" s="129">
        <v>19</v>
      </c>
      <c r="E531" s="130">
        <v>298</v>
      </c>
      <c r="F531" s="130">
        <f>訂單詳細資料表格[[#This Row],[數量]]*訂單詳細資料表格[[#This Row],[售價]]</f>
        <v>5662</v>
      </c>
      <c r="G531" s="131">
        <f>訂單詳細資料表格[[#This Row],[數量]]*VLOOKUP(訂單詳細資料表格[[#This Row],[產品編號]],產品資料表格[],4,FALSE)</f>
        <v>4389</v>
      </c>
    </row>
    <row r="532" spans="2:7" ht="16.5" customHeight="1" x14ac:dyDescent="0.25">
      <c r="B532" s="113" t="s">
        <v>343</v>
      </c>
      <c r="C532" s="128" t="s">
        <v>49</v>
      </c>
      <c r="D532" s="129">
        <v>33</v>
      </c>
      <c r="E532" s="130">
        <v>1693</v>
      </c>
      <c r="F532" s="130">
        <f>訂單詳細資料表格[[#This Row],[數量]]*訂單詳細資料表格[[#This Row],[售價]]</f>
        <v>55869</v>
      </c>
      <c r="G532" s="131">
        <f>訂單詳細資料表格[[#This Row],[數量]]*VLOOKUP(訂單詳細資料表格[[#This Row],[產品編號]],產品資料表格[],4,FALSE)</f>
        <v>38346</v>
      </c>
    </row>
    <row r="533" spans="2:7" ht="16.5" customHeight="1" x14ac:dyDescent="0.25">
      <c r="B533" s="113" t="s">
        <v>343</v>
      </c>
      <c r="C533" s="128" t="s">
        <v>17</v>
      </c>
      <c r="D533" s="129">
        <v>49</v>
      </c>
      <c r="E533" s="130">
        <v>132</v>
      </c>
      <c r="F533" s="130">
        <f>訂單詳細資料表格[[#This Row],[數量]]*訂單詳細資料表格[[#This Row],[售價]]</f>
        <v>6468</v>
      </c>
      <c r="G533" s="131">
        <f>訂單詳細資料表格[[#This Row],[數量]]*VLOOKUP(訂單詳細資料表格[[#This Row],[產品編號]],產品資料表格[],4,FALSE)</f>
        <v>5194</v>
      </c>
    </row>
    <row r="534" spans="2:7" ht="16.5" customHeight="1" x14ac:dyDescent="0.25">
      <c r="B534" s="113" t="s">
        <v>343</v>
      </c>
      <c r="C534" s="128" t="s">
        <v>51</v>
      </c>
      <c r="D534" s="129">
        <v>57</v>
      </c>
      <c r="E534" s="130">
        <v>1955</v>
      </c>
      <c r="F534" s="130">
        <f>訂單詳細資料表格[[#This Row],[數量]]*訂單詳細資料表格[[#This Row],[售價]]</f>
        <v>111435</v>
      </c>
      <c r="G534" s="131">
        <f>訂單詳細資料表格[[#This Row],[數量]]*VLOOKUP(訂單詳細資料表格[[#This Row],[產品編號]],產品資料表格[],4,FALSE)</f>
        <v>65265</v>
      </c>
    </row>
    <row r="535" spans="2:7" ht="16.5" customHeight="1" x14ac:dyDescent="0.25">
      <c r="B535" s="113" t="s">
        <v>343</v>
      </c>
      <c r="C535" s="128" t="s">
        <v>40</v>
      </c>
      <c r="D535" s="129">
        <v>63</v>
      </c>
      <c r="E535" s="130">
        <v>168</v>
      </c>
      <c r="F535" s="130">
        <f>訂單詳細資料表格[[#This Row],[數量]]*訂單詳細資料表格[[#This Row],[售價]]</f>
        <v>10584</v>
      </c>
      <c r="G535" s="131">
        <f>訂單詳細資料表格[[#This Row],[數量]]*VLOOKUP(訂單詳細資料表格[[#This Row],[產品編號]],產品資料表格[],4,FALSE)</f>
        <v>6174</v>
      </c>
    </row>
    <row r="536" spans="2:7" ht="16.5" customHeight="1" x14ac:dyDescent="0.25">
      <c r="B536" s="113" t="s">
        <v>343</v>
      </c>
      <c r="C536" s="128" t="s">
        <v>24</v>
      </c>
      <c r="D536" s="129">
        <v>11</v>
      </c>
      <c r="E536" s="130">
        <v>1046</v>
      </c>
      <c r="F536" s="130">
        <f>訂單詳細資料表格[[#This Row],[數量]]*訂單詳細資料表格[[#This Row],[售價]]</f>
        <v>11506</v>
      </c>
      <c r="G536" s="131">
        <f>訂單詳細資料表格[[#This Row],[數量]]*VLOOKUP(訂單詳細資料表格[[#This Row],[產品編號]],產品資料表格[],4,FALSE)</f>
        <v>7040</v>
      </c>
    </row>
    <row r="537" spans="2:7" ht="16.5" customHeight="1" x14ac:dyDescent="0.25">
      <c r="B537" s="113" t="s">
        <v>343</v>
      </c>
      <c r="C537" s="128" t="s">
        <v>52</v>
      </c>
      <c r="D537" s="129">
        <v>35</v>
      </c>
      <c r="E537" s="130">
        <v>816</v>
      </c>
      <c r="F537" s="130">
        <f>訂單詳細資料表格[[#This Row],[數量]]*訂單詳細資料表格[[#This Row],[售價]]</f>
        <v>28560</v>
      </c>
      <c r="G537" s="131">
        <f>訂單詳細資料表格[[#This Row],[數量]]*VLOOKUP(訂單詳細資料表格[[#This Row],[產品編號]],產品資料表格[],4,FALSE)</f>
        <v>13965</v>
      </c>
    </row>
    <row r="538" spans="2:7" ht="16.5" customHeight="1" x14ac:dyDescent="0.25">
      <c r="B538" s="113" t="s">
        <v>343</v>
      </c>
      <c r="C538" s="128" t="s">
        <v>8</v>
      </c>
      <c r="D538" s="129">
        <v>21</v>
      </c>
      <c r="E538" s="130">
        <v>2480</v>
      </c>
      <c r="F538" s="130">
        <f>訂單詳細資料表格[[#This Row],[數量]]*訂單詳細資料表格[[#This Row],[售價]]</f>
        <v>52080</v>
      </c>
      <c r="G538" s="131">
        <f>訂單詳細資料表格[[#This Row],[數量]]*VLOOKUP(訂單詳細資料表格[[#This Row],[產品編號]],產品資料表格[],4,FALSE)</f>
        <v>21924</v>
      </c>
    </row>
    <row r="539" spans="2:7" ht="16.5" customHeight="1" x14ac:dyDescent="0.25">
      <c r="B539" s="113" t="s">
        <v>343</v>
      </c>
      <c r="C539" s="128" t="s">
        <v>36</v>
      </c>
      <c r="D539" s="129">
        <v>46</v>
      </c>
      <c r="E539" s="130">
        <v>1726</v>
      </c>
      <c r="F539" s="130">
        <f>訂單詳細資料表格[[#This Row],[數量]]*訂單詳細資料表格[[#This Row],[售價]]</f>
        <v>79396</v>
      </c>
      <c r="G539" s="131">
        <f>訂單詳細資料表格[[#This Row],[數量]]*VLOOKUP(訂單詳細資料表格[[#This Row],[產品編號]],產品資料表格[],4,FALSE)</f>
        <v>45632</v>
      </c>
    </row>
    <row r="540" spans="2:7" ht="16.5" customHeight="1" x14ac:dyDescent="0.25">
      <c r="B540" s="113" t="s">
        <v>604</v>
      </c>
      <c r="C540" s="128" t="s">
        <v>21</v>
      </c>
      <c r="D540" s="129">
        <v>20</v>
      </c>
      <c r="E540" s="130">
        <v>619</v>
      </c>
      <c r="F540" s="130">
        <f>訂單詳細資料表格[[#This Row],[數量]]*訂單詳細資料表格[[#This Row],[售價]]</f>
        <v>12380</v>
      </c>
      <c r="G540" s="131">
        <f>訂單詳細資料表格[[#This Row],[數量]]*VLOOKUP(訂單詳細資料表格[[#This Row],[產品編號]],產品資料表格[],4,FALSE)</f>
        <v>5760</v>
      </c>
    </row>
    <row r="541" spans="2:7" ht="16.5" customHeight="1" x14ac:dyDescent="0.25">
      <c r="B541" s="113" t="s">
        <v>604</v>
      </c>
      <c r="C541" s="128" t="s">
        <v>17</v>
      </c>
      <c r="D541" s="129">
        <v>44</v>
      </c>
      <c r="E541" s="130">
        <v>175</v>
      </c>
      <c r="F541" s="130">
        <f>訂單詳細資料表格[[#This Row],[數量]]*訂單詳細資料表格[[#This Row],[售價]]</f>
        <v>7700</v>
      </c>
      <c r="G541" s="131">
        <f>訂單詳細資料表格[[#This Row],[數量]]*VLOOKUP(訂單詳細資料表格[[#This Row],[產品編號]],產品資料表格[],4,FALSE)</f>
        <v>4664</v>
      </c>
    </row>
    <row r="542" spans="2:7" ht="16.5" customHeight="1" x14ac:dyDescent="0.25">
      <c r="B542" s="113" t="s">
        <v>604</v>
      </c>
      <c r="C542" s="128" t="s">
        <v>49</v>
      </c>
      <c r="D542" s="129">
        <v>27</v>
      </c>
      <c r="E542" s="130">
        <v>2576</v>
      </c>
      <c r="F542" s="130">
        <f>訂單詳細資料表格[[#This Row],[數量]]*訂單詳細資料表格[[#This Row],[售價]]</f>
        <v>69552</v>
      </c>
      <c r="G542" s="131">
        <f>訂單詳細資料表格[[#This Row],[數量]]*VLOOKUP(訂單詳細資料表格[[#This Row],[產品編號]],產品資料表格[],4,FALSE)</f>
        <v>31374</v>
      </c>
    </row>
    <row r="543" spans="2:7" ht="16.5" customHeight="1" x14ac:dyDescent="0.25">
      <c r="B543" s="113" t="s">
        <v>604</v>
      </c>
      <c r="C543" s="128" t="s">
        <v>10</v>
      </c>
      <c r="D543" s="129">
        <v>48</v>
      </c>
      <c r="E543" s="130">
        <v>1109</v>
      </c>
      <c r="F543" s="130">
        <f>訂單詳細資料表格[[#This Row],[數量]]*訂單詳細資料表格[[#This Row],[售價]]</f>
        <v>53232</v>
      </c>
      <c r="G543" s="131">
        <f>訂單詳細資料表格[[#This Row],[數量]]*VLOOKUP(訂單詳細資料表格[[#This Row],[產品編號]],產品資料表格[],4,FALSE)</f>
        <v>34224</v>
      </c>
    </row>
    <row r="544" spans="2:7" ht="16.5" customHeight="1" x14ac:dyDescent="0.25">
      <c r="B544" s="113" t="s">
        <v>344</v>
      </c>
      <c r="C544" s="128" t="s">
        <v>29</v>
      </c>
      <c r="D544" s="129">
        <v>18</v>
      </c>
      <c r="E544" s="130">
        <v>1275</v>
      </c>
      <c r="F544" s="130">
        <f>訂單詳細資料表格[[#This Row],[數量]]*訂單詳細資料表格[[#This Row],[售價]]</f>
        <v>22950</v>
      </c>
      <c r="G544" s="131">
        <f>訂單詳細資料表格[[#This Row],[數量]]*VLOOKUP(訂單詳細資料表格[[#This Row],[產品編號]],產品資料表格[],4,FALSE)</f>
        <v>16146</v>
      </c>
    </row>
    <row r="545" spans="2:7" ht="16.5" customHeight="1" x14ac:dyDescent="0.25">
      <c r="B545" s="113" t="s">
        <v>605</v>
      </c>
      <c r="C545" s="128" t="s">
        <v>37</v>
      </c>
      <c r="D545" s="129">
        <v>33</v>
      </c>
      <c r="E545" s="130">
        <v>1083</v>
      </c>
      <c r="F545" s="130">
        <f>訂單詳細資料表格[[#This Row],[數量]]*訂單詳細資料表格[[#This Row],[售價]]</f>
        <v>35739</v>
      </c>
      <c r="G545" s="131">
        <f>訂單詳細資料表格[[#This Row],[數量]]*VLOOKUP(訂單詳細資料表格[[#This Row],[產品編號]],產品資料表格[],4,FALSE)</f>
        <v>26565</v>
      </c>
    </row>
    <row r="546" spans="2:7" ht="16.5" customHeight="1" x14ac:dyDescent="0.25">
      <c r="B546" s="113" t="s">
        <v>605</v>
      </c>
      <c r="C546" s="128" t="s">
        <v>42</v>
      </c>
      <c r="D546" s="129">
        <v>11</v>
      </c>
      <c r="E546" s="130">
        <v>2023</v>
      </c>
      <c r="F546" s="130">
        <f>訂單詳細資料表格[[#This Row],[數量]]*訂單詳細資料表格[[#This Row],[售價]]</f>
        <v>22253</v>
      </c>
      <c r="G546" s="131">
        <f>訂單詳細資料表格[[#This Row],[數量]]*VLOOKUP(訂單詳細資料表格[[#This Row],[產品編號]],產品資料表格[],4,FALSE)</f>
        <v>12672</v>
      </c>
    </row>
    <row r="547" spans="2:7" ht="16.5" customHeight="1" x14ac:dyDescent="0.25">
      <c r="B547" s="113" t="s">
        <v>605</v>
      </c>
      <c r="C547" s="128" t="s">
        <v>5</v>
      </c>
      <c r="D547" s="129">
        <v>44</v>
      </c>
      <c r="E547" s="130">
        <v>293</v>
      </c>
      <c r="F547" s="130">
        <f>訂單詳細資料表格[[#This Row],[數量]]*訂單詳細資料表格[[#This Row],[售價]]</f>
        <v>12892</v>
      </c>
      <c r="G547" s="131">
        <f>訂單詳細資料表格[[#This Row],[數量]]*VLOOKUP(訂單詳細資料表格[[#This Row],[產品編號]],產品資料表格[],4,FALSE)</f>
        <v>9240</v>
      </c>
    </row>
    <row r="548" spans="2:7" ht="16.5" customHeight="1" x14ac:dyDescent="0.25">
      <c r="B548" s="113" t="s">
        <v>345</v>
      </c>
      <c r="C548" s="128" t="s">
        <v>41</v>
      </c>
      <c r="D548" s="129">
        <v>43</v>
      </c>
      <c r="E548" s="130">
        <v>1868</v>
      </c>
      <c r="F548" s="130">
        <f>訂單詳細資料表格[[#This Row],[數量]]*訂單詳細資料表格[[#This Row],[售價]]</f>
        <v>80324</v>
      </c>
      <c r="G548" s="131">
        <f>訂單詳細資料表格[[#This Row],[數量]]*VLOOKUP(訂單詳細資料表格[[#This Row],[產品編號]],產品資料表格[],4,FALSE)</f>
        <v>33325</v>
      </c>
    </row>
    <row r="549" spans="2:7" ht="16.5" customHeight="1" x14ac:dyDescent="0.25">
      <c r="B549" s="113" t="s">
        <v>345</v>
      </c>
      <c r="C549" s="128" t="s">
        <v>42</v>
      </c>
      <c r="D549" s="129">
        <v>44</v>
      </c>
      <c r="E549" s="130">
        <v>1553</v>
      </c>
      <c r="F549" s="130">
        <f>訂單詳細資料表格[[#This Row],[數量]]*訂單詳細資料表格[[#This Row],[售價]]</f>
        <v>68332</v>
      </c>
      <c r="G549" s="131">
        <f>訂單詳細資料表格[[#This Row],[數量]]*VLOOKUP(訂單詳細資料表格[[#This Row],[產品編號]],產品資料表格[],4,FALSE)</f>
        <v>50688</v>
      </c>
    </row>
    <row r="550" spans="2:7" ht="16.5" customHeight="1" x14ac:dyDescent="0.25">
      <c r="B550" s="113" t="s">
        <v>345</v>
      </c>
      <c r="C550" s="128" t="s">
        <v>29</v>
      </c>
      <c r="D550" s="129">
        <v>34</v>
      </c>
      <c r="E550" s="130">
        <v>1595</v>
      </c>
      <c r="F550" s="130">
        <f>訂單詳細資料表格[[#This Row],[數量]]*訂單詳細資料表格[[#This Row],[售價]]</f>
        <v>54230</v>
      </c>
      <c r="G550" s="131">
        <f>訂單詳細資料表格[[#This Row],[數量]]*VLOOKUP(訂單詳細資料表格[[#This Row],[產品編號]],產品資料表格[],4,FALSE)</f>
        <v>30498</v>
      </c>
    </row>
    <row r="551" spans="2:7" ht="16.5" customHeight="1" x14ac:dyDescent="0.25">
      <c r="B551" s="113" t="s">
        <v>345</v>
      </c>
      <c r="C551" s="128" t="s">
        <v>31</v>
      </c>
      <c r="D551" s="129">
        <v>40</v>
      </c>
      <c r="E551" s="130">
        <v>1933</v>
      </c>
      <c r="F551" s="130">
        <f>訂單詳細資料表格[[#This Row],[數量]]*訂單詳細資料表格[[#This Row],[售價]]</f>
        <v>77320</v>
      </c>
      <c r="G551" s="131">
        <f>訂單詳細資料表格[[#This Row],[數量]]*VLOOKUP(訂單詳細資料表格[[#This Row],[產品編號]],產品資料表格[],4,FALSE)</f>
        <v>37880</v>
      </c>
    </row>
    <row r="552" spans="2:7" ht="16.5" customHeight="1" x14ac:dyDescent="0.25">
      <c r="B552" s="113" t="s">
        <v>606</v>
      </c>
      <c r="C552" s="128" t="s">
        <v>45</v>
      </c>
      <c r="D552" s="129">
        <v>58</v>
      </c>
      <c r="E552" s="130">
        <v>1528</v>
      </c>
      <c r="F552" s="130">
        <f>訂單詳細資料表格[[#This Row],[數量]]*訂單詳細資料表格[[#This Row],[售價]]</f>
        <v>88624</v>
      </c>
      <c r="G552" s="131">
        <f>訂單詳細資料表格[[#This Row],[數量]]*VLOOKUP(訂單詳細資料表格[[#This Row],[產品編號]],產品資料表格[],4,FALSE)</f>
        <v>34684</v>
      </c>
    </row>
    <row r="553" spans="2:7" ht="16.5" customHeight="1" x14ac:dyDescent="0.25">
      <c r="B553" s="113" t="s">
        <v>606</v>
      </c>
      <c r="C553" s="128" t="s">
        <v>52</v>
      </c>
      <c r="D553" s="129">
        <v>37</v>
      </c>
      <c r="E553" s="130">
        <v>479</v>
      </c>
      <c r="F553" s="130">
        <f>訂單詳細資料表格[[#This Row],[數量]]*訂單詳細資料表格[[#This Row],[售價]]</f>
        <v>17723</v>
      </c>
      <c r="G553" s="131">
        <f>訂單詳細資料表格[[#This Row],[數量]]*VLOOKUP(訂單詳細資料表格[[#This Row],[產品編號]],產品資料表格[],4,FALSE)</f>
        <v>14763</v>
      </c>
    </row>
    <row r="554" spans="2:7" ht="16.5" customHeight="1" x14ac:dyDescent="0.25">
      <c r="B554" s="113" t="s">
        <v>238</v>
      </c>
      <c r="C554" s="128" t="s">
        <v>25</v>
      </c>
      <c r="D554" s="129">
        <v>49</v>
      </c>
      <c r="E554" s="130">
        <v>1416</v>
      </c>
      <c r="F554" s="130">
        <f>訂單詳細資料表格[[#This Row],[數量]]*訂單詳細資料表格[[#This Row],[售價]]</f>
        <v>69384</v>
      </c>
      <c r="G554" s="131">
        <f>訂單詳細資料表格[[#This Row],[數量]]*VLOOKUP(訂單詳細資料表格[[#This Row],[產品編號]],產品資料表格[],4,FALSE)</f>
        <v>31507</v>
      </c>
    </row>
    <row r="555" spans="2:7" ht="16.5" customHeight="1" x14ac:dyDescent="0.25">
      <c r="B555" s="113" t="s">
        <v>238</v>
      </c>
      <c r="C555" s="128" t="s">
        <v>7</v>
      </c>
      <c r="D555" s="129">
        <v>24</v>
      </c>
      <c r="E555" s="130">
        <v>1983</v>
      </c>
      <c r="F555" s="130">
        <f>訂單詳細資料表格[[#This Row],[數量]]*訂單詳細資料表格[[#This Row],[售價]]</f>
        <v>47592</v>
      </c>
      <c r="G555" s="131">
        <f>訂單詳細資料表格[[#This Row],[數量]]*VLOOKUP(訂單詳細資料表格[[#This Row],[產品編號]],產品資料表格[],4,FALSE)</f>
        <v>27744</v>
      </c>
    </row>
    <row r="556" spans="2:7" ht="16.5" customHeight="1" x14ac:dyDescent="0.25">
      <c r="B556" s="113" t="s">
        <v>346</v>
      </c>
      <c r="C556" s="128" t="s">
        <v>29</v>
      </c>
      <c r="D556" s="129">
        <v>46</v>
      </c>
      <c r="E556" s="130">
        <v>1282</v>
      </c>
      <c r="F556" s="130">
        <f>訂單詳細資料表格[[#This Row],[數量]]*訂單詳細資料表格[[#This Row],[售價]]</f>
        <v>58972</v>
      </c>
      <c r="G556" s="131">
        <f>訂單詳細資料表格[[#This Row],[數量]]*VLOOKUP(訂單詳細資料表格[[#This Row],[產品編號]],產品資料表格[],4,FALSE)</f>
        <v>41262</v>
      </c>
    </row>
    <row r="557" spans="2:7" ht="16.5" customHeight="1" x14ac:dyDescent="0.25">
      <c r="B557" s="113" t="s">
        <v>346</v>
      </c>
      <c r="C557" s="128" t="s">
        <v>36</v>
      </c>
      <c r="D557" s="129">
        <v>50</v>
      </c>
      <c r="E557" s="130">
        <v>1562</v>
      </c>
      <c r="F557" s="130">
        <f>訂單詳細資料表格[[#This Row],[數量]]*訂單詳細資料表格[[#This Row],[售價]]</f>
        <v>78100</v>
      </c>
      <c r="G557" s="131">
        <f>訂單詳細資料表格[[#This Row],[數量]]*VLOOKUP(訂單詳細資料表格[[#This Row],[產品編號]],產品資料表格[],4,FALSE)</f>
        <v>49600</v>
      </c>
    </row>
    <row r="558" spans="2:7" ht="16.5" customHeight="1" x14ac:dyDescent="0.25">
      <c r="B558" s="113" t="s">
        <v>346</v>
      </c>
      <c r="C558" s="128" t="s">
        <v>42</v>
      </c>
      <c r="D558" s="129">
        <v>49</v>
      </c>
      <c r="E558" s="130">
        <v>1625</v>
      </c>
      <c r="F558" s="130">
        <f>訂單詳細資料表格[[#This Row],[數量]]*訂單詳細資料表格[[#This Row],[售價]]</f>
        <v>79625</v>
      </c>
      <c r="G558" s="131">
        <f>訂單詳細資料表格[[#This Row],[數量]]*VLOOKUP(訂單詳細資料表格[[#This Row],[產品編號]],產品資料表格[],4,FALSE)</f>
        <v>56448</v>
      </c>
    </row>
    <row r="559" spans="2:7" ht="16.5" customHeight="1" x14ac:dyDescent="0.25">
      <c r="B559" s="113" t="s">
        <v>346</v>
      </c>
      <c r="C559" s="128" t="s">
        <v>51</v>
      </c>
      <c r="D559" s="129">
        <v>45</v>
      </c>
      <c r="E559" s="130">
        <v>1680</v>
      </c>
      <c r="F559" s="130">
        <f>訂單詳細資料表格[[#This Row],[數量]]*訂單詳細資料表格[[#This Row],[售價]]</f>
        <v>75600</v>
      </c>
      <c r="G559" s="131">
        <f>訂單詳細資料表格[[#This Row],[數量]]*VLOOKUP(訂單詳細資料表格[[#This Row],[產品編號]],產品資料表格[],4,FALSE)</f>
        <v>51525</v>
      </c>
    </row>
    <row r="560" spans="2:7" ht="16.5" customHeight="1" x14ac:dyDescent="0.25">
      <c r="B560" s="113" t="s">
        <v>346</v>
      </c>
      <c r="C560" s="128" t="s">
        <v>52</v>
      </c>
      <c r="D560" s="129">
        <v>26</v>
      </c>
      <c r="E560" s="130">
        <v>710</v>
      </c>
      <c r="F560" s="130">
        <f>訂單詳細資料表格[[#This Row],[數量]]*訂單詳細資料表格[[#This Row],[售價]]</f>
        <v>18460</v>
      </c>
      <c r="G560" s="131">
        <f>訂單詳細資料表格[[#This Row],[數量]]*VLOOKUP(訂單詳細資料表格[[#This Row],[產品編號]],產品資料表格[],4,FALSE)</f>
        <v>10374</v>
      </c>
    </row>
    <row r="561" spans="2:7" ht="16.5" customHeight="1" x14ac:dyDescent="0.25">
      <c r="B561" s="113" t="s">
        <v>346</v>
      </c>
      <c r="C561" s="128" t="s">
        <v>19</v>
      </c>
      <c r="D561" s="129">
        <v>36</v>
      </c>
      <c r="E561" s="130">
        <v>574</v>
      </c>
      <c r="F561" s="130">
        <f>訂單詳細資料表格[[#This Row],[數量]]*訂單詳細資料表格[[#This Row],[售價]]</f>
        <v>20664</v>
      </c>
      <c r="G561" s="131">
        <f>訂單詳細資料表格[[#This Row],[數量]]*VLOOKUP(訂單詳細資料表格[[#This Row],[產品編號]],產品資料表格[],4,FALSE)</f>
        <v>10800</v>
      </c>
    </row>
    <row r="562" spans="2:7" ht="16.5" customHeight="1" x14ac:dyDescent="0.25">
      <c r="B562" s="113" t="s">
        <v>607</v>
      </c>
      <c r="C562" s="128" t="s">
        <v>0</v>
      </c>
      <c r="D562" s="129">
        <v>19</v>
      </c>
      <c r="E562" s="130">
        <v>1756</v>
      </c>
      <c r="F562" s="130">
        <f>訂單詳細資料表格[[#This Row],[數量]]*訂單詳細資料表格[[#This Row],[售價]]</f>
        <v>33364</v>
      </c>
      <c r="G562" s="131">
        <f>訂單詳細資料表格[[#This Row],[數量]]*VLOOKUP(訂單詳細資料表格[[#This Row],[產品編號]],產品資料表格[],4,FALSE)</f>
        <v>20881</v>
      </c>
    </row>
    <row r="563" spans="2:7" ht="16.5" customHeight="1" x14ac:dyDescent="0.25">
      <c r="B563" s="113" t="s">
        <v>347</v>
      </c>
      <c r="C563" s="128" t="s">
        <v>17</v>
      </c>
      <c r="D563" s="129">
        <v>57</v>
      </c>
      <c r="E563" s="130">
        <v>182</v>
      </c>
      <c r="F563" s="130">
        <f>訂單詳細資料表格[[#This Row],[數量]]*訂單詳細資料表格[[#This Row],[售價]]</f>
        <v>10374</v>
      </c>
      <c r="G563" s="131">
        <f>訂單詳細資料表格[[#This Row],[數量]]*VLOOKUP(訂單詳細資料表格[[#This Row],[產品編號]],產品資料表格[],4,FALSE)</f>
        <v>6042</v>
      </c>
    </row>
    <row r="564" spans="2:7" ht="16.5" customHeight="1" x14ac:dyDescent="0.25">
      <c r="B564" s="113" t="s">
        <v>347</v>
      </c>
      <c r="C564" s="128" t="s">
        <v>29</v>
      </c>
      <c r="D564" s="129">
        <v>17</v>
      </c>
      <c r="E564" s="130">
        <v>1397</v>
      </c>
      <c r="F564" s="130">
        <f>訂單詳細資料表格[[#This Row],[數量]]*訂單詳細資料表格[[#This Row],[售價]]</f>
        <v>23749</v>
      </c>
      <c r="G564" s="131">
        <f>訂單詳細資料表格[[#This Row],[數量]]*VLOOKUP(訂單詳細資料表格[[#This Row],[產品編號]],產品資料表格[],4,FALSE)</f>
        <v>15249</v>
      </c>
    </row>
    <row r="565" spans="2:7" ht="16.5" customHeight="1" x14ac:dyDescent="0.25">
      <c r="B565" s="113" t="s">
        <v>608</v>
      </c>
      <c r="C565" s="128" t="s">
        <v>29</v>
      </c>
      <c r="D565" s="129">
        <v>54</v>
      </c>
      <c r="E565" s="130">
        <v>1794</v>
      </c>
      <c r="F565" s="130">
        <f>訂單詳細資料表格[[#This Row],[數量]]*訂單詳細資料表格[[#This Row],[售價]]</f>
        <v>96876</v>
      </c>
      <c r="G565" s="131">
        <f>訂單詳細資料表格[[#This Row],[數量]]*VLOOKUP(訂單詳細資料表格[[#This Row],[產品編號]],產品資料表格[],4,FALSE)</f>
        <v>48438</v>
      </c>
    </row>
    <row r="566" spans="2:7" ht="16.5" customHeight="1" x14ac:dyDescent="0.25">
      <c r="B566" s="113" t="s">
        <v>608</v>
      </c>
      <c r="C566" s="128" t="s">
        <v>54</v>
      </c>
      <c r="D566" s="129">
        <v>47</v>
      </c>
      <c r="E566" s="130">
        <v>154</v>
      </c>
      <c r="F566" s="130">
        <f>訂單詳細資料表格[[#This Row],[數量]]*訂單詳細資料表格[[#This Row],[售價]]</f>
        <v>7238</v>
      </c>
      <c r="G566" s="131">
        <f>訂單詳細資料表格[[#This Row],[數量]]*VLOOKUP(訂單詳細資料表格[[#This Row],[產品編號]],產品資料表格[],4,FALSE)</f>
        <v>4230</v>
      </c>
    </row>
    <row r="567" spans="2:7" ht="16.5" customHeight="1" x14ac:dyDescent="0.25">
      <c r="B567" s="113" t="s">
        <v>348</v>
      </c>
      <c r="C567" s="128" t="s">
        <v>21</v>
      </c>
      <c r="D567" s="129">
        <v>49</v>
      </c>
      <c r="E567" s="130">
        <v>561</v>
      </c>
      <c r="F567" s="130">
        <f>訂單詳細資料表格[[#This Row],[數量]]*訂單詳細資料表格[[#This Row],[售價]]</f>
        <v>27489</v>
      </c>
      <c r="G567" s="131">
        <f>訂單詳細資料表格[[#This Row],[數量]]*VLOOKUP(訂單詳細資料表格[[#This Row],[產品編號]],產品資料表格[],4,FALSE)</f>
        <v>14112</v>
      </c>
    </row>
    <row r="568" spans="2:7" ht="16.5" customHeight="1" x14ac:dyDescent="0.25">
      <c r="B568" s="113" t="s">
        <v>348</v>
      </c>
      <c r="C568" s="128" t="s">
        <v>37</v>
      </c>
      <c r="D568" s="129">
        <v>25</v>
      </c>
      <c r="E568" s="130">
        <v>1221</v>
      </c>
      <c r="F568" s="130">
        <f>訂單詳細資料表格[[#This Row],[數量]]*訂單詳細資料表格[[#This Row],[售價]]</f>
        <v>30525</v>
      </c>
      <c r="G568" s="131">
        <f>訂單詳細資料表格[[#This Row],[數量]]*VLOOKUP(訂單詳細資料表格[[#This Row],[產品編號]],產品資料表格[],4,FALSE)</f>
        <v>20125</v>
      </c>
    </row>
    <row r="569" spans="2:7" ht="16.5" customHeight="1" x14ac:dyDescent="0.25">
      <c r="B569" s="113" t="s">
        <v>348</v>
      </c>
      <c r="C569" s="128" t="s">
        <v>17</v>
      </c>
      <c r="D569" s="129">
        <v>30</v>
      </c>
      <c r="E569" s="130">
        <v>195</v>
      </c>
      <c r="F569" s="130">
        <f>訂單詳細資料表格[[#This Row],[數量]]*訂單詳細資料表格[[#This Row],[售價]]</f>
        <v>5850</v>
      </c>
      <c r="G569" s="131">
        <f>訂單詳細資料表格[[#This Row],[數量]]*VLOOKUP(訂單詳細資料表格[[#This Row],[產品編號]],產品資料表格[],4,FALSE)</f>
        <v>3180</v>
      </c>
    </row>
    <row r="570" spans="2:7" ht="16.5" customHeight="1" x14ac:dyDescent="0.25">
      <c r="B570" s="113" t="s">
        <v>240</v>
      </c>
      <c r="C570" s="128" t="s">
        <v>2</v>
      </c>
      <c r="D570" s="129">
        <v>62</v>
      </c>
      <c r="E570" s="130">
        <v>621</v>
      </c>
      <c r="F570" s="130">
        <f>訂單詳細資料表格[[#This Row],[數量]]*訂單詳細資料表格[[#This Row],[售價]]</f>
        <v>38502</v>
      </c>
      <c r="G570" s="131">
        <f>訂單詳細資料表格[[#This Row],[數量]]*VLOOKUP(訂單詳細資料表格[[#This Row],[產品編號]],產品資料表格[],4,FALSE)</f>
        <v>26350</v>
      </c>
    </row>
    <row r="571" spans="2:7" ht="16.5" customHeight="1" x14ac:dyDescent="0.25">
      <c r="B571" s="113" t="s">
        <v>240</v>
      </c>
      <c r="C571" s="128" t="s">
        <v>10</v>
      </c>
      <c r="D571" s="129">
        <v>36</v>
      </c>
      <c r="E571" s="130">
        <v>1354</v>
      </c>
      <c r="F571" s="130">
        <f>訂單詳細資料表格[[#This Row],[數量]]*訂單詳細資料表格[[#This Row],[售價]]</f>
        <v>48744</v>
      </c>
      <c r="G571" s="131">
        <f>訂單詳細資料表格[[#This Row],[數量]]*VLOOKUP(訂單詳細資料表格[[#This Row],[產品編號]],產品資料表格[],4,FALSE)</f>
        <v>25668</v>
      </c>
    </row>
    <row r="572" spans="2:7" ht="16.5" customHeight="1" x14ac:dyDescent="0.25">
      <c r="B572" s="113" t="s">
        <v>253</v>
      </c>
      <c r="C572" s="128" t="s">
        <v>27</v>
      </c>
      <c r="D572" s="129">
        <v>60</v>
      </c>
      <c r="E572" s="130">
        <v>1402</v>
      </c>
      <c r="F572" s="130">
        <f>訂單詳細資料表格[[#This Row],[數量]]*訂單詳細資料表格[[#This Row],[售價]]</f>
        <v>84120</v>
      </c>
      <c r="G572" s="131">
        <f>訂單詳細資料表格[[#This Row],[數量]]*VLOOKUP(訂單詳細資料表格[[#This Row],[產品編號]],產品資料表格[],4,FALSE)</f>
        <v>61380</v>
      </c>
    </row>
    <row r="573" spans="2:7" ht="16.5" customHeight="1" x14ac:dyDescent="0.25">
      <c r="B573" s="113" t="s">
        <v>254</v>
      </c>
      <c r="C573" s="128" t="s">
        <v>37</v>
      </c>
      <c r="D573" s="129">
        <v>39</v>
      </c>
      <c r="E573" s="130">
        <v>1459</v>
      </c>
      <c r="F573" s="130">
        <f>訂單詳細資料表格[[#This Row],[數量]]*訂單詳細資料表格[[#This Row],[售價]]</f>
        <v>56901</v>
      </c>
      <c r="G573" s="131">
        <f>訂單詳細資料表格[[#This Row],[數量]]*VLOOKUP(訂單詳細資料表格[[#This Row],[產品編號]],產品資料表格[],4,FALSE)</f>
        <v>31395</v>
      </c>
    </row>
    <row r="574" spans="2:7" ht="16.5" customHeight="1" x14ac:dyDescent="0.25">
      <c r="B574" s="113" t="s">
        <v>254</v>
      </c>
      <c r="C574" s="128" t="s">
        <v>27</v>
      </c>
      <c r="D574" s="129">
        <v>35</v>
      </c>
      <c r="E574" s="130">
        <v>2068</v>
      </c>
      <c r="F574" s="130">
        <f>訂單詳細資料表格[[#This Row],[數量]]*訂單詳細資料表格[[#This Row],[售價]]</f>
        <v>72380</v>
      </c>
      <c r="G574" s="131">
        <f>訂單詳細資料表格[[#This Row],[數量]]*VLOOKUP(訂單詳細資料表格[[#This Row],[產品編號]],產品資料表格[],4,FALSE)</f>
        <v>35805</v>
      </c>
    </row>
    <row r="575" spans="2:7" ht="16.5" customHeight="1" x14ac:dyDescent="0.25">
      <c r="B575" s="113" t="s">
        <v>349</v>
      </c>
      <c r="C575" s="128" t="s">
        <v>17</v>
      </c>
      <c r="D575" s="129">
        <v>14</v>
      </c>
      <c r="E575" s="130">
        <v>199</v>
      </c>
      <c r="F575" s="130">
        <f>訂單詳細資料表格[[#This Row],[數量]]*訂單詳細資料表格[[#This Row],[售價]]</f>
        <v>2786</v>
      </c>
      <c r="G575" s="131">
        <f>訂單詳細資料表格[[#This Row],[數量]]*VLOOKUP(訂單詳細資料表格[[#This Row],[產品編號]],產品資料表格[],4,FALSE)</f>
        <v>1484</v>
      </c>
    </row>
    <row r="576" spans="2:7" ht="16.5" customHeight="1" x14ac:dyDescent="0.25">
      <c r="B576" s="113" t="s">
        <v>609</v>
      </c>
      <c r="C576" s="128" t="s">
        <v>53</v>
      </c>
      <c r="D576" s="129">
        <v>31</v>
      </c>
      <c r="E576" s="130">
        <v>1083</v>
      </c>
      <c r="F576" s="130">
        <f>訂單詳細資料表格[[#This Row],[數量]]*訂單詳細資料表格[[#This Row],[售價]]</f>
        <v>33573</v>
      </c>
      <c r="G576" s="131">
        <f>訂單詳細資料表格[[#This Row],[數量]]*VLOOKUP(訂單詳細資料表格[[#This Row],[產品編號]],產品資料表格[],4,FALSE)</f>
        <v>23467</v>
      </c>
    </row>
    <row r="577" spans="2:7" ht="16.5" customHeight="1" x14ac:dyDescent="0.25">
      <c r="B577" s="113" t="s">
        <v>350</v>
      </c>
      <c r="C577" s="128" t="s">
        <v>15</v>
      </c>
      <c r="D577" s="129">
        <v>45</v>
      </c>
      <c r="E577" s="130">
        <v>902</v>
      </c>
      <c r="F577" s="130">
        <f>訂單詳細資料表格[[#This Row],[數量]]*訂單詳細資料表格[[#This Row],[售價]]</f>
        <v>40590</v>
      </c>
      <c r="G577" s="131">
        <f>訂單詳細資料表格[[#This Row],[數量]]*VLOOKUP(訂單詳細資料表格[[#This Row],[產品編號]],產品資料表格[],4,FALSE)</f>
        <v>29655</v>
      </c>
    </row>
    <row r="578" spans="2:7" ht="16.5" customHeight="1" x14ac:dyDescent="0.25">
      <c r="B578" s="113" t="s">
        <v>350</v>
      </c>
      <c r="C578" s="128" t="s">
        <v>19</v>
      </c>
      <c r="D578" s="129">
        <v>41</v>
      </c>
      <c r="E578" s="130">
        <v>475</v>
      </c>
      <c r="F578" s="130">
        <f>訂單詳細資料表格[[#This Row],[數量]]*訂單詳細資料表格[[#This Row],[售價]]</f>
        <v>19475</v>
      </c>
      <c r="G578" s="131">
        <f>訂單詳細資料表格[[#This Row],[數量]]*VLOOKUP(訂單詳細資料表格[[#This Row],[產品編號]],產品資料表格[],4,FALSE)</f>
        <v>12300</v>
      </c>
    </row>
    <row r="579" spans="2:7" ht="16.5" customHeight="1" x14ac:dyDescent="0.25">
      <c r="B579" s="113" t="s">
        <v>610</v>
      </c>
      <c r="C579" s="128" t="s">
        <v>47</v>
      </c>
      <c r="D579" s="129">
        <v>62</v>
      </c>
      <c r="E579" s="130">
        <v>337</v>
      </c>
      <c r="F579" s="130">
        <f>訂單詳細資料表格[[#This Row],[數量]]*訂單詳細資料表格[[#This Row],[售價]]</f>
        <v>20894</v>
      </c>
      <c r="G579" s="131">
        <f>訂單詳細資料表格[[#This Row],[數量]]*VLOOKUP(訂單詳細資料表格[[#This Row],[產品編號]],產品資料表格[],4,FALSE)</f>
        <v>14322</v>
      </c>
    </row>
    <row r="580" spans="2:7" ht="16.5" customHeight="1" x14ac:dyDescent="0.25">
      <c r="B580" s="113" t="s">
        <v>610</v>
      </c>
      <c r="C580" s="128" t="s">
        <v>12</v>
      </c>
      <c r="D580" s="129">
        <v>23</v>
      </c>
      <c r="E580" s="130">
        <v>2178</v>
      </c>
      <c r="F580" s="130">
        <f>訂單詳細資料表格[[#This Row],[數量]]*訂單詳細資料表格[[#This Row],[售價]]</f>
        <v>50094</v>
      </c>
      <c r="G580" s="131">
        <f>訂單詳細資料表格[[#This Row],[數量]]*VLOOKUP(訂單詳細資料表格[[#This Row],[產品編號]],產品資料表格[],4,FALSE)</f>
        <v>25806</v>
      </c>
    </row>
    <row r="581" spans="2:7" ht="16.5" customHeight="1" x14ac:dyDescent="0.25">
      <c r="B581" s="113" t="s">
        <v>610</v>
      </c>
      <c r="C581" s="128" t="s">
        <v>5</v>
      </c>
      <c r="D581" s="129">
        <v>56</v>
      </c>
      <c r="E581" s="130">
        <v>335</v>
      </c>
      <c r="F581" s="130">
        <f>訂單詳細資料表格[[#This Row],[數量]]*訂單詳細資料表格[[#This Row],[售價]]</f>
        <v>18760</v>
      </c>
      <c r="G581" s="131">
        <f>訂單詳細資料表格[[#This Row],[數量]]*VLOOKUP(訂單詳細資料表格[[#This Row],[產品編號]],產品資料表格[],4,FALSE)</f>
        <v>11760</v>
      </c>
    </row>
    <row r="582" spans="2:7" ht="16.5" customHeight="1" x14ac:dyDescent="0.25">
      <c r="B582" s="113" t="s">
        <v>351</v>
      </c>
      <c r="C582" s="128" t="s">
        <v>17</v>
      </c>
      <c r="D582" s="129">
        <v>48</v>
      </c>
      <c r="E582" s="130">
        <v>221</v>
      </c>
      <c r="F582" s="130">
        <f>訂單詳細資料表格[[#This Row],[數量]]*訂單詳細資料表格[[#This Row],[售價]]</f>
        <v>10608</v>
      </c>
      <c r="G582" s="131">
        <f>訂單詳細資料表格[[#This Row],[數量]]*VLOOKUP(訂單詳細資料表格[[#This Row],[產品編號]],產品資料表格[],4,FALSE)</f>
        <v>5088</v>
      </c>
    </row>
    <row r="583" spans="2:7" ht="16.5" customHeight="1" x14ac:dyDescent="0.25">
      <c r="B583" s="113" t="s">
        <v>352</v>
      </c>
      <c r="C583" s="128" t="s">
        <v>43</v>
      </c>
      <c r="D583" s="129">
        <v>65</v>
      </c>
      <c r="E583" s="130">
        <v>1408</v>
      </c>
      <c r="F583" s="130">
        <f>訂單詳細資料表格[[#This Row],[數量]]*訂單詳細資料表格[[#This Row],[售價]]</f>
        <v>91520</v>
      </c>
      <c r="G583" s="131">
        <f>訂單詳細資料表格[[#This Row],[數量]]*VLOOKUP(訂單詳細資料表格[[#This Row],[產品編號]],產品資料表格[],4,FALSE)</f>
        <v>68445</v>
      </c>
    </row>
    <row r="584" spans="2:7" ht="16.5" customHeight="1" x14ac:dyDescent="0.25">
      <c r="B584" s="113" t="s">
        <v>352</v>
      </c>
      <c r="C584" s="128" t="s">
        <v>52</v>
      </c>
      <c r="D584" s="129">
        <v>14</v>
      </c>
      <c r="E584" s="130">
        <v>736</v>
      </c>
      <c r="F584" s="130">
        <f>訂單詳細資料表格[[#This Row],[數量]]*訂單詳細資料表格[[#This Row],[售價]]</f>
        <v>10304</v>
      </c>
      <c r="G584" s="131">
        <f>訂單詳細資料表格[[#This Row],[數量]]*VLOOKUP(訂單詳細資料表格[[#This Row],[產品編號]],產品資料表格[],4,FALSE)</f>
        <v>5586</v>
      </c>
    </row>
    <row r="585" spans="2:7" ht="16.5" customHeight="1" x14ac:dyDescent="0.25">
      <c r="B585" s="113" t="s">
        <v>352</v>
      </c>
      <c r="C585" s="128" t="s">
        <v>5</v>
      </c>
      <c r="D585" s="129">
        <v>43</v>
      </c>
      <c r="E585" s="130">
        <v>363</v>
      </c>
      <c r="F585" s="130">
        <f>訂單詳細資料表格[[#This Row],[數量]]*訂單詳細資料表格[[#This Row],[售價]]</f>
        <v>15609</v>
      </c>
      <c r="G585" s="131">
        <f>訂單詳細資料表格[[#This Row],[數量]]*VLOOKUP(訂單詳細資料表格[[#This Row],[產品編號]],產品資料表格[],4,FALSE)</f>
        <v>9030</v>
      </c>
    </row>
    <row r="586" spans="2:7" ht="16.5" customHeight="1" x14ac:dyDescent="0.25">
      <c r="B586" s="113" t="s">
        <v>239</v>
      </c>
      <c r="C586" s="128" t="s">
        <v>32</v>
      </c>
      <c r="D586" s="129">
        <v>15</v>
      </c>
      <c r="E586" s="130">
        <v>1248</v>
      </c>
      <c r="F586" s="130">
        <f>訂單詳細資料表格[[#This Row],[數量]]*訂單詳細資料表格[[#This Row],[售價]]</f>
        <v>18720</v>
      </c>
      <c r="G586" s="131">
        <f>訂單詳細資料表格[[#This Row],[數量]]*VLOOKUP(訂單詳細資料表格[[#This Row],[產品編號]],產品資料表格[],4,FALSE)</f>
        <v>11880</v>
      </c>
    </row>
    <row r="587" spans="2:7" ht="16.5" customHeight="1" x14ac:dyDescent="0.25">
      <c r="B587" s="113" t="s">
        <v>353</v>
      </c>
      <c r="C587" s="128" t="s">
        <v>29</v>
      </c>
      <c r="D587" s="129">
        <v>57</v>
      </c>
      <c r="E587" s="130">
        <v>1632</v>
      </c>
      <c r="F587" s="130">
        <f>訂單詳細資料表格[[#This Row],[數量]]*訂單詳細資料表格[[#This Row],[售價]]</f>
        <v>93024</v>
      </c>
      <c r="G587" s="131">
        <f>訂單詳細資料表格[[#This Row],[數量]]*VLOOKUP(訂單詳細資料表格[[#This Row],[產品編號]],產品資料表格[],4,FALSE)</f>
        <v>51129</v>
      </c>
    </row>
    <row r="588" spans="2:7" ht="16.5" customHeight="1" x14ac:dyDescent="0.25">
      <c r="B588" s="113" t="s">
        <v>354</v>
      </c>
      <c r="C588" s="128" t="s">
        <v>52</v>
      </c>
      <c r="D588" s="129">
        <v>58</v>
      </c>
      <c r="E588" s="130">
        <v>544</v>
      </c>
      <c r="F588" s="130">
        <f>訂單詳細資料表格[[#This Row],[數量]]*訂單詳細資料表格[[#This Row],[售價]]</f>
        <v>31552</v>
      </c>
      <c r="G588" s="131">
        <f>訂單詳細資料表格[[#This Row],[數量]]*VLOOKUP(訂單詳細資料表格[[#This Row],[產品編號]],產品資料表格[],4,FALSE)</f>
        <v>23142</v>
      </c>
    </row>
    <row r="589" spans="2:7" ht="16.5" customHeight="1" x14ac:dyDescent="0.25">
      <c r="B589" s="113" t="s">
        <v>611</v>
      </c>
      <c r="C589" s="128" t="s">
        <v>25</v>
      </c>
      <c r="D589" s="129">
        <v>52</v>
      </c>
      <c r="E589" s="130">
        <v>1357</v>
      </c>
      <c r="F589" s="130">
        <f>訂單詳細資料表格[[#This Row],[數量]]*訂單詳細資料表格[[#This Row],[售價]]</f>
        <v>70564</v>
      </c>
      <c r="G589" s="131">
        <f>訂單詳細資料表格[[#This Row],[數量]]*VLOOKUP(訂單詳細資料表格[[#This Row],[產品編號]],產品資料表格[],4,FALSE)</f>
        <v>33436</v>
      </c>
    </row>
    <row r="590" spans="2:7" ht="16.5" customHeight="1" x14ac:dyDescent="0.25">
      <c r="B590" s="113" t="s">
        <v>355</v>
      </c>
      <c r="C590" s="128" t="s">
        <v>54</v>
      </c>
      <c r="D590" s="129">
        <v>62</v>
      </c>
      <c r="E590" s="130">
        <v>197</v>
      </c>
      <c r="F590" s="130">
        <f>訂單詳細資料表格[[#This Row],[數量]]*訂單詳細資料表格[[#This Row],[售價]]</f>
        <v>12214</v>
      </c>
      <c r="G590" s="131">
        <f>訂單詳細資料表格[[#This Row],[數量]]*VLOOKUP(訂單詳細資料表格[[#This Row],[產品編號]],產品資料表格[],4,FALSE)</f>
        <v>5580</v>
      </c>
    </row>
    <row r="591" spans="2:7" ht="16.5" customHeight="1" x14ac:dyDescent="0.25">
      <c r="B591" s="113" t="s">
        <v>356</v>
      </c>
      <c r="C591" s="128" t="s">
        <v>51</v>
      </c>
      <c r="D591" s="129">
        <v>13</v>
      </c>
      <c r="E591" s="130">
        <v>2211</v>
      </c>
      <c r="F591" s="130">
        <f>訂單詳細資料表格[[#This Row],[數量]]*訂單詳細資料表格[[#This Row],[售價]]</f>
        <v>28743</v>
      </c>
      <c r="G591" s="131">
        <f>訂單詳細資料表格[[#This Row],[數量]]*VLOOKUP(訂單詳細資料表格[[#This Row],[產品編號]],產品資料表格[],4,FALSE)</f>
        <v>14885</v>
      </c>
    </row>
    <row r="592" spans="2:7" ht="16.5" customHeight="1" x14ac:dyDescent="0.25">
      <c r="B592" s="113" t="s">
        <v>357</v>
      </c>
      <c r="C592" s="128" t="s">
        <v>42</v>
      </c>
      <c r="D592" s="129">
        <v>52</v>
      </c>
      <c r="E592" s="130">
        <v>1805</v>
      </c>
      <c r="F592" s="130">
        <f>訂單詳細資料表格[[#This Row],[數量]]*訂單詳細資料表格[[#This Row],[售價]]</f>
        <v>93860</v>
      </c>
      <c r="G592" s="131">
        <f>訂單詳細資料表格[[#This Row],[數量]]*VLOOKUP(訂單詳細資料表格[[#This Row],[產品編號]],產品資料表格[],4,FALSE)</f>
        <v>59904</v>
      </c>
    </row>
    <row r="593" spans="2:7" ht="16.5" customHeight="1" x14ac:dyDescent="0.25">
      <c r="B593" s="113" t="s">
        <v>357</v>
      </c>
      <c r="C593" s="128" t="s">
        <v>38</v>
      </c>
      <c r="D593" s="129">
        <v>45</v>
      </c>
      <c r="E593" s="130">
        <v>2540</v>
      </c>
      <c r="F593" s="130">
        <f>訂單詳細資料表格[[#This Row],[數量]]*訂單詳細資料表格[[#This Row],[售價]]</f>
        <v>114300</v>
      </c>
      <c r="G593" s="131">
        <f>訂單詳細資料表格[[#This Row],[數量]]*VLOOKUP(訂單詳細資料表格[[#This Row],[產品編號]],產品資料表格[],4,FALSE)</f>
        <v>48060</v>
      </c>
    </row>
    <row r="594" spans="2:7" ht="16.5" customHeight="1" x14ac:dyDescent="0.25">
      <c r="B594" s="113" t="s">
        <v>357</v>
      </c>
      <c r="C594" s="128" t="s">
        <v>30</v>
      </c>
      <c r="D594" s="129">
        <v>29</v>
      </c>
      <c r="E594" s="130">
        <v>1530</v>
      </c>
      <c r="F594" s="130">
        <f>訂單詳細資料表格[[#This Row],[數量]]*訂單詳細資料表格[[#This Row],[售價]]</f>
        <v>44370</v>
      </c>
      <c r="G594" s="131">
        <f>訂單詳細資料表格[[#This Row],[數量]]*VLOOKUP(訂單詳細資料表格[[#This Row],[產品編號]],產品資料表格[],4,FALSE)</f>
        <v>33379</v>
      </c>
    </row>
    <row r="595" spans="2:7" ht="16.5" customHeight="1" x14ac:dyDescent="0.25">
      <c r="B595" s="113" t="s">
        <v>612</v>
      </c>
      <c r="C595" s="128" t="s">
        <v>37</v>
      </c>
      <c r="D595" s="129">
        <v>12</v>
      </c>
      <c r="E595" s="130">
        <v>1181</v>
      </c>
      <c r="F595" s="130">
        <f>訂單詳細資料表格[[#This Row],[數量]]*訂單詳細資料表格[[#This Row],[售價]]</f>
        <v>14172</v>
      </c>
      <c r="G595" s="131">
        <f>訂單詳細資料表格[[#This Row],[數量]]*VLOOKUP(訂單詳細資料表格[[#This Row],[產品編號]],產品資料表格[],4,FALSE)</f>
        <v>9660</v>
      </c>
    </row>
    <row r="596" spans="2:7" ht="16.5" customHeight="1" x14ac:dyDescent="0.25">
      <c r="B596" s="113" t="s">
        <v>612</v>
      </c>
      <c r="C596" s="128" t="s">
        <v>41</v>
      </c>
      <c r="D596" s="129">
        <v>17</v>
      </c>
      <c r="E596" s="130">
        <v>1473</v>
      </c>
      <c r="F596" s="130">
        <f>訂單詳細資料表格[[#This Row],[數量]]*訂單詳細資料表格[[#This Row],[售價]]</f>
        <v>25041</v>
      </c>
      <c r="G596" s="131">
        <f>訂單詳細資料表格[[#This Row],[數量]]*VLOOKUP(訂單詳細資料表格[[#This Row],[產品編號]],產品資料表格[],4,FALSE)</f>
        <v>13175</v>
      </c>
    </row>
    <row r="597" spans="2:7" ht="16.5" customHeight="1" x14ac:dyDescent="0.25">
      <c r="B597" s="113" t="s">
        <v>612</v>
      </c>
      <c r="C597" s="128" t="s">
        <v>42</v>
      </c>
      <c r="D597" s="129">
        <v>14</v>
      </c>
      <c r="E597" s="130">
        <v>1578</v>
      </c>
      <c r="F597" s="130">
        <f>訂單詳細資料表格[[#This Row],[數量]]*訂單詳細資料表格[[#This Row],[售價]]</f>
        <v>22092</v>
      </c>
      <c r="G597" s="131">
        <f>訂單詳細資料表格[[#This Row],[數量]]*VLOOKUP(訂單詳細資料表格[[#This Row],[產品編號]],產品資料表格[],4,FALSE)</f>
        <v>16128</v>
      </c>
    </row>
    <row r="598" spans="2:7" ht="16.5" customHeight="1" x14ac:dyDescent="0.25">
      <c r="B598" s="113" t="s">
        <v>612</v>
      </c>
      <c r="C598" s="128" t="s">
        <v>5</v>
      </c>
      <c r="D598" s="129">
        <v>40</v>
      </c>
      <c r="E598" s="130">
        <v>253</v>
      </c>
      <c r="F598" s="130">
        <f>訂單詳細資料表格[[#This Row],[數量]]*訂單詳細資料表格[[#This Row],[售價]]</f>
        <v>10120</v>
      </c>
      <c r="G598" s="131">
        <f>訂單詳細資料表格[[#This Row],[數量]]*VLOOKUP(訂單詳細資料表格[[#This Row],[產品編號]],產品資料表格[],4,FALSE)</f>
        <v>8400</v>
      </c>
    </row>
    <row r="599" spans="2:7" ht="16.5" customHeight="1" x14ac:dyDescent="0.25">
      <c r="B599" s="113" t="s">
        <v>358</v>
      </c>
      <c r="C599" s="128" t="s">
        <v>14</v>
      </c>
      <c r="D599" s="129">
        <v>44</v>
      </c>
      <c r="E599" s="130">
        <v>1015</v>
      </c>
      <c r="F599" s="130">
        <f>訂單詳細資料表格[[#This Row],[數量]]*訂單詳細資料表格[[#This Row],[售價]]</f>
        <v>44660</v>
      </c>
      <c r="G599" s="131">
        <f>訂單詳細資料表格[[#This Row],[數量]]*VLOOKUP(訂單詳細資料表格[[#This Row],[產品編號]],產品資料表格[],4,FALSE)</f>
        <v>26840</v>
      </c>
    </row>
    <row r="600" spans="2:7" ht="16.5" customHeight="1" x14ac:dyDescent="0.25">
      <c r="B600" s="113" t="s">
        <v>358</v>
      </c>
      <c r="C600" s="128" t="s">
        <v>45</v>
      </c>
      <c r="D600" s="129">
        <v>12</v>
      </c>
      <c r="E600" s="130">
        <v>796</v>
      </c>
      <c r="F600" s="130">
        <f>訂單詳細資料表格[[#This Row],[數量]]*訂單詳細資料表格[[#This Row],[售價]]</f>
        <v>9552</v>
      </c>
      <c r="G600" s="131">
        <f>訂單詳細資料表格[[#This Row],[數量]]*VLOOKUP(訂單詳細資料表格[[#This Row],[產品編號]],產品資料表格[],4,FALSE)</f>
        <v>7176</v>
      </c>
    </row>
    <row r="601" spans="2:7" ht="16.5" customHeight="1" x14ac:dyDescent="0.25">
      <c r="B601" s="113" t="s">
        <v>358</v>
      </c>
      <c r="C601" s="128" t="s">
        <v>48</v>
      </c>
      <c r="D601" s="129">
        <v>17</v>
      </c>
      <c r="E601" s="130">
        <v>398</v>
      </c>
      <c r="F601" s="130">
        <f>訂單詳細資料表格[[#This Row],[數量]]*訂單詳細資料表格[[#This Row],[售價]]</f>
        <v>6766</v>
      </c>
      <c r="G601" s="131">
        <f>訂單詳細資料表格[[#This Row],[數量]]*VLOOKUP(訂單詳細資料表格[[#This Row],[產品編號]],產品資料表格[],4,FALSE)</f>
        <v>3111</v>
      </c>
    </row>
    <row r="602" spans="2:7" ht="16.5" customHeight="1" x14ac:dyDescent="0.25">
      <c r="B602" s="113" t="s">
        <v>358</v>
      </c>
      <c r="C602" s="128" t="s">
        <v>25</v>
      </c>
      <c r="D602" s="129">
        <v>25</v>
      </c>
      <c r="E602" s="130">
        <v>1414</v>
      </c>
      <c r="F602" s="130">
        <f>訂單詳細資料表格[[#This Row],[數量]]*訂單詳細資料表格[[#This Row],[售價]]</f>
        <v>35350</v>
      </c>
      <c r="G602" s="131">
        <f>訂單詳細資料表格[[#This Row],[數量]]*VLOOKUP(訂單詳細資料表格[[#This Row],[產品編號]],產品資料表格[],4,FALSE)</f>
        <v>16075</v>
      </c>
    </row>
    <row r="603" spans="2:7" ht="16.5" customHeight="1" x14ac:dyDescent="0.25">
      <c r="B603" s="113" t="s">
        <v>359</v>
      </c>
      <c r="C603" s="128" t="s">
        <v>21</v>
      </c>
      <c r="D603" s="129">
        <v>31</v>
      </c>
      <c r="E603" s="130">
        <v>549</v>
      </c>
      <c r="F603" s="130">
        <f>訂單詳細資料表格[[#This Row],[數量]]*訂單詳細資料表格[[#This Row],[售價]]</f>
        <v>17019</v>
      </c>
      <c r="G603" s="131">
        <f>訂單詳細資料表格[[#This Row],[數量]]*VLOOKUP(訂單詳細資料表格[[#This Row],[產品編號]],產品資料表格[],4,FALSE)</f>
        <v>8928</v>
      </c>
    </row>
    <row r="604" spans="2:7" ht="16.5" customHeight="1" x14ac:dyDescent="0.25">
      <c r="B604" s="113" t="s">
        <v>359</v>
      </c>
      <c r="C604" s="128" t="s">
        <v>46</v>
      </c>
      <c r="D604" s="129">
        <v>28</v>
      </c>
      <c r="E604" s="130">
        <v>1701</v>
      </c>
      <c r="F604" s="130">
        <f>訂單詳細資料表格[[#This Row],[數量]]*訂單詳細資料表格[[#This Row],[售價]]</f>
        <v>47628</v>
      </c>
      <c r="G604" s="131">
        <f>訂單詳細資料表格[[#This Row],[數量]]*VLOOKUP(訂單詳細資料表格[[#This Row],[產品編號]],產品資料表格[],4,FALSE)</f>
        <v>32312</v>
      </c>
    </row>
    <row r="605" spans="2:7" ht="16.5" customHeight="1" x14ac:dyDescent="0.25">
      <c r="B605" s="113" t="s">
        <v>613</v>
      </c>
      <c r="C605" s="128" t="s">
        <v>50</v>
      </c>
      <c r="D605" s="129">
        <v>44</v>
      </c>
      <c r="E605" s="130">
        <v>329</v>
      </c>
      <c r="F605" s="130">
        <f>訂單詳細資料表格[[#This Row],[數量]]*訂單詳細資料表格[[#This Row],[售價]]</f>
        <v>14476</v>
      </c>
      <c r="G605" s="131">
        <f>訂單詳細資料表格[[#This Row],[數量]]*VLOOKUP(訂單詳細資料表格[[#This Row],[產品編號]],產品資料表格[],4,FALSE)</f>
        <v>10736</v>
      </c>
    </row>
    <row r="606" spans="2:7" ht="16.5" customHeight="1" x14ac:dyDescent="0.25">
      <c r="B606" s="113" t="s">
        <v>360</v>
      </c>
      <c r="C606" s="128" t="s">
        <v>42</v>
      </c>
      <c r="D606" s="129">
        <v>16</v>
      </c>
      <c r="E606" s="130">
        <v>1704</v>
      </c>
      <c r="F606" s="130">
        <f>訂單詳細資料表格[[#This Row],[數量]]*訂單詳細資料表格[[#This Row],[售價]]</f>
        <v>27264</v>
      </c>
      <c r="G606" s="131">
        <f>訂單詳細資料表格[[#This Row],[數量]]*VLOOKUP(訂單詳細資料表格[[#This Row],[產品編號]],產品資料表格[],4,FALSE)</f>
        <v>18432</v>
      </c>
    </row>
    <row r="607" spans="2:7" ht="16.5" customHeight="1" x14ac:dyDescent="0.25">
      <c r="B607" s="113" t="s">
        <v>360</v>
      </c>
      <c r="C607" s="128" t="s">
        <v>22</v>
      </c>
      <c r="D607" s="129">
        <v>62</v>
      </c>
      <c r="E607" s="130">
        <v>1428</v>
      </c>
      <c r="F607" s="130">
        <f>訂單詳細資料表格[[#This Row],[數量]]*訂單詳細資料表格[[#This Row],[售價]]</f>
        <v>88536</v>
      </c>
      <c r="G607" s="131">
        <f>訂單詳細資料表格[[#This Row],[數量]]*VLOOKUP(訂單詳細資料表格[[#This Row],[產品編號]],產品資料表格[],4,FALSE)</f>
        <v>50964</v>
      </c>
    </row>
    <row r="608" spans="2:7" ht="16.5" customHeight="1" x14ac:dyDescent="0.25">
      <c r="B608" s="113" t="s">
        <v>360</v>
      </c>
      <c r="C608" s="128" t="s">
        <v>17</v>
      </c>
      <c r="D608" s="129">
        <v>67</v>
      </c>
      <c r="E608" s="130">
        <v>137</v>
      </c>
      <c r="F608" s="130">
        <f>訂單詳細資料表格[[#This Row],[數量]]*訂單詳細資料表格[[#This Row],[售價]]</f>
        <v>9179</v>
      </c>
      <c r="G608" s="131">
        <f>訂單詳細資料表格[[#This Row],[數量]]*VLOOKUP(訂單詳細資料表格[[#This Row],[產品編號]],產品資料表格[],4,FALSE)</f>
        <v>7102</v>
      </c>
    </row>
    <row r="609" spans="2:7" ht="16.5" customHeight="1" x14ac:dyDescent="0.25">
      <c r="B609" s="113" t="s">
        <v>360</v>
      </c>
      <c r="C609" s="128" t="s">
        <v>173</v>
      </c>
      <c r="D609" s="129">
        <v>67</v>
      </c>
      <c r="E609" s="130">
        <v>973</v>
      </c>
      <c r="F609" s="130">
        <f>訂單詳細資料表格[[#This Row],[數量]]*訂單詳細資料表格[[#This Row],[售價]]</f>
        <v>65191</v>
      </c>
      <c r="G609" s="131">
        <f>訂單詳細資料表格[[#This Row],[數量]]*VLOOKUP(訂單詳細資料表格[[#This Row],[產品編號]],產品資料表格[],4,FALSE)</f>
        <v>48441</v>
      </c>
    </row>
    <row r="610" spans="2:7" ht="16.5" customHeight="1" x14ac:dyDescent="0.25">
      <c r="B610" s="113" t="s">
        <v>614</v>
      </c>
      <c r="C610" s="128" t="s">
        <v>21</v>
      </c>
      <c r="D610" s="129">
        <v>38</v>
      </c>
      <c r="E610" s="130">
        <v>385</v>
      </c>
      <c r="F610" s="130">
        <f>訂單詳細資料表格[[#This Row],[數量]]*訂單詳細資料表格[[#This Row],[售價]]</f>
        <v>14630</v>
      </c>
      <c r="G610" s="131">
        <f>訂單詳細資料表格[[#This Row],[數量]]*VLOOKUP(訂單詳細資料表格[[#This Row],[產品編號]],產品資料表格[],4,FALSE)</f>
        <v>10944</v>
      </c>
    </row>
    <row r="611" spans="2:7" ht="16.5" customHeight="1" x14ac:dyDescent="0.25">
      <c r="B611" s="113" t="s">
        <v>614</v>
      </c>
      <c r="C611" s="128" t="s">
        <v>49</v>
      </c>
      <c r="D611" s="129">
        <v>20</v>
      </c>
      <c r="E611" s="130">
        <v>2065</v>
      </c>
      <c r="F611" s="130">
        <f>訂單詳細資料表格[[#This Row],[數量]]*訂單詳細資料表格[[#This Row],[售價]]</f>
        <v>41300</v>
      </c>
      <c r="G611" s="131">
        <f>訂單詳細資料表格[[#This Row],[數量]]*VLOOKUP(訂單詳細資料表格[[#This Row],[產品編號]],產品資料表格[],4,FALSE)</f>
        <v>23240</v>
      </c>
    </row>
    <row r="612" spans="2:7" ht="16.5" customHeight="1" x14ac:dyDescent="0.25">
      <c r="B612" s="113" t="s">
        <v>614</v>
      </c>
      <c r="C612" s="128" t="s">
        <v>42</v>
      </c>
      <c r="D612" s="129">
        <v>23</v>
      </c>
      <c r="E612" s="130">
        <v>1974</v>
      </c>
      <c r="F612" s="130">
        <f>訂單詳細資料表格[[#This Row],[數量]]*訂單詳細資料表格[[#This Row],[售價]]</f>
        <v>45402</v>
      </c>
      <c r="G612" s="131">
        <f>訂單詳細資料表格[[#This Row],[數量]]*VLOOKUP(訂單詳細資料表格[[#This Row],[產品編號]],產品資料表格[],4,FALSE)</f>
        <v>26496</v>
      </c>
    </row>
    <row r="613" spans="2:7" ht="16.5" customHeight="1" x14ac:dyDescent="0.25">
      <c r="B613" s="113" t="s">
        <v>614</v>
      </c>
      <c r="C613" s="128" t="s">
        <v>17</v>
      </c>
      <c r="D613" s="129">
        <v>45</v>
      </c>
      <c r="E613" s="130">
        <v>154</v>
      </c>
      <c r="F613" s="130">
        <f>訂單詳細資料表格[[#This Row],[數量]]*訂單詳細資料表格[[#This Row],[售價]]</f>
        <v>6930</v>
      </c>
      <c r="G613" s="131">
        <f>訂單詳細資料表格[[#This Row],[數量]]*VLOOKUP(訂單詳細資料表格[[#This Row],[產品編號]],產品資料表格[],4,FALSE)</f>
        <v>4770</v>
      </c>
    </row>
    <row r="614" spans="2:7" ht="16.5" customHeight="1" x14ac:dyDescent="0.25">
      <c r="B614" s="113" t="s">
        <v>614</v>
      </c>
      <c r="C614" s="128" t="s">
        <v>25</v>
      </c>
      <c r="D614" s="129">
        <v>14</v>
      </c>
      <c r="E614" s="130">
        <v>1372</v>
      </c>
      <c r="F614" s="130">
        <f>訂單詳細資料表格[[#This Row],[數量]]*訂單詳細資料表格[[#This Row],[售價]]</f>
        <v>19208</v>
      </c>
      <c r="G614" s="131">
        <f>訂單詳細資料表格[[#This Row],[數量]]*VLOOKUP(訂單詳細資料表格[[#This Row],[產品編號]],產品資料表格[],4,FALSE)</f>
        <v>9002</v>
      </c>
    </row>
    <row r="615" spans="2:7" ht="16.5" customHeight="1" x14ac:dyDescent="0.25">
      <c r="B615" s="113" t="s">
        <v>614</v>
      </c>
      <c r="C615" s="128" t="s">
        <v>27</v>
      </c>
      <c r="D615" s="129">
        <v>50</v>
      </c>
      <c r="E615" s="130">
        <v>2233</v>
      </c>
      <c r="F615" s="130">
        <f>訂單詳細資料表格[[#This Row],[數量]]*訂單詳細資料表格[[#This Row],[售價]]</f>
        <v>111650</v>
      </c>
      <c r="G615" s="131">
        <f>訂單詳細資料表格[[#This Row],[數量]]*VLOOKUP(訂單詳細資料表格[[#This Row],[產品編號]],產品資料表格[],4,FALSE)</f>
        <v>51150</v>
      </c>
    </row>
    <row r="616" spans="2:7" ht="16.5" customHeight="1" x14ac:dyDescent="0.25">
      <c r="B616" s="113" t="s">
        <v>361</v>
      </c>
      <c r="C616" s="128" t="s">
        <v>15</v>
      </c>
      <c r="D616" s="129">
        <v>49</v>
      </c>
      <c r="E616" s="130">
        <v>1556</v>
      </c>
      <c r="F616" s="130">
        <f>訂單詳細資料表格[[#This Row],[數量]]*訂單詳細資料表格[[#This Row],[售價]]</f>
        <v>76244</v>
      </c>
      <c r="G616" s="131">
        <f>訂單詳細資料表格[[#This Row],[數量]]*VLOOKUP(訂單詳細資料表格[[#This Row],[產品編號]],產品資料表格[],4,FALSE)</f>
        <v>32291</v>
      </c>
    </row>
    <row r="617" spans="2:7" ht="16.5" customHeight="1" x14ac:dyDescent="0.25">
      <c r="B617" s="113" t="s">
        <v>361</v>
      </c>
      <c r="C617" s="128" t="s">
        <v>29</v>
      </c>
      <c r="D617" s="129">
        <v>56</v>
      </c>
      <c r="E617" s="130">
        <v>1543</v>
      </c>
      <c r="F617" s="130">
        <f>訂單詳細資料表格[[#This Row],[數量]]*訂單詳細資料表格[[#This Row],[售價]]</f>
        <v>86408</v>
      </c>
      <c r="G617" s="131">
        <f>訂單詳細資料表格[[#This Row],[數量]]*VLOOKUP(訂單詳細資料表格[[#This Row],[產品編號]],產品資料表格[],4,FALSE)</f>
        <v>50232</v>
      </c>
    </row>
    <row r="618" spans="2:7" ht="16.5" customHeight="1" x14ac:dyDescent="0.25">
      <c r="B618" s="113" t="s">
        <v>615</v>
      </c>
      <c r="C618" s="128" t="s">
        <v>8</v>
      </c>
      <c r="D618" s="129">
        <v>27</v>
      </c>
      <c r="E618" s="130">
        <v>1310</v>
      </c>
      <c r="F618" s="130">
        <f>訂單詳細資料表格[[#This Row],[數量]]*訂單詳細資料表格[[#This Row],[售價]]</f>
        <v>35370</v>
      </c>
      <c r="G618" s="131">
        <f>訂單詳細資料表格[[#This Row],[數量]]*VLOOKUP(訂單詳細資料表格[[#This Row],[產品編號]],產品資料表格[],4,FALSE)</f>
        <v>28188</v>
      </c>
    </row>
    <row r="619" spans="2:7" ht="16.5" customHeight="1" x14ac:dyDescent="0.25">
      <c r="B619" s="113" t="s">
        <v>615</v>
      </c>
      <c r="C619" s="128" t="s">
        <v>7</v>
      </c>
      <c r="D619" s="129">
        <v>57</v>
      </c>
      <c r="E619" s="130">
        <v>2275</v>
      </c>
      <c r="F619" s="130">
        <f>訂單詳細資料表格[[#This Row],[數量]]*訂單詳細資料表格[[#This Row],[售價]]</f>
        <v>129675</v>
      </c>
      <c r="G619" s="131">
        <f>訂單詳細資料表格[[#This Row],[數量]]*VLOOKUP(訂單詳細資料表格[[#This Row],[產品編號]],產品資料表格[],4,FALSE)</f>
        <v>65892</v>
      </c>
    </row>
    <row r="620" spans="2:7" ht="16.5" customHeight="1" x14ac:dyDescent="0.25">
      <c r="B620" s="113" t="s">
        <v>362</v>
      </c>
      <c r="C620" s="128" t="s">
        <v>17</v>
      </c>
      <c r="D620" s="129">
        <v>36</v>
      </c>
      <c r="E620" s="130">
        <v>159</v>
      </c>
      <c r="F620" s="130">
        <f>訂單詳細資料表格[[#This Row],[數量]]*訂單詳細資料表格[[#This Row],[售價]]</f>
        <v>5724</v>
      </c>
      <c r="G620" s="131">
        <f>訂單詳細資料表格[[#This Row],[數量]]*VLOOKUP(訂單詳細資料表格[[#This Row],[產品編號]],產品資料表格[],4,FALSE)</f>
        <v>3816</v>
      </c>
    </row>
    <row r="621" spans="2:7" ht="16.5" customHeight="1" x14ac:dyDescent="0.25">
      <c r="B621" s="113" t="s">
        <v>616</v>
      </c>
      <c r="C621" s="128" t="s">
        <v>25</v>
      </c>
      <c r="D621" s="129">
        <v>49</v>
      </c>
      <c r="E621" s="130">
        <v>949</v>
      </c>
      <c r="F621" s="130">
        <f>訂單詳細資料表格[[#This Row],[數量]]*訂單詳細資料表格[[#This Row],[售價]]</f>
        <v>46501</v>
      </c>
      <c r="G621" s="131">
        <f>訂單詳細資料表格[[#This Row],[數量]]*VLOOKUP(訂單詳細資料表格[[#This Row],[產品編號]],產品資料表格[],4,FALSE)</f>
        <v>31507</v>
      </c>
    </row>
    <row r="622" spans="2:7" ht="16.5" customHeight="1" x14ac:dyDescent="0.25">
      <c r="B622" s="113" t="s">
        <v>363</v>
      </c>
      <c r="C622" s="128" t="s">
        <v>37</v>
      </c>
      <c r="D622" s="129">
        <v>13</v>
      </c>
      <c r="E622" s="130">
        <v>1300</v>
      </c>
      <c r="F622" s="130">
        <f>訂單詳細資料表格[[#This Row],[數量]]*訂單詳細資料表格[[#This Row],[售價]]</f>
        <v>16900</v>
      </c>
      <c r="G622" s="131">
        <f>訂單詳細資料表格[[#This Row],[數量]]*VLOOKUP(訂單詳細資料表格[[#This Row],[產品編號]],產品資料表格[],4,FALSE)</f>
        <v>10465</v>
      </c>
    </row>
    <row r="623" spans="2:7" ht="16.5" customHeight="1" x14ac:dyDescent="0.25">
      <c r="B623" s="113" t="s">
        <v>363</v>
      </c>
      <c r="C623" s="128" t="s">
        <v>42</v>
      </c>
      <c r="D623" s="129">
        <v>54</v>
      </c>
      <c r="E623" s="130">
        <v>1866</v>
      </c>
      <c r="F623" s="130">
        <f>訂單詳細資料表格[[#This Row],[數量]]*訂單詳細資料表格[[#This Row],[售價]]</f>
        <v>100764</v>
      </c>
      <c r="G623" s="131">
        <f>訂單詳細資料表格[[#This Row],[數量]]*VLOOKUP(訂單詳細資料表格[[#This Row],[產品編號]],產品資料表格[],4,FALSE)</f>
        <v>62208</v>
      </c>
    </row>
    <row r="624" spans="2:7" ht="16.5" customHeight="1" x14ac:dyDescent="0.25">
      <c r="B624" s="113" t="s">
        <v>363</v>
      </c>
      <c r="C624" s="128" t="s">
        <v>38</v>
      </c>
      <c r="D624" s="129">
        <v>13</v>
      </c>
      <c r="E624" s="130">
        <v>1324</v>
      </c>
      <c r="F624" s="130">
        <f>訂單詳細資料表格[[#This Row],[數量]]*訂單詳細資料表格[[#This Row],[售價]]</f>
        <v>17212</v>
      </c>
      <c r="G624" s="131">
        <f>訂單詳細資料表格[[#This Row],[數量]]*VLOOKUP(訂單詳細資料表格[[#This Row],[產品編號]],產品資料表格[],4,FALSE)</f>
        <v>13884</v>
      </c>
    </row>
    <row r="625" spans="2:7" ht="16.5" customHeight="1" x14ac:dyDescent="0.25">
      <c r="B625" s="113" t="s">
        <v>363</v>
      </c>
      <c r="C625" s="128" t="s">
        <v>1289</v>
      </c>
      <c r="D625" s="129">
        <v>27</v>
      </c>
      <c r="E625" s="130">
        <v>686</v>
      </c>
      <c r="F625" s="130">
        <f>訂單詳細資料表格[[#This Row],[數量]]*訂單詳細資料表格[[#This Row],[售價]]</f>
        <v>18522</v>
      </c>
      <c r="G625" s="131">
        <f>訂單詳細資料表格[[#This Row],[數量]]*VLOOKUP(訂單詳細資料表格[[#This Row],[產品編號]],產品資料表格[],4,FALSE)</f>
        <v>12177</v>
      </c>
    </row>
    <row r="626" spans="2:7" ht="16.5" customHeight="1" x14ac:dyDescent="0.25">
      <c r="B626" s="113" t="s">
        <v>363</v>
      </c>
      <c r="C626" s="128" t="s">
        <v>36</v>
      </c>
      <c r="D626" s="129">
        <v>55</v>
      </c>
      <c r="E626" s="130">
        <v>1794</v>
      </c>
      <c r="F626" s="130">
        <f>訂單詳細資料表格[[#This Row],[數量]]*訂單詳細資料表格[[#This Row],[售價]]</f>
        <v>98670</v>
      </c>
      <c r="G626" s="131">
        <f>訂單詳細資料表格[[#This Row],[數量]]*VLOOKUP(訂單詳細資料表格[[#This Row],[產品編號]],產品資料表格[],4,FALSE)</f>
        <v>54560</v>
      </c>
    </row>
    <row r="627" spans="2:7" ht="16.5" customHeight="1" x14ac:dyDescent="0.25">
      <c r="B627" s="113" t="s">
        <v>617</v>
      </c>
      <c r="C627" s="128" t="s">
        <v>29</v>
      </c>
      <c r="D627" s="129">
        <v>51</v>
      </c>
      <c r="E627" s="130">
        <v>1883</v>
      </c>
      <c r="F627" s="130">
        <f>訂單詳細資料表格[[#This Row],[數量]]*訂單詳細資料表格[[#This Row],[售價]]</f>
        <v>96033</v>
      </c>
      <c r="G627" s="131">
        <f>訂單詳細資料表格[[#This Row],[數量]]*VLOOKUP(訂單詳細資料表格[[#This Row],[產品編號]],產品資料表格[],4,FALSE)</f>
        <v>45747</v>
      </c>
    </row>
    <row r="628" spans="2:7" ht="16.5" customHeight="1" x14ac:dyDescent="0.25">
      <c r="B628" s="113" t="s">
        <v>364</v>
      </c>
      <c r="C628" s="128" t="s">
        <v>37</v>
      </c>
      <c r="D628" s="129">
        <v>40</v>
      </c>
      <c r="E628" s="130">
        <v>1315</v>
      </c>
      <c r="F628" s="130">
        <f>訂單詳細資料表格[[#This Row],[數量]]*訂單詳細資料表格[[#This Row],[售價]]</f>
        <v>52600</v>
      </c>
      <c r="G628" s="131">
        <f>訂單詳細資料表格[[#This Row],[數量]]*VLOOKUP(訂單詳細資料表格[[#This Row],[產品編號]],產品資料表格[],4,FALSE)</f>
        <v>32200</v>
      </c>
    </row>
    <row r="629" spans="2:7" ht="16.5" customHeight="1" x14ac:dyDescent="0.25">
      <c r="B629" s="113" t="s">
        <v>364</v>
      </c>
      <c r="C629" s="128" t="s">
        <v>14</v>
      </c>
      <c r="D629" s="129">
        <v>34</v>
      </c>
      <c r="E629" s="130">
        <v>962</v>
      </c>
      <c r="F629" s="130">
        <f>訂單詳細資料表格[[#This Row],[數量]]*訂單詳細資料表格[[#This Row],[售價]]</f>
        <v>32708</v>
      </c>
      <c r="G629" s="131">
        <f>訂單詳細資料表格[[#This Row],[數量]]*VLOOKUP(訂單詳細資料表格[[#This Row],[產品編號]],產品資料表格[],4,FALSE)</f>
        <v>20740</v>
      </c>
    </row>
    <row r="630" spans="2:7" ht="16.5" customHeight="1" x14ac:dyDescent="0.25">
      <c r="B630" s="113" t="s">
        <v>364</v>
      </c>
      <c r="C630" s="128" t="s">
        <v>29</v>
      </c>
      <c r="D630" s="129">
        <v>22</v>
      </c>
      <c r="E630" s="130">
        <v>1759</v>
      </c>
      <c r="F630" s="130">
        <f>訂單詳細資料表格[[#This Row],[數量]]*訂單詳細資料表格[[#This Row],[售價]]</f>
        <v>38698</v>
      </c>
      <c r="G630" s="131">
        <f>訂單詳細資料表格[[#This Row],[數量]]*VLOOKUP(訂單詳細資料表格[[#This Row],[產品編號]],產品資料表格[],4,FALSE)</f>
        <v>19734</v>
      </c>
    </row>
    <row r="631" spans="2:7" ht="16.5" customHeight="1" x14ac:dyDescent="0.25">
      <c r="B631" s="113" t="s">
        <v>364</v>
      </c>
      <c r="C631" s="128" t="s">
        <v>15</v>
      </c>
      <c r="D631" s="129">
        <v>46</v>
      </c>
      <c r="E631" s="130">
        <v>1169</v>
      </c>
      <c r="F631" s="130">
        <f>訂單詳細資料表格[[#This Row],[數量]]*訂單詳細資料表格[[#This Row],[售價]]</f>
        <v>53774</v>
      </c>
      <c r="G631" s="131">
        <f>訂單詳細資料表格[[#This Row],[數量]]*VLOOKUP(訂單詳細資料表格[[#This Row],[產品編號]],產品資料表格[],4,FALSE)</f>
        <v>30314</v>
      </c>
    </row>
    <row r="632" spans="2:7" ht="16.5" customHeight="1" x14ac:dyDescent="0.25">
      <c r="B632" s="113" t="s">
        <v>364</v>
      </c>
      <c r="C632" s="128" t="s">
        <v>41</v>
      </c>
      <c r="D632" s="129">
        <v>48</v>
      </c>
      <c r="E632" s="130">
        <v>1889</v>
      </c>
      <c r="F632" s="130">
        <f>訂單詳細資料表格[[#This Row],[數量]]*訂單詳細資料表格[[#This Row],[售價]]</f>
        <v>90672</v>
      </c>
      <c r="G632" s="131">
        <f>訂單詳細資料表格[[#This Row],[數量]]*VLOOKUP(訂單詳細資料表格[[#This Row],[產品編號]],產品資料表格[],4,FALSE)</f>
        <v>37200</v>
      </c>
    </row>
    <row r="633" spans="2:7" ht="16.5" customHeight="1" x14ac:dyDescent="0.25">
      <c r="B633" s="113" t="s">
        <v>364</v>
      </c>
      <c r="C633" s="128" t="s">
        <v>42</v>
      </c>
      <c r="D633" s="129">
        <v>47</v>
      </c>
      <c r="E633" s="130">
        <v>1941</v>
      </c>
      <c r="F633" s="130">
        <f>訂單詳細資料表格[[#This Row],[數量]]*訂單詳細資料表格[[#This Row],[售價]]</f>
        <v>91227</v>
      </c>
      <c r="G633" s="131">
        <f>訂單詳細資料表格[[#This Row],[數量]]*VLOOKUP(訂單詳細資料表格[[#This Row],[產品編號]],產品資料表格[],4,FALSE)</f>
        <v>54144</v>
      </c>
    </row>
    <row r="634" spans="2:7" ht="16.5" customHeight="1" x14ac:dyDescent="0.25">
      <c r="B634" s="113" t="s">
        <v>364</v>
      </c>
      <c r="C634" s="128" t="s">
        <v>19</v>
      </c>
      <c r="D634" s="129">
        <v>16</v>
      </c>
      <c r="E634" s="130">
        <v>476</v>
      </c>
      <c r="F634" s="130">
        <f>訂單詳細資料表格[[#This Row],[數量]]*訂單詳細資料表格[[#This Row],[售價]]</f>
        <v>7616</v>
      </c>
      <c r="G634" s="131">
        <f>訂單詳細資料表格[[#This Row],[數量]]*VLOOKUP(訂單詳細資料表格[[#This Row],[產品編號]],產品資料表格[],4,FALSE)</f>
        <v>4800</v>
      </c>
    </row>
    <row r="635" spans="2:7" ht="16.5" customHeight="1" x14ac:dyDescent="0.25">
      <c r="B635" s="113" t="s">
        <v>618</v>
      </c>
      <c r="C635" s="128" t="s">
        <v>37</v>
      </c>
      <c r="D635" s="129">
        <v>39</v>
      </c>
      <c r="E635" s="130">
        <v>1496</v>
      </c>
      <c r="F635" s="130">
        <f>訂單詳細資料表格[[#This Row],[數量]]*訂單詳細資料表格[[#This Row],[售價]]</f>
        <v>58344</v>
      </c>
      <c r="G635" s="131">
        <f>訂單詳細資料表格[[#This Row],[數量]]*VLOOKUP(訂單詳細資料表格[[#This Row],[產品編號]],產品資料表格[],4,FALSE)</f>
        <v>31395</v>
      </c>
    </row>
    <row r="636" spans="2:7" ht="16.5" customHeight="1" x14ac:dyDescent="0.25">
      <c r="B636" s="113" t="s">
        <v>618</v>
      </c>
      <c r="C636" s="128" t="s">
        <v>51</v>
      </c>
      <c r="D636" s="129">
        <v>41</v>
      </c>
      <c r="E636" s="130">
        <v>1896</v>
      </c>
      <c r="F636" s="130">
        <f>訂單詳細資料表格[[#This Row],[數量]]*訂單詳細資料表格[[#This Row],[售價]]</f>
        <v>77736</v>
      </c>
      <c r="G636" s="131">
        <f>訂單詳細資料表格[[#This Row],[數量]]*VLOOKUP(訂單詳細資料表格[[#This Row],[產品編號]],產品資料表格[],4,FALSE)</f>
        <v>46945</v>
      </c>
    </row>
    <row r="637" spans="2:7" ht="16.5" customHeight="1" x14ac:dyDescent="0.25">
      <c r="B637" s="113" t="s">
        <v>618</v>
      </c>
      <c r="C637" s="128" t="s">
        <v>19</v>
      </c>
      <c r="D637" s="129">
        <v>15</v>
      </c>
      <c r="E637" s="130">
        <v>477</v>
      </c>
      <c r="F637" s="130">
        <f>訂單詳細資料表格[[#This Row],[數量]]*訂單詳細資料表格[[#This Row],[售價]]</f>
        <v>7155</v>
      </c>
      <c r="G637" s="131">
        <f>訂單詳細資料表格[[#This Row],[數量]]*VLOOKUP(訂單詳細資料表格[[#This Row],[產品編號]],產品資料表格[],4,FALSE)</f>
        <v>4500</v>
      </c>
    </row>
    <row r="638" spans="2:7" ht="16.5" customHeight="1" x14ac:dyDescent="0.25">
      <c r="B638" s="113" t="s">
        <v>365</v>
      </c>
      <c r="C638" s="128" t="s">
        <v>13</v>
      </c>
      <c r="D638" s="129">
        <v>60</v>
      </c>
      <c r="E638" s="130">
        <v>443</v>
      </c>
      <c r="F638" s="130">
        <f>訂單詳細資料表格[[#This Row],[數量]]*訂單詳細資料表格[[#This Row],[售價]]</f>
        <v>26580</v>
      </c>
      <c r="G638" s="131">
        <f>訂單詳細資料表格[[#This Row],[數量]]*VLOOKUP(訂單詳細資料表格[[#This Row],[產品編號]],產品資料表格[],4,FALSE)</f>
        <v>14160</v>
      </c>
    </row>
    <row r="639" spans="2:7" ht="16.5" customHeight="1" x14ac:dyDescent="0.25">
      <c r="B639" s="113" t="s">
        <v>365</v>
      </c>
      <c r="C639" s="128" t="s">
        <v>35</v>
      </c>
      <c r="D639" s="129">
        <v>34</v>
      </c>
      <c r="E639" s="130">
        <v>1985</v>
      </c>
      <c r="F639" s="130">
        <f>訂單詳細資料表格[[#This Row],[數量]]*訂單詳細資料表格[[#This Row],[售價]]</f>
        <v>67490</v>
      </c>
      <c r="G639" s="131">
        <f>訂單詳細資料表格[[#This Row],[數量]]*VLOOKUP(訂單詳細資料表格[[#This Row],[產品編號]],產品資料表格[],4,FALSE)</f>
        <v>31654</v>
      </c>
    </row>
    <row r="640" spans="2:7" ht="16.5" customHeight="1" x14ac:dyDescent="0.25">
      <c r="B640" s="113" t="s">
        <v>619</v>
      </c>
      <c r="C640" s="128" t="s">
        <v>16</v>
      </c>
      <c r="D640" s="129">
        <v>55</v>
      </c>
      <c r="E640" s="130">
        <v>2734</v>
      </c>
      <c r="F640" s="130">
        <f>訂單詳細資料表格[[#This Row],[數量]]*訂單詳細資料表格[[#This Row],[售價]]</f>
        <v>150370</v>
      </c>
      <c r="G640" s="131">
        <f>訂單詳細資料表格[[#This Row],[數量]]*VLOOKUP(訂單詳細資料表格[[#This Row],[產品編號]],產品資料表格[],4,FALSE)</f>
        <v>49775</v>
      </c>
    </row>
    <row r="641" spans="2:7" ht="16.5" customHeight="1" x14ac:dyDescent="0.25">
      <c r="B641" s="113" t="s">
        <v>619</v>
      </c>
      <c r="C641" s="128" t="s">
        <v>12</v>
      </c>
      <c r="D641" s="129">
        <v>29</v>
      </c>
      <c r="E641" s="130">
        <v>2323</v>
      </c>
      <c r="F641" s="130">
        <f>訂單詳細資料表格[[#This Row],[數量]]*訂單詳細資料表格[[#This Row],[售價]]</f>
        <v>67367</v>
      </c>
      <c r="G641" s="131">
        <f>訂單詳細資料表格[[#This Row],[數量]]*VLOOKUP(訂單詳細資料表格[[#This Row],[產品編號]],產品資料表格[],4,FALSE)</f>
        <v>32538</v>
      </c>
    </row>
    <row r="642" spans="2:7" ht="16.5" customHeight="1" x14ac:dyDescent="0.25">
      <c r="B642" s="113" t="s">
        <v>619</v>
      </c>
      <c r="C642" s="128" t="s">
        <v>30</v>
      </c>
      <c r="D642" s="129">
        <v>57</v>
      </c>
      <c r="E642" s="130">
        <v>2222</v>
      </c>
      <c r="F642" s="130">
        <f>訂單詳細資料表格[[#This Row],[數量]]*訂單詳細資料表格[[#This Row],[售價]]</f>
        <v>126654</v>
      </c>
      <c r="G642" s="131">
        <f>訂單詳細資料表格[[#This Row],[數量]]*VLOOKUP(訂單詳細資料表格[[#This Row],[產品編號]],產品資料表格[],4,FALSE)</f>
        <v>65607</v>
      </c>
    </row>
    <row r="643" spans="2:7" ht="16.5" customHeight="1" x14ac:dyDescent="0.25">
      <c r="B643" s="113" t="s">
        <v>366</v>
      </c>
      <c r="C643" s="128" t="s">
        <v>15</v>
      </c>
      <c r="D643" s="129">
        <v>38</v>
      </c>
      <c r="E643" s="130">
        <v>1036</v>
      </c>
      <c r="F643" s="130">
        <f>訂單詳細資料表格[[#This Row],[數量]]*訂單詳細資料表格[[#This Row],[售價]]</f>
        <v>39368</v>
      </c>
      <c r="G643" s="131">
        <f>訂單詳細資料表格[[#This Row],[數量]]*VLOOKUP(訂單詳細資料表格[[#This Row],[產品編號]],產品資料表格[],4,FALSE)</f>
        <v>25042</v>
      </c>
    </row>
    <row r="644" spans="2:7" ht="16.5" customHeight="1" x14ac:dyDescent="0.25">
      <c r="B644" s="113" t="s">
        <v>366</v>
      </c>
      <c r="C644" s="128" t="s">
        <v>46</v>
      </c>
      <c r="D644" s="129">
        <v>38</v>
      </c>
      <c r="E644" s="130">
        <v>1681</v>
      </c>
      <c r="F644" s="130">
        <f>訂單詳細資料表格[[#This Row],[數量]]*訂單詳細資料表格[[#This Row],[售價]]</f>
        <v>63878</v>
      </c>
      <c r="G644" s="131">
        <f>訂單詳細資料表格[[#This Row],[數量]]*VLOOKUP(訂單詳細資料表格[[#This Row],[產品編號]],產品資料表格[],4,FALSE)</f>
        <v>43852</v>
      </c>
    </row>
    <row r="645" spans="2:7" ht="16.5" customHeight="1" x14ac:dyDescent="0.25">
      <c r="B645" s="113" t="s">
        <v>366</v>
      </c>
      <c r="C645" s="128" t="s">
        <v>47</v>
      </c>
      <c r="D645" s="129">
        <v>63</v>
      </c>
      <c r="E645" s="130">
        <v>399</v>
      </c>
      <c r="F645" s="130">
        <f>訂單詳細資料表格[[#This Row],[數量]]*訂單詳細資料表格[[#This Row],[售價]]</f>
        <v>25137</v>
      </c>
      <c r="G645" s="131">
        <f>訂單詳細資料表格[[#This Row],[數量]]*VLOOKUP(訂單詳細資料表格[[#This Row],[產品編號]],產品資料表格[],4,FALSE)</f>
        <v>14553</v>
      </c>
    </row>
    <row r="646" spans="2:7" ht="16.5" customHeight="1" x14ac:dyDescent="0.25">
      <c r="B646" s="113" t="s">
        <v>366</v>
      </c>
      <c r="C646" s="128" t="s">
        <v>51</v>
      </c>
      <c r="D646" s="129">
        <v>36</v>
      </c>
      <c r="E646" s="130">
        <v>2366</v>
      </c>
      <c r="F646" s="130">
        <f>訂單詳細資料表格[[#This Row],[數量]]*訂單詳細資料表格[[#This Row],[售價]]</f>
        <v>85176</v>
      </c>
      <c r="G646" s="131">
        <f>訂單詳細資料表格[[#This Row],[數量]]*VLOOKUP(訂單詳細資料表格[[#This Row],[產品編號]],產品資料表格[],4,FALSE)</f>
        <v>41220</v>
      </c>
    </row>
    <row r="647" spans="2:7" ht="16.5" customHeight="1" x14ac:dyDescent="0.25">
      <c r="B647" s="113" t="s">
        <v>366</v>
      </c>
      <c r="C647" s="128" t="s">
        <v>8</v>
      </c>
      <c r="D647" s="129">
        <v>25</v>
      </c>
      <c r="E647" s="130">
        <v>2106</v>
      </c>
      <c r="F647" s="130">
        <f>訂單詳細資料表格[[#This Row],[數量]]*訂單詳細資料表格[[#This Row],[售價]]</f>
        <v>52650</v>
      </c>
      <c r="G647" s="131">
        <f>訂單詳細資料表格[[#This Row],[數量]]*VLOOKUP(訂單詳細資料表格[[#This Row],[產品編號]],產品資料表格[],4,FALSE)</f>
        <v>26100</v>
      </c>
    </row>
    <row r="648" spans="2:7" ht="16.5" customHeight="1" x14ac:dyDescent="0.25">
      <c r="B648" s="113" t="s">
        <v>366</v>
      </c>
      <c r="C648" s="128" t="s">
        <v>10</v>
      </c>
      <c r="D648" s="129">
        <v>10</v>
      </c>
      <c r="E648" s="130">
        <v>1243</v>
      </c>
      <c r="F648" s="130">
        <f>訂單詳細資料表格[[#This Row],[數量]]*訂單詳細資料表格[[#This Row],[售價]]</f>
        <v>12430</v>
      </c>
      <c r="G648" s="131">
        <f>訂單詳細資料表格[[#This Row],[數量]]*VLOOKUP(訂單詳細資料表格[[#This Row],[產品編號]],產品資料表格[],4,FALSE)</f>
        <v>7130</v>
      </c>
    </row>
    <row r="649" spans="2:7" ht="16.5" customHeight="1" x14ac:dyDescent="0.25">
      <c r="B649" s="113" t="s">
        <v>367</v>
      </c>
      <c r="C649" s="128" t="s">
        <v>42</v>
      </c>
      <c r="D649" s="129">
        <v>36</v>
      </c>
      <c r="E649" s="130">
        <v>1729</v>
      </c>
      <c r="F649" s="130">
        <f>訂單詳細資料表格[[#This Row],[數量]]*訂單詳細資料表格[[#This Row],[售價]]</f>
        <v>62244</v>
      </c>
      <c r="G649" s="131">
        <f>訂單詳細資料表格[[#This Row],[數量]]*VLOOKUP(訂單詳細資料表格[[#This Row],[產品編號]],產品資料表格[],4,FALSE)</f>
        <v>41472</v>
      </c>
    </row>
    <row r="650" spans="2:7" ht="16.5" customHeight="1" x14ac:dyDescent="0.25">
      <c r="B650" s="113" t="s">
        <v>367</v>
      </c>
      <c r="C650" s="128" t="s">
        <v>52</v>
      </c>
      <c r="D650" s="129">
        <v>37</v>
      </c>
      <c r="E650" s="130">
        <v>770</v>
      </c>
      <c r="F650" s="130">
        <f>訂單詳細資料表格[[#This Row],[數量]]*訂單詳細資料表格[[#This Row],[售價]]</f>
        <v>28490</v>
      </c>
      <c r="G650" s="131">
        <f>訂單詳細資料表格[[#This Row],[數量]]*VLOOKUP(訂單詳細資料表格[[#This Row],[產品編號]],產品資料表格[],4,FALSE)</f>
        <v>14763</v>
      </c>
    </row>
    <row r="651" spans="2:7" ht="16.5" customHeight="1" x14ac:dyDescent="0.25">
      <c r="B651" s="113" t="s">
        <v>367</v>
      </c>
      <c r="C651" s="128" t="s">
        <v>30</v>
      </c>
      <c r="D651" s="129">
        <v>26</v>
      </c>
      <c r="E651" s="130">
        <v>2587</v>
      </c>
      <c r="F651" s="130">
        <f>訂單詳細資料表格[[#This Row],[數量]]*訂單詳細資料表格[[#This Row],[售價]]</f>
        <v>67262</v>
      </c>
      <c r="G651" s="131">
        <f>訂單詳細資料表格[[#This Row],[數量]]*VLOOKUP(訂單詳細資料表格[[#This Row],[產品編號]],產品資料表格[],4,FALSE)</f>
        <v>29926</v>
      </c>
    </row>
    <row r="652" spans="2:7" ht="16.5" customHeight="1" x14ac:dyDescent="0.25">
      <c r="B652" s="113" t="s">
        <v>368</v>
      </c>
      <c r="C652" s="128" t="s">
        <v>44</v>
      </c>
      <c r="D652" s="129">
        <v>44</v>
      </c>
      <c r="E652" s="130">
        <v>994</v>
      </c>
      <c r="F652" s="130">
        <f>訂單詳細資料表格[[#This Row],[數量]]*訂單詳細資料表格[[#This Row],[售價]]</f>
        <v>43736</v>
      </c>
      <c r="G652" s="131">
        <f>訂單詳細資料表格[[#This Row],[數量]]*VLOOKUP(訂單詳細資料表格[[#This Row],[產品編號]],產品資料表格[],4,FALSE)</f>
        <v>24156</v>
      </c>
    </row>
    <row r="653" spans="2:7" ht="16.5" customHeight="1" x14ac:dyDescent="0.25">
      <c r="B653" s="113" t="s">
        <v>368</v>
      </c>
      <c r="C653" s="128" t="s">
        <v>35</v>
      </c>
      <c r="D653" s="129">
        <v>42</v>
      </c>
      <c r="E653" s="130">
        <v>1297</v>
      </c>
      <c r="F653" s="130">
        <f>訂單詳細資料表格[[#This Row],[數量]]*訂單詳細資料表格[[#This Row],[售價]]</f>
        <v>54474</v>
      </c>
      <c r="G653" s="131">
        <f>訂單詳細資料表格[[#This Row],[數量]]*VLOOKUP(訂單詳細資料表格[[#This Row],[產品編號]],產品資料表格[],4,FALSE)</f>
        <v>39102</v>
      </c>
    </row>
    <row r="654" spans="2:7" ht="16.5" customHeight="1" x14ac:dyDescent="0.25">
      <c r="B654" s="113" t="s">
        <v>368</v>
      </c>
      <c r="C654" s="128" t="s">
        <v>53</v>
      </c>
      <c r="D654" s="129">
        <v>23</v>
      </c>
      <c r="E654" s="130">
        <v>1305</v>
      </c>
      <c r="F654" s="130">
        <f>訂單詳細資料表格[[#This Row],[數量]]*訂單詳細資料表格[[#This Row],[售價]]</f>
        <v>30015</v>
      </c>
      <c r="G654" s="131">
        <f>訂單詳細資料表格[[#This Row],[數量]]*VLOOKUP(訂單詳細資料表格[[#This Row],[產品編號]],產品資料表格[],4,FALSE)</f>
        <v>17411</v>
      </c>
    </row>
    <row r="655" spans="2:7" ht="16.5" customHeight="1" x14ac:dyDescent="0.25">
      <c r="B655" s="113" t="s">
        <v>620</v>
      </c>
      <c r="C655" s="128" t="s">
        <v>49</v>
      </c>
      <c r="D655" s="129">
        <v>28</v>
      </c>
      <c r="E655" s="130">
        <v>2081</v>
      </c>
      <c r="F655" s="130">
        <f>訂單詳細資料表格[[#This Row],[數量]]*訂單詳細資料表格[[#This Row],[售價]]</f>
        <v>58268</v>
      </c>
      <c r="G655" s="131">
        <f>訂單詳細資料表格[[#This Row],[數量]]*VLOOKUP(訂單詳細資料表格[[#This Row],[產品編號]],產品資料表格[],4,FALSE)</f>
        <v>32536</v>
      </c>
    </row>
    <row r="656" spans="2:7" ht="16.5" customHeight="1" x14ac:dyDescent="0.25">
      <c r="B656" s="113" t="s">
        <v>369</v>
      </c>
      <c r="C656" s="128" t="s">
        <v>4</v>
      </c>
      <c r="D656" s="129">
        <v>32</v>
      </c>
      <c r="E656" s="130">
        <v>2190</v>
      </c>
      <c r="F656" s="130">
        <f>訂單詳細資料表格[[#This Row],[數量]]*訂單詳細資料表格[[#This Row],[售價]]</f>
        <v>70080</v>
      </c>
      <c r="G656" s="131">
        <f>訂單詳細資料表格[[#This Row],[數量]]*VLOOKUP(訂單詳細資料表格[[#This Row],[產品編號]],產品資料表格[],4,FALSE)</f>
        <v>36640</v>
      </c>
    </row>
    <row r="657" spans="2:7" ht="16.5" customHeight="1" x14ac:dyDescent="0.25">
      <c r="B657" s="113" t="s">
        <v>369</v>
      </c>
      <c r="C657" s="128" t="s">
        <v>35</v>
      </c>
      <c r="D657" s="129">
        <v>21</v>
      </c>
      <c r="E657" s="130">
        <v>1498</v>
      </c>
      <c r="F657" s="130">
        <f>訂單詳細資料表格[[#This Row],[數量]]*訂單詳細資料表格[[#This Row],[售價]]</f>
        <v>31458</v>
      </c>
      <c r="G657" s="131">
        <f>訂單詳細資料表格[[#This Row],[數量]]*VLOOKUP(訂單詳細資料表格[[#This Row],[產品編號]],產品資料表格[],4,FALSE)</f>
        <v>19551</v>
      </c>
    </row>
    <row r="658" spans="2:7" ht="16.5" customHeight="1" x14ac:dyDescent="0.25">
      <c r="B658" s="113" t="s">
        <v>370</v>
      </c>
      <c r="C658" s="128" t="s">
        <v>42</v>
      </c>
      <c r="D658" s="129">
        <v>59</v>
      </c>
      <c r="E658" s="130">
        <v>1677</v>
      </c>
      <c r="F658" s="130">
        <f>訂單詳細資料表格[[#This Row],[數量]]*訂單詳細資料表格[[#This Row],[售價]]</f>
        <v>98943</v>
      </c>
      <c r="G658" s="131">
        <f>訂單詳細資料表格[[#This Row],[數量]]*VLOOKUP(訂單詳細資料表格[[#This Row],[產品編號]],產品資料表格[],4,FALSE)</f>
        <v>67968</v>
      </c>
    </row>
    <row r="659" spans="2:7" ht="16.5" customHeight="1" x14ac:dyDescent="0.25">
      <c r="B659" s="113" t="s">
        <v>621</v>
      </c>
      <c r="C659" s="128" t="s">
        <v>27</v>
      </c>
      <c r="D659" s="129">
        <v>68</v>
      </c>
      <c r="E659" s="130">
        <v>2538</v>
      </c>
      <c r="F659" s="130">
        <f>訂單詳細資料表格[[#This Row],[數量]]*訂單詳細資料表格[[#This Row],[售價]]</f>
        <v>172584</v>
      </c>
      <c r="G659" s="131">
        <f>訂單詳細資料表格[[#This Row],[數量]]*VLOOKUP(訂單詳細資料表格[[#This Row],[產品編號]],產品資料表格[],4,FALSE)</f>
        <v>69564</v>
      </c>
    </row>
    <row r="660" spans="2:7" ht="16.5" customHeight="1" x14ac:dyDescent="0.25">
      <c r="B660" s="113" t="s">
        <v>622</v>
      </c>
      <c r="C660" s="128" t="s">
        <v>42</v>
      </c>
      <c r="D660" s="129">
        <v>41</v>
      </c>
      <c r="E660" s="130">
        <v>1486</v>
      </c>
      <c r="F660" s="130">
        <f>訂單詳細資料表格[[#This Row],[數量]]*訂單詳細資料表格[[#This Row],[售價]]</f>
        <v>60926</v>
      </c>
      <c r="G660" s="131">
        <f>訂單詳細資料表格[[#This Row],[數量]]*VLOOKUP(訂單詳細資料表格[[#This Row],[產品編號]],產品資料表格[],4,FALSE)</f>
        <v>47232</v>
      </c>
    </row>
    <row r="661" spans="2:7" ht="16.5" customHeight="1" x14ac:dyDescent="0.25">
      <c r="B661" s="113" t="s">
        <v>371</v>
      </c>
      <c r="C661" s="128" t="s">
        <v>42</v>
      </c>
      <c r="D661" s="129">
        <v>60</v>
      </c>
      <c r="E661" s="130">
        <v>1716</v>
      </c>
      <c r="F661" s="130">
        <f>訂單詳細資料表格[[#This Row],[數量]]*訂單詳細資料表格[[#This Row],[售價]]</f>
        <v>102960</v>
      </c>
      <c r="G661" s="131">
        <f>訂單詳細資料表格[[#This Row],[數量]]*VLOOKUP(訂單詳細資料表格[[#This Row],[產品編號]],產品資料表格[],4,FALSE)</f>
        <v>69120</v>
      </c>
    </row>
    <row r="662" spans="2:7" ht="16.5" customHeight="1" x14ac:dyDescent="0.25">
      <c r="B662" s="113" t="s">
        <v>371</v>
      </c>
      <c r="C662" s="128" t="s">
        <v>51</v>
      </c>
      <c r="D662" s="129">
        <v>61</v>
      </c>
      <c r="E662" s="130">
        <v>1846</v>
      </c>
      <c r="F662" s="130">
        <f>訂單詳細資料表格[[#This Row],[數量]]*訂單詳細資料表格[[#This Row],[售價]]</f>
        <v>112606</v>
      </c>
      <c r="G662" s="131">
        <f>訂單詳細資料表格[[#This Row],[數量]]*VLOOKUP(訂單詳細資料表格[[#This Row],[產品編號]],產品資料表格[],4,FALSE)</f>
        <v>69845</v>
      </c>
    </row>
    <row r="663" spans="2:7" ht="16.5" customHeight="1" x14ac:dyDescent="0.25">
      <c r="B663" s="113" t="s">
        <v>371</v>
      </c>
      <c r="C663" s="128" t="s">
        <v>36</v>
      </c>
      <c r="D663" s="129">
        <v>61</v>
      </c>
      <c r="E663" s="130">
        <v>1476</v>
      </c>
      <c r="F663" s="130">
        <f>訂單詳細資料表格[[#This Row],[數量]]*訂單詳細資料表格[[#This Row],[售價]]</f>
        <v>90036</v>
      </c>
      <c r="G663" s="131">
        <f>訂單詳細資料表格[[#This Row],[數量]]*VLOOKUP(訂單詳細資料表格[[#This Row],[產品編號]],產品資料表格[],4,FALSE)</f>
        <v>60512</v>
      </c>
    </row>
    <row r="664" spans="2:7" ht="16.5" customHeight="1" x14ac:dyDescent="0.25">
      <c r="B664" s="113" t="s">
        <v>372</v>
      </c>
      <c r="C664" s="128" t="s">
        <v>17</v>
      </c>
      <c r="D664" s="129">
        <v>27</v>
      </c>
      <c r="E664" s="130">
        <v>192</v>
      </c>
      <c r="F664" s="130">
        <f>訂單詳細資料表格[[#This Row],[數量]]*訂單詳細資料表格[[#This Row],[售價]]</f>
        <v>5184</v>
      </c>
      <c r="G664" s="131">
        <f>訂單詳細資料表格[[#This Row],[數量]]*VLOOKUP(訂單詳細資料表格[[#This Row],[產品編號]],產品資料表格[],4,FALSE)</f>
        <v>2862</v>
      </c>
    </row>
    <row r="665" spans="2:7" ht="16.5" customHeight="1" x14ac:dyDescent="0.25">
      <c r="B665" s="113" t="s">
        <v>372</v>
      </c>
      <c r="C665" s="128" t="s">
        <v>52</v>
      </c>
      <c r="D665" s="129">
        <v>54</v>
      </c>
      <c r="E665" s="130">
        <v>724</v>
      </c>
      <c r="F665" s="130">
        <f>訂單詳細資料表格[[#This Row],[數量]]*訂單詳細資料表格[[#This Row],[售價]]</f>
        <v>39096</v>
      </c>
      <c r="G665" s="131">
        <f>訂單詳細資料表格[[#This Row],[數量]]*VLOOKUP(訂單詳細資料表格[[#This Row],[產品編號]],產品資料表格[],4,FALSE)</f>
        <v>21546</v>
      </c>
    </row>
    <row r="666" spans="2:7" ht="16.5" customHeight="1" x14ac:dyDescent="0.25">
      <c r="B666" s="113" t="s">
        <v>372</v>
      </c>
      <c r="C666" s="128" t="s">
        <v>25</v>
      </c>
      <c r="D666" s="129">
        <v>25</v>
      </c>
      <c r="E666" s="130">
        <v>780</v>
      </c>
      <c r="F666" s="130">
        <f>訂單詳細資料表格[[#This Row],[數量]]*訂單詳細資料表格[[#This Row],[售價]]</f>
        <v>19500</v>
      </c>
      <c r="G666" s="131">
        <f>訂單詳細資料表格[[#This Row],[數量]]*VLOOKUP(訂單詳細資料表格[[#This Row],[產品編號]],產品資料表格[],4,FALSE)</f>
        <v>16075</v>
      </c>
    </row>
    <row r="667" spans="2:7" ht="16.5" customHeight="1" x14ac:dyDescent="0.25">
      <c r="B667" s="113" t="s">
        <v>373</v>
      </c>
      <c r="C667" s="128" t="s">
        <v>17</v>
      </c>
      <c r="D667" s="129">
        <v>57</v>
      </c>
      <c r="E667" s="130">
        <v>170</v>
      </c>
      <c r="F667" s="130">
        <f>訂單詳細資料表格[[#This Row],[數量]]*訂單詳細資料表格[[#This Row],[售價]]</f>
        <v>9690</v>
      </c>
      <c r="G667" s="131">
        <f>訂單詳細資料表格[[#This Row],[數量]]*VLOOKUP(訂單詳細資料表格[[#This Row],[產品編號]],產品資料表格[],4,FALSE)</f>
        <v>6042</v>
      </c>
    </row>
    <row r="668" spans="2:7" ht="16.5" customHeight="1" x14ac:dyDescent="0.25">
      <c r="B668" s="113" t="s">
        <v>241</v>
      </c>
      <c r="C668" s="128" t="s">
        <v>34</v>
      </c>
      <c r="D668" s="129">
        <v>48</v>
      </c>
      <c r="E668" s="130">
        <v>1434</v>
      </c>
      <c r="F668" s="130">
        <f>訂單詳細資料表格[[#This Row],[數量]]*訂單詳細資料表格[[#This Row],[售價]]</f>
        <v>68832</v>
      </c>
      <c r="G668" s="131">
        <f>訂單詳細資料表格[[#This Row],[數量]]*VLOOKUP(訂單詳細資料表格[[#This Row],[產品編號]],產品資料表格[],4,FALSE)</f>
        <v>32976</v>
      </c>
    </row>
    <row r="669" spans="2:7" ht="16.5" customHeight="1" x14ac:dyDescent="0.25">
      <c r="B669" s="113" t="s">
        <v>242</v>
      </c>
      <c r="C669" s="128" t="s">
        <v>36</v>
      </c>
      <c r="D669" s="129">
        <v>62</v>
      </c>
      <c r="E669" s="130">
        <v>1398</v>
      </c>
      <c r="F669" s="130">
        <f>訂單詳細資料表格[[#This Row],[數量]]*訂單詳細資料表格[[#This Row],[售價]]</f>
        <v>86676</v>
      </c>
      <c r="G669" s="131">
        <f>訂單詳細資料表格[[#This Row],[數量]]*VLOOKUP(訂單詳細資料表格[[#This Row],[產品編號]],產品資料表格[],4,FALSE)</f>
        <v>61504</v>
      </c>
    </row>
    <row r="670" spans="2:7" ht="16.5" customHeight="1" x14ac:dyDescent="0.25">
      <c r="B670" s="113" t="s">
        <v>243</v>
      </c>
      <c r="C670" s="128" t="s">
        <v>10</v>
      </c>
      <c r="D670" s="129">
        <v>38</v>
      </c>
      <c r="E670" s="130">
        <v>1449</v>
      </c>
      <c r="F670" s="130">
        <f>訂單詳細資料表格[[#This Row],[數量]]*訂單詳細資料表格[[#This Row],[售價]]</f>
        <v>55062</v>
      </c>
      <c r="G670" s="131">
        <f>訂單詳細資料表格[[#This Row],[數量]]*VLOOKUP(訂單詳細資料表格[[#This Row],[產品編號]],產品資料表格[],4,FALSE)</f>
        <v>27094</v>
      </c>
    </row>
    <row r="671" spans="2:7" ht="16.5" customHeight="1" x14ac:dyDescent="0.25">
      <c r="B671" s="113" t="s">
        <v>244</v>
      </c>
      <c r="C671" s="128" t="s">
        <v>17</v>
      </c>
      <c r="D671" s="129">
        <v>36</v>
      </c>
      <c r="E671" s="130">
        <v>201</v>
      </c>
      <c r="F671" s="130">
        <f>訂單詳細資料表格[[#This Row],[數量]]*訂單詳細資料表格[[#This Row],[售價]]</f>
        <v>7236</v>
      </c>
      <c r="G671" s="131">
        <f>訂單詳細資料表格[[#This Row],[數量]]*VLOOKUP(訂單詳細資料表格[[#This Row],[產品編號]],產品資料表格[],4,FALSE)</f>
        <v>3816</v>
      </c>
    </row>
    <row r="672" spans="2:7" ht="16.5" customHeight="1" x14ac:dyDescent="0.25">
      <c r="B672" s="113" t="s">
        <v>374</v>
      </c>
      <c r="C672" s="128" t="s">
        <v>21</v>
      </c>
      <c r="D672" s="129">
        <v>46</v>
      </c>
      <c r="E672" s="130">
        <v>406</v>
      </c>
      <c r="F672" s="130">
        <f>訂單詳細資料表格[[#This Row],[數量]]*訂單詳細資料表格[[#This Row],[售價]]</f>
        <v>18676</v>
      </c>
      <c r="G672" s="131">
        <f>訂單詳細資料表格[[#This Row],[數量]]*VLOOKUP(訂單詳細資料表格[[#This Row],[產品編號]],產品資料表格[],4,FALSE)</f>
        <v>13248</v>
      </c>
    </row>
    <row r="673" spans="2:7" ht="16.5" customHeight="1" x14ac:dyDescent="0.25">
      <c r="B673" s="113" t="s">
        <v>374</v>
      </c>
      <c r="C673" s="128" t="s">
        <v>25</v>
      </c>
      <c r="D673" s="129">
        <v>17</v>
      </c>
      <c r="E673" s="130">
        <v>988</v>
      </c>
      <c r="F673" s="130">
        <f>訂單詳細資料表格[[#This Row],[數量]]*訂單詳細資料表格[[#This Row],[售價]]</f>
        <v>16796</v>
      </c>
      <c r="G673" s="131">
        <f>訂單詳細資料表格[[#This Row],[數量]]*VLOOKUP(訂單詳細資料表格[[#This Row],[產品編號]],產品資料表格[],4,FALSE)</f>
        <v>10931</v>
      </c>
    </row>
    <row r="674" spans="2:7" ht="16.5" customHeight="1" x14ac:dyDescent="0.25">
      <c r="B674" s="113" t="s">
        <v>375</v>
      </c>
      <c r="C674" s="128" t="s">
        <v>35</v>
      </c>
      <c r="D674" s="129">
        <v>26</v>
      </c>
      <c r="E674" s="130">
        <v>1916</v>
      </c>
      <c r="F674" s="130">
        <f>訂單詳細資料表格[[#This Row],[數量]]*訂單詳細資料表格[[#This Row],[售價]]</f>
        <v>49816</v>
      </c>
      <c r="G674" s="131">
        <f>訂單詳細資料表格[[#This Row],[數量]]*VLOOKUP(訂單詳細資料表格[[#This Row],[產品編號]],產品資料表格[],4,FALSE)</f>
        <v>24206</v>
      </c>
    </row>
    <row r="675" spans="2:7" ht="16.5" customHeight="1" x14ac:dyDescent="0.25">
      <c r="B675" s="113" t="s">
        <v>623</v>
      </c>
      <c r="C675" s="128" t="s">
        <v>21</v>
      </c>
      <c r="D675" s="129">
        <v>33</v>
      </c>
      <c r="E675" s="130">
        <v>507</v>
      </c>
      <c r="F675" s="130">
        <f>訂單詳細資料表格[[#This Row],[數量]]*訂單詳細資料表格[[#This Row],[售價]]</f>
        <v>16731</v>
      </c>
      <c r="G675" s="131">
        <f>訂單詳細資料表格[[#This Row],[數量]]*VLOOKUP(訂單詳細資料表格[[#This Row],[產品編號]],產品資料表格[],4,FALSE)</f>
        <v>9504</v>
      </c>
    </row>
    <row r="676" spans="2:7" ht="16.5" customHeight="1" x14ac:dyDescent="0.25">
      <c r="B676" s="113" t="s">
        <v>623</v>
      </c>
      <c r="C676" s="128" t="s">
        <v>38</v>
      </c>
      <c r="D676" s="129">
        <v>14</v>
      </c>
      <c r="E676" s="130">
        <v>1864</v>
      </c>
      <c r="F676" s="130">
        <f>訂單詳細資料表格[[#This Row],[數量]]*訂單詳細資料表格[[#This Row],[售價]]</f>
        <v>26096</v>
      </c>
      <c r="G676" s="131">
        <f>訂單詳細資料表格[[#This Row],[數量]]*VLOOKUP(訂單詳細資料表格[[#This Row],[產品編號]],產品資料表格[],4,FALSE)</f>
        <v>14952</v>
      </c>
    </row>
    <row r="677" spans="2:7" ht="16.5" customHeight="1" x14ac:dyDescent="0.25">
      <c r="B677" s="113" t="s">
        <v>623</v>
      </c>
      <c r="C677" s="128" t="s">
        <v>49</v>
      </c>
      <c r="D677" s="129">
        <v>28</v>
      </c>
      <c r="E677" s="130">
        <v>1502</v>
      </c>
      <c r="F677" s="130">
        <f>訂單詳細資料表格[[#This Row],[數量]]*訂單詳細資料表格[[#This Row],[售價]]</f>
        <v>42056</v>
      </c>
      <c r="G677" s="131">
        <f>訂單詳細資料表格[[#This Row],[數量]]*VLOOKUP(訂單詳細資料表格[[#This Row],[產品編號]],產品資料表格[],4,FALSE)</f>
        <v>32536</v>
      </c>
    </row>
    <row r="678" spans="2:7" ht="16.5" customHeight="1" x14ac:dyDescent="0.25">
      <c r="B678" s="113" t="s">
        <v>623</v>
      </c>
      <c r="C678" s="128" t="s">
        <v>13</v>
      </c>
      <c r="D678" s="129">
        <v>32</v>
      </c>
      <c r="E678" s="130">
        <v>495</v>
      </c>
      <c r="F678" s="130">
        <f>訂單詳細資料表格[[#This Row],[數量]]*訂單詳細資料表格[[#This Row],[售價]]</f>
        <v>15840</v>
      </c>
      <c r="G678" s="131">
        <f>訂單詳細資料表格[[#This Row],[數量]]*VLOOKUP(訂單詳細資料表格[[#This Row],[產品編號]],產品資料表格[],4,FALSE)</f>
        <v>7552</v>
      </c>
    </row>
    <row r="679" spans="2:7" ht="16.5" customHeight="1" x14ac:dyDescent="0.25">
      <c r="B679" s="113" t="s">
        <v>623</v>
      </c>
      <c r="C679" s="128" t="s">
        <v>32</v>
      </c>
      <c r="D679" s="129">
        <v>26</v>
      </c>
      <c r="E679" s="130">
        <v>1176</v>
      </c>
      <c r="F679" s="130">
        <f>訂單詳細資料表格[[#This Row],[數量]]*訂單詳細資料表格[[#This Row],[售價]]</f>
        <v>30576</v>
      </c>
      <c r="G679" s="131">
        <f>訂單詳細資料表格[[#This Row],[數量]]*VLOOKUP(訂單詳細資料表格[[#This Row],[產品編號]],產品資料表格[],4,FALSE)</f>
        <v>20592</v>
      </c>
    </row>
    <row r="680" spans="2:7" ht="16.5" customHeight="1" x14ac:dyDescent="0.25">
      <c r="B680" s="113" t="s">
        <v>376</v>
      </c>
      <c r="C680" s="128" t="s">
        <v>37</v>
      </c>
      <c r="D680" s="129">
        <v>56</v>
      </c>
      <c r="E680" s="130">
        <v>1588</v>
      </c>
      <c r="F680" s="130">
        <f>訂單詳細資料表格[[#This Row],[數量]]*訂單詳細資料表格[[#This Row],[售價]]</f>
        <v>88928</v>
      </c>
      <c r="G680" s="131">
        <f>訂單詳細資料表格[[#This Row],[數量]]*VLOOKUP(訂單詳細資料表格[[#This Row],[產品編號]],產品資料表格[],4,FALSE)</f>
        <v>45080</v>
      </c>
    </row>
    <row r="681" spans="2:7" ht="16.5" customHeight="1" x14ac:dyDescent="0.25">
      <c r="B681" s="113" t="s">
        <v>376</v>
      </c>
      <c r="C681" s="128" t="s">
        <v>49</v>
      </c>
      <c r="D681" s="129">
        <v>43</v>
      </c>
      <c r="E681" s="130">
        <v>1820</v>
      </c>
      <c r="F681" s="130">
        <f>訂單詳細資料表格[[#This Row],[數量]]*訂單詳細資料表格[[#This Row],[售價]]</f>
        <v>78260</v>
      </c>
      <c r="G681" s="131">
        <f>訂單詳細資料表格[[#This Row],[數量]]*VLOOKUP(訂單詳細資料表格[[#This Row],[產品編號]],產品資料表格[],4,FALSE)</f>
        <v>49966</v>
      </c>
    </row>
    <row r="682" spans="2:7" ht="16.5" customHeight="1" x14ac:dyDescent="0.25">
      <c r="B682" s="113" t="s">
        <v>376</v>
      </c>
      <c r="C682" s="128" t="s">
        <v>52</v>
      </c>
      <c r="D682" s="129">
        <v>32</v>
      </c>
      <c r="E682" s="130">
        <v>621</v>
      </c>
      <c r="F682" s="130">
        <f>訂單詳細資料表格[[#This Row],[數量]]*訂單詳細資料表格[[#This Row],[售價]]</f>
        <v>19872</v>
      </c>
      <c r="G682" s="131">
        <f>訂單詳細資料表格[[#This Row],[數量]]*VLOOKUP(訂單詳細資料表格[[#This Row],[產品編號]],產品資料表格[],4,FALSE)</f>
        <v>12768</v>
      </c>
    </row>
    <row r="683" spans="2:7" ht="16.5" customHeight="1" x14ac:dyDescent="0.25">
      <c r="B683" s="113" t="s">
        <v>376</v>
      </c>
      <c r="C683" s="128" t="s">
        <v>29</v>
      </c>
      <c r="D683" s="129">
        <v>28</v>
      </c>
      <c r="E683" s="130">
        <v>1894</v>
      </c>
      <c r="F683" s="130">
        <f>訂單詳細資料表格[[#This Row],[數量]]*訂單詳細資料表格[[#This Row],[售價]]</f>
        <v>53032</v>
      </c>
      <c r="G683" s="131">
        <f>訂單詳細資料表格[[#This Row],[數量]]*VLOOKUP(訂單詳細資料表格[[#This Row],[產品編號]],產品資料表格[],4,FALSE)</f>
        <v>25116</v>
      </c>
    </row>
    <row r="684" spans="2:7" ht="16.5" customHeight="1" x14ac:dyDescent="0.25">
      <c r="B684" s="113" t="s">
        <v>376</v>
      </c>
      <c r="C684" s="128" t="s">
        <v>19</v>
      </c>
      <c r="D684" s="129">
        <v>23</v>
      </c>
      <c r="E684" s="130">
        <v>485</v>
      </c>
      <c r="F684" s="130">
        <f>訂單詳細資料表格[[#This Row],[數量]]*訂單詳細資料表格[[#This Row],[售價]]</f>
        <v>11155</v>
      </c>
      <c r="G684" s="131">
        <f>訂單詳細資料表格[[#This Row],[數量]]*VLOOKUP(訂單詳細資料表格[[#This Row],[產品編號]],產品資料表格[],4,FALSE)</f>
        <v>6900</v>
      </c>
    </row>
    <row r="685" spans="2:7" ht="16.5" customHeight="1" x14ac:dyDescent="0.25">
      <c r="B685" s="113" t="s">
        <v>624</v>
      </c>
      <c r="C685" s="128" t="s">
        <v>8</v>
      </c>
      <c r="D685" s="129">
        <v>21</v>
      </c>
      <c r="E685" s="130">
        <v>1553</v>
      </c>
      <c r="F685" s="130">
        <f>訂單詳細資料表格[[#This Row],[數量]]*訂單詳細資料表格[[#This Row],[售價]]</f>
        <v>32613</v>
      </c>
      <c r="G685" s="131">
        <f>訂單詳細資料表格[[#This Row],[數量]]*VLOOKUP(訂單詳細資料表格[[#This Row],[產品編號]],產品資料表格[],4,FALSE)</f>
        <v>21924</v>
      </c>
    </row>
    <row r="686" spans="2:7" ht="16.5" customHeight="1" x14ac:dyDescent="0.25">
      <c r="B686" s="113" t="s">
        <v>377</v>
      </c>
      <c r="C686" s="128" t="s">
        <v>45</v>
      </c>
      <c r="D686" s="129">
        <v>51</v>
      </c>
      <c r="E686" s="130">
        <v>1490</v>
      </c>
      <c r="F686" s="130">
        <f>訂單詳細資料表格[[#This Row],[數量]]*訂單詳細資料表格[[#This Row],[售價]]</f>
        <v>75990</v>
      </c>
      <c r="G686" s="131">
        <f>訂單詳細資料表格[[#This Row],[數量]]*VLOOKUP(訂單詳細資料表格[[#This Row],[產品編號]],產品資料表格[],4,FALSE)</f>
        <v>30498</v>
      </c>
    </row>
    <row r="687" spans="2:7" ht="16.5" customHeight="1" x14ac:dyDescent="0.25">
      <c r="B687" s="113" t="s">
        <v>377</v>
      </c>
      <c r="C687" s="128" t="s">
        <v>17</v>
      </c>
      <c r="D687" s="129">
        <v>52</v>
      </c>
      <c r="E687" s="130">
        <v>186</v>
      </c>
      <c r="F687" s="130">
        <f>訂單詳細資料表格[[#This Row],[數量]]*訂單詳細資料表格[[#This Row],[售價]]</f>
        <v>9672</v>
      </c>
      <c r="G687" s="131">
        <f>訂單詳細資料表格[[#This Row],[數量]]*VLOOKUP(訂單詳細資料表格[[#This Row],[產品編號]],產品資料表格[],4,FALSE)</f>
        <v>5512</v>
      </c>
    </row>
    <row r="688" spans="2:7" ht="16.5" customHeight="1" x14ac:dyDescent="0.25">
      <c r="B688" s="113" t="s">
        <v>378</v>
      </c>
      <c r="C688" s="128" t="s">
        <v>52</v>
      </c>
      <c r="D688" s="129">
        <v>26</v>
      </c>
      <c r="E688" s="130">
        <v>483</v>
      </c>
      <c r="F688" s="130">
        <f>訂單詳細資料表格[[#This Row],[數量]]*訂單詳細資料表格[[#This Row],[售價]]</f>
        <v>12558</v>
      </c>
      <c r="G688" s="131">
        <f>訂單詳細資料表格[[#This Row],[數量]]*VLOOKUP(訂單詳細資料表格[[#This Row],[產品編號]],產品資料表格[],4,FALSE)</f>
        <v>10374</v>
      </c>
    </row>
    <row r="689" spans="2:7" ht="16.5" customHeight="1" x14ac:dyDescent="0.25">
      <c r="B689" s="113" t="s">
        <v>378</v>
      </c>
      <c r="C689" s="128" t="s">
        <v>40</v>
      </c>
      <c r="D689" s="129">
        <v>64</v>
      </c>
      <c r="E689" s="130">
        <v>166</v>
      </c>
      <c r="F689" s="130">
        <f>訂單詳細資料表格[[#This Row],[數量]]*訂單詳細資料表格[[#This Row],[售價]]</f>
        <v>10624</v>
      </c>
      <c r="G689" s="131">
        <f>訂單詳細資料表格[[#This Row],[數量]]*VLOOKUP(訂單詳細資料表格[[#This Row],[產品編號]],產品資料表格[],4,FALSE)</f>
        <v>6272</v>
      </c>
    </row>
    <row r="690" spans="2:7" ht="16.5" customHeight="1" x14ac:dyDescent="0.25">
      <c r="B690" s="113" t="s">
        <v>625</v>
      </c>
      <c r="C690" s="128" t="s">
        <v>41</v>
      </c>
      <c r="D690" s="129">
        <v>24</v>
      </c>
      <c r="E690" s="130">
        <v>1561</v>
      </c>
      <c r="F690" s="130">
        <f>訂單詳細資料表格[[#This Row],[數量]]*訂單詳細資料表格[[#This Row],[售價]]</f>
        <v>37464</v>
      </c>
      <c r="G690" s="131">
        <f>訂單詳細資料表格[[#This Row],[數量]]*VLOOKUP(訂單詳細資料表格[[#This Row],[產品編號]],產品資料表格[],4,FALSE)</f>
        <v>18600</v>
      </c>
    </row>
    <row r="691" spans="2:7" ht="16.5" customHeight="1" x14ac:dyDescent="0.25">
      <c r="B691" s="113" t="s">
        <v>379</v>
      </c>
      <c r="C691" s="128" t="s">
        <v>16</v>
      </c>
      <c r="D691" s="129">
        <v>58</v>
      </c>
      <c r="E691" s="130">
        <v>2449</v>
      </c>
      <c r="F691" s="130">
        <f>訂單詳細資料表格[[#This Row],[數量]]*訂單詳細資料表格[[#This Row],[售價]]</f>
        <v>142042</v>
      </c>
      <c r="G691" s="131">
        <f>訂單詳細資料表格[[#This Row],[數量]]*VLOOKUP(訂單詳細資料表格[[#This Row],[產品編號]],產品資料表格[],4,FALSE)</f>
        <v>52490</v>
      </c>
    </row>
    <row r="692" spans="2:7" ht="16.5" customHeight="1" x14ac:dyDescent="0.25">
      <c r="B692" s="113" t="s">
        <v>379</v>
      </c>
      <c r="C692" s="128" t="s">
        <v>2</v>
      </c>
      <c r="D692" s="129">
        <v>55</v>
      </c>
      <c r="E692" s="130">
        <v>596</v>
      </c>
      <c r="F692" s="130">
        <f>訂單詳細資料表格[[#This Row],[數量]]*訂單詳細資料表格[[#This Row],[售價]]</f>
        <v>32780</v>
      </c>
      <c r="G692" s="131">
        <f>訂單詳細資料表格[[#This Row],[數量]]*VLOOKUP(訂單詳細資料表格[[#This Row],[產品編號]],產品資料表格[],4,FALSE)</f>
        <v>23375</v>
      </c>
    </row>
    <row r="693" spans="2:7" ht="16.5" customHeight="1" x14ac:dyDescent="0.25">
      <c r="B693" s="113" t="s">
        <v>379</v>
      </c>
      <c r="C693" s="128" t="s">
        <v>12</v>
      </c>
      <c r="D693" s="129">
        <v>47</v>
      </c>
      <c r="E693" s="130">
        <v>2276</v>
      </c>
      <c r="F693" s="130">
        <f>訂單詳細資料表格[[#This Row],[數量]]*訂單詳細資料表格[[#This Row],[售價]]</f>
        <v>106972</v>
      </c>
      <c r="G693" s="131">
        <f>訂單詳細資料表格[[#This Row],[數量]]*VLOOKUP(訂單詳細資料表格[[#This Row],[產品編號]],產品資料表格[],4,FALSE)</f>
        <v>52734</v>
      </c>
    </row>
    <row r="694" spans="2:7" ht="16.5" customHeight="1" x14ac:dyDescent="0.25">
      <c r="B694" s="113" t="s">
        <v>626</v>
      </c>
      <c r="C694" s="128" t="s">
        <v>47</v>
      </c>
      <c r="D694" s="129">
        <v>20</v>
      </c>
      <c r="E694" s="130">
        <v>341</v>
      </c>
      <c r="F694" s="130">
        <f>訂單詳細資料表格[[#This Row],[數量]]*訂單詳細資料表格[[#This Row],[售價]]</f>
        <v>6820</v>
      </c>
      <c r="G694" s="131">
        <f>訂單詳細資料表格[[#This Row],[數量]]*VLOOKUP(訂單詳細資料表格[[#This Row],[產品編號]],產品資料表格[],4,FALSE)</f>
        <v>4620</v>
      </c>
    </row>
    <row r="695" spans="2:7" ht="16.5" customHeight="1" x14ac:dyDescent="0.25">
      <c r="B695" s="113" t="s">
        <v>626</v>
      </c>
      <c r="C695" s="128" t="s">
        <v>17</v>
      </c>
      <c r="D695" s="129">
        <v>69</v>
      </c>
      <c r="E695" s="130">
        <v>186</v>
      </c>
      <c r="F695" s="130">
        <f>訂單詳細資料表格[[#This Row],[數量]]*訂單詳細資料表格[[#This Row],[售價]]</f>
        <v>12834</v>
      </c>
      <c r="G695" s="131">
        <f>訂單詳細資料表格[[#This Row],[數量]]*VLOOKUP(訂單詳細資料表格[[#This Row],[產品編號]],產品資料表格[],4,FALSE)</f>
        <v>7314</v>
      </c>
    </row>
    <row r="696" spans="2:7" ht="16.5" customHeight="1" x14ac:dyDescent="0.25">
      <c r="B696" s="113" t="s">
        <v>626</v>
      </c>
      <c r="C696" s="128" t="s">
        <v>19</v>
      </c>
      <c r="D696" s="129">
        <v>32</v>
      </c>
      <c r="E696" s="130">
        <v>412</v>
      </c>
      <c r="F696" s="130">
        <f>訂單詳細資料表格[[#This Row],[數量]]*訂單詳細資料表格[[#This Row],[售價]]</f>
        <v>13184</v>
      </c>
      <c r="G696" s="131">
        <f>訂單詳細資料表格[[#This Row],[數量]]*VLOOKUP(訂單詳細資料表格[[#This Row],[產品編號]],產品資料表格[],4,FALSE)</f>
        <v>9600</v>
      </c>
    </row>
    <row r="697" spans="2:7" ht="16.5" customHeight="1" x14ac:dyDescent="0.25">
      <c r="B697" s="113" t="s">
        <v>626</v>
      </c>
      <c r="C697" s="128" t="s">
        <v>53</v>
      </c>
      <c r="D697" s="129">
        <v>16</v>
      </c>
      <c r="E697" s="130">
        <v>1318</v>
      </c>
      <c r="F697" s="130">
        <f>訂單詳細資料表格[[#This Row],[數量]]*訂單詳細資料表格[[#This Row],[售價]]</f>
        <v>21088</v>
      </c>
      <c r="G697" s="131">
        <f>訂單詳細資料表格[[#This Row],[數量]]*VLOOKUP(訂單詳細資料表格[[#This Row],[產品編號]],產品資料表格[],4,FALSE)</f>
        <v>12112</v>
      </c>
    </row>
    <row r="698" spans="2:7" ht="16.5" customHeight="1" x14ac:dyDescent="0.25">
      <c r="B698" s="113" t="s">
        <v>380</v>
      </c>
      <c r="C698" s="128" t="s">
        <v>52</v>
      </c>
      <c r="D698" s="129">
        <v>46</v>
      </c>
      <c r="E698" s="130">
        <v>660</v>
      </c>
      <c r="F698" s="130">
        <f>訂單詳細資料表格[[#This Row],[數量]]*訂單詳細資料表格[[#This Row],[售價]]</f>
        <v>30360</v>
      </c>
      <c r="G698" s="131">
        <f>訂單詳細資料表格[[#This Row],[數量]]*VLOOKUP(訂單詳細資料表格[[#This Row],[產品編號]],產品資料表格[],4,FALSE)</f>
        <v>18354</v>
      </c>
    </row>
    <row r="699" spans="2:7" ht="16.5" customHeight="1" x14ac:dyDescent="0.25">
      <c r="B699" s="113" t="s">
        <v>380</v>
      </c>
      <c r="C699" s="128" t="s">
        <v>53</v>
      </c>
      <c r="D699" s="129">
        <v>28</v>
      </c>
      <c r="E699" s="130">
        <v>1084</v>
      </c>
      <c r="F699" s="130">
        <f>訂單詳細資料表格[[#This Row],[數量]]*訂單詳細資料表格[[#This Row],[售價]]</f>
        <v>30352</v>
      </c>
      <c r="G699" s="131">
        <f>訂單詳細資料表格[[#This Row],[數量]]*VLOOKUP(訂單詳細資料表格[[#This Row],[產品編號]],產品資料表格[],4,FALSE)</f>
        <v>21196</v>
      </c>
    </row>
    <row r="700" spans="2:7" ht="16.5" customHeight="1" x14ac:dyDescent="0.25">
      <c r="B700" s="113" t="s">
        <v>381</v>
      </c>
      <c r="C700" s="128" t="s">
        <v>42</v>
      </c>
      <c r="D700" s="129">
        <v>51</v>
      </c>
      <c r="E700" s="130">
        <v>1390</v>
      </c>
      <c r="F700" s="130">
        <f>訂單詳細資料表格[[#This Row],[數量]]*訂單詳細資料表格[[#This Row],[售價]]</f>
        <v>70890</v>
      </c>
      <c r="G700" s="131">
        <f>訂單詳細資料表格[[#This Row],[數量]]*VLOOKUP(訂單詳細資料表格[[#This Row],[產品編號]],產品資料表格[],4,FALSE)</f>
        <v>58752</v>
      </c>
    </row>
    <row r="701" spans="2:7" ht="16.5" customHeight="1" x14ac:dyDescent="0.25">
      <c r="B701" s="113" t="s">
        <v>627</v>
      </c>
      <c r="C701" s="128" t="s">
        <v>21</v>
      </c>
      <c r="D701" s="129">
        <v>17</v>
      </c>
      <c r="E701" s="130">
        <v>552</v>
      </c>
      <c r="F701" s="130">
        <f>訂單詳細資料表格[[#This Row],[數量]]*訂單詳細資料表格[[#This Row],[售價]]</f>
        <v>9384</v>
      </c>
      <c r="G701" s="131">
        <f>訂單詳細資料表格[[#This Row],[數量]]*VLOOKUP(訂單詳細資料表格[[#This Row],[產品編號]],產品資料表格[],4,FALSE)</f>
        <v>4896</v>
      </c>
    </row>
    <row r="702" spans="2:7" ht="16.5" customHeight="1" x14ac:dyDescent="0.25">
      <c r="B702" s="113" t="s">
        <v>627</v>
      </c>
      <c r="C702" s="128" t="s">
        <v>52</v>
      </c>
      <c r="D702" s="129">
        <v>54</v>
      </c>
      <c r="E702" s="130">
        <v>611</v>
      </c>
      <c r="F702" s="130">
        <f>訂單詳細資料表格[[#This Row],[數量]]*訂單詳細資料表格[[#This Row],[售價]]</f>
        <v>32994</v>
      </c>
      <c r="G702" s="131">
        <f>訂單詳細資料表格[[#This Row],[數量]]*VLOOKUP(訂單詳細資料表格[[#This Row],[產品編號]],產品資料表格[],4,FALSE)</f>
        <v>21546</v>
      </c>
    </row>
    <row r="703" spans="2:7" ht="16.5" customHeight="1" x14ac:dyDescent="0.25">
      <c r="B703" s="113" t="s">
        <v>382</v>
      </c>
      <c r="C703" s="128" t="s">
        <v>25</v>
      </c>
      <c r="D703" s="129">
        <v>52</v>
      </c>
      <c r="E703" s="130">
        <v>1233</v>
      </c>
      <c r="F703" s="130">
        <f>訂單詳細資料表格[[#This Row],[數量]]*訂單詳細資料表格[[#This Row],[售價]]</f>
        <v>64116</v>
      </c>
      <c r="G703" s="131">
        <f>訂單詳細資料表格[[#This Row],[數量]]*VLOOKUP(訂單詳細資料表格[[#This Row],[產品編號]],產品資料表格[],4,FALSE)</f>
        <v>33436</v>
      </c>
    </row>
    <row r="704" spans="2:7" ht="16.5" customHeight="1" x14ac:dyDescent="0.25">
      <c r="B704" s="113" t="s">
        <v>628</v>
      </c>
      <c r="C704" s="128" t="s">
        <v>15</v>
      </c>
      <c r="D704" s="129">
        <v>46</v>
      </c>
      <c r="E704" s="130">
        <v>1397</v>
      </c>
      <c r="F704" s="130">
        <f>訂單詳細資料表格[[#This Row],[數量]]*訂單詳細資料表格[[#This Row],[售價]]</f>
        <v>64262</v>
      </c>
      <c r="G704" s="131">
        <f>訂單詳細資料表格[[#This Row],[數量]]*VLOOKUP(訂單詳細資料表格[[#This Row],[產品編號]],產品資料表格[],4,FALSE)</f>
        <v>30314</v>
      </c>
    </row>
    <row r="705" spans="2:7" ht="16.5" customHeight="1" x14ac:dyDescent="0.25">
      <c r="B705" s="113" t="s">
        <v>383</v>
      </c>
      <c r="C705" s="128" t="s">
        <v>37</v>
      </c>
      <c r="D705" s="129">
        <v>25</v>
      </c>
      <c r="E705" s="130">
        <v>984</v>
      </c>
      <c r="F705" s="130">
        <f>訂單詳細資料表格[[#This Row],[數量]]*訂單詳細資料表格[[#This Row],[售價]]</f>
        <v>24600</v>
      </c>
      <c r="G705" s="131">
        <f>訂單詳細資料表格[[#This Row],[數量]]*VLOOKUP(訂單詳細資料表格[[#This Row],[產品編號]],產品資料表格[],4,FALSE)</f>
        <v>20125</v>
      </c>
    </row>
    <row r="706" spans="2:7" ht="16.5" customHeight="1" x14ac:dyDescent="0.25">
      <c r="B706" s="113" t="s">
        <v>383</v>
      </c>
      <c r="C706" s="128" t="s">
        <v>17</v>
      </c>
      <c r="D706" s="129">
        <v>15</v>
      </c>
      <c r="E706" s="130">
        <v>181</v>
      </c>
      <c r="F706" s="130">
        <f>訂單詳細資料表格[[#This Row],[數量]]*訂單詳細資料表格[[#This Row],[售價]]</f>
        <v>2715</v>
      </c>
      <c r="G706" s="131">
        <f>訂單詳細資料表格[[#This Row],[數量]]*VLOOKUP(訂單詳細資料表格[[#This Row],[產品編號]],產品資料表格[],4,FALSE)</f>
        <v>1590</v>
      </c>
    </row>
    <row r="707" spans="2:7" ht="16.5" customHeight="1" x14ac:dyDescent="0.25">
      <c r="B707" s="113" t="s">
        <v>384</v>
      </c>
      <c r="C707" s="128" t="s">
        <v>15</v>
      </c>
      <c r="D707" s="129">
        <v>28</v>
      </c>
      <c r="E707" s="130">
        <v>1001</v>
      </c>
      <c r="F707" s="130">
        <f>訂單詳細資料表格[[#This Row],[數量]]*訂單詳細資料表格[[#This Row],[售價]]</f>
        <v>28028</v>
      </c>
      <c r="G707" s="131">
        <f>訂單詳細資料表格[[#This Row],[數量]]*VLOOKUP(訂單詳細資料表格[[#This Row],[產品編號]],產品資料表格[],4,FALSE)</f>
        <v>18452</v>
      </c>
    </row>
    <row r="708" spans="2:7" ht="16.5" customHeight="1" x14ac:dyDescent="0.25">
      <c r="B708" s="113" t="s">
        <v>384</v>
      </c>
      <c r="C708" s="128" t="s">
        <v>51</v>
      </c>
      <c r="D708" s="129">
        <v>51</v>
      </c>
      <c r="E708" s="130">
        <v>1523</v>
      </c>
      <c r="F708" s="130">
        <f>訂單詳細資料表格[[#This Row],[數量]]*訂單詳細資料表格[[#This Row],[售價]]</f>
        <v>77673</v>
      </c>
      <c r="G708" s="131">
        <f>訂單詳細資料表格[[#This Row],[數量]]*VLOOKUP(訂單詳細資料表格[[#This Row],[產品編號]],產品資料表格[],4,FALSE)</f>
        <v>58395</v>
      </c>
    </row>
    <row r="709" spans="2:7" ht="16.5" customHeight="1" x14ac:dyDescent="0.25">
      <c r="B709" s="113" t="s">
        <v>384</v>
      </c>
      <c r="C709" s="128" t="s">
        <v>24</v>
      </c>
      <c r="D709" s="129">
        <v>41</v>
      </c>
      <c r="E709" s="130">
        <v>1159</v>
      </c>
      <c r="F709" s="130">
        <f>訂單詳細資料表格[[#This Row],[數量]]*訂單詳細資料表格[[#This Row],[售價]]</f>
        <v>47519</v>
      </c>
      <c r="G709" s="131">
        <f>訂單詳細資料表格[[#This Row],[數量]]*VLOOKUP(訂單詳細資料表格[[#This Row],[產品編號]],產品資料表格[],4,FALSE)</f>
        <v>26240</v>
      </c>
    </row>
    <row r="710" spans="2:7" ht="16.5" customHeight="1" x14ac:dyDescent="0.25">
      <c r="B710" s="113" t="s">
        <v>384</v>
      </c>
      <c r="C710" s="128" t="s">
        <v>29</v>
      </c>
      <c r="D710" s="129">
        <v>49</v>
      </c>
      <c r="E710" s="130">
        <v>1097</v>
      </c>
      <c r="F710" s="130">
        <f>訂單詳細資料表格[[#This Row],[數量]]*訂單詳細資料表格[[#This Row],[售價]]</f>
        <v>53753</v>
      </c>
      <c r="G710" s="131">
        <f>訂單詳細資料表格[[#This Row],[數量]]*VLOOKUP(訂單詳細資料表格[[#This Row],[產品編號]],產品資料表格[],4,FALSE)</f>
        <v>43953</v>
      </c>
    </row>
    <row r="711" spans="2:7" ht="16.5" customHeight="1" x14ac:dyDescent="0.25">
      <c r="B711" s="113" t="s">
        <v>384</v>
      </c>
      <c r="C711" s="128" t="s">
        <v>19</v>
      </c>
      <c r="D711" s="129">
        <v>65</v>
      </c>
      <c r="E711" s="130">
        <v>562</v>
      </c>
      <c r="F711" s="130">
        <f>訂單詳細資料表格[[#This Row],[數量]]*訂單詳細資料表格[[#This Row],[售價]]</f>
        <v>36530</v>
      </c>
      <c r="G711" s="131">
        <f>訂單詳細資料表格[[#This Row],[數量]]*VLOOKUP(訂單詳細資料表格[[#This Row],[產品編號]],產品資料表格[],4,FALSE)</f>
        <v>19500</v>
      </c>
    </row>
    <row r="712" spans="2:7" ht="16.5" customHeight="1" x14ac:dyDescent="0.25">
      <c r="B712" s="113" t="s">
        <v>629</v>
      </c>
      <c r="C712" s="128" t="s">
        <v>53</v>
      </c>
      <c r="D712" s="129">
        <v>25</v>
      </c>
      <c r="E712" s="130">
        <v>1075</v>
      </c>
      <c r="F712" s="130">
        <f>訂單詳細資料表格[[#This Row],[數量]]*訂單詳細資料表格[[#This Row],[售價]]</f>
        <v>26875</v>
      </c>
      <c r="G712" s="131">
        <f>訂單詳細資料表格[[#This Row],[數量]]*VLOOKUP(訂單詳細資料表格[[#This Row],[產品編號]],產品資料表格[],4,FALSE)</f>
        <v>18925</v>
      </c>
    </row>
    <row r="713" spans="2:7" ht="16.5" customHeight="1" x14ac:dyDescent="0.25">
      <c r="B713" s="113" t="s">
        <v>385</v>
      </c>
      <c r="C713" s="128" t="s">
        <v>48</v>
      </c>
      <c r="D713" s="129">
        <v>59</v>
      </c>
      <c r="E713" s="130">
        <v>424</v>
      </c>
      <c r="F713" s="130">
        <f>訂單詳細資料表格[[#This Row],[數量]]*訂單詳細資料表格[[#This Row],[售價]]</f>
        <v>25016</v>
      </c>
      <c r="G713" s="131">
        <f>訂單詳細資料表格[[#This Row],[數量]]*VLOOKUP(訂單詳細資料表格[[#This Row],[產品編號]],產品資料表格[],4,FALSE)</f>
        <v>10797</v>
      </c>
    </row>
    <row r="714" spans="2:7" ht="16.5" customHeight="1" x14ac:dyDescent="0.25">
      <c r="B714" s="113" t="s">
        <v>246</v>
      </c>
      <c r="C714" s="128" t="s">
        <v>19</v>
      </c>
      <c r="D714" s="129">
        <v>49</v>
      </c>
      <c r="E714" s="130">
        <v>533</v>
      </c>
      <c r="F714" s="130">
        <f>訂單詳細資料表格[[#This Row],[數量]]*訂單詳細資料表格[[#This Row],[售價]]</f>
        <v>26117</v>
      </c>
      <c r="G714" s="131">
        <f>訂單詳細資料表格[[#This Row],[數量]]*VLOOKUP(訂單詳細資料表格[[#This Row],[產品編號]],產品資料表格[],4,FALSE)</f>
        <v>14700</v>
      </c>
    </row>
    <row r="715" spans="2:7" ht="16.5" customHeight="1" x14ac:dyDescent="0.25">
      <c r="B715" s="113" t="s">
        <v>248</v>
      </c>
      <c r="C715" s="128" t="s">
        <v>22</v>
      </c>
      <c r="D715" s="129">
        <v>74</v>
      </c>
      <c r="E715" s="130">
        <v>1458</v>
      </c>
      <c r="F715" s="130">
        <f>訂單詳細資料表格[[#This Row],[數量]]*訂單詳細資料表格[[#This Row],[售價]]</f>
        <v>107892</v>
      </c>
      <c r="G715" s="131">
        <f>訂單詳細資料表格[[#This Row],[數量]]*VLOOKUP(訂單詳細資料表格[[#This Row],[產品編號]],產品資料表格[],4,FALSE)</f>
        <v>60828</v>
      </c>
    </row>
    <row r="716" spans="2:7" ht="16.5" customHeight="1" x14ac:dyDescent="0.25">
      <c r="B716" s="113" t="s">
        <v>249</v>
      </c>
      <c r="C716" s="128" t="s">
        <v>4</v>
      </c>
      <c r="D716" s="129">
        <v>34</v>
      </c>
      <c r="E716" s="130">
        <v>2375</v>
      </c>
      <c r="F716" s="130">
        <f>訂單詳細資料表格[[#This Row],[數量]]*訂單詳細資料表格[[#This Row],[售價]]</f>
        <v>80750</v>
      </c>
      <c r="G716" s="131">
        <f>訂單詳細資料表格[[#This Row],[數量]]*VLOOKUP(訂單詳細資料表格[[#This Row],[產品編號]],產品資料表格[],4,FALSE)</f>
        <v>38930</v>
      </c>
    </row>
    <row r="717" spans="2:7" ht="16.5" customHeight="1" x14ac:dyDescent="0.25">
      <c r="B717" s="113" t="s">
        <v>250</v>
      </c>
      <c r="C717" s="128" t="s">
        <v>173</v>
      </c>
      <c r="D717" s="129">
        <v>51</v>
      </c>
      <c r="E717" s="130">
        <v>1004</v>
      </c>
      <c r="F717" s="130">
        <f>訂單詳細資料表格[[#This Row],[數量]]*訂單詳細資料表格[[#This Row],[售價]]</f>
        <v>51204</v>
      </c>
      <c r="G717" s="131">
        <f>訂單詳細資料表格[[#This Row],[數量]]*VLOOKUP(訂單詳細資料表格[[#This Row],[產品編號]],產品資料表格[],4,FALSE)</f>
        <v>36873</v>
      </c>
    </row>
    <row r="718" spans="2:7" ht="16.5" customHeight="1" x14ac:dyDescent="0.25">
      <c r="B718" s="113" t="s">
        <v>251</v>
      </c>
      <c r="C718" s="128" t="s">
        <v>13</v>
      </c>
      <c r="D718" s="129">
        <v>26</v>
      </c>
      <c r="E718" s="130">
        <v>309</v>
      </c>
      <c r="F718" s="130">
        <f>訂單詳細資料表格[[#This Row],[數量]]*訂單詳細資料表格[[#This Row],[售價]]</f>
        <v>8034</v>
      </c>
      <c r="G718" s="131">
        <f>訂單詳細資料表格[[#This Row],[數量]]*VLOOKUP(訂單詳細資料表格[[#This Row],[產品編號]],產品資料表格[],4,FALSE)</f>
        <v>6136</v>
      </c>
    </row>
    <row r="719" spans="2:7" ht="16.5" customHeight="1" x14ac:dyDescent="0.25">
      <c r="B719" s="113" t="s">
        <v>386</v>
      </c>
      <c r="C719" s="128" t="s">
        <v>5</v>
      </c>
      <c r="D719" s="129">
        <v>44</v>
      </c>
      <c r="E719" s="130">
        <v>330</v>
      </c>
      <c r="F719" s="130">
        <f>訂單詳細資料表格[[#This Row],[數量]]*訂單詳細資料表格[[#This Row],[售價]]</f>
        <v>14520</v>
      </c>
      <c r="G719" s="131">
        <f>訂單詳細資料表格[[#This Row],[數量]]*VLOOKUP(訂單詳細資料表格[[#This Row],[產品編號]],產品資料表格[],4,FALSE)</f>
        <v>9240</v>
      </c>
    </row>
    <row r="720" spans="2:7" ht="16.5" customHeight="1" x14ac:dyDescent="0.25">
      <c r="B720" s="113" t="s">
        <v>386</v>
      </c>
      <c r="C720" s="128" t="s">
        <v>53</v>
      </c>
      <c r="D720" s="129">
        <v>27</v>
      </c>
      <c r="E720" s="130">
        <v>1046</v>
      </c>
      <c r="F720" s="130">
        <f>訂單詳細資料表格[[#This Row],[數量]]*訂單詳細資料表格[[#This Row],[售價]]</f>
        <v>28242</v>
      </c>
      <c r="G720" s="131">
        <f>訂單詳細資料表格[[#This Row],[數量]]*VLOOKUP(訂單詳細資料表格[[#This Row],[產品編號]],產品資料表格[],4,FALSE)</f>
        <v>20439</v>
      </c>
    </row>
    <row r="721" spans="2:7" ht="16.5" customHeight="1" x14ac:dyDescent="0.25">
      <c r="B721" s="113" t="s">
        <v>245</v>
      </c>
      <c r="C721" s="128" t="s">
        <v>21</v>
      </c>
      <c r="D721" s="129">
        <v>32</v>
      </c>
      <c r="E721" s="130">
        <v>635</v>
      </c>
      <c r="F721" s="130">
        <f>訂單詳細資料表格[[#This Row],[數量]]*訂單詳細資料表格[[#This Row],[售價]]</f>
        <v>20320</v>
      </c>
      <c r="G721" s="131">
        <f>訂單詳細資料表格[[#This Row],[數量]]*VLOOKUP(訂單詳細資料表格[[#This Row],[產品編號]],產品資料表格[],4,FALSE)</f>
        <v>9216</v>
      </c>
    </row>
    <row r="722" spans="2:7" ht="16.5" customHeight="1" x14ac:dyDescent="0.25">
      <c r="B722" s="113" t="s">
        <v>387</v>
      </c>
      <c r="C722" s="128" t="s">
        <v>46</v>
      </c>
      <c r="D722" s="129">
        <v>38</v>
      </c>
      <c r="E722" s="130">
        <v>1639</v>
      </c>
      <c r="F722" s="130">
        <f>訂單詳細資料表格[[#This Row],[數量]]*訂單詳細資料表格[[#This Row],[售價]]</f>
        <v>62282</v>
      </c>
      <c r="G722" s="131">
        <f>訂單詳細資料表格[[#This Row],[數量]]*VLOOKUP(訂單詳細資料表格[[#This Row],[產品編號]],產品資料表格[],4,FALSE)</f>
        <v>43852</v>
      </c>
    </row>
    <row r="723" spans="2:7" ht="16.5" customHeight="1" x14ac:dyDescent="0.25">
      <c r="B723" s="113" t="s">
        <v>247</v>
      </c>
      <c r="C723" s="128" t="s">
        <v>22</v>
      </c>
      <c r="D723" s="129">
        <v>19</v>
      </c>
      <c r="E723" s="130">
        <v>1212</v>
      </c>
      <c r="F723" s="130">
        <f>訂單詳細資料表格[[#This Row],[數量]]*訂單詳細資料表格[[#This Row],[售價]]</f>
        <v>23028</v>
      </c>
      <c r="G723" s="131">
        <f>訂單詳細資料表格[[#This Row],[數量]]*VLOOKUP(訂單詳細資料表格[[#This Row],[產品編號]],產品資料表格[],4,FALSE)</f>
        <v>15618</v>
      </c>
    </row>
    <row r="724" spans="2:7" ht="16.5" customHeight="1" x14ac:dyDescent="0.25">
      <c r="B724" s="113" t="s">
        <v>388</v>
      </c>
      <c r="C724" s="128" t="s">
        <v>42</v>
      </c>
      <c r="D724" s="129">
        <v>33</v>
      </c>
      <c r="E724" s="130">
        <v>1717</v>
      </c>
      <c r="F724" s="130">
        <f>訂單詳細資料表格[[#This Row],[數量]]*訂單詳細資料表格[[#This Row],[售價]]</f>
        <v>56661</v>
      </c>
      <c r="G724" s="131">
        <f>訂單詳細資料表格[[#This Row],[數量]]*VLOOKUP(訂單詳細資料表格[[#This Row],[產品編號]],產品資料表格[],4,FALSE)</f>
        <v>38016</v>
      </c>
    </row>
    <row r="725" spans="2:7" ht="16.5" customHeight="1" x14ac:dyDescent="0.25">
      <c r="B725" s="113" t="s">
        <v>388</v>
      </c>
      <c r="C725" s="128" t="s">
        <v>52</v>
      </c>
      <c r="D725" s="129">
        <v>33</v>
      </c>
      <c r="E725" s="130">
        <v>527</v>
      </c>
      <c r="F725" s="130">
        <f>訂單詳細資料表格[[#This Row],[數量]]*訂單詳細資料表格[[#This Row],[售價]]</f>
        <v>17391</v>
      </c>
      <c r="G725" s="131">
        <f>訂單詳細資料表格[[#This Row],[數量]]*VLOOKUP(訂單詳細資料表格[[#This Row],[產品編號]],產品資料表格[],4,FALSE)</f>
        <v>13167</v>
      </c>
    </row>
    <row r="726" spans="2:7" ht="16.5" customHeight="1" x14ac:dyDescent="0.25">
      <c r="B726" s="113" t="s">
        <v>630</v>
      </c>
      <c r="C726" s="128" t="s">
        <v>42</v>
      </c>
      <c r="D726" s="129">
        <v>47</v>
      </c>
      <c r="E726" s="130">
        <v>1680</v>
      </c>
      <c r="F726" s="130">
        <f>訂單詳細資料表格[[#This Row],[數量]]*訂單詳細資料表格[[#This Row],[售價]]</f>
        <v>78960</v>
      </c>
      <c r="G726" s="131">
        <f>訂單詳細資料表格[[#This Row],[數量]]*VLOOKUP(訂單詳細資料表格[[#This Row],[產品編號]],產品資料表格[],4,FALSE)</f>
        <v>54144</v>
      </c>
    </row>
    <row r="727" spans="2:7" ht="16.5" customHeight="1" x14ac:dyDescent="0.25">
      <c r="B727" s="113" t="s">
        <v>630</v>
      </c>
      <c r="C727" s="128" t="s">
        <v>5</v>
      </c>
      <c r="D727" s="129">
        <v>72</v>
      </c>
      <c r="E727" s="130">
        <v>313</v>
      </c>
      <c r="F727" s="130">
        <f>訂單詳細資料表格[[#This Row],[數量]]*訂單詳細資料表格[[#This Row],[售價]]</f>
        <v>22536</v>
      </c>
      <c r="G727" s="131">
        <f>訂單詳細資料表格[[#This Row],[數量]]*VLOOKUP(訂單詳細資料表格[[#This Row],[產品編號]],產品資料表格[],4,FALSE)</f>
        <v>15120</v>
      </c>
    </row>
    <row r="728" spans="2:7" ht="16.5" customHeight="1" x14ac:dyDescent="0.25">
      <c r="B728" s="113" t="s">
        <v>630</v>
      </c>
      <c r="C728" s="128" t="s">
        <v>29</v>
      </c>
      <c r="D728" s="129">
        <v>33</v>
      </c>
      <c r="E728" s="130">
        <v>1612</v>
      </c>
      <c r="F728" s="130">
        <f>訂單詳細資料表格[[#This Row],[數量]]*訂單詳細資料表格[[#This Row],[售價]]</f>
        <v>53196</v>
      </c>
      <c r="G728" s="131">
        <f>訂單詳細資料表格[[#This Row],[數量]]*VLOOKUP(訂單詳細資料表格[[#This Row],[產品編號]],產品資料表格[],4,FALSE)</f>
        <v>29601</v>
      </c>
    </row>
    <row r="729" spans="2:7" ht="16.5" customHeight="1" x14ac:dyDescent="0.25">
      <c r="B729" s="113" t="s">
        <v>389</v>
      </c>
      <c r="C729" s="128" t="s">
        <v>14</v>
      </c>
      <c r="D729" s="129">
        <v>56</v>
      </c>
      <c r="E729" s="130">
        <v>1339</v>
      </c>
      <c r="F729" s="130">
        <f>訂單詳細資料表格[[#This Row],[數量]]*訂單詳細資料表格[[#This Row],[售價]]</f>
        <v>74984</v>
      </c>
      <c r="G729" s="131">
        <f>訂單詳細資料表格[[#This Row],[數量]]*VLOOKUP(訂單詳細資料表格[[#This Row],[產品編號]],產品資料表格[],4,FALSE)</f>
        <v>34160</v>
      </c>
    </row>
    <row r="730" spans="2:7" ht="16.5" customHeight="1" x14ac:dyDescent="0.25">
      <c r="B730" s="113" t="s">
        <v>389</v>
      </c>
      <c r="C730" s="128" t="s">
        <v>44</v>
      </c>
      <c r="D730" s="129">
        <v>18</v>
      </c>
      <c r="E730" s="130">
        <v>868</v>
      </c>
      <c r="F730" s="130">
        <f>訂單詳細資料表格[[#This Row],[數量]]*訂單詳細資料表格[[#This Row],[售價]]</f>
        <v>15624</v>
      </c>
      <c r="G730" s="131">
        <f>訂單詳細資料表格[[#This Row],[數量]]*VLOOKUP(訂單詳細資料表格[[#This Row],[產品編號]],產品資料表格[],4,FALSE)</f>
        <v>9882</v>
      </c>
    </row>
    <row r="731" spans="2:7" ht="16.5" customHeight="1" x14ac:dyDescent="0.25">
      <c r="B731" s="113" t="s">
        <v>389</v>
      </c>
      <c r="C731" s="128" t="s">
        <v>34</v>
      </c>
      <c r="D731" s="129">
        <v>38</v>
      </c>
      <c r="E731" s="130">
        <v>1444</v>
      </c>
      <c r="F731" s="130">
        <f>訂單詳細資料表格[[#This Row],[數量]]*訂單詳細資料表格[[#This Row],[售價]]</f>
        <v>54872</v>
      </c>
      <c r="G731" s="131">
        <f>訂單詳細資料表格[[#This Row],[數量]]*VLOOKUP(訂單詳細資料表格[[#This Row],[產品編號]],產品資料表格[],4,FALSE)</f>
        <v>26106</v>
      </c>
    </row>
    <row r="732" spans="2:7" ht="16.5" customHeight="1" x14ac:dyDescent="0.25">
      <c r="B732" s="113" t="s">
        <v>389</v>
      </c>
      <c r="C732" s="128" t="s">
        <v>27</v>
      </c>
      <c r="D732" s="129">
        <v>45</v>
      </c>
      <c r="E732" s="130">
        <v>1949</v>
      </c>
      <c r="F732" s="130">
        <f>訂單詳細資料表格[[#This Row],[數量]]*訂單詳細資料表格[[#This Row],[售價]]</f>
        <v>87705</v>
      </c>
      <c r="G732" s="131">
        <f>訂單詳細資料表格[[#This Row],[數量]]*VLOOKUP(訂單詳細資料表格[[#This Row],[產品編號]],產品資料表格[],4,FALSE)</f>
        <v>46035</v>
      </c>
    </row>
    <row r="733" spans="2:7" ht="16.5" customHeight="1" x14ac:dyDescent="0.25">
      <c r="B733" s="113" t="s">
        <v>390</v>
      </c>
      <c r="C733" s="128" t="s">
        <v>41</v>
      </c>
      <c r="D733" s="129">
        <v>46</v>
      </c>
      <c r="E733" s="130">
        <v>1172</v>
      </c>
      <c r="F733" s="130">
        <f>訂單詳細資料表格[[#This Row],[數量]]*訂單詳細資料表格[[#This Row],[售價]]</f>
        <v>53912</v>
      </c>
      <c r="G733" s="131">
        <f>訂單詳細資料表格[[#This Row],[數量]]*VLOOKUP(訂單詳細資料表格[[#This Row],[產品編號]],產品資料表格[],4,FALSE)</f>
        <v>35650</v>
      </c>
    </row>
    <row r="734" spans="2:7" ht="16.5" customHeight="1" x14ac:dyDescent="0.25">
      <c r="B734" s="113" t="s">
        <v>390</v>
      </c>
      <c r="C734" s="128" t="s">
        <v>42</v>
      </c>
      <c r="D734" s="129">
        <v>56</v>
      </c>
      <c r="E734" s="130">
        <v>1562</v>
      </c>
      <c r="F734" s="130">
        <f>訂單詳細資料表格[[#This Row],[數量]]*訂單詳細資料表格[[#This Row],[售價]]</f>
        <v>87472</v>
      </c>
      <c r="G734" s="131">
        <f>訂單詳細資料表格[[#This Row],[數量]]*VLOOKUP(訂單詳細資料表格[[#This Row],[產品編號]],產品資料表格[],4,FALSE)</f>
        <v>64512</v>
      </c>
    </row>
    <row r="735" spans="2:7" ht="16.5" customHeight="1" x14ac:dyDescent="0.25">
      <c r="B735" s="113" t="s">
        <v>390</v>
      </c>
      <c r="C735" s="128" t="s">
        <v>52</v>
      </c>
      <c r="D735" s="129">
        <v>19</v>
      </c>
      <c r="E735" s="130">
        <v>565</v>
      </c>
      <c r="F735" s="130">
        <f>訂單詳細資料表格[[#This Row],[數量]]*訂單詳細資料表格[[#This Row],[售價]]</f>
        <v>10735</v>
      </c>
      <c r="G735" s="131">
        <f>訂單詳細資料表格[[#This Row],[數量]]*VLOOKUP(訂單詳細資料表格[[#This Row],[產品編號]],產品資料表格[],4,FALSE)</f>
        <v>7581</v>
      </c>
    </row>
    <row r="736" spans="2:7" ht="16.5" customHeight="1" x14ac:dyDescent="0.25">
      <c r="B736" s="113" t="s">
        <v>390</v>
      </c>
      <c r="C736" s="128" t="s">
        <v>29</v>
      </c>
      <c r="D736" s="129">
        <v>13</v>
      </c>
      <c r="E736" s="130">
        <v>1707</v>
      </c>
      <c r="F736" s="130">
        <f>訂單詳細資料表格[[#This Row],[數量]]*訂單詳細資料表格[[#This Row],[售價]]</f>
        <v>22191</v>
      </c>
      <c r="G736" s="131">
        <f>訂單詳細資料表格[[#This Row],[數量]]*VLOOKUP(訂單詳細資料表格[[#This Row],[產品編號]],產品資料表格[],4,FALSE)</f>
        <v>11661</v>
      </c>
    </row>
    <row r="737" spans="2:7" ht="16.5" customHeight="1" x14ac:dyDescent="0.25">
      <c r="B737" s="113" t="s">
        <v>391</v>
      </c>
      <c r="C737" s="128" t="s">
        <v>42</v>
      </c>
      <c r="D737" s="129">
        <v>28</v>
      </c>
      <c r="E737" s="130">
        <v>1891</v>
      </c>
      <c r="F737" s="130">
        <f>訂單詳細資料表格[[#This Row],[數量]]*訂單詳細資料表格[[#This Row],[售價]]</f>
        <v>52948</v>
      </c>
      <c r="G737" s="131">
        <f>訂單詳細資料表格[[#This Row],[數量]]*VLOOKUP(訂單詳細資料表格[[#This Row],[產品編號]],產品資料表格[],4,FALSE)</f>
        <v>32256</v>
      </c>
    </row>
    <row r="738" spans="2:7" ht="16.5" customHeight="1" x14ac:dyDescent="0.25">
      <c r="B738" s="113" t="s">
        <v>391</v>
      </c>
      <c r="C738" s="128" t="s">
        <v>52</v>
      </c>
      <c r="D738" s="129">
        <v>32</v>
      </c>
      <c r="E738" s="130">
        <v>667</v>
      </c>
      <c r="F738" s="130">
        <f>訂單詳細資料表格[[#This Row],[數量]]*訂單詳細資料表格[[#This Row],[售價]]</f>
        <v>21344</v>
      </c>
      <c r="G738" s="131">
        <f>訂單詳細資料表格[[#This Row],[數量]]*VLOOKUP(訂單詳細資料表格[[#This Row],[產品編號]],產品資料表格[],4,FALSE)</f>
        <v>12768</v>
      </c>
    </row>
    <row r="739" spans="2:7" ht="16.5" customHeight="1" x14ac:dyDescent="0.25">
      <c r="B739" s="113" t="s">
        <v>631</v>
      </c>
      <c r="C739" s="128" t="s">
        <v>22</v>
      </c>
      <c r="D739" s="129">
        <v>24</v>
      </c>
      <c r="E739" s="130">
        <v>1065</v>
      </c>
      <c r="F739" s="130">
        <f>訂單詳細資料表格[[#This Row],[數量]]*訂單詳細資料表格[[#This Row],[售價]]</f>
        <v>25560</v>
      </c>
      <c r="G739" s="131">
        <f>訂單詳細資料表格[[#This Row],[數量]]*VLOOKUP(訂單詳細資料表格[[#This Row],[產品編號]],產品資料表格[],4,FALSE)</f>
        <v>19728</v>
      </c>
    </row>
    <row r="740" spans="2:7" ht="16.5" customHeight="1" x14ac:dyDescent="0.25">
      <c r="B740" s="113" t="s">
        <v>631</v>
      </c>
      <c r="C740" s="128" t="s">
        <v>173</v>
      </c>
      <c r="D740" s="129">
        <v>15</v>
      </c>
      <c r="E740" s="130">
        <v>1243</v>
      </c>
      <c r="F740" s="130">
        <f>訂單詳細資料表格[[#This Row],[數量]]*訂單詳細資料表格[[#This Row],[售價]]</f>
        <v>18645</v>
      </c>
      <c r="G740" s="131">
        <f>訂單詳細資料表格[[#This Row],[數量]]*VLOOKUP(訂單詳細資料表格[[#This Row],[產品編號]],產品資料表格[],4,FALSE)</f>
        <v>10845</v>
      </c>
    </row>
    <row r="741" spans="2:7" ht="16.5" customHeight="1" x14ac:dyDescent="0.25">
      <c r="B741" s="113" t="s">
        <v>632</v>
      </c>
      <c r="C741" s="128" t="s">
        <v>5</v>
      </c>
      <c r="D741" s="129">
        <v>35</v>
      </c>
      <c r="E741" s="130">
        <v>255</v>
      </c>
      <c r="F741" s="130">
        <f>訂單詳細資料表格[[#This Row],[數量]]*訂單詳細資料表格[[#This Row],[售價]]</f>
        <v>8925</v>
      </c>
      <c r="G741" s="131">
        <f>訂單詳細資料表格[[#This Row],[數量]]*VLOOKUP(訂單詳細資料表格[[#This Row],[產品編號]],產品資料表格[],4,FALSE)</f>
        <v>7350</v>
      </c>
    </row>
    <row r="742" spans="2:7" ht="16.5" customHeight="1" x14ac:dyDescent="0.25">
      <c r="B742" s="113" t="s">
        <v>392</v>
      </c>
      <c r="C742" s="128" t="s">
        <v>0</v>
      </c>
      <c r="D742" s="129">
        <v>54</v>
      </c>
      <c r="E742" s="130">
        <v>1955</v>
      </c>
      <c r="F742" s="130">
        <f>訂單詳細資料表格[[#This Row],[數量]]*訂單詳細資料表格[[#This Row],[售價]]</f>
        <v>105570</v>
      </c>
      <c r="G742" s="131">
        <f>訂單詳細資料表格[[#This Row],[數量]]*VLOOKUP(訂單詳細資料表格[[#This Row],[產品編號]],產品資料表格[],4,FALSE)</f>
        <v>59346</v>
      </c>
    </row>
    <row r="743" spans="2:7" ht="16.5" customHeight="1" x14ac:dyDescent="0.25">
      <c r="B743" s="113" t="s">
        <v>392</v>
      </c>
      <c r="C743" s="128" t="s">
        <v>21</v>
      </c>
      <c r="D743" s="129">
        <v>33</v>
      </c>
      <c r="E743" s="130">
        <v>490</v>
      </c>
      <c r="F743" s="130">
        <f>訂單詳細資料表格[[#This Row],[數量]]*訂單詳細資料表格[[#This Row],[售價]]</f>
        <v>16170</v>
      </c>
      <c r="G743" s="131">
        <f>訂單詳細資料表格[[#This Row],[數量]]*VLOOKUP(訂單詳細資料表格[[#This Row],[產品編號]],產品資料表格[],4,FALSE)</f>
        <v>9504</v>
      </c>
    </row>
    <row r="744" spans="2:7" ht="16.5" customHeight="1" x14ac:dyDescent="0.25">
      <c r="B744" s="113" t="s">
        <v>392</v>
      </c>
      <c r="C744" s="128" t="s">
        <v>17</v>
      </c>
      <c r="D744" s="129">
        <v>42</v>
      </c>
      <c r="E744" s="130">
        <v>145</v>
      </c>
      <c r="F744" s="130">
        <f>訂單詳細資料表格[[#This Row],[數量]]*訂單詳細資料表格[[#This Row],[售價]]</f>
        <v>6090</v>
      </c>
      <c r="G744" s="131">
        <f>訂單詳細資料表格[[#This Row],[數量]]*VLOOKUP(訂單詳細資料表格[[#This Row],[產品編號]],產品資料表格[],4,FALSE)</f>
        <v>4452</v>
      </c>
    </row>
    <row r="745" spans="2:7" ht="16.5" customHeight="1" x14ac:dyDescent="0.25">
      <c r="B745" s="113" t="s">
        <v>392</v>
      </c>
      <c r="C745" s="128" t="s">
        <v>40</v>
      </c>
      <c r="D745" s="129">
        <v>24</v>
      </c>
      <c r="E745" s="130">
        <v>168</v>
      </c>
      <c r="F745" s="130">
        <f>訂單詳細資料表格[[#This Row],[數量]]*訂單詳細資料表格[[#This Row],[售價]]</f>
        <v>4032</v>
      </c>
      <c r="G745" s="131">
        <f>訂單詳細資料表格[[#This Row],[數量]]*VLOOKUP(訂單詳細資料表格[[#This Row],[產品編號]],產品資料表格[],4,FALSE)</f>
        <v>2352</v>
      </c>
    </row>
    <row r="746" spans="2:7" ht="16.5" customHeight="1" x14ac:dyDescent="0.25">
      <c r="B746" s="113" t="s">
        <v>392</v>
      </c>
      <c r="C746" s="128" t="s">
        <v>5</v>
      </c>
      <c r="D746" s="129">
        <v>27</v>
      </c>
      <c r="E746" s="130">
        <v>399</v>
      </c>
      <c r="F746" s="130">
        <f>訂單詳細資料表格[[#This Row],[數量]]*訂單詳細資料表格[[#This Row],[售價]]</f>
        <v>10773</v>
      </c>
      <c r="G746" s="131">
        <f>訂單詳細資料表格[[#This Row],[數量]]*VLOOKUP(訂單詳細資料表格[[#This Row],[產品編號]],產品資料表格[],4,FALSE)</f>
        <v>5670</v>
      </c>
    </row>
    <row r="747" spans="2:7" ht="16.5" customHeight="1" x14ac:dyDescent="0.25">
      <c r="B747" s="113" t="s">
        <v>633</v>
      </c>
      <c r="C747" s="128" t="s">
        <v>51</v>
      </c>
      <c r="D747" s="129">
        <v>37</v>
      </c>
      <c r="E747" s="130">
        <v>1917</v>
      </c>
      <c r="F747" s="130">
        <f>訂單詳細資料表格[[#This Row],[數量]]*訂單詳細資料表格[[#This Row],[售價]]</f>
        <v>70929</v>
      </c>
      <c r="G747" s="131">
        <f>訂單詳細資料表格[[#This Row],[數量]]*VLOOKUP(訂單詳細資料表格[[#This Row],[產品編號]],產品資料表格[],4,FALSE)</f>
        <v>42365</v>
      </c>
    </row>
    <row r="748" spans="2:7" ht="16.5" customHeight="1" x14ac:dyDescent="0.25">
      <c r="B748" s="113" t="s">
        <v>633</v>
      </c>
      <c r="C748" s="128" t="s">
        <v>5</v>
      </c>
      <c r="D748" s="129">
        <v>35</v>
      </c>
      <c r="E748" s="130">
        <v>275</v>
      </c>
      <c r="F748" s="130">
        <f>訂單詳細資料表格[[#This Row],[數量]]*訂單詳細資料表格[[#This Row],[售價]]</f>
        <v>9625</v>
      </c>
      <c r="G748" s="131">
        <f>訂單詳細資料表格[[#This Row],[數量]]*VLOOKUP(訂單詳細資料表格[[#This Row],[產品編號]],產品資料表格[],4,FALSE)</f>
        <v>7350</v>
      </c>
    </row>
    <row r="749" spans="2:7" ht="16.5" customHeight="1" x14ac:dyDescent="0.25">
      <c r="B749" s="113" t="s">
        <v>393</v>
      </c>
      <c r="C749" s="128" t="s">
        <v>37</v>
      </c>
      <c r="D749" s="129">
        <v>35</v>
      </c>
      <c r="E749" s="130">
        <v>1103</v>
      </c>
      <c r="F749" s="130">
        <f>訂單詳細資料表格[[#This Row],[數量]]*訂單詳細資料表格[[#This Row],[售價]]</f>
        <v>38605</v>
      </c>
      <c r="G749" s="131">
        <f>訂單詳細資料表格[[#This Row],[數量]]*VLOOKUP(訂單詳細資料表格[[#This Row],[產品編號]],產品資料表格[],4,FALSE)</f>
        <v>28175</v>
      </c>
    </row>
    <row r="750" spans="2:7" ht="16.5" customHeight="1" x14ac:dyDescent="0.25">
      <c r="B750" s="113" t="s">
        <v>393</v>
      </c>
      <c r="C750" s="128" t="s">
        <v>38</v>
      </c>
      <c r="D750" s="129">
        <v>47</v>
      </c>
      <c r="E750" s="130">
        <v>2373</v>
      </c>
      <c r="F750" s="130">
        <f>訂單詳細資料表格[[#This Row],[數量]]*訂單詳細資料表格[[#This Row],[售價]]</f>
        <v>111531</v>
      </c>
      <c r="G750" s="131">
        <f>訂單詳細資料表格[[#This Row],[數量]]*VLOOKUP(訂單詳細資料表格[[#This Row],[產品編號]],產品資料表格[],4,FALSE)</f>
        <v>50196</v>
      </c>
    </row>
    <row r="751" spans="2:7" ht="16.5" customHeight="1" x14ac:dyDescent="0.25">
      <c r="B751" s="113" t="s">
        <v>634</v>
      </c>
      <c r="C751" s="128" t="s">
        <v>42</v>
      </c>
      <c r="D751" s="129">
        <v>58</v>
      </c>
      <c r="E751" s="130">
        <v>1419</v>
      </c>
      <c r="F751" s="130">
        <f>訂單詳細資料表格[[#This Row],[數量]]*訂單詳細資料表格[[#This Row],[售價]]</f>
        <v>82302</v>
      </c>
      <c r="G751" s="131">
        <f>訂單詳細資料表格[[#This Row],[數量]]*VLOOKUP(訂單詳細資料表格[[#This Row],[產品編號]],產品資料表格[],4,FALSE)</f>
        <v>66816</v>
      </c>
    </row>
    <row r="752" spans="2:7" ht="16.5" customHeight="1" x14ac:dyDescent="0.25">
      <c r="B752" s="113" t="s">
        <v>634</v>
      </c>
      <c r="C752" s="128" t="s">
        <v>22</v>
      </c>
      <c r="D752" s="129">
        <v>23</v>
      </c>
      <c r="E752" s="130">
        <v>1059</v>
      </c>
      <c r="F752" s="130">
        <f>訂單詳細資料表格[[#This Row],[數量]]*訂單詳細資料表格[[#This Row],[售價]]</f>
        <v>24357</v>
      </c>
      <c r="G752" s="131">
        <f>訂單詳細資料表格[[#This Row],[數量]]*VLOOKUP(訂單詳細資料表格[[#This Row],[產品編號]],產品資料表格[],4,FALSE)</f>
        <v>18906</v>
      </c>
    </row>
    <row r="753" spans="2:7" ht="16.5" customHeight="1" x14ac:dyDescent="0.25">
      <c r="B753" s="113" t="s">
        <v>634</v>
      </c>
      <c r="C753" s="128" t="s">
        <v>46</v>
      </c>
      <c r="D753" s="129">
        <v>22</v>
      </c>
      <c r="E753" s="130">
        <v>1924</v>
      </c>
      <c r="F753" s="130">
        <f>訂單詳細資料表格[[#This Row],[數量]]*訂單詳細資料表格[[#This Row],[售價]]</f>
        <v>42328</v>
      </c>
      <c r="G753" s="131">
        <f>訂單詳細資料表格[[#This Row],[數量]]*VLOOKUP(訂單詳細資料表格[[#This Row],[產品編號]],產品資料表格[],4,FALSE)</f>
        <v>25388</v>
      </c>
    </row>
    <row r="754" spans="2:7" ht="16.5" customHeight="1" x14ac:dyDescent="0.25">
      <c r="B754" s="113" t="s">
        <v>634</v>
      </c>
      <c r="C754" s="128" t="s">
        <v>17</v>
      </c>
      <c r="D754" s="129">
        <v>48</v>
      </c>
      <c r="E754" s="130">
        <v>140</v>
      </c>
      <c r="F754" s="130">
        <f>訂單詳細資料表格[[#This Row],[數量]]*訂單詳細資料表格[[#This Row],[售價]]</f>
        <v>6720</v>
      </c>
      <c r="G754" s="131">
        <f>訂單詳細資料表格[[#This Row],[數量]]*VLOOKUP(訂單詳細資料表格[[#This Row],[產品編號]],產品資料表格[],4,FALSE)</f>
        <v>5088</v>
      </c>
    </row>
    <row r="755" spans="2:7" ht="16.5" customHeight="1" x14ac:dyDescent="0.25">
      <c r="B755" s="113" t="s">
        <v>634</v>
      </c>
      <c r="C755" s="128" t="s">
        <v>7</v>
      </c>
      <c r="D755" s="129">
        <v>53</v>
      </c>
      <c r="E755" s="130">
        <v>2543</v>
      </c>
      <c r="F755" s="130">
        <f>訂單詳細資料表格[[#This Row],[數量]]*訂單詳細資料表格[[#This Row],[售價]]</f>
        <v>134779</v>
      </c>
      <c r="G755" s="131">
        <f>訂單詳細資料表格[[#This Row],[數量]]*VLOOKUP(訂單詳細資料表格[[#This Row],[產品編號]],產品資料表格[],4,FALSE)</f>
        <v>61268</v>
      </c>
    </row>
    <row r="756" spans="2:7" ht="16.5" customHeight="1" x14ac:dyDescent="0.25">
      <c r="B756" s="113" t="s">
        <v>634</v>
      </c>
      <c r="C756" s="128" t="s">
        <v>10</v>
      </c>
      <c r="D756" s="129">
        <v>12</v>
      </c>
      <c r="E756" s="130">
        <v>1126</v>
      </c>
      <c r="F756" s="130">
        <f>訂單詳細資料表格[[#This Row],[數量]]*訂單詳細資料表格[[#This Row],[售價]]</f>
        <v>13512</v>
      </c>
      <c r="G756" s="131">
        <f>訂單詳細資料表格[[#This Row],[數量]]*VLOOKUP(訂單詳細資料表格[[#This Row],[產品編號]],產品資料表格[],4,FALSE)</f>
        <v>8556</v>
      </c>
    </row>
    <row r="757" spans="2:7" ht="16.5" customHeight="1" x14ac:dyDescent="0.25">
      <c r="B757" s="113" t="s">
        <v>394</v>
      </c>
      <c r="C757" s="128" t="s">
        <v>21</v>
      </c>
      <c r="D757" s="129">
        <v>23</v>
      </c>
      <c r="E757" s="130">
        <v>420</v>
      </c>
      <c r="F757" s="130">
        <f>訂單詳細資料表格[[#This Row],[數量]]*訂單詳細資料表格[[#This Row],[售價]]</f>
        <v>9660</v>
      </c>
      <c r="G757" s="131">
        <f>訂單詳細資料表格[[#This Row],[數量]]*VLOOKUP(訂單詳細資料表格[[#This Row],[產品編號]],產品資料表格[],4,FALSE)</f>
        <v>6624</v>
      </c>
    </row>
    <row r="758" spans="2:7" ht="16.5" customHeight="1" x14ac:dyDescent="0.25">
      <c r="B758" s="113" t="s">
        <v>394</v>
      </c>
      <c r="C758" s="128" t="s">
        <v>42</v>
      </c>
      <c r="D758" s="129">
        <v>25</v>
      </c>
      <c r="E758" s="130">
        <v>1722</v>
      </c>
      <c r="F758" s="130">
        <f>訂單詳細資料表格[[#This Row],[數量]]*訂單詳細資料表格[[#This Row],[售價]]</f>
        <v>43050</v>
      </c>
      <c r="G758" s="131">
        <f>訂單詳細資料表格[[#This Row],[數量]]*VLOOKUP(訂單詳細資料表格[[#This Row],[產品編號]],產品資料表格[],4,FALSE)</f>
        <v>28800</v>
      </c>
    </row>
    <row r="759" spans="2:7" ht="16.5" customHeight="1" x14ac:dyDescent="0.25">
      <c r="B759" s="113" t="s">
        <v>394</v>
      </c>
      <c r="C759" s="128" t="s">
        <v>49</v>
      </c>
      <c r="D759" s="129">
        <v>11</v>
      </c>
      <c r="E759" s="130">
        <v>2595</v>
      </c>
      <c r="F759" s="130">
        <f>訂單詳細資料表格[[#This Row],[數量]]*訂單詳細資料表格[[#This Row],[售價]]</f>
        <v>28545</v>
      </c>
      <c r="G759" s="131">
        <f>訂單詳細資料表格[[#This Row],[數量]]*VLOOKUP(訂單詳細資料表格[[#This Row],[產品編號]],產品資料表格[],4,FALSE)</f>
        <v>12782</v>
      </c>
    </row>
    <row r="760" spans="2:7" ht="16.5" customHeight="1" x14ac:dyDescent="0.25">
      <c r="B760" s="113" t="s">
        <v>394</v>
      </c>
      <c r="C760" s="128" t="s">
        <v>35</v>
      </c>
      <c r="D760" s="129">
        <v>16</v>
      </c>
      <c r="E760" s="130">
        <v>1148</v>
      </c>
      <c r="F760" s="130">
        <f>訂單詳細資料表格[[#This Row],[數量]]*訂單詳細資料表格[[#This Row],[售價]]</f>
        <v>18368</v>
      </c>
      <c r="G760" s="131">
        <f>訂單詳細資料表格[[#This Row],[數量]]*VLOOKUP(訂單詳細資料表格[[#This Row],[產品編號]],產品資料表格[],4,FALSE)</f>
        <v>14896</v>
      </c>
    </row>
    <row r="761" spans="2:7" ht="16.5" customHeight="1" x14ac:dyDescent="0.25">
      <c r="B761" s="113" t="s">
        <v>395</v>
      </c>
      <c r="C761" s="128" t="s">
        <v>5</v>
      </c>
      <c r="D761" s="129">
        <v>34</v>
      </c>
      <c r="E761" s="130">
        <v>392</v>
      </c>
      <c r="F761" s="130">
        <f>訂單詳細資料表格[[#This Row],[數量]]*訂單詳細資料表格[[#This Row],[售價]]</f>
        <v>13328</v>
      </c>
      <c r="G761" s="131">
        <f>訂單詳細資料表格[[#This Row],[數量]]*VLOOKUP(訂單詳細資料表格[[#This Row],[產品編號]],產品資料表格[],4,FALSE)</f>
        <v>7140</v>
      </c>
    </row>
    <row r="762" spans="2:7" ht="16.5" customHeight="1" x14ac:dyDescent="0.25">
      <c r="B762" s="113" t="s">
        <v>635</v>
      </c>
      <c r="C762" s="128" t="s">
        <v>49</v>
      </c>
      <c r="D762" s="129">
        <v>35</v>
      </c>
      <c r="E762" s="130">
        <v>1722</v>
      </c>
      <c r="F762" s="130">
        <f>訂單詳細資料表格[[#This Row],[數量]]*訂單詳細資料表格[[#This Row],[售價]]</f>
        <v>60270</v>
      </c>
      <c r="G762" s="131">
        <f>訂單詳細資料表格[[#This Row],[數量]]*VLOOKUP(訂單詳細資料表格[[#This Row],[產品編號]],產品資料表格[],4,FALSE)</f>
        <v>40670</v>
      </c>
    </row>
    <row r="763" spans="2:7" ht="16.5" customHeight="1" x14ac:dyDescent="0.25">
      <c r="B763" s="113" t="s">
        <v>635</v>
      </c>
      <c r="C763" s="128" t="s">
        <v>19</v>
      </c>
      <c r="D763" s="129">
        <v>25</v>
      </c>
      <c r="E763" s="130">
        <v>409</v>
      </c>
      <c r="F763" s="130">
        <f>訂單詳細資料表格[[#This Row],[數量]]*訂單詳細資料表格[[#This Row],[售價]]</f>
        <v>10225</v>
      </c>
      <c r="G763" s="131">
        <f>訂單詳細資料表格[[#This Row],[數量]]*VLOOKUP(訂單詳細資料表格[[#This Row],[產品編號]],產品資料表格[],4,FALSE)</f>
        <v>7500</v>
      </c>
    </row>
    <row r="764" spans="2:7" ht="16.5" customHeight="1" x14ac:dyDescent="0.25">
      <c r="B764" s="113" t="s">
        <v>635</v>
      </c>
      <c r="C764" s="128" t="s">
        <v>54</v>
      </c>
      <c r="D764" s="129">
        <v>20</v>
      </c>
      <c r="E764" s="130">
        <v>205</v>
      </c>
      <c r="F764" s="130">
        <f>訂單詳細資料表格[[#This Row],[數量]]*訂單詳細資料表格[[#This Row],[售價]]</f>
        <v>4100</v>
      </c>
      <c r="G764" s="131">
        <f>訂單詳細資料表格[[#This Row],[數量]]*VLOOKUP(訂單詳細資料表格[[#This Row],[產品編號]],產品資料表格[],4,FALSE)</f>
        <v>1800</v>
      </c>
    </row>
    <row r="765" spans="2:7" ht="16.5" customHeight="1" x14ac:dyDescent="0.25">
      <c r="B765" s="113" t="s">
        <v>396</v>
      </c>
      <c r="C765" s="128" t="s">
        <v>42</v>
      </c>
      <c r="D765" s="129">
        <v>15</v>
      </c>
      <c r="E765" s="130">
        <v>2171</v>
      </c>
      <c r="F765" s="130">
        <f>訂單詳細資料表格[[#This Row],[數量]]*訂單詳細資料表格[[#This Row],[售價]]</f>
        <v>32565</v>
      </c>
      <c r="G765" s="131">
        <f>訂單詳細資料表格[[#This Row],[數量]]*VLOOKUP(訂單詳細資料表格[[#This Row],[產品編號]],產品資料表格[],4,FALSE)</f>
        <v>17280</v>
      </c>
    </row>
    <row r="766" spans="2:7" ht="16.5" customHeight="1" x14ac:dyDescent="0.25">
      <c r="B766" s="113" t="s">
        <v>252</v>
      </c>
      <c r="C766" s="128" t="s">
        <v>24</v>
      </c>
      <c r="D766" s="129">
        <v>19</v>
      </c>
      <c r="E766" s="130">
        <v>1181</v>
      </c>
      <c r="F766" s="130">
        <f>訂單詳細資料表格[[#This Row],[數量]]*訂單詳細資料表格[[#This Row],[售價]]</f>
        <v>22439</v>
      </c>
      <c r="G766" s="131">
        <f>訂單詳細資料表格[[#This Row],[數量]]*VLOOKUP(訂單詳細資料表格[[#This Row],[產品編號]],產品資料表格[],4,FALSE)</f>
        <v>12160</v>
      </c>
    </row>
    <row r="767" spans="2:7" ht="16.5" customHeight="1" x14ac:dyDescent="0.25">
      <c r="B767" s="113" t="s">
        <v>252</v>
      </c>
      <c r="C767" s="128" t="s">
        <v>8</v>
      </c>
      <c r="D767" s="129">
        <v>54</v>
      </c>
      <c r="E767" s="130">
        <v>1493</v>
      </c>
      <c r="F767" s="130">
        <f>訂單詳細資料表格[[#This Row],[數量]]*訂單詳細資料表格[[#This Row],[售價]]</f>
        <v>80622</v>
      </c>
      <c r="G767" s="131">
        <f>訂單詳細資料表格[[#This Row],[數量]]*VLOOKUP(訂單詳細資料表格[[#This Row],[產品編號]],產品資料表格[],4,FALSE)</f>
        <v>56376</v>
      </c>
    </row>
    <row r="768" spans="2:7" ht="16.5" customHeight="1" x14ac:dyDescent="0.25">
      <c r="B768" s="113" t="s">
        <v>397</v>
      </c>
      <c r="C768" s="128" t="s">
        <v>42</v>
      </c>
      <c r="D768" s="129">
        <v>48</v>
      </c>
      <c r="E768" s="130">
        <v>1950</v>
      </c>
      <c r="F768" s="130">
        <f>訂單詳細資料表格[[#This Row],[數量]]*訂單詳細資料表格[[#This Row],[售價]]</f>
        <v>93600</v>
      </c>
      <c r="G768" s="131">
        <f>訂單詳細資料表格[[#This Row],[數量]]*VLOOKUP(訂單詳細資料表格[[#This Row],[產品編號]],產品資料表格[],4,FALSE)</f>
        <v>55296</v>
      </c>
    </row>
    <row r="769" spans="2:7" ht="16.5" customHeight="1" x14ac:dyDescent="0.25">
      <c r="B769" s="113" t="s">
        <v>397</v>
      </c>
      <c r="C769" s="128" t="s">
        <v>35</v>
      </c>
      <c r="D769" s="129">
        <v>58</v>
      </c>
      <c r="E769" s="130">
        <v>2128</v>
      </c>
      <c r="F769" s="130">
        <f>訂單詳細資料表格[[#This Row],[數量]]*訂單詳細資料表格[[#This Row],[售價]]</f>
        <v>123424</v>
      </c>
      <c r="G769" s="131">
        <f>訂單詳細資料表格[[#This Row],[數量]]*VLOOKUP(訂單詳細資料表格[[#This Row],[產品編號]],產品資料表格[],4,FALSE)</f>
        <v>53998</v>
      </c>
    </row>
    <row r="770" spans="2:7" ht="16.5" customHeight="1" x14ac:dyDescent="0.25">
      <c r="B770" s="113" t="s">
        <v>398</v>
      </c>
      <c r="C770" s="128" t="s">
        <v>52</v>
      </c>
      <c r="D770" s="129">
        <v>13</v>
      </c>
      <c r="E770" s="130">
        <v>590</v>
      </c>
      <c r="F770" s="130">
        <f>訂單詳細資料表格[[#This Row],[數量]]*訂單詳細資料表格[[#This Row],[售價]]</f>
        <v>7670</v>
      </c>
      <c r="G770" s="131">
        <f>訂單詳細資料表格[[#This Row],[數量]]*VLOOKUP(訂單詳細資料表格[[#This Row],[產品編號]],產品資料表格[],4,FALSE)</f>
        <v>5187</v>
      </c>
    </row>
    <row r="771" spans="2:7" ht="16.5" customHeight="1" x14ac:dyDescent="0.25">
      <c r="B771" s="113" t="s">
        <v>636</v>
      </c>
      <c r="C771" s="128" t="s">
        <v>0</v>
      </c>
      <c r="D771" s="129">
        <v>44</v>
      </c>
      <c r="E771" s="130">
        <v>1562</v>
      </c>
      <c r="F771" s="130">
        <f>訂單詳細資料表格[[#This Row],[數量]]*訂單詳細資料表格[[#This Row],[售價]]</f>
        <v>68728</v>
      </c>
      <c r="G771" s="131">
        <f>訂單詳細資料表格[[#This Row],[數量]]*VLOOKUP(訂單詳細資料表格[[#This Row],[產品編號]],產品資料表格[],4,FALSE)</f>
        <v>48356</v>
      </c>
    </row>
    <row r="772" spans="2:7" ht="16.5" customHeight="1" x14ac:dyDescent="0.25">
      <c r="B772" s="113" t="s">
        <v>636</v>
      </c>
      <c r="C772" s="128" t="s">
        <v>17</v>
      </c>
      <c r="D772" s="129">
        <v>28</v>
      </c>
      <c r="E772" s="130">
        <v>217</v>
      </c>
      <c r="F772" s="130">
        <f>訂單詳細資料表格[[#This Row],[數量]]*訂單詳細資料表格[[#This Row],[售價]]</f>
        <v>6076</v>
      </c>
      <c r="G772" s="131">
        <f>訂單詳細資料表格[[#This Row],[數量]]*VLOOKUP(訂單詳細資料表格[[#This Row],[產品編號]],產品資料表格[],4,FALSE)</f>
        <v>2968</v>
      </c>
    </row>
    <row r="773" spans="2:7" ht="16.5" customHeight="1" x14ac:dyDescent="0.25">
      <c r="B773" s="113" t="s">
        <v>636</v>
      </c>
      <c r="C773" s="128" t="s">
        <v>25</v>
      </c>
      <c r="D773" s="129">
        <v>50</v>
      </c>
      <c r="E773" s="130">
        <v>1357</v>
      </c>
      <c r="F773" s="130">
        <f>訂單詳細資料表格[[#This Row],[數量]]*訂單詳細資料表格[[#This Row],[售價]]</f>
        <v>67850</v>
      </c>
      <c r="G773" s="131">
        <f>訂單詳細資料表格[[#This Row],[數量]]*VLOOKUP(訂單詳細資料表格[[#This Row],[產品編號]],產品資料表格[],4,FALSE)</f>
        <v>32150</v>
      </c>
    </row>
    <row r="774" spans="2:7" ht="16.5" customHeight="1" x14ac:dyDescent="0.25">
      <c r="B774" s="113" t="s">
        <v>399</v>
      </c>
      <c r="C774" s="128" t="s">
        <v>38</v>
      </c>
      <c r="D774" s="129">
        <v>55</v>
      </c>
      <c r="E774" s="130">
        <v>1728</v>
      </c>
      <c r="F774" s="130">
        <f>訂單詳細資料表格[[#This Row],[數量]]*訂單詳細資料表格[[#This Row],[售價]]</f>
        <v>95040</v>
      </c>
      <c r="G774" s="131">
        <f>訂單詳細資料表格[[#This Row],[數量]]*VLOOKUP(訂單詳細資料表格[[#This Row],[產品編號]],產品資料表格[],4,FALSE)</f>
        <v>58740</v>
      </c>
    </row>
    <row r="775" spans="2:7" ht="16.5" customHeight="1" x14ac:dyDescent="0.25">
      <c r="B775" s="113" t="s">
        <v>399</v>
      </c>
      <c r="C775" s="128" t="s">
        <v>52</v>
      </c>
      <c r="D775" s="129">
        <v>47</v>
      </c>
      <c r="E775" s="130">
        <v>785</v>
      </c>
      <c r="F775" s="130">
        <f>訂單詳細資料表格[[#This Row],[數量]]*訂單詳細資料表格[[#This Row],[售價]]</f>
        <v>36895</v>
      </c>
      <c r="G775" s="131">
        <f>訂單詳細資料表格[[#This Row],[數量]]*VLOOKUP(訂單詳細資料表格[[#This Row],[產品編號]],產品資料表格[],4,FALSE)</f>
        <v>18753</v>
      </c>
    </row>
    <row r="776" spans="2:7" ht="16.5" customHeight="1" x14ac:dyDescent="0.25">
      <c r="B776" s="113" t="s">
        <v>399</v>
      </c>
      <c r="C776" s="128" t="s">
        <v>35</v>
      </c>
      <c r="D776" s="129">
        <v>26</v>
      </c>
      <c r="E776" s="130">
        <v>1272</v>
      </c>
      <c r="F776" s="130">
        <f>訂單詳細資料表格[[#This Row],[數量]]*訂單詳細資料表格[[#This Row],[售價]]</f>
        <v>33072</v>
      </c>
      <c r="G776" s="131">
        <f>訂單詳細資料表格[[#This Row],[數量]]*VLOOKUP(訂單詳細資料表格[[#This Row],[產品編號]],產品資料表格[],4,FALSE)</f>
        <v>24206</v>
      </c>
    </row>
    <row r="777" spans="2:7" ht="16.5" customHeight="1" x14ac:dyDescent="0.25">
      <c r="B777" s="113" t="s">
        <v>399</v>
      </c>
      <c r="C777" s="128" t="s">
        <v>173</v>
      </c>
      <c r="D777" s="129">
        <v>29</v>
      </c>
      <c r="E777" s="130">
        <v>1229</v>
      </c>
      <c r="F777" s="130">
        <f>訂單詳細資料表格[[#This Row],[數量]]*訂單詳細資料表格[[#This Row],[售價]]</f>
        <v>35641</v>
      </c>
      <c r="G777" s="131">
        <f>訂單詳細資料表格[[#This Row],[數量]]*VLOOKUP(訂單詳細資料表格[[#This Row],[產品編號]],產品資料表格[],4,FALSE)</f>
        <v>20967</v>
      </c>
    </row>
    <row r="778" spans="2:7" ht="16.5" customHeight="1" x14ac:dyDescent="0.25">
      <c r="B778" s="113" t="s">
        <v>637</v>
      </c>
      <c r="C778" s="128" t="s">
        <v>5</v>
      </c>
      <c r="D778" s="129">
        <v>21</v>
      </c>
      <c r="E778" s="130">
        <v>302</v>
      </c>
      <c r="F778" s="130">
        <f>訂單詳細資料表格[[#This Row],[數量]]*訂單詳細資料表格[[#This Row],[售價]]</f>
        <v>6342</v>
      </c>
      <c r="G778" s="131">
        <f>訂單詳細資料表格[[#This Row],[數量]]*VLOOKUP(訂單詳細資料表格[[#This Row],[產品編號]],產品資料表格[],4,FALSE)</f>
        <v>4410</v>
      </c>
    </row>
    <row r="779" spans="2:7" ht="16.5" customHeight="1" x14ac:dyDescent="0.25">
      <c r="B779" s="113" t="s">
        <v>400</v>
      </c>
      <c r="C779" s="128" t="s">
        <v>37</v>
      </c>
      <c r="D779" s="129">
        <v>64</v>
      </c>
      <c r="E779" s="130">
        <v>1113</v>
      </c>
      <c r="F779" s="130">
        <f>訂單詳細資料表格[[#This Row],[數量]]*訂單詳細資料表格[[#This Row],[售價]]</f>
        <v>71232</v>
      </c>
      <c r="G779" s="131">
        <f>訂單詳細資料表格[[#This Row],[數量]]*VLOOKUP(訂單詳細資料表格[[#This Row],[產品編號]],產品資料表格[],4,FALSE)</f>
        <v>51520</v>
      </c>
    </row>
    <row r="780" spans="2:7" ht="16.5" customHeight="1" x14ac:dyDescent="0.25">
      <c r="B780" s="113" t="s">
        <v>400</v>
      </c>
      <c r="C780" s="128" t="s">
        <v>52</v>
      </c>
      <c r="D780" s="129">
        <v>51</v>
      </c>
      <c r="E780" s="130">
        <v>599</v>
      </c>
      <c r="F780" s="130">
        <f>訂單詳細資料表格[[#This Row],[數量]]*訂單詳細資料表格[[#This Row],[售價]]</f>
        <v>30549</v>
      </c>
      <c r="G780" s="131">
        <f>訂單詳細資料表格[[#This Row],[數量]]*VLOOKUP(訂單詳細資料表格[[#This Row],[產品編號]],產品資料表格[],4,FALSE)</f>
        <v>20349</v>
      </c>
    </row>
    <row r="781" spans="2:7" ht="16.5" customHeight="1" x14ac:dyDescent="0.25">
      <c r="B781" s="113" t="s">
        <v>638</v>
      </c>
      <c r="C781" s="128" t="s">
        <v>49</v>
      </c>
      <c r="D781" s="129">
        <v>55</v>
      </c>
      <c r="E781" s="130">
        <v>2600</v>
      </c>
      <c r="F781" s="130">
        <f>訂單詳細資料表格[[#This Row],[數量]]*訂單詳細資料表格[[#This Row],[售價]]</f>
        <v>143000</v>
      </c>
      <c r="G781" s="131">
        <f>訂單詳細資料表格[[#This Row],[數量]]*VLOOKUP(訂單詳細資料表格[[#This Row],[產品編號]],產品資料表格[],4,FALSE)</f>
        <v>63910</v>
      </c>
    </row>
    <row r="782" spans="2:7" ht="16.5" customHeight="1" x14ac:dyDescent="0.25">
      <c r="B782" s="113" t="s">
        <v>638</v>
      </c>
      <c r="C782" s="128" t="s">
        <v>5</v>
      </c>
      <c r="D782" s="129">
        <v>49</v>
      </c>
      <c r="E782" s="130">
        <v>344</v>
      </c>
      <c r="F782" s="130">
        <f>訂單詳細資料表格[[#This Row],[數量]]*訂單詳細資料表格[[#This Row],[售價]]</f>
        <v>16856</v>
      </c>
      <c r="G782" s="131">
        <f>訂單詳細資料表格[[#This Row],[數量]]*VLOOKUP(訂單詳細資料表格[[#This Row],[產品編號]],產品資料表格[],4,FALSE)</f>
        <v>10290</v>
      </c>
    </row>
    <row r="783" spans="2:7" ht="16.5" customHeight="1" x14ac:dyDescent="0.25">
      <c r="B783" s="113" t="s">
        <v>401</v>
      </c>
      <c r="C783" s="128" t="s">
        <v>25</v>
      </c>
      <c r="D783" s="129">
        <v>10</v>
      </c>
      <c r="E783" s="130">
        <v>1420</v>
      </c>
      <c r="F783" s="130">
        <f>訂單詳細資料表格[[#This Row],[數量]]*訂單詳細資料表格[[#This Row],[售價]]</f>
        <v>14200</v>
      </c>
      <c r="G783" s="131">
        <f>訂單詳細資料表格[[#This Row],[數量]]*VLOOKUP(訂單詳細資料表格[[#This Row],[產品編號]],產品資料表格[],4,FALSE)</f>
        <v>6430</v>
      </c>
    </row>
    <row r="784" spans="2:7" ht="16.5" customHeight="1" x14ac:dyDescent="0.25">
      <c r="B784" s="113" t="s">
        <v>402</v>
      </c>
      <c r="C784" s="128" t="s">
        <v>52</v>
      </c>
      <c r="D784" s="129">
        <v>18</v>
      </c>
      <c r="E784" s="130">
        <v>572</v>
      </c>
      <c r="F784" s="130">
        <f>訂單詳細資料表格[[#This Row],[數量]]*訂單詳細資料表格[[#This Row],[售價]]</f>
        <v>10296</v>
      </c>
      <c r="G784" s="131">
        <f>訂單詳細資料表格[[#This Row],[數量]]*VLOOKUP(訂單詳細資料表格[[#This Row],[產品編號]],產品資料表格[],4,FALSE)</f>
        <v>7182</v>
      </c>
    </row>
    <row r="785" spans="2:7" ht="16.5" customHeight="1" x14ac:dyDescent="0.25">
      <c r="B785" s="113" t="s">
        <v>402</v>
      </c>
      <c r="C785" s="128" t="s">
        <v>8</v>
      </c>
      <c r="D785" s="129">
        <v>27</v>
      </c>
      <c r="E785" s="130">
        <v>1658</v>
      </c>
      <c r="F785" s="130">
        <f>訂單詳細資料表格[[#This Row],[數量]]*訂單詳細資料表格[[#This Row],[售價]]</f>
        <v>44766</v>
      </c>
      <c r="G785" s="131">
        <f>訂單詳細資料表格[[#This Row],[數量]]*VLOOKUP(訂單詳細資料表格[[#This Row],[產品編號]],產品資料表格[],4,FALSE)</f>
        <v>28188</v>
      </c>
    </row>
    <row r="786" spans="2:7" ht="16.5" customHeight="1" x14ac:dyDescent="0.25">
      <c r="B786" s="113" t="s">
        <v>402</v>
      </c>
      <c r="C786" s="128" t="s">
        <v>173</v>
      </c>
      <c r="D786" s="129">
        <v>32</v>
      </c>
      <c r="E786" s="130">
        <v>1363</v>
      </c>
      <c r="F786" s="130">
        <f>訂單詳細資料表格[[#This Row],[數量]]*訂單詳細資料表格[[#This Row],[售價]]</f>
        <v>43616</v>
      </c>
      <c r="G786" s="131">
        <f>訂單詳細資料表格[[#This Row],[數量]]*VLOOKUP(訂單詳細資料表格[[#This Row],[產品編號]],產品資料表格[],4,FALSE)</f>
        <v>23136</v>
      </c>
    </row>
    <row r="787" spans="2:7" ht="16.5" customHeight="1" x14ac:dyDescent="0.25">
      <c r="B787" s="113" t="s">
        <v>402</v>
      </c>
      <c r="C787" s="128" t="s">
        <v>19</v>
      </c>
      <c r="D787" s="129">
        <v>37</v>
      </c>
      <c r="E787" s="130">
        <v>374</v>
      </c>
      <c r="F787" s="130">
        <f>訂單詳細資料表格[[#This Row],[數量]]*訂單詳細資料表格[[#This Row],[售價]]</f>
        <v>13838</v>
      </c>
      <c r="G787" s="131">
        <f>訂單詳細資料表格[[#This Row],[數量]]*VLOOKUP(訂單詳細資料表格[[#This Row],[產品編號]],產品資料表格[],4,FALSE)</f>
        <v>11100</v>
      </c>
    </row>
    <row r="788" spans="2:7" ht="16.5" customHeight="1" x14ac:dyDescent="0.25">
      <c r="B788" s="113" t="s">
        <v>403</v>
      </c>
      <c r="C788" s="128" t="s">
        <v>49</v>
      </c>
      <c r="D788" s="129">
        <v>61</v>
      </c>
      <c r="E788" s="130">
        <v>1787</v>
      </c>
      <c r="F788" s="130">
        <f>訂單詳細資料表格[[#This Row],[數量]]*訂單詳細資料表格[[#This Row],[售價]]</f>
        <v>109007</v>
      </c>
      <c r="G788" s="131">
        <f>訂單詳細資料表格[[#This Row],[數量]]*VLOOKUP(訂單詳細資料表格[[#This Row],[產品編號]],產品資料表格[],4,FALSE)</f>
        <v>70882</v>
      </c>
    </row>
    <row r="789" spans="2:7" ht="16.5" customHeight="1" x14ac:dyDescent="0.25">
      <c r="B789" s="113" t="s">
        <v>403</v>
      </c>
      <c r="C789" s="128" t="s">
        <v>17</v>
      </c>
      <c r="D789" s="129">
        <v>50</v>
      </c>
      <c r="E789" s="130">
        <v>149</v>
      </c>
      <c r="F789" s="130">
        <f>訂單詳細資料表格[[#This Row],[數量]]*訂單詳細資料表格[[#This Row],[售價]]</f>
        <v>7450</v>
      </c>
      <c r="G789" s="131">
        <f>訂單詳細資料表格[[#This Row],[數量]]*VLOOKUP(訂單詳細資料表格[[#This Row],[產品編號]],產品資料表格[],4,FALSE)</f>
        <v>5300</v>
      </c>
    </row>
    <row r="790" spans="2:7" ht="16.5" customHeight="1" x14ac:dyDescent="0.25">
      <c r="B790" s="113" t="s">
        <v>403</v>
      </c>
      <c r="C790" s="128" t="s">
        <v>51</v>
      </c>
      <c r="D790" s="129">
        <v>16</v>
      </c>
      <c r="E790" s="130">
        <v>2048</v>
      </c>
      <c r="F790" s="130">
        <f>訂單詳細資料表格[[#This Row],[數量]]*訂單詳細資料表格[[#This Row],[售價]]</f>
        <v>32768</v>
      </c>
      <c r="G790" s="131">
        <f>訂單詳細資料表格[[#This Row],[數量]]*VLOOKUP(訂單詳細資料表格[[#This Row],[產品編號]],產品資料表格[],4,FALSE)</f>
        <v>18320</v>
      </c>
    </row>
    <row r="791" spans="2:7" ht="16.5" customHeight="1" x14ac:dyDescent="0.25">
      <c r="B791" s="113" t="s">
        <v>403</v>
      </c>
      <c r="C791" s="128" t="s">
        <v>52</v>
      </c>
      <c r="D791" s="129">
        <v>14</v>
      </c>
      <c r="E791" s="130">
        <v>679</v>
      </c>
      <c r="F791" s="130">
        <f>訂單詳細資料表格[[#This Row],[數量]]*訂單詳細資料表格[[#This Row],[售價]]</f>
        <v>9506</v>
      </c>
      <c r="G791" s="131">
        <f>訂單詳細資料表格[[#This Row],[數量]]*VLOOKUP(訂單詳細資料表格[[#This Row],[產品編號]],產品資料表格[],4,FALSE)</f>
        <v>5586</v>
      </c>
    </row>
    <row r="792" spans="2:7" ht="16.5" customHeight="1" x14ac:dyDescent="0.25">
      <c r="B792" s="113" t="s">
        <v>403</v>
      </c>
      <c r="C792" s="128" t="s">
        <v>5</v>
      </c>
      <c r="D792" s="129">
        <v>30</v>
      </c>
      <c r="E792" s="130">
        <v>526</v>
      </c>
      <c r="F792" s="130">
        <f>訂單詳細資料表格[[#This Row],[數量]]*訂單詳細資料表格[[#This Row],[售價]]</f>
        <v>15780</v>
      </c>
      <c r="G792" s="131">
        <f>訂單詳細資料表格[[#This Row],[數量]]*VLOOKUP(訂單詳細資料表格[[#This Row],[產品編號]],產品資料表格[],4,FALSE)</f>
        <v>6300</v>
      </c>
    </row>
    <row r="793" spans="2:7" ht="16.5" customHeight="1" x14ac:dyDescent="0.25">
      <c r="B793" s="113" t="s">
        <v>403</v>
      </c>
      <c r="C793" s="128" t="s">
        <v>29</v>
      </c>
      <c r="D793" s="129">
        <v>11</v>
      </c>
      <c r="E793" s="130">
        <v>1543</v>
      </c>
      <c r="F793" s="130">
        <f>訂單詳細資料表格[[#This Row],[數量]]*訂單詳細資料表格[[#This Row],[售價]]</f>
        <v>16973</v>
      </c>
      <c r="G793" s="131">
        <f>訂單詳細資料表格[[#This Row],[數量]]*VLOOKUP(訂單詳細資料表格[[#This Row],[產品編號]],產品資料表格[],4,FALSE)</f>
        <v>9867</v>
      </c>
    </row>
    <row r="794" spans="2:7" ht="16.5" customHeight="1" x14ac:dyDescent="0.25">
      <c r="B794" s="113" t="s">
        <v>639</v>
      </c>
      <c r="C794" s="128" t="s">
        <v>4</v>
      </c>
      <c r="D794" s="129">
        <v>62</v>
      </c>
      <c r="E794" s="130">
        <v>2796</v>
      </c>
      <c r="F794" s="130">
        <f>訂單詳細資料表格[[#This Row],[數量]]*訂單詳細資料表格[[#This Row],[售價]]</f>
        <v>173352</v>
      </c>
      <c r="G794" s="131">
        <f>訂單詳細資料表格[[#This Row],[數量]]*VLOOKUP(訂單詳細資料表格[[#This Row],[產品編號]],產品資料表格[],4,FALSE)</f>
        <v>70990</v>
      </c>
    </row>
    <row r="795" spans="2:7" ht="16.5" customHeight="1" x14ac:dyDescent="0.25">
      <c r="B795" s="113" t="s">
        <v>404</v>
      </c>
      <c r="C795" s="128" t="s">
        <v>29</v>
      </c>
      <c r="D795" s="129">
        <v>36</v>
      </c>
      <c r="E795" s="130">
        <v>1101</v>
      </c>
      <c r="F795" s="130">
        <f>訂單詳細資料表格[[#This Row],[數量]]*訂單詳細資料表格[[#This Row],[售價]]</f>
        <v>39636</v>
      </c>
      <c r="G795" s="131">
        <f>訂單詳細資料表格[[#This Row],[數量]]*VLOOKUP(訂單詳細資料表格[[#This Row],[產品編號]],產品資料表格[],4,FALSE)</f>
        <v>32292</v>
      </c>
    </row>
    <row r="796" spans="2:7" ht="16.5" customHeight="1" x14ac:dyDescent="0.25">
      <c r="B796" s="113" t="s">
        <v>404</v>
      </c>
      <c r="C796" s="128" t="s">
        <v>41</v>
      </c>
      <c r="D796" s="129">
        <v>61</v>
      </c>
      <c r="E796" s="130">
        <v>1548</v>
      </c>
      <c r="F796" s="130">
        <f>訂單詳細資料表格[[#This Row],[數量]]*訂單詳細資料表格[[#This Row],[售價]]</f>
        <v>94428</v>
      </c>
      <c r="G796" s="131">
        <f>訂單詳細資料表格[[#This Row],[數量]]*VLOOKUP(訂單詳細資料表格[[#This Row],[產品編號]],產品資料表格[],4,FALSE)</f>
        <v>47275</v>
      </c>
    </row>
    <row r="797" spans="2:7" ht="16.5" customHeight="1" x14ac:dyDescent="0.25">
      <c r="B797" s="113" t="s">
        <v>404</v>
      </c>
      <c r="C797" s="128" t="s">
        <v>5</v>
      </c>
      <c r="D797" s="129">
        <v>57</v>
      </c>
      <c r="E797" s="130">
        <v>483</v>
      </c>
      <c r="F797" s="130">
        <f>訂單詳細資料表格[[#This Row],[數量]]*訂單詳細資料表格[[#This Row],[售價]]</f>
        <v>27531</v>
      </c>
      <c r="G797" s="131">
        <f>訂單詳細資料表格[[#This Row],[數量]]*VLOOKUP(訂單詳細資料表格[[#This Row],[產品編號]],產品資料表格[],4,FALSE)</f>
        <v>11970</v>
      </c>
    </row>
    <row r="798" spans="2:7" ht="16.5" customHeight="1" x14ac:dyDescent="0.25">
      <c r="B798" s="113" t="s">
        <v>640</v>
      </c>
      <c r="C798" s="128" t="s">
        <v>30</v>
      </c>
      <c r="D798" s="129">
        <v>56</v>
      </c>
      <c r="E798" s="130">
        <v>2632</v>
      </c>
      <c r="F798" s="130">
        <f>訂單詳細資料表格[[#This Row],[數量]]*訂單詳細資料表格[[#This Row],[售價]]</f>
        <v>147392</v>
      </c>
      <c r="G798" s="131">
        <f>訂單詳細資料表格[[#This Row],[數量]]*VLOOKUP(訂單詳細資料表格[[#This Row],[產品編號]],產品資料表格[],4,FALSE)</f>
        <v>64456</v>
      </c>
    </row>
    <row r="799" spans="2:7" ht="16.5" customHeight="1" x14ac:dyDescent="0.25">
      <c r="B799" s="113" t="s">
        <v>405</v>
      </c>
      <c r="C799" s="128" t="s">
        <v>16</v>
      </c>
      <c r="D799" s="129">
        <v>19</v>
      </c>
      <c r="E799" s="130">
        <v>1905</v>
      </c>
      <c r="F799" s="130">
        <f>訂單詳細資料表格[[#This Row],[數量]]*訂單詳細資料表格[[#This Row],[售價]]</f>
        <v>36195</v>
      </c>
      <c r="G799" s="131">
        <f>訂單詳細資料表格[[#This Row],[數量]]*VLOOKUP(訂單詳細資料表格[[#This Row],[產品編號]],產品資料表格[],4,FALSE)</f>
        <v>17195</v>
      </c>
    </row>
    <row r="800" spans="2:7" ht="16.5" customHeight="1" x14ac:dyDescent="0.25">
      <c r="B800" s="113" t="s">
        <v>405</v>
      </c>
      <c r="C800" s="128" t="s">
        <v>37</v>
      </c>
      <c r="D800" s="129">
        <v>30</v>
      </c>
      <c r="E800" s="130">
        <v>1348</v>
      </c>
      <c r="F800" s="130">
        <f>訂單詳細資料表格[[#This Row],[數量]]*訂單詳細資料表格[[#This Row],[售價]]</f>
        <v>40440</v>
      </c>
      <c r="G800" s="131">
        <f>訂單詳細資料表格[[#This Row],[數量]]*VLOOKUP(訂單詳細資料表格[[#This Row],[產品編號]],產品資料表格[],4,FALSE)</f>
        <v>24150</v>
      </c>
    </row>
    <row r="801" spans="2:7" ht="16.5" customHeight="1" x14ac:dyDescent="0.25">
      <c r="B801" s="113" t="s">
        <v>405</v>
      </c>
      <c r="C801" s="128" t="s">
        <v>5</v>
      </c>
      <c r="D801" s="129">
        <v>57</v>
      </c>
      <c r="E801" s="130">
        <v>414</v>
      </c>
      <c r="F801" s="130">
        <f>訂單詳細資料表格[[#This Row],[數量]]*訂單詳細資料表格[[#This Row],[售價]]</f>
        <v>23598</v>
      </c>
      <c r="G801" s="131">
        <f>訂單詳細資料表格[[#This Row],[數量]]*VLOOKUP(訂單詳細資料表格[[#This Row],[產品編號]],產品資料表格[],4,FALSE)</f>
        <v>11970</v>
      </c>
    </row>
    <row r="802" spans="2:7" ht="16.5" customHeight="1" x14ac:dyDescent="0.25">
      <c r="B802" s="113" t="s">
        <v>406</v>
      </c>
      <c r="C802" s="128" t="s">
        <v>37</v>
      </c>
      <c r="D802" s="129">
        <v>24</v>
      </c>
      <c r="E802" s="130">
        <v>1748</v>
      </c>
      <c r="F802" s="130">
        <f>訂單詳細資料表格[[#This Row],[數量]]*訂單詳細資料表格[[#This Row],[售價]]</f>
        <v>41952</v>
      </c>
      <c r="G802" s="131">
        <f>訂單詳細資料表格[[#This Row],[數量]]*VLOOKUP(訂單詳細資料表格[[#This Row],[產品編號]],產品資料表格[],4,FALSE)</f>
        <v>19320</v>
      </c>
    </row>
    <row r="803" spans="2:7" ht="16.5" customHeight="1" x14ac:dyDescent="0.25">
      <c r="B803" s="113" t="s">
        <v>406</v>
      </c>
      <c r="C803" s="128" t="s">
        <v>52</v>
      </c>
      <c r="D803" s="129">
        <v>16</v>
      </c>
      <c r="E803" s="130">
        <v>639</v>
      </c>
      <c r="F803" s="130">
        <f>訂單詳細資料表格[[#This Row],[數量]]*訂單詳細資料表格[[#This Row],[售價]]</f>
        <v>10224</v>
      </c>
      <c r="G803" s="131">
        <f>訂單詳細資料表格[[#This Row],[數量]]*VLOOKUP(訂單詳細資料表格[[#This Row],[產品編號]],產品資料表格[],4,FALSE)</f>
        <v>6384</v>
      </c>
    </row>
    <row r="804" spans="2:7" ht="16.5" customHeight="1" x14ac:dyDescent="0.25">
      <c r="B804" s="113" t="s">
        <v>406</v>
      </c>
      <c r="C804" s="128" t="s">
        <v>12</v>
      </c>
      <c r="D804" s="129">
        <v>28</v>
      </c>
      <c r="E804" s="130">
        <v>2127</v>
      </c>
      <c r="F804" s="130">
        <f>訂單詳細資料表格[[#This Row],[數量]]*訂單詳細資料表格[[#This Row],[售價]]</f>
        <v>59556</v>
      </c>
      <c r="G804" s="131">
        <f>訂單詳細資料表格[[#This Row],[數量]]*VLOOKUP(訂單詳細資料表格[[#This Row],[產品編號]],產品資料表格[],4,FALSE)</f>
        <v>31416</v>
      </c>
    </row>
    <row r="805" spans="2:7" ht="16.5" customHeight="1" x14ac:dyDescent="0.25">
      <c r="B805" s="113" t="s">
        <v>641</v>
      </c>
      <c r="C805" s="128" t="s">
        <v>42</v>
      </c>
      <c r="D805" s="129">
        <v>18</v>
      </c>
      <c r="E805" s="130">
        <v>1969</v>
      </c>
      <c r="F805" s="130">
        <f>訂單詳細資料表格[[#This Row],[數量]]*訂單詳細資料表格[[#This Row],[售價]]</f>
        <v>35442</v>
      </c>
      <c r="G805" s="131">
        <f>訂單詳細資料表格[[#This Row],[數量]]*VLOOKUP(訂單詳細資料表格[[#This Row],[產品編號]],產品資料表格[],4,FALSE)</f>
        <v>20736</v>
      </c>
    </row>
    <row r="806" spans="2:7" ht="16.5" customHeight="1" x14ac:dyDescent="0.25">
      <c r="B806" s="113" t="s">
        <v>407</v>
      </c>
      <c r="C806" s="128" t="s">
        <v>17</v>
      </c>
      <c r="D806" s="129">
        <v>48</v>
      </c>
      <c r="E806" s="130">
        <v>130</v>
      </c>
      <c r="F806" s="130">
        <f>訂單詳細資料表格[[#This Row],[數量]]*訂單詳細資料表格[[#This Row],[售價]]</f>
        <v>6240</v>
      </c>
      <c r="G806" s="131">
        <f>訂單詳細資料表格[[#This Row],[數量]]*VLOOKUP(訂單詳細資料表格[[#This Row],[產品編號]],產品資料表格[],4,FALSE)</f>
        <v>5088</v>
      </c>
    </row>
    <row r="807" spans="2:7" ht="16.5" customHeight="1" x14ac:dyDescent="0.25">
      <c r="B807" s="113" t="s">
        <v>642</v>
      </c>
      <c r="C807" s="128" t="s">
        <v>51</v>
      </c>
      <c r="D807" s="129">
        <v>15</v>
      </c>
      <c r="E807" s="130">
        <v>2391</v>
      </c>
      <c r="F807" s="130">
        <f>訂單詳細資料表格[[#This Row],[數量]]*訂單詳細資料表格[[#This Row],[售價]]</f>
        <v>35865</v>
      </c>
      <c r="G807" s="131">
        <f>訂單詳細資料表格[[#This Row],[數量]]*VLOOKUP(訂單詳細資料表格[[#This Row],[產品編號]],產品資料表格[],4,FALSE)</f>
        <v>17175</v>
      </c>
    </row>
    <row r="808" spans="2:7" ht="16.5" customHeight="1" x14ac:dyDescent="0.25">
      <c r="B808" s="113" t="s">
        <v>408</v>
      </c>
      <c r="C808" s="128" t="s">
        <v>15</v>
      </c>
      <c r="D808" s="129">
        <v>33</v>
      </c>
      <c r="E808" s="130">
        <v>880</v>
      </c>
      <c r="F808" s="130">
        <f>訂單詳細資料表格[[#This Row],[數量]]*訂單詳細資料表格[[#This Row],[售價]]</f>
        <v>29040</v>
      </c>
      <c r="G808" s="131">
        <f>訂單詳細資料表格[[#This Row],[數量]]*VLOOKUP(訂單詳細資料表格[[#This Row],[產品編號]],產品資料表格[],4,FALSE)</f>
        <v>21747</v>
      </c>
    </row>
    <row r="809" spans="2:7" ht="16.5" customHeight="1" x14ac:dyDescent="0.25">
      <c r="B809" s="113" t="s">
        <v>408</v>
      </c>
      <c r="C809" s="128" t="s">
        <v>51</v>
      </c>
      <c r="D809" s="129">
        <v>51</v>
      </c>
      <c r="E809" s="130">
        <v>2268</v>
      </c>
      <c r="F809" s="130">
        <f>訂單詳細資料表格[[#This Row],[數量]]*訂單詳細資料表格[[#This Row],[售價]]</f>
        <v>115668</v>
      </c>
      <c r="G809" s="131">
        <f>訂單詳細資料表格[[#This Row],[數量]]*VLOOKUP(訂單詳細資料表格[[#This Row],[產品編號]],產品資料表格[],4,FALSE)</f>
        <v>58395</v>
      </c>
    </row>
    <row r="810" spans="2:7" ht="16.5" customHeight="1" x14ac:dyDescent="0.25">
      <c r="B810" s="113" t="s">
        <v>408</v>
      </c>
      <c r="C810" s="128" t="s">
        <v>25</v>
      </c>
      <c r="D810" s="129">
        <v>25</v>
      </c>
      <c r="E810" s="130">
        <v>818</v>
      </c>
      <c r="F810" s="130">
        <f>訂單詳細資料表格[[#This Row],[數量]]*訂單詳細資料表格[[#This Row],[售價]]</f>
        <v>20450</v>
      </c>
      <c r="G810" s="131">
        <f>訂單詳細資料表格[[#This Row],[數量]]*VLOOKUP(訂單詳細資料表格[[#This Row],[產品編號]],產品資料表格[],4,FALSE)</f>
        <v>16075</v>
      </c>
    </row>
    <row r="811" spans="2:7" ht="16.5" customHeight="1" x14ac:dyDescent="0.25">
      <c r="B811" s="113" t="s">
        <v>408</v>
      </c>
      <c r="C811" s="128" t="s">
        <v>52</v>
      </c>
      <c r="D811" s="129">
        <v>48</v>
      </c>
      <c r="E811" s="130">
        <v>729</v>
      </c>
      <c r="F811" s="130">
        <f>訂單詳細資料表格[[#This Row],[數量]]*訂單詳細資料表格[[#This Row],[售價]]</f>
        <v>34992</v>
      </c>
      <c r="G811" s="131">
        <f>訂單詳細資料表格[[#This Row],[數量]]*VLOOKUP(訂單詳細資料表格[[#This Row],[產品編號]],產品資料表格[],4,FALSE)</f>
        <v>19152</v>
      </c>
    </row>
    <row r="812" spans="2:7" ht="16.5" customHeight="1" x14ac:dyDescent="0.25">
      <c r="B812" s="113" t="s">
        <v>408</v>
      </c>
      <c r="C812" s="128" t="s">
        <v>29</v>
      </c>
      <c r="D812" s="129">
        <v>48</v>
      </c>
      <c r="E812" s="130">
        <v>1824</v>
      </c>
      <c r="F812" s="130">
        <f>訂單詳細資料表格[[#This Row],[數量]]*訂單詳細資料表格[[#This Row],[售價]]</f>
        <v>87552</v>
      </c>
      <c r="G812" s="131">
        <f>訂單詳細資料表格[[#This Row],[數量]]*VLOOKUP(訂單詳細資料表格[[#This Row],[產品編號]],產品資料表格[],4,FALSE)</f>
        <v>43056</v>
      </c>
    </row>
    <row r="813" spans="2:7" ht="16.5" customHeight="1" x14ac:dyDescent="0.25">
      <c r="B813" s="113" t="s">
        <v>408</v>
      </c>
      <c r="C813" s="128" t="s">
        <v>19</v>
      </c>
      <c r="D813" s="129">
        <v>63</v>
      </c>
      <c r="E813" s="130">
        <v>398</v>
      </c>
      <c r="F813" s="130">
        <f>訂單詳細資料表格[[#This Row],[數量]]*訂單詳細資料表格[[#This Row],[售價]]</f>
        <v>25074</v>
      </c>
      <c r="G813" s="131">
        <f>訂單詳細資料表格[[#This Row],[數量]]*VLOOKUP(訂單詳細資料表格[[#This Row],[產品編號]],產品資料表格[],4,FALSE)</f>
        <v>18900</v>
      </c>
    </row>
    <row r="814" spans="2:7" ht="16.5" customHeight="1" x14ac:dyDescent="0.25">
      <c r="B814" s="113" t="s">
        <v>643</v>
      </c>
      <c r="C814" s="128" t="s">
        <v>49</v>
      </c>
      <c r="D814" s="129">
        <v>48</v>
      </c>
      <c r="E814" s="130">
        <v>2378</v>
      </c>
      <c r="F814" s="130">
        <f>訂單詳細資料表格[[#This Row],[數量]]*訂單詳細資料表格[[#This Row],[售價]]</f>
        <v>114144</v>
      </c>
      <c r="G814" s="131">
        <f>訂單詳細資料表格[[#This Row],[數量]]*VLOOKUP(訂單詳細資料表格[[#This Row],[產品編號]],產品資料表格[],4,FALSE)</f>
        <v>55776</v>
      </c>
    </row>
    <row r="815" spans="2:7" ht="16.5" customHeight="1" x14ac:dyDescent="0.25">
      <c r="B815" s="113" t="s">
        <v>643</v>
      </c>
      <c r="C815" s="128" t="s">
        <v>8</v>
      </c>
      <c r="D815" s="129">
        <v>23</v>
      </c>
      <c r="E815" s="130">
        <v>1930</v>
      </c>
      <c r="F815" s="130">
        <f>訂單詳細資料表格[[#This Row],[數量]]*訂單詳細資料表格[[#This Row],[售價]]</f>
        <v>44390</v>
      </c>
      <c r="G815" s="131">
        <f>訂單詳細資料表格[[#This Row],[數量]]*VLOOKUP(訂單詳細資料表格[[#This Row],[產品編號]],產品資料表格[],4,FALSE)</f>
        <v>24012</v>
      </c>
    </row>
    <row r="816" spans="2:7" ht="16.5" customHeight="1" x14ac:dyDescent="0.25">
      <c r="B816" s="113" t="s">
        <v>643</v>
      </c>
      <c r="C816" s="128" t="s">
        <v>19</v>
      </c>
      <c r="D816" s="129">
        <v>47</v>
      </c>
      <c r="E816" s="130">
        <v>363</v>
      </c>
      <c r="F816" s="130">
        <f>訂單詳細資料表格[[#This Row],[數量]]*訂單詳細資料表格[[#This Row],[售價]]</f>
        <v>17061</v>
      </c>
      <c r="G816" s="131">
        <f>訂單詳細資料表格[[#This Row],[數量]]*VLOOKUP(訂單詳細資料表格[[#This Row],[產品編號]],產品資料表格[],4,FALSE)</f>
        <v>14100</v>
      </c>
    </row>
    <row r="817" spans="2:7" ht="16.5" customHeight="1" x14ac:dyDescent="0.25">
      <c r="B817" s="113" t="s">
        <v>409</v>
      </c>
      <c r="C817" s="128" t="s">
        <v>42</v>
      </c>
      <c r="D817" s="129">
        <v>25</v>
      </c>
      <c r="E817" s="130">
        <v>2179</v>
      </c>
      <c r="F817" s="130">
        <f>訂單詳細資料表格[[#This Row],[數量]]*訂單詳細資料表格[[#This Row],[售價]]</f>
        <v>54475</v>
      </c>
      <c r="G817" s="131">
        <f>訂單詳細資料表格[[#This Row],[數量]]*VLOOKUP(訂單詳細資料表格[[#This Row],[產品編號]],產品資料表格[],4,FALSE)</f>
        <v>28800</v>
      </c>
    </row>
    <row r="818" spans="2:7" ht="16.5" customHeight="1" x14ac:dyDescent="0.25">
      <c r="B818" s="113" t="s">
        <v>409</v>
      </c>
      <c r="C818" s="128" t="s">
        <v>44</v>
      </c>
      <c r="D818" s="129">
        <v>16</v>
      </c>
      <c r="E818" s="130">
        <v>1020</v>
      </c>
      <c r="F818" s="130">
        <f>訂單詳細資料表格[[#This Row],[數量]]*訂單詳細資料表格[[#This Row],[售價]]</f>
        <v>16320</v>
      </c>
      <c r="G818" s="131">
        <f>訂單詳細資料表格[[#This Row],[數量]]*VLOOKUP(訂單詳細資料表格[[#This Row],[產品編號]],產品資料表格[],4,FALSE)</f>
        <v>8784</v>
      </c>
    </row>
    <row r="819" spans="2:7" ht="16.5" customHeight="1" x14ac:dyDescent="0.25">
      <c r="B819" s="113" t="s">
        <v>644</v>
      </c>
      <c r="C819" s="128" t="s">
        <v>41</v>
      </c>
      <c r="D819" s="129">
        <v>29</v>
      </c>
      <c r="E819" s="130">
        <v>1401</v>
      </c>
      <c r="F819" s="130">
        <f>訂單詳細資料表格[[#This Row],[數量]]*訂單詳細資料表格[[#This Row],[售價]]</f>
        <v>40629</v>
      </c>
      <c r="G819" s="131">
        <f>訂單詳細資料表格[[#This Row],[數量]]*VLOOKUP(訂單詳細資料表格[[#This Row],[產品編號]],產品資料表格[],4,FALSE)</f>
        <v>22475</v>
      </c>
    </row>
    <row r="820" spans="2:7" ht="16.5" customHeight="1" x14ac:dyDescent="0.25">
      <c r="B820" s="113" t="s">
        <v>410</v>
      </c>
      <c r="C820" s="128" t="s">
        <v>37</v>
      </c>
      <c r="D820" s="129">
        <v>17</v>
      </c>
      <c r="E820" s="130">
        <v>1809</v>
      </c>
      <c r="F820" s="130">
        <f>訂單詳細資料表格[[#This Row],[數量]]*訂單詳細資料表格[[#This Row],[售價]]</f>
        <v>30753</v>
      </c>
      <c r="G820" s="131">
        <f>訂單詳細資料表格[[#This Row],[數量]]*VLOOKUP(訂單詳細資料表格[[#This Row],[產品編號]],產品資料表格[],4,FALSE)</f>
        <v>13685</v>
      </c>
    </row>
    <row r="821" spans="2:7" ht="16.5" customHeight="1" x14ac:dyDescent="0.25">
      <c r="B821" s="113" t="s">
        <v>411</v>
      </c>
      <c r="C821" s="128" t="s">
        <v>37</v>
      </c>
      <c r="D821" s="129">
        <v>69</v>
      </c>
      <c r="E821" s="130">
        <v>1750</v>
      </c>
      <c r="F821" s="130">
        <f>訂單詳細資料表格[[#This Row],[數量]]*訂單詳細資料表格[[#This Row],[售價]]</f>
        <v>120750</v>
      </c>
      <c r="G821" s="131">
        <f>訂單詳細資料表格[[#This Row],[數量]]*VLOOKUP(訂單詳細資料表格[[#This Row],[產品編號]],產品資料表格[],4,FALSE)</f>
        <v>55545</v>
      </c>
    </row>
    <row r="822" spans="2:7" ht="16.5" customHeight="1" x14ac:dyDescent="0.25">
      <c r="B822" s="113" t="s">
        <v>411</v>
      </c>
      <c r="C822" s="128" t="s">
        <v>46</v>
      </c>
      <c r="D822" s="129">
        <v>21</v>
      </c>
      <c r="E822" s="130">
        <v>1638</v>
      </c>
      <c r="F822" s="130">
        <f>訂單詳細資料表格[[#This Row],[數量]]*訂單詳細資料表格[[#This Row],[售價]]</f>
        <v>34398</v>
      </c>
      <c r="G822" s="131">
        <f>訂單詳細資料表格[[#This Row],[數量]]*VLOOKUP(訂單詳細資料表格[[#This Row],[產品編號]],產品資料表格[],4,FALSE)</f>
        <v>24234</v>
      </c>
    </row>
    <row r="823" spans="2:7" ht="16.5" customHeight="1" x14ac:dyDescent="0.25">
      <c r="B823" s="113" t="s">
        <v>411</v>
      </c>
      <c r="C823" s="128" t="s">
        <v>51</v>
      </c>
      <c r="D823" s="129">
        <v>42</v>
      </c>
      <c r="E823" s="130">
        <v>2158</v>
      </c>
      <c r="F823" s="130">
        <f>訂單詳細資料表格[[#This Row],[數量]]*訂單詳細資料表格[[#This Row],[售價]]</f>
        <v>90636</v>
      </c>
      <c r="G823" s="131">
        <f>訂單詳細資料表格[[#This Row],[數量]]*VLOOKUP(訂單詳細資料表格[[#This Row],[產品編號]],產品資料表格[],4,FALSE)</f>
        <v>48090</v>
      </c>
    </row>
    <row r="824" spans="2:7" ht="16.5" customHeight="1" x14ac:dyDescent="0.25">
      <c r="B824" s="113" t="s">
        <v>411</v>
      </c>
      <c r="C824" s="128" t="s">
        <v>40</v>
      </c>
      <c r="D824" s="129">
        <v>64</v>
      </c>
      <c r="E824" s="130">
        <v>135</v>
      </c>
      <c r="F824" s="130">
        <f>訂單詳細資料表格[[#This Row],[數量]]*訂單詳細資料表格[[#This Row],[售價]]</f>
        <v>8640</v>
      </c>
      <c r="G824" s="131">
        <f>訂單詳細資料表格[[#This Row],[數量]]*VLOOKUP(訂單詳細資料表格[[#This Row],[產品編號]],產品資料表格[],4,FALSE)</f>
        <v>6272</v>
      </c>
    </row>
    <row r="825" spans="2:7" ht="16.5" customHeight="1" x14ac:dyDescent="0.25">
      <c r="B825" s="113" t="s">
        <v>645</v>
      </c>
      <c r="C825" s="128" t="s">
        <v>15</v>
      </c>
      <c r="D825" s="129">
        <v>26</v>
      </c>
      <c r="E825" s="130">
        <v>973</v>
      </c>
      <c r="F825" s="130">
        <f>訂單詳細資料表格[[#This Row],[數量]]*訂單詳細資料表格[[#This Row],[售價]]</f>
        <v>25298</v>
      </c>
      <c r="G825" s="131">
        <f>訂單詳細資料表格[[#This Row],[數量]]*VLOOKUP(訂單詳細資料表格[[#This Row],[產品編號]],產品資料表格[],4,FALSE)</f>
        <v>17134</v>
      </c>
    </row>
    <row r="826" spans="2:7" ht="16.5" customHeight="1" x14ac:dyDescent="0.25">
      <c r="B826" s="113" t="s">
        <v>645</v>
      </c>
      <c r="C826" s="128" t="s">
        <v>22</v>
      </c>
      <c r="D826" s="129">
        <v>17</v>
      </c>
      <c r="E826" s="130">
        <v>1164</v>
      </c>
      <c r="F826" s="130">
        <f>訂單詳細資料表格[[#This Row],[數量]]*訂單詳細資料表格[[#This Row],[售價]]</f>
        <v>19788</v>
      </c>
      <c r="G826" s="131">
        <f>訂單詳細資料表格[[#This Row],[數量]]*VLOOKUP(訂單詳細資料表格[[#This Row],[產品編號]],產品資料表格[],4,FALSE)</f>
        <v>13974</v>
      </c>
    </row>
    <row r="827" spans="2:7" ht="16.5" customHeight="1" x14ac:dyDescent="0.25">
      <c r="B827" s="113" t="s">
        <v>645</v>
      </c>
      <c r="C827" s="128" t="s">
        <v>5</v>
      </c>
      <c r="D827" s="129">
        <v>32</v>
      </c>
      <c r="E827" s="130">
        <v>366</v>
      </c>
      <c r="F827" s="130">
        <f>訂單詳細資料表格[[#This Row],[數量]]*訂單詳細資料表格[[#This Row],[售價]]</f>
        <v>11712</v>
      </c>
      <c r="G827" s="131">
        <f>訂單詳細資料表格[[#This Row],[數量]]*VLOOKUP(訂單詳細資料表格[[#This Row],[產品編號]],產品資料表格[],4,FALSE)</f>
        <v>6720</v>
      </c>
    </row>
    <row r="828" spans="2:7" ht="16.5" customHeight="1" x14ac:dyDescent="0.25">
      <c r="B828" s="113" t="s">
        <v>412</v>
      </c>
      <c r="C828" s="128" t="s">
        <v>54</v>
      </c>
      <c r="D828" s="129">
        <v>58</v>
      </c>
      <c r="E828" s="130">
        <v>173</v>
      </c>
      <c r="F828" s="130">
        <f>訂單詳細資料表格[[#This Row],[數量]]*訂單詳細資料表格[[#This Row],[售價]]</f>
        <v>10034</v>
      </c>
      <c r="G828" s="131">
        <f>訂單詳細資料表格[[#This Row],[數量]]*VLOOKUP(訂單詳細資料表格[[#This Row],[產品編號]],產品資料表格[],4,FALSE)</f>
        <v>5220</v>
      </c>
    </row>
    <row r="829" spans="2:7" ht="16.5" customHeight="1" x14ac:dyDescent="0.25">
      <c r="B829" s="113" t="s">
        <v>646</v>
      </c>
      <c r="C829" s="128" t="s">
        <v>47</v>
      </c>
      <c r="D829" s="129">
        <v>59</v>
      </c>
      <c r="E829" s="130">
        <v>404</v>
      </c>
      <c r="F829" s="130">
        <f>訂單詳細資料表格[[#This Row],[數量]]*訂單詳細資料表格[[#This Row],[售價]]</f>
        <v>23836</v>
      </c>
      <c r="G829" s="131">
        <f>訂單詳細資料表格[[#This Row],[數量]]*VLOOKUP(訂單詳細資料表格[[#This Row],[產品編號]],產品資料表格[],4,FALSE)</f>
        <v>13629</v>
      </c>
    </row>
    <row r="830" spans="2:7" ht="16.5" customHeight="1" x14ac:dyDescent="0.25">
      <c r="B830" s="113" t="s">
        <v>413</v>
      </c>
      <c r="C830" s="128" t="s">
        <v>37</v>
      </c>
      <c r="D830" s="129">
        <v>38</v>
      </c>
      <c r="E830" s="130">
        <v>1513</v>
      </c>
      <c r="F830" s="130">
        <f>訂單詳細資料表格[[#This Row],[數量]]*訂單詳細資料表格[[#This Row],[售價]]</f>
        <v>57494</v>
      </c>
      <c r="G830" s="131">
        <f>訂單詳細資料表格[[#This Row],[數量]]*VLOOKUP(訂單詳細資料表格[[#This Row],[產品編號]],產品資料表格[],4,FALSE)</f>
        <v>30590</v>
      </c>
    </row>
    <row r="831" spans="2:7" ht="16.5" customHeight="1" x14ac:dyDescent="0.25">
      <c r="B831" s="113" t="s">
        <v>413</v>
      </c>
      <c r="C831" s="128" t="s">
        <v>41</v>
      </c>
      <c r="D831" s="129">
        <v>50</v>
      </c>
      <c r="E831" s="130">
        <v>1365</v>
      </c>
      <c r="F831" s="130">
        <f>訂單詳細資料表格[[#This Row],[數量]]*訂單詳細資料表格[[#This Row],[售價]]</f>
        <v>68250</v>
      </c>
      <c r="G831" s="131">
        <f>訂單詳細資料表格[[#This Row],[數量]]*VLOOKUP(訂單詳細資料表格[[#This Row],[產品編號]],產品資料表格[],4,FALSE)</f>
        <v>38750</v>
      </c>
    </row>
    <row r="832" spans="2:7" ht="16.5" customHeight="1" x14ac:dyDescent="0.25">
      <c r="B832" s="113" t="s">
        <v>413</v>
      </c>
      <c r="C832" s="128" t="s">
        <v>42</v>
      </c>
      <c r="D832" s="129">
        <v>52</v>
      </c>
      <c r="E832" s="130">
        <v>1582</v>
      </c>
      <c r="F832" s="130">
        <f>訂單詳細資料表格[[#This Row],[數量]]*訂單詳細資料表格[[#This Row],[售價]]</f>
        <v>82264</v>
      </c>
      <c r="G832" s="131">
        <f>訂單詳細資料表格[[#This Row],[數量]]*VLOOKUP(訂單詳細資料表格[[#This Row],[產品編號]],產品資料表格[],4,FALSE)</f>
        <v>59904</v>
      </c>
    </row>
    <row r="833" spans="2:7" ht="16.5" customHeight="1" x14ac:dyDescent="0.25">
      <c r="B833" s="113" t="s">
        <v>413</v>
      </c>
      <c r="C833" s="128" t="s">
        <v>32</v>
      </c>
      <c r="D833" s="129">
        <v>62</v>
      </c>
      <c r="E833" s="130">
        <v>1040</v>
      </c>
      <c r="F833" s="130">
        <f>訂單詳細資料表格[[#This Row],[數量]]*訂單詳細資料表格[[#This Row],[售價]]</f>
        <v>64480</v>
      </c>
      <c r="G833" s="131">
        <f>訂單詳細資料表格[[#This Row],[數量]]*VLOOKUP(訂單詳細資料表格[[#This Row],[產品編號]],產品資料表格[],4,FALSE)</f>
        <v>49104</v>
      </c>
    </row>
    <row r="834" spans="2:7" ht="16.5" customHeight="1" x14ac:dyDescent="0.25">
      <c r="B834" s="113" t="s">
        <v>413</v>
      </c>
      <c r="C834" s="128" t="s">
        <v>5</v>
      </c>
      <c r="D834" s="129">
        <v>54</v>
      </c>
      <c r="E834" s="130">
        <v>404</v>
      </c>
      <c r="F834" s="130">
        <f>訂單詳細資料表格[[#This Row],[數量]]*訂單詳細資料表格[[#This Row],[售價]]</f>
        <v>21816</v>
      </c>
      <c r="G834" s="131">
        <f>訂單詳細資料表格[[#This Row],[數量]]*VLOOKUP(訂單詳細資料表格[[#This Row],[產品編號]],產品資料表格[],4,FALSE)</f>
        <v>11340</v>
      </c>
    </row>
    <row r="835" spans="2:7" ht="16.5" customHeight="1" x14ac:dyDescent="0.25">
      <c r="B835" s="113" t="s">
        <v>413</v>
      </c>
      <c r="C835" s="128" t="s">
        <v>31</v>
      </c>
      <c r="D835" s="129">
        <v>25</v>
      </c>
      <c r="E835" s="130">
        <v>1269</v>
      </c>
      <c r="F835" s="130">
        <f>訂單詳細資料表格[[#This Row],[數量]]*訂單詳細資料表格[[#This Row],[售價]]</f>
        <v>31725</v>
      </c>
      <c r="G835" s="131">
        <f>訂單詳細資料表格[[#This Row],[數量]]*VLOOKUP(訂單詳細資料表格[[#This Row],[產品編號]],產品資料表格[],4,FALSE)</f>
        <v>23675</v>
      </c>
    </row>
    <row r="836" spans="2:7" ht="16.5" customHeight="1" x14ac:dyDescent="0.25">
      <c r="B836" s="113" t="s">
        <v>647</v>
      </c>
      <c r="C836" s="128" t="s">
        <v>21</v>
      </c>
      <c r="D836" s="129">
        <v>31</v>
      </c>
      <c r="E836" s="130">
        <v>757</v>
      </c>
      <c r="F836" s="130">
        <f>訂單詳細資料表格[[#This Row],[數量]]*訂單詳細資料表格[[#This Row],[售價]]</f>
        <v>23467</v>
      </c>
      <c r="G836" s="131">
        <f>訂單詳細資料表格[[#This Row],[數量]]*VLOOKUP(訂單詳細資料表格[[#This Row],[產品編號]],產品資料表格[],4,FALSE)</f>
        <v>8928</v>
      </c>
    </row>
    <row r="837" spans="2:7" ht="16.5" customHeight="1" x14ac:dyDescent="0.25">
      <c r="B837" s="113" t="s">
        <v>414</v>
      </c>
      <c r="C837" s="128" t="s">
        <v>31</v>
      </c>
      <c r="D837" s="129">
        <v>26</v>
      </c>
      <c r="E837" s="130">
        <v>1521</v>
      </c>
      <c r="F837" s="130">
        <f>訂單詳細資料表格[[#This Row],[數量]]*訂單詳細資料表格[[#This Row],[售價]]</f>
        <v>39546</v>
      </c>
      <c r="G837" s="131">
        <f>訂單詳細資料表格[[#This Row],[數量]]*VLOOKUP(訂單詳細資料表格[[#This Row],[產品編號]],產品資料表格[],4,FALSE)</f>
        <v>24622</v>
      </c>
    </row>
    <row r="838" spans="2:7" ht="16.5" customHeight="1" x14ac:dyDescent="0.25">
      <c r="B838" s="113" t="s">
        <v>648</v>
      </c>
      <c r="C838" s="128" t="s">
        <v>42</v>
      </c>
      <c r="D838" s="129">
        <v>22</v>
      </c>
      <c r="E838" s="130">
        <v>2035</v>
      </c>
      <c r="F838" s="130">
        <f>訂單詳細資料表格[[#This Row],[數量]]*訂單詳細資料表格[[#This Row],[售價]]</f>
        <v>44770</v>
      </c>
      <c r="G838" s="131">
        <f>訂單詳細資料表格[[#This Row],[數量]]*VLOOKUP(訂單詳細資料表格[[#This Row],[產品編號]],產品資料表格[],4,FALSE)</f>
        <v>25344</v>
      </c>
    </row>
    <row r="839" spans="2:7" ht="16.5" customHeight="1" x14ac:dyDescent="0.25">
      <c r="B839" s="113" t="s">
        <v>415</v>
      </c>
      <c r="C839" s="128" t="s">
        <v>19</v>
      </c>
      <c r="D839" s="129">
        <v>55</v>
      </c>
      <c r="E839" s="130">
        <v>553</v>
      </c>
      <c r="F839" s="130">
        <f>訂單詳細資料表格[[#This Row],[數量]]*訂單詳細資料表格[[#This Row],[售價]]</f>
        <v>30415</v>
      </c>
      <c r="G839" s="131">
        <f>訂單詳細資料表格[[#This Row],[數量]]*VLOOKUP(訂單詳細資料表格[[#This Row],[產品編號]],產品資料表格[],4,FALSE)</f>
        <v>16500</v>
      </c>
    </row>
    <row r="840" spans="2:7" ht="16.5" customHeight="1" x14ac:dyDescent="0.25">
      <c r="B840" s="113" t="s">
        <v>416</v>
      </c>
      <c r="C840" s="128" t="s">
        <v>37</v>
      </c>
      <c r="D840" s="129">
        <v>49</v>
      </c>
      <c r="E840" s="130">
        <v>1319</v>
      </c>
      <c r="F840" s="130">
        <f>訂單詳細資料表格[[#This Row],[數量]]*訂單詳細資料表格[[#This Row],[售價]]</f>
        <v>64631</v>
      </c>
      <c r="G840" s="131">
        <f>訂單詳細資料表格[[#This Row],[數量]]*VLOOKUP(訂單詳細資料表格[[#This Row],[產品編號]],產品資料表格[],4,FALSE)</f>
        <v>39445</v>
      </c>
    </row>
    <row r="841" spans="2:7" ht="16.5" customHeight="1" x14ac:dyDescent="0.25">
      <c r="B841" s="113" t="s">
        <v>416</v>
      </c>
      <c r="C841" s="128" t="s">
        <v>19</v>
      </c>
      <c r="D841" s="129">
        <v>29</v>
      </c>
      <c r="E841" s="130">
        <v>542</v>
      </c>
      <c r="F841" s="130">
        <f>訂單詳細資料表格[[#This Row],[數量]]*訂單詳細資料表格[[#This Row],[售價]]</f>
        <v>15718</v>
      </c>
      <c r="G841" s="131">
        <f>訂單詳細資料表格[[#This Row],[數量]]*VLOOKUP(訂單詳細資料表格[[#This Row],[產品編號]],產品資料表格[],4,FALSE)</f>
        <v>8700</v>
      </c>
    </row>
    <row r="842" spans="2:7" ht="16.5" customHeight="1" x14ac:dyDescent="0.25">
      <c r="B842" s="113" t="s">
        <v>649</v>
      </c>
      <c r="C842" s="128" t="s">
        <v>49</v>
      </c>
      <c r="D842" s="129">
        <v>55</v>
      </c>
      <c r="E842" s="130">
        <v>2150</v>
      </c>
      <c r="F842" s="130">
        <f>訂單詳細資料表格[[#This Row],[數量]]*訂單詳細資料表格[[#This Row],[售價]]</f>
        <v>118250</v>
      </c>
      <c r="G842" s="131">
        <f>訂單詳細資料表格[[#This Row],[數量]]*VLOOKUP(訂單詳細資料表格[[#This Row],[產品編號]],產品資料表格[],4,FALSE)</f>
        <v>63910</v>
      </c>
    </row>
    <row r="843" spans="2:7" ht="16.5" customHeight="1" x14ac:dyDescent="0.25">
      <c r="B843" s="113" t="s">
        <v>649</v>
      </c>
      <c r="C843" s="128" t="s">
        <v>36</v>
      </c>
      <c r="D843" s="129">
        <v>54</v>
      </c>
      <c r="E843" s="130">
        <v>2039</v>
      </c>
      <c r="F843" s="130">
        <f>訂單詳細資料表格[[#This Row],[數量]]*訂單詳細資料表格[[#This Row],[售價]]</f>
        <v>110106</v>
      </c>
      <c r="G843" s="131">
        <f>訂單詳細資料表格[[#This Row],[數量]]*VLOOKUP(訂單詳細資料表格[[#This Row],[產品編號]],產品資料表格[],4,FALSE)</f>
        <v>53568</v>
      </c>
    </row>
    <row r="844" spans="2:7" ht="16.5" customHeight="1" x14ac:dyDescent="0.25">
      <c r="B844" s="113" t="s">
        <v>649</v>
      </c>
      <c r="C844" s="128" t="s">
        <v>25</v>
      </c>
      <c r="D844" s="129">
        <v>19</v>
      </c>
      <c r="E844" s="130">
        <v>895</v>
      </c>
      <c r="F844" s="130">
        <f>訂單詳細資料表格[[#This Row],[數量]]*訂單詳細資料表格[[#This Row],[售價]]</f>
        <v>17005</v>
      </c>
      <c r="G844" s="131">
        <f>訂單詳細資料表格[[#This Row],[數量]]*VLOOKUP(訂單詳細資料表格[[#This Row],[產品編號]],產品資料表格[],4,FALSE)</f>
        <v>12217</v>
      </c>
    </row>
    <row r="845" spans="2:7" ht="16.5" customHeight="1" x14ac:dyDescent="0.25">
      <c r="B845" s="113" t="s">
        <v>650</v>
      </c>
      <c r="C845" s="128" t="s">
        <v>42</v>
      </c>
      <c r="D845" s="129">
        <v>43</v>
      </c>
      <c r="E845" s="130">
        <v>1939</v>
      </c>
      <c r="F845" s="130">
        <f>訂單詳細資料表格[[#This Row],[數量]]*訂單詳細資料表格[[#This Row],[售價]]</f>
        <v>83377</v>
      </c>
      <c r="G845" s="131">
        <f>訂單詳細資料表格[[#This Row],[數量]]*VLOOKUP(訂單詳細資料表格[[#This Row],[產品編號]],產品資料表格[],4,FALSE)</f>
        <v>49536</v>
      </c>
    </row>
    <row r="846" spans="2:7" ht="16.5" customHeight="1" x14ac:dyDescent="0.25">
      <c r="B846" s="113" t="s">
        <v>650</v>
      </c>
      <c r="C846" s="128" t="s">
        <v>38</v>
      </c>
      <c r="D846" s="129">
        <v>56</v>
      </c>
      <c r="E846" s="130">
        <v>2245</v>
      </c>
      <c r="F846" s="130">
        <f>訂單詳細資料表格[[#This Row],[數量]]*訂單詳細資料表格[[#This Row],[售價]]</f>
        <v>125720</v>
      </c>
      <c r="G846" s="131">
        <f>訂單詳細資料表格[[#This Row],[數量]]*VLOOKUP(訂單詳細資料表格[[#This Row],[產品編號]],產品資料表格[],4,FALSE)</f>
        <v>59808</v>
      </c>
    </row>
    <row r="847" spans="2:7" ht="16.5" customHeight="1" x14ac:dyDescent="0.25">
      <c r="B847" s="113" t="s">
        <v>650</v>
      </c>
      <c r="C847" s="128" t="s">
        <v>52</v>
      </c>
      <c r="D847" s="129">
        <v>54</v>
      </c>
      <c r="E847" s="130">
        <v>759</v>
      </c>
      <c r="F847" s="130">
        <f>訂單詳細資料表格[[#This Row],[數量]]*訂單詳細資料表格[[#This Row],[售價]]</f>
        <v>40986</v>
      </c>
      <c r="G847" s="131">
        <f>訂單詳細資料表格[[#This Row],[數量]]*VLOOKUP(訂單詳細資料表格[[#This Row],[產品編號]],產品資料表格[],4,FALSE)</f>
        <v>21546</v>
      </c>
    </row>
    <row r="848" spans="2:7" ht="16.5" customHeight="1" x14ac:dyDescent="0.25">
      <c r="B848" s="113" t="s">
        <v>417</v>
      </c>
      <c r="C848" s="128" t="s">
        <v>37</v>
      </c>
      <c r="D848" s="129">
        <v>11</v>
      </c>
      <c r="E848" s="130">
        <v>1379</v>
      </c>
      <c r="F848" s="130">
        <f>訂單詳細資料表格[[#This Row],[數量]]*訂單詳細資料表格[[#This Row],[售價]]</f>
        <v>15169</v>
      </c>
      <c r="G848" s="131">
        <f>訂單詳細資料表格[[#This Row],[數量]]*VLOOKUP(訂單詳細資料表格[[#This Row],[產品編號]],產品資料表格[],4,FALSE)</f>
        <v>8855</v>
      </c>
    </row>
    <row r="849" spans="2:7" ht="16.5" customHeight="1" x14ac:dyDescent="0.25">
      <c r="B849" s="113" t="s">
        <v>417</v>
      </c>
      <c r="C849" s="128" t="s">
        <v>13</v>
      </c>
      <c r="D849" s="129">
        <v>35</v>
      </c>
      <c r="E849" s="130">
        <v>319</v>
      </c>
      <c r="F849" s="130">
        <f>訂單詳細資料表格[[#This Row],[數量]]*訂單詳細資料表格[[#This Row],[售價]]</f>
        <v>11165</v>
      </c>
      <c r="G849" s="131">
        <f>訂單詳細資料表格[[#This Row],[數量]]*VLOOKUP(訂單詳細資料表格[[#This Row],[產品編號]],產品資料表格[],4,FALSE)</f>
        <v>8260</v>
      </c>
    </row>
    <row r="850" spans="2:7" ht="16.5" customHeight="1" x14ac:dyDescent="0.25">
      <c r="B850" s="113" t="s">
        <v>417</v>
      </c>
      <c r="C850" s="128" t="s">
        <v>15</v>
      </c>
      <c r="D850" s="129">
        <v>53</v>
      </c>
      <c r="E850" s="130">
        <v>1578</v>
      </c>
      <c r="F850" s="130">
        <f>訂單詳細資料表格[[#This Row],[數量]]*訂單詳細資料表格[[#This Row],[售價]]</f>
        <v>83634</v>
      </c>
      <c r="G850" s="131">
        <f>訂單詳細資料表格[[#This Row],[數量]]*VLOOKUP(訂單詳細資料表格[[#This Row],[產品編號]],產品資料表格[],4,FALSE)</f>
        <v>34927</v>
      </c>
    </row>
    <row r="851" spans="2:7" ht="16.5" customHeight="1" x14ac:dyDescent="0.25">
      <c r="B851" s="113" t="s">
        <v>417</v>
      </c>
      <c r="C851" s="128" t="s">
        <v>47</v>
      </c>
      <c r="D851" s="129">
        <v>23</v>
      </c>
      <c r="E851" s="130">
        <v>430</v>
      </c>
      <c r="F851" s="130">
        <f>訂單詳細資料表格[[#This Row],[數量]]*訂單詳細資料表格[[#This Row],[售價]]</f>
        <v>9890</v>
      </c>
      <c r="G851" s="131">
        <f>訂單詳細資料表格[[#This Row],[數量]]*VLOOKUP(訂單詳細資料表格[[#This Row],[產品編號]],產品資料表格[],4,FALSE)</f>
        <v>5313</v>
      </c>
    </row>
    <row r="852" spans="2:7" ht="16.5" customHeight="1" x14ac:dyDescent="0.25">
      <c r="B852" s="113" t="s">
        <v>417</v>
      </c>
      <c r="C852" s="128" t="s">
        <v>17</v>
      </c>
      <c r="D852" s="129">
        <v>28</v>
      </c>
      <c r="E852" s="130">
        <v>192</v>
      </c>
      <c r="F852" s="130">
        <f>訂單詳細資料表格[[#This Row],[數量]]*訂單詳細資料表格[[#This Row],[售價]]</f>
        <v>5376</v>
      </c>
      <c r="G852" s="131">
        <f>訂單詳細資料表格[[#This Row],[數量]]*VLOOKUP(訂單詳細資料表格[[#This Row],[產品編號]],產品資料表格[],4,FALSE)</f>
        <v>2968</v>
      </c>
    </row>
    <row r="853" spans="2:7" ht="16.5" customHeight="1" x14ac:dyDescent="0.25">
      <c r="B853" s="113" t="s">
        <v>417</v>
      </c>
      <c r="C853" s="128" t="s">
        <v>43</v>
      </c>
      <c r="D853" s="129">
        <v>36</v>
      </c>
      <c r="E853" s="130">
        <v>1359</v>
      </c>
      <c r="F853" s="130">
        <f>訂單詳細資料表格[[#This Row],[數量]]*訂單詳細資料表格[[#This Row],[售價]]</f>
        <v>48924</v>
      </c>
      <c r="G853" s="131">
        <f>訂單詳細資料表格[[#This Row],[數量]]*VLOOKUP(訂單詳細資料表格[[#This Row],[產品編號]],產品資料表格[],4,FALSE)</f>
        <v>37908</v>
      </c>
    </row>
    <row r="854" spans="2:7" ht="16.5" customHeight="1" x14ac:dyDescent="0.25">
      <c r="B854" s="113" t="s">
        <v>417</v>
      </c>
      <c r="C854" s="128" t="s">
        <v>40</v>
      </c>
      <c r="D854" s="129">
        <v>21</v>
      </c>
      <c r="E854" s="130">
        <v>168</v>
      </c>
      <c r="F854" s="130">
        <f>訂單詳細資料表格[[#This Row],[數量]]*訂單詳細資料表格[[#This Row],[售價]]</f>
        <v>3528</v>
      </c>
      <c r="G854" s="131">
        <f>訂單詳細資料表格[[#This Row],[數量]]*VLOOKUP(訂單詳細資料表格[[#This Row],[產品編號]],產品資料表格[],4,FALSE)</f>
        <v>2058</v>
      </c>
    </row>
    <row r="855" spans="2:7" ht="16.5" customHeight="1" x14ac:dyDescent="0.25">
      <c r="B855" s="113" t="s">
        <v>417</v>
      </c>
      <c r="C855" s="128" t="s">
        <v>36</v>
      </c>
      <c r="D855" s="129">
        <v>49</v>
      </c>
      <c r="E855" s="130">
        <v>1696</v>
      </c>
      <c r="F855" s="130">
        <f>訂單詳細資料表格[[#This Row],[數量]]*訂單詳細資料表格[[#This Row],[售價]]</f>
        <v>83104</v>
      </c>
      <c r="G855" s="131">
        <f>訂單詳細資料表格[[#This Row],[數量]]*VLOOKUP(訂單詳細資料表格[[#This Row],[產品編號]],產品資料表格[],4,FALSE)</f>
        <v>48608</v>
      </c>
    </row>
    <row r="856" spans="2:7" ht="16.5" customHeight="1" x14ac:dyDescent="0.25">
      <c r="B856" s="113" t="s">
        <v>417</v>
      </c>
      <c r="C856" s="128" t="s">
        <v>25</v>
      </c>
      <c r="D856" s="129">
        <v>53</v>
      </c>
      <c r="E856" s="130">
        <v>1242</v>
      </c>
      <c r="F856" s="130">
        <f>訂單詳細資料表格[[#This Row],[數量]]*訂單詳細資料表格[[#This Row],[售價]]</f>
        <v>65826</v>
      </c>
      <c r="G856" s="131">
        <f>訂單詳細資料表格[[#This Row],[數量]]*VLOOKUP(訂單詳細資料表格[[#This Row],[產品編號]],產品資料表格[],4,FALSE)</f>
        <v>34079</v>
      </c>
    </row>
    <row r="857" spans="2:7" ht="16.5" customHeight="1" x14ac:dyDescent="0.25">
      <c r="B857" s="113" t="s">
        <v>417</v>
      </c>
      <c r="C857" s="128" t="s">
        <v>29</v>
      </c>
      <c r="D857" s="129">
        <v>33</v>
      </c>
      <c r="E857" s="130">
        <v>1312</v>
      </c>
      <c r="F857" s="130">
        <f>訂單詳細資料表格[[#This Row],[數量]]*訂單詳細資料表格[[#This Row],[售價]]</f>
        <v>43296</v>
      </c>
      <c r="G857" s="131">
        <f>訂單詳細資料表格[[#This Row],[數量]]*VLOOKUP(訂單詳細資料表格[[#This Row],[產品編號]],產品資料表格[],4,FALSE)</f>
        <v>29601</v>
      </c>
    </row>
    <row r="858" spans="2:7" ht="16.5" customHeight="1" x14ac:dyDescent="0.25">
      <c r="B858" s="113" t="s">
        <v>417</v>
      </c>
      <c r="C858" s="128" t="s">
        <v>19</v>
      </c>
      <c r="D858" s="129">
        <v>14</v>
      </c>
      <c r="E858" s="130">
        <v>515</v>
      </c>
      <c r="F858" s="130">
        <f>訂單詳細資料表格[[#This Row],[數量]]*訂單詳細資料表格[[#This Row],[售價]]</f>
        <v>7210</v>
      </c>
      <c r="G858" s="131">
        <f>訂單詳細資料表格[[#This Row],[數量]]*VLOOKUP(訂單詳細資料表格[[#This Row],[產品編號]],產品資料表格[],4,FALSE)</f>
        <v>4200</v>
      </c>
    </row>
    <row r="859" spans="2:7" ht="16.5" customHeight="1" x14ac:dyDescent="0.25">
      <c r="B859" s="113" t="s">
        <v>418</v>
      </c>
      <c r="C859" s="128" t="s">
        <v>5</v>
      </c>
      <c r="D859" s="129">
        <v>34</v>
      </c>
      <c r="E859" s="130">
        <v>497</v>
      </c>
      <c r="F859" s="130">
        <f>訂單詳細資料表格[[#This Row],[數量]]*訂單詳細資料表格[[#This Row],[售價]]</f>
        <v>16898</v>
      </c>
      <c r="G859" s="131">
        <f>訂單詳細資料表格[[#This Row],[數量]]*VLOOKUP(訂單詳細資料表格[[#This Row],[產品編號]],產品資料表格[],4,FALSE)</f>
        <v>7140</v>
      </c>
    </row>
    <row r="860" spans="2:7" ht="16.5" customHeight="1" x14ac:dyDescent="0.25">
      <c r="B860" s="113" t="s">
        <v>419</v>
      </c>
      <c r="C860" s="128" t="s">
        <v>43</v>
      </c>
      <c r="D860" s="129">
        <v>22</v>
      </c>
      <c r="E860" s="130">
        <v>1674</v>
      </c>
      <c r="F860" s="130">
        <f>訂單詳細資料表格[[#This Row],[數量]]*訂單詳細資料表格[[#This Row],[售價]]</f>
        <v>36828</v>
      </c>
      <c r="G860" s="131">
        <f>訂單詳細資料表格[[#This Row],[數量]]*VLOOKUP(訂單詳細資料表格[[#This Row],[產品編號]],產品資料表格[],4,FALSE)</f>
        <v>23166</v>
      </c>
    </row>
    <row r="861" spans="2:7" ht="16.5" customHeight="1" x14ac:dyDescent="0.25">
      <c r="B861" s="113" t="s">
        <v>419</v>
      </c>
      <c r="C861" s="128" t="s">
        <v>27</v>
      </c>
      <c r="D861" s="129">
        <v>55</v>
      </c>
      <c r="E861" s="130">
        <v>2067</v>
      </c>
      <c r="F861" s="130">
        <f>訂單詳細資料表格[[#This Row],[數量]]*訂單詳細資料表格[[#This Row],[售價]]</f>
        <v>113685</v>
      </c>
      <c r="G861" s="131">
        <f>訂單詳細資料表格[[#This Row],[數量]]*VLOOKUP(訂單詳細資料表格[[#This Row],[產品編號]],產品資料表格[],4,FALSE)</f>
        <v>56265</v>
      </c>
    </row>
    <row r="862" spans="2:7" ht="16.5" customHeight="1" x14ac:dyDescent="0.25">
      <c r="B862" s="113" t="s">
        <v>419</v>
      </c>
      <c r="C862" s="128" t="s">
        <v>29</v>
      </c>
      <c r="D862" s="129">
        <v>39</v>
      </c>
      <c r="E862" s="130">
        <v>1209</v>
      </c>
      <c r="F862" s="130">
        <f>訂單詳細資料表格[[#This Row],[數量]]*訂單詳細資料表格[[#This Row],[售價]]</f>
        <v>47151</v>
      </c>
      <c r="G862" s="131">
        <f>訂單詳細資料表格[[#This Row],[數量]]*VLOOKUP(訂單詳細資料表格[[#This Row],[產品編號]],產品資料表格[],4,FALSE)</f>
        <v>34983</v>
      </c>
    </row>
    <row r="863" spans="2:7" ht="16.5" customHeight="1" x14ac:dyDescent="0.25">
      <c r="B863" s="113" t="s">
        <v>651</v>
      </c>
      <c r="C863" s="128" t="s">
        <v>48</v>
      </c>
      <c r="D863" s="129">
        <v>25</v>
      </c>
      <c r="E863" s="130">
        <v>314</v>
      </c>
      <c r="F863" s="130">
        <f>訂單詳細資料表格[[#This Row],[數量]]*訂單詳細資料表格[[#This Row],[售價]]</f>
        <v>7850</v>
      </c>
      <c r="G863" s="131">
        <f>訂單詳細資料表格[[#This Row],[數量]]*VLOOKUP(訂單詳細資料表格[[#This Row],[產品編號]],產品資料表格[],4,FALSE)</f>
        <v>4575</v>
      </c>
    </row>
    <row r="864" spans="2:7" ht="16.5" customHeight="1" x14ac:dyDescent="0.25">
      <c r="B864" s="113" t="s">
        <v>420</v>
      </c>
      <c r="C864" s="128" t="s">
        <v>52</v>
      </c>
      <c r="D864" s="129">
        <v>40</v>
      </c>
      <c r="E864" s="130">
        <v>568</v>
      </c>
      <c r="F864" s="130">
        <f>訂單詳細資料表格[[#This Row],[數量]]*訂單詳細資料表格[[#This Row],[售價]]</f>
        <v>22720</v>
      </c>
      <c r="G864" s="131">
        <f>訂單詳細資料表格[[#This Row],[數量]]*VLOOKUP(訂單詳細資料表格[[#This Row],[產品編號]],產品資料表格[],4,FALSE)</f>
        <v>15960</v>
      </c>
    </row>
    <row r="865" spans="2:7" ht="16.5" customHeight="1" x14ac:dyDescent="0.25">
      <c r="B865" s="113" t="s">
        <v>652</v>
      </c>
      <c r="C865" s="128" t="s">
        <v>0</v>
      </c>
      <c r="D865" s="129">
        <v>61</v>
      </c>
      <c r="E865" s="130">
        <v>1964</v>
      </c>
      <c r="F865" s="130">
        <f>訂單詳細資料表格[[#This Row],[數量]]*訂單詳細資料表格[[#This Row],[售價]]</f>
        <v>119804</v>
      </c>
      <c r="G865" s="131">
        <f>訂單詳細資料表格[[#This Row],[數量]]*VLOOKUP(訂單詳細資料表格[[#This Row],[產品編號]],產品資料表格[],4,FALSE)</f>
        <v>67039</v>
      </c>
    </row>
    <row r="866" spans="2:7" ht="16.5" customHeight="1" x14ac:dyDescent="0.25">
      <c r="B866" s="113" t="s">
        <v>652</v>
      </c>
      <c r="C866" s="128" t="s">
        <v>17</v>
      </c>
      <c r="D866" s="129">
        <v>45</v>
      </c>
      <c r="E866" s="130">
        <v>197</v>
      </c>
      <c r="F866" s="130">
        <f>訂單詳細資料表格[[#This Row],[數量]]*訂單詳細資料表格[[#This Row],[售價]]</f>
        <v>8865</v>
      </c>
      <c r="G866" s="131">
        <f>訂單詳細資料表格[[#This Row],[數量]]*VLOOKUP(訂單詳細資料表格[[#This Row],[產品編號]],產品資料表格[],4,FALSE)</f>
        <v>4770</v>
      </c>
    </row>
    <row r="867" spans="2:7" ht="16.5" customHeight="1" x14ac:dyDescent="0.25">
      <c r="B867" s="113" t="s">
        <v>421</v>
      </c>
      <c r="C867" s="128" t="s">
        <v>36</v>
      </c>
      <c r="D867" s="129">
        <v>38</v>
      </c>
      <c r="E867" s="130">
        <v>1661</v>
      </c>
      <c r="F867" s="130">
        <f>訂單詳細資料表格[[#This Row],[數量]]*訂單詳細資料表格[[#This Row],[售價]]</f>
        <v>63118</v>
      </c>
      <c r="G867" s="131">
        <f>訂單詳細資料表格[[#This Row],[數量]]*VLOOKUP(訂單詳細資料表格[[#This Row],[產品編號]],產品資料表格[],4,FALSE)</f>
        <v>37696</v>
      </c>
    </row>
    <row r="868" spans="2:7" ht="16.5" customHeight="1" x14ac:dyDescent="0.25">
      <c r="B868" s="113" t="s">
        <v>422</v>
      </c>
      <c r="C868" s="128" t="s">
        <v>15</v>
      </c>
      <c r="D868" s="129">
        <v>35</v>
      </c>
      <c r="E868" s="130">
        <v>1544</v>
      </c>
      <c r="F868" s="130">
        <f>訂單詳細資料表格[[#This Row],[數量]]*訂單詳細資料表格[[#This Row],[售價]]</f>
        <v>54040</v>
      </c>
      <c r="G868" s="131">
        <f>訂單詳細資料表格[[#This Row],[數量]]*VLOOKUP(訂單詳細資料表格[[#This Row],[產品編號]],產品資料表格[],4,FALSE)</f>
        <v>23065</v>
      </c>
    </row>
    <row r="869" spans="2:7" ht="16.5" customHeight="1" x14ac:dyDescent="0.25">
      <c r="B869" s="113" t="s">
        <v>422</v>
      </c>
      <c r="C869" s="128" t="s">
        <v>45</v>
      </c>
      <c r="D869" s="129">
        <v>39</v>
      </c>
      <c r="E869" s="130">
        <v>1344</v>
      </c>
      <c r="F869" s="130">
        <f>訂單詳細資料表格[[#This Row],[數量]]*訂單詳細資料表格[[#This Row],[售價]]</f>
        <v>52416</v>
      </c>
      <c r="G869" s="131">
        <f>訂單詳細資料表格[[#This Row],[數量]]*VLOOKUP(訂單詳細資料表格[[#This Row],[產品編號]],產品資料表格[],4,FALSE)</f>
        <v>23322</v>
      </c>
    </row>
    <row r="870" spans="2:7" ht="16.5" customHeight="1" x14ac:dyDescent="0.25">
      <c r="B870" s="113" t="s">
        <v>422</v>
      </c>
      <c r="C870" s="128" t="s">
        <v>50</v>
      </c>
      <c r="D870" s="129">
        <v>50</v>
      </c>
      <c r="E870" s="130">
        <v>463</v>
      </c>
      <c r="F870" s="130">
        <f>訂單詳細資料表格[[#This Row],[數量]]*訂單詳細資料表格[[#This Row],[售價]]</f>
        <v>23150</v>
      </c>
      <c r="G870" s="131">
        <f>訂單詳細資料表格[[#This Row],[數量]]*VLOOKUP(訂單詳細資料表格[[#This Row],[產品編號]],產品資料表格[],4,FALSE)</f>
        <v>12200</v>
      </c>
    </row>
    <row r="871" spans="2:7" ht="16.5" customHeight="1" x14ac:dyDescent="0.25">
      <c r="B871" s="113" t="s">
        <v>422</v>
      </c>
      <c r="C871" s="128" t="s">
        <v>19</v>
      </c>
      <c r="D871" s="129">
        <v>59</v>
      </c>
      <c r="E871" s="130">
        <v>421</v>
      </c>
      <c r="F871" s="130">
        <f>訂單詳細資料表格[[#This Row],[數量]]*訂單詳細資料表格[[#This Row],[售價]]</f>
        <v>24839</v>
      </c>
      <c r="G871" s="131">
        <f>訂單詳細資料表格[[#This Row],[數量]]*VLOOKUP(訂單詳細資料表格[[#This Row],[產品編號]],產品資料表格[],4,FALSE)</f>
        <v>17700</v>
      </c>
    </row>
    <row r="872" spans="2:7" ht="16.5" customHeight="1" x14ac:dyDescent="0.25">
      <c r="B872" s="113" t="s">
        <v>653</v>
      </c>
      <c r="C872" s="128" t="s">
        <v>37</v>
      </c>
      <c r="D872" s="129">
        <v>16</v>
      </c>
      <c r="E872" s="130">
        <v>1687</v>
      </c>
      <c r="F872" s="130">
        <f>訂單詳細資料表格[[#This Row],[數量]]*訂單詳細資料表格[[#This Row],[售價]]</f>
        <v>26992</v>
      </c>
      <c r="G872" s="131">
        <f>訂單詳細資料表格[[#This Row],[數量]]*VLOOKUP(訂單詳細資料表格[[#This Row],[產品編號]],產品資料表格[],4,FALSE)</f>
        <v>12880</v>
      </c>
    </row>
    <row r="873" spans="2:7" ht="16.5" customHeight="1" x14ac:dyDescent="0.25">
      <c r="B873" s="113" t="s">
        <v>423</v>
      </c>
      <c r="C873" s="128" t="s">
        <v>37</v>
      </c>
      <c r="D873" s="129">
        <v>45</v>
      </c>
      <c r="E873" s="130">
        <v>1670</v>
      </c>
      <c r="F873" s="130">
        <f>訂單詳細資料表格[[#This Row],[數量]]*訂單詳細資料表格[[#This Row],[售價]]</f>
        <v>75150</v>
      </c>
      <c r="G873" s="131">
        <f>訂單詳細資料表格[[#This Row],[數量]]*VLOOKUP(訂單詳細資料表格[[#This Row],[產品編號]],產品資料表格[],4,FALSE)</f>
        <v>36225</v>
      </c>
    </row>
    <row r="874" spans="2:7" ht="16.5" customHeight="1" x14ac:dyDescent="0.25">
      <c r="B874" s="113" t="s">
        <v>423</v>
      </c>
      <c r="C874" s="128" t="s">
        <v>52</v>
      </c>
      <c r="D874" s="129">
        <v>40</v>
      </c>
      <c r="E874" s="130">
        <v>582</v>
      </c>
      <c r="F874" s="130">
        <f>訂單詳細資料表格[[#This Row],[數量]]*訂單詳細資料表格[[#This Row],[售價]]</f>
        <v>23280</v>
      </c>
      <c r="G874" s="131">
        <f>訂單詳細資料表格[[#This Row],[數量]]*VLOOKUP(訂單詳細資料表格[[#This Row],[產品編號]],產品資料表格[],4,FALSE)</f>
        <v>15960</v>
      </c>
    </row>
    <row r="875" spans="2:7" ht="16.5" customHeight="1" x14ac:dyDescent="0.25">
      <c r="B875" s="113" t="s">
        <v>423</v>
      </c>
      <c r="C875" s="128" t="s">
        <v>5</v>
      </c>
      <c r="D875" s="129">
        <v>20</v>
      </c>
      <c r="E875" s="130">
        <v>538</v>
      </c>
      <c r="F875" s="130">
        <f>訂單詳細資料表格[[#This Row],[數量]]*訂單詳細資料表格[[#This Row],[售價]]</f>
        <v>10760</v>
      </c>
      <c r="G875" s="131">
        <f>訂單詳細資料表格[[#This Row],[數量]]*VLOOKUP(訂單詳細資料表格[[#This Row],[產品編號]],產品資料表格[],4,FALSE)</f>
        <v>4200</v>
      </c>
    </row>
    <row r="876" spans="2:7" ht="16.5" customHeight="1" x14ac:dyDescent="0.25">
      <c r="B876" s="113" t="s">
        <v>423</v>
      </c>
      <c r="C876" s="128" t="s">
        <v>29</v>
      </c>
      <c r="D876" s="129">
        <v>52</v>
      </c>
      <c r="E876" s="130">
        <v>1311</v>
      </c>
      <c r="F876" s="130">
        <f>訂單詳細資料表格[[#This Row],[數量]]*訂單詳細資料表格[[#This Row],[售價]]</f>
        <v>68172</v>
      </c>
      <c r="G876" s="131">
        <f>訂單詳細資料表格[[#This Row],[數量]]*VLOOKUP(訂單詳細資料表格[[#This Row],[產品編號]],產品資料表格[],4,FALSE)</f>
        <v>46644</v>
      </c>
    </row>
    <row r="877" spans="2:7" ht="16.5" customHeight="1" x14ac:dyDescent="0.25">
      <c r="B877" s="113" t="s">
        <v>654</v>
      </c>
      <c r="C877" s="128" t="s">
        <v>22</v>
      </c>
      <c r="D877" s="129">
        <v>19</v>
      </c>
      <c r="E877" s="130">
        <v>1491</v>
      </c>
      <c r="F877" s="130">
        <f>訂單詳細資料表格[[#This Row],[數量]]*訂單詳細資料表格[[#This Row],[售價]]</f>
        <v>28329</v>
      </c>
      <c r="G877" s="131">
        <f>訂單詳細資料表格[[#This Row],[數量]]*VLOOKUP(訂單詳細資料表格[[#This Row],[產品編號]],產品資料表格[],4,FALSE)</f>
        <v>15618</v>
      </c>
    </row>
    <row r="878" spans="2:7" ht="16.5" customHeight="1" x14ac:dyDescent="0.25">
      <c r="B878" s="113" t="s">
        <v>654</v>
      </c>
      <c r="C878" s="128" t="s">
        <v>45</v>
      </c>
      <c r="D878" s="129">
        <v>59</v>
      </c>
      <c r="E878" s="130">
        <v>1352</v>
      </c>
      <c r="F878" s="130">
        <f>訂單詳細資料表格[[#This Row],[數量]]*訂單詳細資料表格[[#This Row],[售價]]</f>
        <v>79768</v>
      </c>
      <c r="G878" s="131">
        <f>訂單詳細資料表格[[#This Row],[數量]]*VLOOKUP(訂單詳細資料表格[[#This Row],[產品編號]],產品資料表格[],4,FALSE)</f>
        <v>35282</v>
      </c>
    </row>
    <row r="879" spans="2:7" ht="16.5" customHeight="1" x14ac:dyDescent="0.25">
      <c r="B879" s="113" t="s">
        <v>424</v>
      </c>
      <c r="C879" s="128" t="s">
        <v>51</v>
      </c>
      <c r="D879" s="129">
        <v>15</v>
      </c>
      <c r="E879" s="130">
        <v>2187</v>
      </c>
      <c r="F879" s="130">
        <f>訂單詳細資料表格[[#This Row],[數量]]*訂單詳細資料表格[[#This Row],[售價]]</f>
        <v>32805</v>
      </c>
      <c r="G879" s="131">
        <f>訂單詳細資料表格[[#This Row],[數量]]*VLOOKUP(訂單詳細資料表格[[#This Row],[產品編號]],產品資料表格[],4,FALSE)</f>
        <v>17175</v>
      </c>
    </row>
    <row r="880" spans="2:7" ht="16.5" customHeight="1" x14ac:dyDescent="0.25">
      <c r="B880" s="113" t="s">
        <v>424</v>
      </c>
      <c r="C880" s="128" t="s">
        <v>10</v>
      </c>
      <c r="D880" s="129">
        <v>57</v>
      </c>
      <c r="E880" s="130">
        <v>868</v>
      </c>
      <c r="F880" s="130">
        <f>訂單詳細資料表格[[#This Row],[數量]]*訂單詳細資料表格[[#This Row],[售價]]</f>
        <v>49476</v>
      </c>
      <c r="G880" s="131">
        <f>訂單詳細資料表格[[#This Row],[數量]]*VLOOKUP(訂單詳細資料表格[[#This Row],[產品編號]],產品資料表格[],4,FALSE)</f>
        <v>40641</v>
      </c>
    </row>
    <row r="881" spans="2:7" ht="16.5" customHeight="1" x14ac:dyDescent="0.25">
      <c r="B881" s="113" t="s">
        <v>655</v>
      </c>
      <c r="C881" s="128" t="s">
        <v>12</v>
      </c>
      <c r="D881" s="129">
        <v>16</v>
      </c>
      <c r="E881" s="130">
        <v>1987</v>
      </c>
      <c r="F881" s="130">
        <f>訂單詳細資料表格[[#This Row],[數量]]*訂單詳細資料表格[[#This Row],[售價]]</f>
        <v>31792</v>
      </c>
      <c r="G881" s="131">
        <f>訂單詳細資料表格[[#This Row],[數量]]*VLOOKUP(訂單詳細資料表格[[#This Row],[產品編號]],產品資料表格[],4,FALSE)</f>
        <v>17952</v>
      </c>
    </row>
    <row r="882" spans="2:7" ht="16.5" customHeight="1" x14ac:dyDescent="0.25">
      <c r="B882" s="113" t="s">
        <v>425</v>
      </c>
      <c r="C882" s="128" t="s">
        <v>42</v>
      </c>
      <c r="D882" s="129">
        <v>25</v>
      </c>
      <c r="E882" s="130">
        <v>1440</v>
      </c>
      <c r="F882" s="130">
        <f>訂單詳細資料表格[[#This Row],[數量]]*訂單詳細資料表格[[#This Row],[售價]]</f>
        <v>36000</v>
      </c>
      <c r="G882" s="131">
        <f>訂單詳細資料表格[[#This Row],[數量]]*VLOOKUP(訂單詳細資料表格[[#This Row],[產品編號]],產品資料表格[],4,FALSE)</f>
        <v>28800</v>
      </c>
    </row>
    <row r="883" spans="2:7" ht="16.5" customHeight="1" x14ac:dyDescent="0.25">
      <c r="B883" s="113" t="s">
        <v>426</v>
      </c>
      <c r="C883" s="128" t="s">
        <v>25</v>
      </c>
      <c r="D883" s="129">
        <v>12</v>
      </c>
      <c r="E883" s="130">
        <v>939</v>
      </c>
      <c r="F883" s="130">
        <f>訂單詳細資料表格[[#This Row],[數量]]*訂單詳細資料表格[[#This Row],[售價]]</f>
        <v>11268</v>
      </c>
      <c r="G883" s="131">
        <f>訂單詳細資料表格[[#This Row],[數量]]*VLOOKUP(訂單詳細資料表格[[#This Row],[產品編號]],產品資料表格[],4,FALSE)</f>
        <v>7716</v>
      </c>
    </row>
    <row r="884" spans="2:7" ht="16.5" customHeight="1" x14ac:dyDescent="0.25">
      <c r="B884" s="113" t="s">
        <v>656</v>
      </c>
      <c r="C884" s="128" t="s">
        <v>21</v>
      </c>
      <c r="D884" s="129">
        <v>24</v>
      </c>
      <c r="E884" s="130">
        <v>422</v>
      </c>
      <c r="F884" s="130">
        <f>訂單詳細資料表格[[#This Row],[數量]]*訂單詳細資料表格[[#This Row],[售價]]</f>
        <v>10128</v>
      </c>
      <c r="G884" s="131">
        <f>訂單詳細資料表格[[#This Row],[數量]]*VLOOKUP(訂單詳細資料表格[[#This Row],[產品編號]],產品資料表格[],4,FALSE)</f>
        <v>6912</v>
      </c>
    </row>
    <row r="885" spans="2:7" ht="16.5" customHeight="1" x14ac:dyDescent="0.25">
      <c r="B885" s="113" t="s">
        <v>427</v>
      </c>
      <c r="C885" s="128" t="s">
        <v>37</v>
      </c>
      <c r="D885" s="129">
        <v>15</v>
      </c>
      <c r="E885" s="130">
        <v>1228</v>
      </c>
      <c r="F885" s="130">
        <f>訂單詳細資料表格[[#This Row],[數量]]*訂單詳細資料表格[[#This Row],[售價]]</f>
        <v>18420</v>
      </c>
      <c r="G885" s="131">
        <f>訂單詳細資料表格[[#This Row],[數量]]*VLOOKUP(訂單詳細資料表格[[#This Row],[產品編號]],產品資料表格[],4,FALSE)</f>
        <v>12075</v>
      </c>
    </row>
    <row r="886" spans="2:7" ht="16.5" customHeight="1" x14ac:dyDescent="0.25">
      <c r="B886" s="113" t="s">
        <v>427</v>
      </c>
      <c r="C886" s="128" t="s">
        <v>38</v>
      </c>
      <c r="D886" s="129">
        <v>70</v>
      </c>
      <c r="E886" s="130">
        <v>2184</v>
      </c>
      <c r="F886" s="130">
        <f>訂單詳細資料表格[[#This Row],[數量]]*訂單詳細資料表格[[#This Row],[售價]]</f>
        <v>152880</v>
      </c>
      <c r="G886" s="131">
        <f>訂單詳細資料表格[[#This Row],[數量]]*VLOOKUP(訂單詳細資料表格[[#This Row],[產品編號]],產品資料表格[],4,FALSE)</f>
        <v>74760</v>
      </c>
    </row>
    <row r="887" spans="2:7" ht="16.5" customHeight="1" x14ac:dyDescent="0.25">
      <c r="B887" s="113" t="s">
        <v>427</v>
      </c>
      <c r="C887" s="128" t="s">
        <v>25</v>
      </c>
      <c r="D887" s="129">
        <v>49</v>
      </c>
      <c r="E887" s="130">
        <v>1493</v>
      </c>
      <c r="F887" s="130">
        <f>訂單詳細資料表格[[#This Row],[數量]]*訂單詳細資料表格[[#This Row],[售價]]</f>
        <v>73157</v>
      </c>
      <c r="G887" s="131">
        <f>訂單詳細資料表格[[#This Row],[數量]]*VLOOKUP(訂單詳細資料表格[[#This Row],[產品編號]],產品資料表格[],4,FALSE)</f>
        <v>31507</v>
      </c>
    </row>
    <row r="888" spans="2:7" ht="16.5" customHeight="1" x14ac:dyDescent="0.25">
      <c r="B888" s="113" t="s">
        <v>428</v>
      </c>
      <c r="C888" s="128" t="s">
        <v>38</v>
      </c>
      <c r="D888" s="129">
        <v>51</v>
      </c>
      <c r="E888" s="130">
        <v>1341</v>
      </c>
      <c r="F888" s="130">
        <f>訂單詳細資料表格[[#This Row],[數量]]*訂單詳細資料表格[[#This Row],[售價]]</f>
        <v>68391</v>
      </c>
      <c r="G888" s="131">
        <f>訂單詳細資料表格[[#This Row],[數量]]*VLOOKUP(訂單詳細資料表格[[#This Row],[產品編號]],產品資料表格[],4,FALSE)</f>
        <v>54468</v>
      </c>
    </row>
    <row r="889" spans="2:7" ht="16.5" customHeight="1" x14ac:dyDescent="0.25">
      <c r="B889" s="113" t="s">
        <v>657</v>
      </c>
      <c r="C889" s="128" t="s">
        <v>38</v>
      </c>
      <c r="D889" s="129">
        <v>31</v>
      </c>
      <c r="E889" s="130">
        <v>1499</v>
      </c>
      <c r="F889" s="130">
        <f>訂單詳細資料表格[[#This Row],[數量]]*訂單詳細資料表格[[#This Row],[售價]]</f>
        <v>46469</v>
      </c>
      <c r="G889" s="131">
        <f>訂單詳細資料表格[[#This Row],[數量]]*VLOOKUP(訂單詳細資料表格[[#This Row],[產品編號]],產品資料表格[],4,FALSE)</f>
        <v>33108</v>
      </c>
    </row>
    <row r="890" spans="2:7" ht="16.5" customHeight="1" x14ac:dyDescent="0.25">
      <c r="B890" s="113" t="s">
        <v>658</v>
      </c>
      <c r="C890" s="128" t="s">
        <v>13</v>
      </c>
      <c r="D890" s="129">
        <v>14</v>
      </c>
      <c r="E890" s="130">
        <v>443</v>
      </c>
      <c r="F890" s="130">
        <f>訂單詳細資料表格[[#This Row],[數量]]*訂單詳細資料表格[[#This Row],[售價]]</f>
        <v>6202</v>
      </c>
      <c r="G890" s="131">
        <f>訂單詳細資料表格[[#This Row],[數量]]*VLOOKUP(訂單詳細資料表格[[#This Row],[產品編號]],產品資料表格[],4,FALSE)</f>
        <v>3304</v>
      </c>
    </row>
    <row r="891" spans="2:7" ht="16.5" customHeight="1" x14ac:dyDescent="0.25">
      <c r="B891" s="113" t="s">
        <v>429</v>
      </c>
      <c r="C891" s="128" t="s">
        <v>16</v>
      </c>
      <c r="D891" s="129">
        <v>49</v>
      </c>
      <c r="E891" s="130">
        <v>2590</v>
      </c>
      <c r="F891" s="130">
        <f>訂單詳細資料表格[[#This Row],[數量]]*訂單詳細資料表格[[#This Row],[售價]]</f>
        <v>126910</v>
      </c>
      <c r="G891" s="131">
        <f>訂單詳細資料表格[[#This Row],[數量]]*VLOOKUP(訂單詳細資料表格[[#This Row],[產品編號]],產品資料表格[],4,FALSE)</f>
        <v>44345</v>
      </c>
    </row>
    <row r="892" spans="2:7" ht="16.5" customHeight="1" x14ac:dyDescent="0.25">
      <c r="B892" s="113" t="s">
        <v>429</v>
      </c>
      <c r="C892" s="128" t="s">
        <v>42</v>
      </c>
      <c r="D892" s="129">
        <v>45</v>
      </c>
      <c r="E892" s="130">
        <v>2101</v>
      </c>
      <c r="F892" s="130">
        <f>訂單詳細資料表格[[#This Row],[數量]]*訂單詳細資料表格[[#This Row],[售價]]</f>
        <v>94545</v>
      </c>
      <c r="G892" s="131">
        <f>訂單詳細資料表格[[#This Row],[數量]]*VLOOKUP(訂單詳細資料表格[[#This Row],[產品編號]],產品資料表格[],4,FALSE)</f>
        <v>51840</v>
      </c>
    </row>
    <row r="893" spans="2:7" ht="16.5" customHeight="1" x14ac:dyDescent="0.25">
      <c r="B893" s="113" t="s">
        <v>429</v>
      </c>
      <c r="C893" s="128" t="s">
        <v>12</v>
      </c>
      <c r="D893" s="129">
        <v>50</v>
      </c>
      <c r="E893" s="130">
        <v>2007</v>
      </c>
      <c r="F893" s="130">
        <f>訂單詳細資料表格[[#This Row],[數量]]*訂單詳細資料表格[[#This Row],[售價]]</f>
        <v>100350</v>
      </c>
      <c r="G893" s="131">
        <f>訂單詳細資料表格[[#This Row],[數量]]*VLOOKUP(訂單詳細資料表格[[#This Row],[產品編號]],產品資料表格[],4,FALSE)</f>
        <v>56100</v>
      </c>
    </row>
    <row r="894" spans="2:7" ht="16.5" customHeight="1" x14ac:dyDescent="0.25">
      <c r="B894" s="113" t="s">
        <v>429</v>
      </c>
      <c r="C894" s="128" t="s">
        <v>34</v>
      </c>
      <c r="D894" s="129">
        <v>49</v>
      </c>
      <c r="E894" s="130">
        <v>1466</v>
      </c>
      <c r="F894" s="130">
        <f>訂單詳細資料表格[[#This Row],[數量]]*訂單詳細資料表格[[#This Row],[售價]]</f>
        <v>71834</v>
      </c>
      <c r="G894" s="131">
        <f>訂單詳細資料表格[[#This Row],[數量]]*VLOOKUP(訂單詳細資料表格[[#This Row],[產品編號]],產品資料表格[],4,FALSE)</f>
        <v>33663</v>
      </c>
    </row>
    <row r="895" spans="2:7" ht="16.5" customHeight="1" x14ac:dyDescent="0.25">
      <c r="B895" s="113" t="s">
        <v>429</v>
      </c>
      <c r="C895" s="128" t="s">
        <v>30</v>
      </c>
      <c r="D895" s="129">
        <v>66</v>
      </c>
      <c r="E895" s="130">
        <v>1897</v>
      </c>
      <c r="F895" s="130">
        <f>訂單詳細資料表格[[#This Row],[數量]]*訂單詳細資料表格[[#This Row],[售價]]</f>
        <v>125202</v>
      </c>
      <c r="G895" s="131">
        <f>訂單詳細資料表格[[#This Row],[數量]]*VLOOKUP(訂單詳細資料表格[[#This Row],[產品編號]],產品資料表格[],4,FALSE)</f>
        <v>75966</v>
      </c>
    </row>
    <row r="896" spans="2:7" ht="16.5" customHeight="1" x14ac:dyDescent="0.25">
      <c r="B896" s="113" t="s">
        <v>430</v>
      </c>
      <c r="C896" s="128" t="s">
        <v>42</v>
      </c>
      <c r="D896" s="129">
        <v>24</v>
      </c>
      <c r="E896" s="130">
        <v>2113</v>
      </c>
      <c r="F896" s="130">
        <f>訂單詳細資料表格[[#This Row],[數量]]*訂單詳細資料表格[[#This Row],[售價]]</f>
        <v>50712</v>
      </c>
      <c r="G896" s="131">
        <f>訂單詳細資料表格[[#This Row],[數量]]*VLOOKUP(訂單詳細資料表格[[#This Row],[產品編號]],產品資料表格[],4,FALSE)</f>
        <v>27648</v>
      </c>
    </row>
    <row r="897" spans="2:7" ht="16.5" customHeight="1" x14ac:dyDescent="0.25">
      <c r="B897" s="113" t="s">
        <v>430</v>
      </c>
      <c r="C897" s="128" t="s">
        <v>47</v>
      </c>
      <c r="D897" s="129">
        <v>25</v>
      </c>
      <c r="E897" s="130">
        <v>405</v>
      </c>
      <c r="F897" s="130">
        <f>訂單詳細資料表格[[#This Row],[數量]]*訂單詳細資料表格[[#This Row],[售價]]</f>
        <v>10125</v>
      </c>
      <c r="G897" s="131">
        <f>訂單詳細資料表格[[#This Row],[數量]]*VLOOKUP(訂單詳細資料表格[[#This Row],[產品編號]],產品資料表格[],4,FALSE)</f>
        <v>5775</v>
      </c>
    </row>
    <row r="898" spans="2:7" ht="16.5" customHeight="1" x14ac:dyDescent="0.25">
      <c r="B898" s="113" t="s">
        <v>430</v>
      </c>
      <c r="C898" s="128" t="s">
        <v>5</v>
      </c>
      <c r="D898" s="129">
        <v>12</v>
      </c>
      <c r="E898" s="130">
        <v>373</v>
      </c>
      <c r="F898" s="130">
        <f>訂單詳細資料表格[[#This Row],[數量]]*訂單詳細資料表格[[#This Row],[售價]]</f>
        <v>4476</v>
      </c>
      <c r="G898" s="131">
        <f>訂單詳細資料表格[[#This Row],[數量]]*VLOOKUP(訂單詳細資料表格[[#This Row],[產品編號]],產品資料表格[],4,FALSE)</f>
        <v>2520</v>
      </c>
    </row>
    <row r="899" spans="2:7" ht="16.5" customHeight="1" x14ac:dyDescent="0.25">
      <c r="B899" s="113" t="s">
        <v>430</v>
      </c>
      <c r="C899" s="128" t="s">
        <v>29</v>
      </c>
      <c r="D899" s="129">
        <v>24</v>
      </c>
      <c r="E899" s="130">
        <v>1174</v>
      </c>
      <c r="F899" s="130">
        <f>訂單詳細資料表格[[#This Row],[數量]]*訂單詳細資料表格[[#This Row],[售價]]</f>
        <v>28176</v>
      </c>
      <c r="G899" s="131">
        <f>訂單詳細資料表格[[#This Row],[數量]]*VLOOKUP(訂單詳細資料表格[[#This Row],[產品編號]],產品資料表格[],4,FALSE)</f>
        <v>21528</v>
      </c>
    </row>
    <row r="900" spans="2:7" ht="16.5" customHeight="1" x14ac:dyDescent="0.25">
      <c r="B900" s="113" t="s">
        <v>430</v>
      </c>
      <c r="C900" s="128" t="s">
        <v>19</v>
      </c>
      <c r="D900" s="129">
        <v>26</v>
      </c>
      <c r="E900" s="130">
        <v>378</v>
      </c>
      <c r="F900" s="130">
        <f>訂單詳細資料表格[[#This Row],[數量]]*訂單詳細資料表格[[#This Row],[售價]]</f>
        <v>9828</v>
      </c>
      <c r="G900" s="131">
        <f>訂單詳細資料表格[[#This Row],[數量]]*VLOOKUP(訂單詳細資料表格[[#This Row],[產品編號]],產品資料表格[],4,FALSE)</f>
        <v>7800</v>
      </c>
    </row>
    <row r="901" spans="2:7" ht="16.5" customHeight="1" x14ac:dyDescent="0.25">
      <c r="B901" s="113" t="s">
        <v>659</v>
      </c>
      <c r="C901" s="128" t="s">
        <v>173</v>
      </c>
      <c r="D901" s="129">
        <v>37</v>
      </c>
      <c r="E901" s="130">
        <v>953</v>
      </c>
      <c r="F901" s="130">
        <f>訂單詳細資料表格[[#This Row],[數量]]*訂單詳細資料表格[[#This Row],[售價]]</f>
        <v>35261</v>
      </c>
      <c r="G901" s="131">
        <f>訂單詳細資料表格[[#This Row],[數量]]*VLOOKUP(訂單詳細資料表格[[#This Row],[產品編號]],產品資料表格[],4,FALSE)</f>
        <v>26751</v>
      </c>
    </row>
    <row r="902" spans="2:7" ht="16.5" customHeight="1" x14ac:dyDescent="0.25">
      <c r="B902" s="113" t="s">
        <v>431</v>
      </c>
      <c r="C902" s="128" t="s">
        <v>0</v>
      </c>
      <c r="D902" s="129">
        <v>13</v>
      </c>
      <c r="E902" s="130">
        <v>1480</v>
      </c>
      <c r="F902" s="130">
        <f>訂單詳細資料表格[[#This Row],[數量]]*訂單詳細資料表格[[#This Row],[售價]]</f>
        <v>19240</v>
      </c>
      <c r="G902" s="131">
        <f>訂單詳細資料表格[[#This Row],[數量]]*VLOOKUP(訂單詳細資料表格[[#This Row],[產品編號]],產品資料表格[],4,FALSE)</f>
        <v>14287</v>
      </c>
    </row>
    <row r="903" spans="2:7" ht="16.5" customHeight="1" x14ac:dyDescent="0.25">
      <c r="B903" s="113" t="s">
        <v>431</v>
      </c>
      <c r="C903" s="128" t="s">
        <v>37</v>
      </c>
      <c r="D903" s="129">
        <v>16</v>
      </c>
      <c r="E903" s="130">
        <v>1352</v>
      </c>
      <c r="F903" s="130">
        <f>訂單詳細資料表格[[#This Row],[數量]]*訂單詳細資料表格[[#This Row],[售價]]</f>
        <v>21632</v>
      </c>
      <c r="G903" s="131">
        <f>訂單詳細資料表格[[#This Row],[數量]]*VLOOKUP(訂單詳細資料表格[[#This Row],[產品編號]],產品資料表格[],4,FALSE)</f>
        <v>12880</v>
      </c>
    </row>
    <row r="904" spans="2:7" ht="16.5" customHeight="1" x14ac:dyDescent="0.25">
      <c r="B904" s="113" t="s">
        <v>431</v>
      </c>
      <c r="C904" s="128" t="s">
        <v>42</v>
      </c>
      <c r="D904" s="129">
        <v>27</v>
      </c>
      <c r="E904" s="130">
        <v>2113</v>
      </c>
      <c r="F904" s="130">
        <f>訂單詳細資料表格[[#This Row],[數量]]*訂單詳細資料表格[[#This Row],[售價]]</f>
        <v>57051</v>
      </c>
      <c r="G904" s="131">
        <f>訂單詳細資料表格[[#This Row],[數量]]*VLOOKUP(訂單詳細資料表格[[#This Row],[產品編號]],產品資料表格[],4,FALSE)</f>
        <v>31104</v>
      </c>
    </row>
    <row r="905" spans="2:7" ht="16.5" customHeight="1" x14ac:dyDescent="0.25">
      <c r="B905" s="113" t="s">
        <v>431</v>
      </c>
      <c r="C905" s="128" t="s">
        <v>38</v>
      </c>
      <c r="D905" s="129">
        <v>46</v>
      </c>
      <c r="E905" s="130">
        <v>1347</v>
      </c>
      <c r="F905" s="130">
        <f>訂單詳細資料表格[[#This Row],[數量]]*訂單詳細資料表格[[#This Row],[售價]]</f>
        <v>61962</v>
      </c>
      <c r="G905" s="131">
        <f>訂單詳細資料表格[[#This Row],[數量]]*VLOOKUP(訂單詳細資料表格[[#This Row],[產品編號]],產品資料表格[],4,FALSE)</f>
        <v>49128</v>
      </c>
    </row>
    <row r="906" spans="2:7" ht="16.5" customHeight="1" x14ac:dyDescent="0.25">
      <c r="B906" s="113" t="s">
        <v>431</v>
      </c>
      <c r="C906" s="128" t="s">
        <v>17</v>
      </c>
      <c r="D906" s="129">
        <v>59</v>
      </c>
      <c r="E906" s="130">
        <v>130</v>
      </c>
      <c r="F906" s="130">
        <f>訂單詳細資料表格[[#This Row],[數量]]*訂單詳細資料表格[[#This Row],[售價]]</f>
        <v>7670</v>
      </c>
      <c r="G906" s="131">
        <f>訂單詳細資料表格[[#This Row],[數量]]*VLOOKUP(訂單詳細資料表格[[#This Row],[產品編號]],產品資料表格[],4,FALSE)</f>
        <v>6254</v>
      </c>
    </row>
    <row r="907" spans="2:7" ht="16.5" customHeight="1" x14ac:dyDescent="0.25">
      <c r="B907" s="113" t="s">
        <v>431</v>
      </c>
      <c r="C907" s="128" t="s">
        <v>40</v>
      </c>
      <c r="D907" s="129">
        <v>38</v>
      </c>
      <c r="E907" s="130">
        <v>146</v>
      </c>
      <c r="F907" s="130">
        <f>訂單詳細資料表格[[#This Row],[數量]]*訂單詳細資料表格[[#This Row],[售價]]</f>
        <v>5548</v>
      </c>
      <c r="G907" s="131">
        <f>訂單詳細資料表格[[#This Row],[數量]]*VLOOKUP(訂單詳細資料表格[[#This Row],[產品編號]],產品資料表格[],4,FALSE)</f>
        <v>3724</v>
      </c>
    </row>
    <row r="908" spans="2:7" ht="16.5" customHeight="1" x14ac:dyDescent="0.25">
      <c r="B908" s="113" t="s">
        <v>660</v>
      </c>
      <c r="C908" s="128" t="s">
        <v>17</v>
      </c>
      <c r="D908" s="129">
        <v>12</v>
      </c>
      <c r="E908" s="130">
        <v>192</v>
      </c>
      <c r="F908" s="130">
        <f>訂單詳細資料表格[[#This Row],[數量]]*訂單詳細資料表格[[#This Row],[售價]]</f>
        <v>2304</v>
      </c>
      <c r="G908" s="131">
        <f>訂單詳細資料表格[[#This Row],[數量]]*VLOOKUP(訂單詳細資料表格[[#This Row],[產品編號]],產品資料表格[],4,FALSE)</f>
        <v>1272</v>
      </c>
    </row>
    <row r="909" spans="2:7" ht="16.5" customHeight="1" x14ac:dyDescent="0.25">
      <c r="B909" s="113" t="s">
        <v>660</v>
      </c>
      <c r="C909" s="128" t="s">
        <v>52</v>
      </c>
      <c r="D909" s="129">
        <v>22</v>
      </c>
      <c r="E909" s="130">
        <v>707</v>
      </c>
      <c r="F909" s="130">
        <f>訂單詳細資料表格[[#This Row],[數量]]*訂單詳細資料表格[[#This Row],[售價]]</f>
        <v>15554</v>
      </c>
      <c r="G909" s="131">
        <f>訂單詳細資料表格[[#This Row],[數量]]*VLOOKUP(訂單詳細資料表格[[#This Row],[產品編號]],產品資料表格[],4,FALSE)</f>
        <v>8778</v>
      </c>
    </row>
    <row r="910" spans="2:7" ht="16.5" customHeight="1" x14ac:dyDescent="0.25">
      <c r="B910" s="113" t="s">
        <v>660</v>
      </c>
      <c r="C910" s="128" t="s">
        <v>25</v>
      </c>
      <c r="D910" s="129">
        <v>44</v>
      </c>
      <c r="E910" s="130">
        <v>1252</v>
      </c>
      <c r="F910" s="130">
        <f>訂單詳細資料表格[[#This Row],[數量]]*訂單詳細資料表格[[#This Row],[售價]]</f>
        <v>55088</v>
      </c>
      <c r="G910" s="131">
        <f>訂單詳細資料表格[[#This Row],[數量]]*VLOOKUP(訂單詳細資料表格[[#This Row],[產品編號]],產品資料表格[],4,FALSE)</f>
        <v>28292</v>
      </c>
    </row>
    <row r="911" spans="2:7" ht="16.5" customHeight="1" x14ac:dyDescent="0.25">
      <c r="B911" s="113" t="s">
        <v>432</v>
      </c>
      <c r="C911" s="128" t="s">
        <v>37</v>
      </c>
      <c r="D911" s="129">
        <v>27</v>
      </c>
      <c r="E911" s="130">
        <v>1385</v>
      </c>
      <c r="F911" s="130">
        <f>訂單詳細資料表格[[#This Row],[數量]]*訂單詳細資料表格[[#This Row],[售價]]</f>
        <v>37395</v>
      </c>
      <c r="G911" s="131">
        <f>訂單詳細資料表格[[#This Row],[數量]]*VLOOKUP(訂單詳細資料表格[[#This Row],[產品編號]],產品資料表格[],4,FALSE)</f>
        <v>21735</v>
      </c>
    </row>
    <row r="912" spans="2:7" ht="16.5" customHeight="1" x14ac:dyDescent="0.25">
      <c r="B912" s="113" t="s">
        <v>432</v>
      </c>
      <c r="C912" s="128" t="s">
        <v>51</v>
      </c>
      <c r="D912" s="129">
        <v>47</v>
      </c>
      <c r="E912" s="130">
        <v>1391</v>
      </c>
      <c r="F912" s="130">
        <f>訂單詳細資料表格[[#This Row],[數量]]*訂單詳細資料表格[[#This Row],[售價]]</f>
        <v>65377</v>
      </c>
      <c r="G912" s="131">
        <f>訂單詳細資料表格[[#This Row],[數量]]*VLOOKUP(訂單詳細資料表格[[#This Row],[產品編號]],產品資料表格[],4,FALSE)</f>
        <v>53815</v>
      </c>
    </row>
    <row r="913" spans="2:7" ht="16.5" customHeight="1" x14ac:dyDescent="0.25">
      <c r="B913" s="113" t="s">
        <v>432</v>
      </c>
      <c r="C913" s="128" t="s">
        <v>52</v>
      </c>
      <c r="D913" s="129">
        <v>37</v>
      </c>
      <c r="E913" s="130">
        <v>738</v>
      </c>
      <c r="F913" s="130">
        <f>訂單詳細資料表格[[#This Row],[數量]]*訂單詳細資料表格[[#This Row],[售價]]</f>
        <v>27306</v>
      </c>
      <c r="G913" s="131">
        <f>訂單詳細資料表格[[#This Row],[數量]]*VLOOKUP(訂單詳細資料表格[[#This Row],[產品編號]],產品資料表格[],4,FALSE)</f>
        <v>14763</v>
      </c>
    </row>
    <row r="914" spans="2:7" ht="16.5" customHeight="1" x14ac:dyDescent="0.25">
      <c r="B914" s="113" t="s">
        <v>432</v>
      </c>
      <c r="C914" s="128" t="s">
        <v>5</v>
      </c>
      <c r="D914" s="129">
        <v>18</v>
      </c>
      <c r="E914" s="130">
        <v>519</v>
      </c>
      <c r="F914" s="130">
        <f>訂單詳細資料表格[[#This Row],[數量]]*訂單詳細資料表格[[#This Row],[售價]]</f>
        <v>9342</v>
      </c>
      <c r="G914" s="131">
        <f>訂單詳細資料表格[[#This Row],[數量]]*VLOOKUP(訂單詳細資料表格[[#This Row],[產品編號]],產品資料表格[],4,FALSE)</f>
        <v>3780</v>
      </c>
    </row>
    <row r="915" spans="2:7" ht="16.5" customHeight="1" x14ac:dyDescent="0.25">
      <c r="B915" s="113" t="s">
        <v>661</v>
      </c>
      <c r="C915" s="128" t="s">
        <v>21</v>
      </c>
      <c r="D915" s="129">
        <v>47</v>
      </c>
      <c r="E915" s="130">
        <v>786</v>
      </c>
      <c r="F915" s="130">
        <f>訂單詳細資料表格[[#This Row],[數量]]*訂單詳細資料表格[[#This Row],[售價]]</f>
        <v>36942</v>
      </c>
      <c r="G915" s="131">
        <f>訂單詳細資料表格[[#This Row],[數量]]*VLOOKUP(訂單詳細資料表格[[#This Row],[產品編號]],產品資料表格[],4,FALSE)</f>
        <v>13536</v>
      </c>
    </row>
    <row r="916" spans="2:7" ht="16.5" customHeight="1" x14ac:dyDescent="0.25">
      <c r="B916" s="113" t="s">
        <v>661</v>
      </c>
      <c r="C916" s="128" t="s">
        <v>51</v>
      </c>
      <c r="D916" s="129">
        <v>31</v>
      </c>
      <c r="E916" s="130">
        <v>2226</v>
      </c>
      <c r="F916" s="130">
        <f>訂單詳細資料表格[[#This Row],[數量]]*訂單詳細資料表格[[#This Row],[售價]]</f>
        <v>69006</v>
      </c>
      <c r="G916" s="131">
        <f>訂單詳細資料表格[[#This Row],[數量]]*VLOOKUP(訂單詳細資料表格[[#This Row],[產品編號]],產品資料表格[],4,FALSE)</f>
        <v>35495</v>
      </c>
    </row>
    <row r="917" spans="2:7" ht="16.5" customHeight="1" x14ac:dyDescent="0.25">
      <c r="B917" s="113" t="s">
        <v>661</v>
      </c>
      <c r="C917" s="128" t="s">
        <v>5</v>
      </c>
      <c r="D917" s="129">
        <v>43</v>
      </c>
      <c r="E917" s="130">
        <v>475</v>
      </c>
      <c r="F917" s="130">
        <f>訂單詳細資料表格[[#This Row],[數量]]*訂單詳細資料表格[[#This Row],[售價]]</f>
        <v>20425</v>
      </c>
      <c r="G917" s="131">
        <f>訂單詳細資料表格[[#This Row],[數量]]*VLOOKUP(訂單詳細資料表格[[#This Row],[產品編號]],產品資料表格[],4,FALSE)</f>
        <v>9030</v>
      </c>
    </row>
    <row r="918" spans="2:7" ht="16.5" customHeight="1" x14ac:dyDescent="0.25">
      <c r="B918" s="113" t="s">
        <v>662</v>
      </c>
      <c r="C918" s="128" t="s">
        <v>37</v>
      </c>
      <c r="D918" s="129">
        <v>37</v>
      </c>
      <c r="E918" s="130">
        <v>1373</v>
      </c>
      <c r="F918" s="130">
        <f>訂單詳細資料表格[[#This Row],[數量]]*訂單詳細資料表格[[#This Row],[售價]]</f>
        <v>50801</v>
      </c>
      <c r="G918" s="131">
        <f>訂單詳細資料表格[[#This Row],[數量]]*VLOOKUP(訂單詳細資料表格[[#This Row],[產品編號]],產品資料表格[],4,FALSE)</f>
        <v>29785</v>
      </c>
    </row>
    <row r="919" spans="2:7" ht="16.5" customHeight="1" x14ac:dyDescent="0.25">
      <c r="B919" s="113" t="s">
        <v>662</v>
      </c>
      <c r="C919" s="128" t="s">
        <v>22</v>
      </c>
      <c r="D919" s="129">
        <v>46</v>
      </c>
      <c r="E919" s="130">
        <v>1448</v>
      </c>
      <c r="F919" s="130">
        <f>訂單詳細資料表格[[#This Row],[數量]]*訂單詳細資料表格[[#This Row],[售價]]</f>
        <v>66608</v>
      </c>
      <c r="G919" s="131">
        <f>訂單詳細資料表格[[#This Row],[數量]]*VLOOKUP(訂單詳細資料表格[[#This Row],[產品編號]],產品資料表格[],4,FALSE)</f>
        <v>37812</v>
      </c>
    </row>
    <row r="920" spans="2:7" ht="16.5" customHeight="1" x14ac:dyDescent="0.25">
      <c r="B920" s="113" t="s">
        <v>662</v>
      </c>
      <c r="C920" s="128" t="s">
        <v>25</v>
      </c>
      <c r="D920" s="129">
        <v>43</v>
      </c>
      <c r="E920" s="130">
        <v>1228</v>
      </c>
      <c r="F920" s="130">
        <f>訂單詳細資料表格[[#This Row],[數量]]*訂單詳細資料表格[[#This Row],[售價]]</f>
        <v>52804</v>
      </c>
      <c r="G920" s="131">
        <f>訂單詳細資料表格[[#This Row],[數量]]*VLOOKUP(訂單詳細資料表格[[#This Row],[產品編號]],產品資料表格[],4,FALSE)</f>
        <v>27649</v>
      </c>
    </row>
    <row r="921" spans="2:7" ht="16.5" customHeight="1" x14ac:dyDescent="0.25">
      <c r="B921" s="113" t="s">
        <v>662</v>
      </c>
      <c r="C921" s="128" t="s">
        <v>173</v>
      </c>
      <c r="D921" s="129">
        <v>30</v>
      </c>
      <c r="E921" s="130">
        <v>1030</v>
      </c>
      <c r="F921" s="130">
        <f>訂單詳細資料表格[[#This Row],[數量]]*訂單詳細資料表格[[#This Row],[售價]]</f>
        <v>30900</v>
      </c>
      <c r="G921" s="131">
        <f>訂單詳細資料表格[[#This Row],[數量]]*VLOOKUP(訂單詳細資料表格[[#This Row],[產品編號]],產品資料表格[],4,FALSE)</f>
        <v>21690</v>
      </c>
    </row>
    <row r="922" spans="2:7" ht="16.5" customHeight="1" x14ac:dyDescent="0.25">
      <c r="B922" s="113" t="s">
        <v>433</v>
      </c>
      <c r="C922" s="128" t="s">
        <v>0</v>
      </c>
      <c r="D922" s="129">
        <v>10</v>
      </c>
      <c r="E922" s="130">
        <v>2028</v>
      </c>
      <c r="F922" s="130">
        <f>訂單詳細資料表格[[#This Row],[數量]]*訂單詳細資料表格[[#This Row],[售價]]</f>
        <v>20280</v>
      </c>
      <c r="G922" s="131">
        <f>訂單詳細資料表格[[#This Row],[數量]]*VLOOKUP(訂單詳細資料表格[[#This Row],[產品編號]],產品資料表格[],4,FALSE)</f>
        <v>10990</v>
      </c>
    </row>
    <row r="923" spans="2:7" ht="16.5" customHeight="1" x14ac:dyDescent="0.25">
      <c r="B923" s="113" t="s">
        <v>433</v>
      </c>
      <c r="C923" s="128" t="s">
        <v>37</v>
      </c>
      <c r="D923" s="129">
        <v>49</v>
      </c>
      <c r="E923" s="130">
        <v>983</v>
      </c>
      <c r="F923" s="130">
        <f>訂單詳細資料表格[[#This Row],[數量]]*訂單詳細資料表格[[#This Row],[售價]]</f>
        <v>48167</v>
      </c>
      <c r="G923" s="131">
        <f>訂單詳細資料表格[[#This Row],[數量]]*VLOOKUP(訂單詳細資料表格[[#This Row],[產品編號]],產品資料表格[],4,FALSE)</f>
        <v>39445</v>
      </c>
    </row>
    <row r="924" spans="2:7" ht="16.5" customHeight="1" x14ac:dyDescent="0.25">
      <c r="B924" s="113" t="s">
        <v>433</v>
      </c>
      <c r="C924" s="128" t="s">
        <v>46</v>
      </c>
      <c r="D924" s="129">
        <v>30</v>
      </c>
      <c r="E924" s="130">
        <v>1952</v>
      </c>
      <c r="F924" s="130">
        <f>訂單詳細資料表格[[#This Row],[數量]]*訂單詳細資料表格[[#This Row],[售價]]</f>
        <v>58560</v>
      </c>
      <c r="G924" s="131">
        <f>訂單詳細資料表格[[#This Row],[數量]]*VLOOKUP(訂單詳細資料表格[[#This Row],[產品編號]],產品資料表格[],4,FALSE)</f>
        <v>34620</v>
      </c>
    </row>
    <row r="925" spans="2:7" ht="16.5" customHeight="1" x14ac:dyDescent="0.25">
      <c r="B925" s="113" t="s">
        <v>433</v>
      </c>
      <c r="C925" s="128" t="s">
        <v>52</v>
      </c>
      <c r="D925" s="129">
        <v>18</v>
      </c>
      <c r="E925" s="130">
        <v>631</v>
      </c>
      <c r="F925" s="130">
        <f>訂單詳細資料表格[[#This Row],[數量]]*訂單詳細資料表格[[#This Row],[售價]]</f>
        <v>11358</v>
      </c>
      <c r="G925" s="131">
        <f>訂單詳細資料表格[[#This Row],[數量]]*VLOOKUP(訂單詳細資料表格[[#This Row],[產品編號]],產品資料表格[],4,FALSE)</f>
        <v>7182</v>
      </c>
    </row>
    <row r="926" spans="2:7" ht="16.5" customHeight="1" x14ac:dyDescent="0.25">
      <c r="B926" s="113" t="s">
        <v>433</v>
      </c>
      <c r="C926" s="128" t="s">
        <v>5</v>
      </c>
      <c r="D926" s="129">
        <v>38</v>
      </c>
      <c r="E926" s="130">
        <v>390</v>
      </c>
      <c r="F926" s="130">
        <f>訂單詳細資料表格[[#This Row],[數量]]*訂單詳細資料表格[[#This Row],[售價]]</f>
        <v>14820</v>
      </c>
      <c r="G926" s="131">
        <f>訂單詳細資料表格[[#This Row],[數量]]*VLOOKUP(訂單詳細資料表格[[#This Row],[產品編號]],產品資料表格[],4,FALSE)</f>
        <v>7980</v>
      </c>
    </row>
    <row r="927" spans="2:7" ht="16.5" customHeight="1" x14ac:dyDescent="0.25">
      <c r="B927" s="113" t="s">
        <v>434</v>
      </c>
      <c r="C927" s="128" t="s">
        <v>17</v>
      </c>
      <c r="D927" s="129">
        <v>48</v>
      </c>
      <c r="E927" s="130">
        <v>147</v>
      </c>
      <c r="F927" s="130">
        <f>訂單詳細資料表格[[#This Row],[數量]]*訂單詳細資料表格[[#This Row],[售價]]</f>
        <v>7056</v>
      </c>
      <c r="G927" s="131">
        <f>訂單詳細資料表格[[#This Row],[數量]]*VLOOKUP(訂單詳細資料表格[[#This Row],[產品編號]],產品資料表格[],4,FALSE)</f>
        <v>5088</v>
      </c>
    </row>
    <row r="928" spans="2:7" ht="16.5" customHeight="1" x14ac:dyDescent="0.25">
      <c r="B928" s="113" t="s">
        <v>434</v>
      </c>
      <c r="C928" s="128" t="s">
        <v>40</v>
      </c>
      <c r="D928" s="129">
        <v>65</v>
      </c>
      <c r="E928" s="130">
        <v>168</v>
      </c>
      <c r="F928" s="130">
        <f>訂單詳細資料表格[[#This Row],[數量]]*訂單詳細資料表格[[#This Row],[售價]]</f>
        <v>10920</v>
      </c>
      <c r="G928" s="131">
        <f>訂單詳細資料表格[[#This Row],[數量]]*VLOOKUP(訂單詳細資料表格[[#This Row],[產品編號]],產品資料表格[],4,FALSE)</f>
        <v>6370</v>
      </c>
    </row>
    <row r="929" spans="2:7" ht="16.5" customHeight="1" x14ac:dyDescent="0.25">
      <c r="B929" s="113" t="s">
        <v>435</v>
      </c>
      <c r="C929" s="128" t="s">
        <v>5</v>
      </c>
      <c r="D929" s="129">
        <v>53</v>
      </c>
      <c r="E929" s="130">
        <v>507</v>
      </c>
      <c r="F929" s="130">
        <f>訂單詳細資料表格[[#This Row],[數量]]*訂單詳細資料表格[[#This Row],[售價]]</f>
        <v>26871</v>
      </c>
      <c r="G929" s="131">
        <f>訂單詳細資料表格[[#This Row],[數量]]*VLOOKUP(訂單詳細資料表格[[#This Row],[產品編號]],產品資料表格[],4,FALSE)</f>
        <v>11130</v>
      </c>
    </row>
    <row r="930" spans="2:7" ht="16.5" customHeight="1" x14ac:dyDescent="0.25">
      <c r="B930" s="113" t="s">
        <v>663</v>
      </c>
      <c r="C930" s="128" t="s">
        <v>45</v>
      </c>
      <c r="D930" s="129">
        <v>29</v>
      </c>
      <c r="E930" s="130">
        <v>1417</v>
      </c>
      <c r="F930" s="130">
        <f>訂單詳細資料表格[[#This Row],[數量]]*訂單詳細資料表格[[#This Row],[售價]]</f>
        <v>41093</v>
      </c>
      <c r="G930" s="131">
        <f>訂單詳細資料表格[[#This Row],[數量]]*VLOOKUP(訂單詳細資料表格[[#This Row],[產品編號]],產品資料表格[],4,FALSE)</f>
        <v>17342</v>
      </c>
    </row>
    <row r="931" spans="2:7" ht="16.5" customHeight="1" x14ac:dyDescent="0.25">
      <c r="B931" s="113" t="s">
        <v>436</v>
      </c>
      <c r="C931" s="128" t="s">
        <v>0</v>
      </c>
      <c r="D931" s="129">
        <v>56</v>
      </c>
      <c r="E931" s="130">
        <v>1752</v>
      </c>
      <c r="F931" s="130">
        <f>訂單詳細資料表格[[#This Row],[數量]]*訂單詳細資料表格[[#This Row],[售價]]</f>
        <v>98112</v>
      </c>
      <c r="G931" s="131">
        <f>訂單詳細資料表格[[#This Row],[數量]]*VLOOKUP(訂單詳細資料表格[[#This Row],[產品編號]],產品資料表格[],4,FALSE)</f>
        <v>61544</v>
      </c>
    </row>
    <row r="932" spans="2:7" ht="16.5" customHeight="1" x14ac:dyDescent="0.25">
      <c r="B932" s="113" t="s">
        <v>436</v>
      </c>
      <c r="C932" s="128" t="s">
        <v>5</v>
      </c>
      <c r="D932" s="129">
        <v>35</v>
      </c>
      <c r="E932" s="130">
        <v>467</v>
      </c>
      <c r="F932" s="130">
        <f>訂單詳細資料表格[[#This Row],[數量]]*訂單詳細資料表格[[#This Row],[售價]]</f>
        <v>16345</v>
      </c>
      <c r="G932" s="131">
        <f>訂單詳細資料表格[[#This Row],[數量]]*VLOOKUP(訂單詳細資料表格[[#This Row],[產品編號]],產品資料表格[],4,FALSE)</f>
        <v>7350</v>
      </c>
    </row>
    <row r="933" spans="2:7" ht="16.5" customHeight="1" x14ac:dyDescent="0.25">
      <c r="B933" s="113" t="s">
        <v>436</v>
      </c>
      <c r="C933" s="128" t="s">
        <v>29</v>
      </c>
      <c r="D933" s="129">
        <v>44</v>
      </c>
      <c r="E933" s="130">
        <v>1935</v>
      </c>
      <c r="F933" s="130">
        <f>訂單詳細資料表格[[#This Row],[數量]]*訂單詳細資料表格[[#This Row],[售價]]</f>
        <v>85140</v>
      </c>
      <c r="G933" s="131">
        <f>訂單詳細資料表格[[#This Row],[數量]]*VLOOKUP(訂單詳細資料表格[[#This Row],[產品編號]],產品資料表格[],4,FALSE)</f>
        <v>39468</v>
      </c>
    </row>
    <row r="934" spans="2:7" ht="16.5" customHeight="1" x14ac:dyDescent="0.25">
      <c r="B934" s="113" t="s">
        <v>436</v>
      </c>
      <c r="C934" s="128" t="s">
        <v>19</v>
      </c>
      <c r="D934" s="129">
        <v>52</v>
      </c>
      <c r="E934" s="130">
        <v>483</v>
      </c>
      <c r="F934" s="130">
        <f>訂單詳細資料表格[[#This Row],[數量]]*訂單詳細資料表格[[#This Row],[售價]]</f>
        <v>25116</v>
      </c>
      <c r="G934" s="131">
        <f>訂單詳細資料表格[[#This Row],[數量]]*VLOOKUP(訂單詳細資料表格[[#This Row],[產品編號]],產品資料表格[],4,FALSE)</f>
        <v>15600</v>
      </c>
    </row>
    <row r="935" spans="2:7" ht="16.5" customHeight="1" x14ac:dyDescent="0.25">
      <c r="B935" s="113" t="s">
        <v>664</v>
      </c>
      <c r="C935" s="128" t="s">
        <v>48</v>
      </c>
      <c r="D935" s="129">
        <v>61</v>
      </c>
      <c r="E935" s="130">
        <v>359</v>
      </c>
      <c r="F935" s="130">
        <f>訂單詳細資料表格[[#This Row],[數量]]*訂單詳細資料表格[[#This Row],[售價]]</f>
        <v>21899</v>
      </c>
      <c r="G935" s="131">
        <f>訂單詳細資料表格[[#This Row],[數量]]*VLOOKUP(訂單詳細資料表格[[#This Row],[產品編號]],產品資料表格[],4,FALSE)</f>
        <v>11163</v>
      </c>
    </row>
    <row r="936" spans="2:7" ht="16.5" customHeight="1" x14ac:dyDescent="0.25">
      <c r="B936" s="113" t="s">
        <v>437</v>
      </c>
      <c r="C936" s="128" t="s">
        <v>42</v>
      </c>
      <c r="D936" s="129">
        <v>49</v>
      </c>
      <c r="E936" s="130">
        <v>1524</v>
      </c>
      <c r="F936" s="130">
        <f>訂單詳細資料表格[[#This Row],[數量]]*訂單詳細資料表格[[#This Row],[售價]]</f>
        <v>74676</v>
      </c>
      <c r="G936" s="131">
        <f>訂單詳細資料表格[[#This Row],[數量]]*VLOOKUP(訂單詳細資料表格[[#This Row],[產品編號]],產品資料表格[],4,FALSE)</f>
        <v>56448</v>
      </c>
    </row>
    <row r="937" spans="2:7" ht="16.5" customHeight="1" x14ac:dyDescent="0.25">
      <c r="B937" s="113" t="s">
        <v>665</v>
      </c>
      <c r="C937" s="128" t="s">
        <v>45</v>
      </c>
      <c r="D937" s="129">
        <v>68</v>
      </c>
      <c r="E937" s="130">
        <v>1407</v>
      </c>
      <c r="F937" s="130">
        <f>訂單詳細資料表格[[#This Row],[數量]]*訂單詳細資料表格[[#This Row],[售價]]</f>
        <v>95676</v>
      </c>
      <c r="G937" s="131">
        <f>訂單詳細資料表格[[#This Row],[數量]]*VLOOKUP(訂單詳細資料表格[[#This Row],[產品編號]],產品資料表格[],4,FALSE)</f>
        <v>40664</v>
      </c>
    </row>
    <row r="938" spans="2:7" ht="16.5" customHeight="1" x14ac:dyDescent="0.25">
      <c r="B938" s="113" t="s">
        <v>665</v>
      </c>
      <c r="C938" s="128" t="s">
        <v>2</v>
      </c>
      <c r="D938" s="129">
        <v>15</v>
      </c>
      <c r="E938" s="130">
        <v>683</v>
      </c>
      <c r="F938" s="130">
        <f>訂單詳細資料表格[[#This Row],[數量]]*訂單詳細資料表格[[#This Row],[售價]]</f>
        <v>10245</v>
      </c>
      <c r="G938" s="131">
        <f>訂單詳細資料表格[[#This Row],[數量]]*VLOOKUP(訂單詳細資料表格[[#This Row],[產品編號]],產品資料表格[],4,FALSE)</f>
        <v>6375</v>
      </c>
    </row>
    <row r="939" spans="2:7" ht="16.5" customHeight="1" x14ac:dyDescent="0.25">
      <c r="B939" s="113" t="s">
        <v>438</v>
      </c>
      <c r="C939" s="128" t="s">
        <v>38</v>
      </c>
      <c r="D939" s="129">
        <v>35</v>
      </c>
      <c r="E939" s="130">
        <v>2041</v>
      </c>
      <c r="F939" s="130">
        <f>訂單詳細資料表格[[#This Row],[數量]]*訂單詳細資料表格[[#This Row],[售價]]</f>
        <v>71435</v>
      </c>
      <c r="G939" s="131">
        <f>訂單詳細資料表格[[#This Row],[數量]]*VLOOKUP(訂單詳細資料表格[[#This Row],[產品編號]],產品資料表格[],4,FALSE)</f>
        <v>37380</v>
      </c>
    </row>
    <row r="940" spans="2:7" ht="16.5" customHeight="1" x14ac:dyDescent="0.25">
      <c r="B940" s="113" t="s">
        <v>438</v>
      </c>
      <c r="C940" s="128" t="s">
        <v>1289</v>
      </c>
      <c r="D940" s="129">
        <v>15</v>
      </c>
      <c r="E940" s="130">
        <v>807</v>
      </c>
      <c r="F940" s="130">
        <f>訂單詳細資料表格[[#This Row],[數量]]*訂單詳細資料表格[[#This Row],[售價]]</f>
        <v>12105</v>
      </c>
      <c r="G940" s="131">
        <f>訂單詳細資料表格[[#This Row],[數量]]*VLOOKUP(訂單詳細資料表格[[#This Row],[產品編號]],產品資料表格[],4,FALSE)</f>
        <v>6765</v>
      </c>
    </row>
    <row r="941" spans="2:7" ht="16.5" customHeight="1" x14ac:dyDescent="0.25">
      <c r="B941" s="113" t="s">
        <v>666</v>
      </c>
      <c r="C941" s="128" t="s">
        <v>19</v>
      </c>
      <c r="D941" s="129">
        <v>64</v>
      </c>
      <c r="E941" s="130">
        <v>407</v>
      </c>
      <c r="F941" s="130">
        <f>訂單詳細資料表格[[#This Row],[數量]]*訂單詳細資料表格[[#This Row],[售價]]</f>
        <v>26048</v>
      </c>
      <c r="G941" s="131">
        <f>訂單詳細資料表格[[#This Row],[數量]]*VLOOKUP(訂單詳細資料表格[[#This Row],[產品編號]],產品資料表格[],4,FALSE)</f>
        <v>19200</v>
      </c>
    </row>
    <row r="942" spans="2:7" ht="16.5" customHeight="1" x14ac:dyDescent="0.25">
      <c r="B942" s="113" t="s">
        <v>439</v>
      </c>
      <c r="C942" s="128" t="s">
        <v>0</v>
      </c>
      <c r="D942" s="129">
        <v>65</v>
      </c>
      <c r="E942" s="130">
        <v>1688</v>
      </c>
      <c r="F942" s="130">
        <f>訂單詳細資料表格[[#This Row],[數量]]*訂單詳細資料表格[[#This Row],[售價]]</f>
        <v>109720</v>
      </c>
      <c r="G942" s="131">
        <f>訂單詳細資料表格[[#This Row],[數量]]*VLOOKUP(訂單詳細資料表格[[#This Row],[產品編號]],產品資料表格[],4,FALSE)</f>
        <v>71435</v>
      </c>
    </row>
    <row r="943" spans="2:7" ht="16.5" customHeight="1" x14ac:dyDescent="0.25">
      <c r="B943" s="113" t="s">
        <v>667</v>
      </c>
      <c r="C943" s="128" t="s">
        <v>40</v>
      </c>
      <c r="D943" s="129">
        <v>37</v>
      </c>
      <c r="E943" s="130">
        <v>153</v>
      </c>
      <c r="F943" s="130">
        <f>訂單詳細資料表格[[#This Row],[數量]]*訂單詳細資料表格[[#This Row],[售價]]</f>
        <v>5661</v>
      </c>
      <c r="G943" s="131">
        <f>訂單詳細資料表格[[#This Row],[數量]]*VLOOKUP(訂單詳細資料表格[[#This Row],[產品編號]],產品資料表格[],4,FALSE)</f>
        <v>3626</v>
      </c>
    </row>
    <row r="944" spans="2:7" ht="16.5" customHeight="1" x14ac:dyDescent="0.25">
      <c r="B944" s="113" t="s">
        <v>667</v>
      </c>
      <c r="C944" s="128" t="s">
        <v>31</v>
      </c>
      <c r="D944" s="129">
        <v>26</v>
      </c>
      <c r="E944" s="130">
        <v>1730</v>
      </c>
      <c r="F944" s="130">
        <f>訂單詳細資料表格[[#This Row],[數量]]*訂單詳細資料表格[[#This Row],[售價]]</f>
        <v>44980</v>
      </c>
      <c r="G944" s="131">
        <f>訂單詳細資料表格[[#This Row],[數量]]*VLOOKUP(訂單詳細資料表格[[#This Row],[產品編號]],產品資料表格[],4,FALSE)</f>
        <v>24622</v>
      </c>
    </row>
    <row r="945" spans="2:7" ht="16.5" customHeight="1" x14ac:dyDescent="0.25">
      <c r="B945" s="113" t="s">
        <v>667</v>
      </c>
      <c r="C945" s="128" t="s">
        <v>19</v>
      </c>
      <c r="D945" s="129">
        <v>22</v>
      </c>
      <c r="E945" s="130">
        <v>542</v>
      </c>
      <c r="F945" s="130">
        <f>訂單詳細資料表格[[#This Row],[數量]]*訂單詳細資料表格[[#This Row],[售價]]</f>
        <v>11924</v>
      </c>
      <c r="G945" s="131">
        <f>訂單詳細資料表格[[#This Row],[數量]]*VLOOKUP(訂單詳細資料表格[[#This Row],[產品編號]],產品資料表格[],4,FALSE)</f>
        <v>6600</v>
      </c>
    </row>
    <row r="946" spans="2:7" ht="16.5" customHeight="1" x14ac:dyDescent="0.25">
      <c r="B946" s="113" t="s">
        <v>440</v>
      </c>
      <c r="C946" s="128" t="s">
        <v>2</v>
      </c>
      <c r="D946" s="129">
        <v>44</v>
      </c>
      <c r="E946" s="130">
        <v>653</v>
      </c>
      <c r="F946" s="130">
        <f>訂單詳細資料表格[[#This Row],[數量]]*訂單詳細資料表格[[#This Row],[售價]]</f>
        <v>28732</v>
      </c>
      <c r="G946" s="131">
        <f>訂單詳細資料表格[[#This Row],[數量]]*VLOOKUP(訂單詳細資料表格[[#This Row],[產品編號]],產品資料表格[],4,FALSE)</f>
        <v>18700</v>
      </c>
    </row>
    <row r="947" spans="2:7" ht="16.5" customHeight="1" x14ac:dyDescent="0.25">
      <c r="B947" s="113" t="s">
        <v>668</v>
      </c>
      <c r="C947" s="128" t="s">
        <v>17</v>
      </c>
      <c r="D947" s="129">
        <v>35</v>
      </c>
      <c r="E947" s="130">
        <v>141</v>
      </c>
      <c r="F947" s="130">
        <f>訂單詳細資料表格[[#This Row],[數量]]*訂單詳細資料表格[[#This Row],[售價]]</f>
        <v>4935</v>
      </c>
      <c r="G947" s="131">
        <f>訂單詳細資料表格[[#This Row],[數量]]*VLOOKUP(訂單詳細資料表格[[#This Row],[產品編號]],產品資料表格[],4,FALSE)</f>
        <v>3710</v>
      </c>
    </row>
    <row r="948" spans="2:7" ht="16.5" customHeight="1" x14ac:dyDescent="0.25">
      <c r="B948" s="113" t="s">
        <v>668</v>
      </c>
      <c r="C948" s="128" t="s">
        <v>32</v>
      </c>
      <c r="D948" s="129">
        <v>32</v>
      </c>
      <c r="E948" s="130">
        <v>978</v>
      </c>
      <c r="F948" s="130">
        <f>訂單詳細資料表格[[#This Row],[數量]]*訂單詳細資料表格[[#This Row],[售價]]</f>
        <v>31296</v>
      </c>
      <c r="G948" s="131">
        <f>訂單詳細資料表格[[#This Row],[數量]]*VLOOKUP(訂單詳細資料表格[[#This Row],[產品編號]],產品資料表格[],4,FALSE)</f>
        <v>25344</v>
      </c>
    </row>
    <row r="949" spans="2:7" ht="16.5" customHeight="1" x14ac:dyDescent="0.25">
      <c r="B949" s="113" t="s">
        <v>668</v>
      </c>
      <c r="C949" s="128" t="s">
        <v>25</v>
      </c>
      <c r="D949" s="129">
        <v>28</v>
      </c>
      <c r="E949" s="130">
        <v>920</v>
      </c>
      <c r="F949" s="130">
        <f>訂單詳細資料表格[[#This Row],[數量]]*訂單詳細資料表格[[#This Row],[售價]]</f>
        <v>25760</v>
      </c>
      <c r="G949" s="131">
        <f>訂單詳細資料表格[[#This Row],[數量]]*VLOOKUP(訂單詳細資料表格[[#This Row],[產品編號]],產品資料表格[],4,FALSE)</f>
        <v>18004</v>
      </c>
    </row>
    <row r="950" spans="2:7" ht="16.5" customHeight="1" x14ac:dyDescent="0.25">
      <c r="B950" s="113" t="s">
        <v>441</v>
      </c>
      <c r="C950" s="128" t="s">
        <v>19</v>
      </c>
      <c r="D950" s="129">
        <v>18</v>
      </c>
      <c r="E950" s="130">
        <v>494</v>
      </c>
      <c r="F950" s="130">
        <f>訂單詳細資料表格[[#This Row],[數量]]*訂單詳細資料表格[[#This Row],[售價]]</f>
        <v>8892</v>
      </c>
      <c r="G950" s="131">
        <f>訂單詳細資料表格[[#This Row],[數量]]*VLOOKUP(訂單詳細資料表格[[#This Row],[產品編號]],產品資料表格[],4,FALSE)</f>
        <v>5400</v>
      </c>
    </row>
    <row r="951" spans="2:7" ht="16.5" customHeight="1" x14ac:dyDescent="0.25">
      <c r="B951" s="113" t="s">
        <v>669</v>
      </c>
      <c r="C951" s="128" t="s">
        <v>0</v>
      </c>
      <c r="D951" s="129">
        <v>35</v>
      </c>
      <c r="E951" s="130">
        <v>1891</v>
      </c>
      <c r="F951" s="130">
        <f>訂單詳細資料表格[[#This Row],[數量]]*訂單詳細資料表格[[#This Row],[售價]]</f>
        <v>66185</v>
      </c>
      <c r="G951" s="131">
        <f>訂單詳細資料表格[[#This Row],[數量]]*VLOOKUP(訂單詳細資料表格[[#This Row],[產品編號]],產品資料表格[],4,FALSE)</f>
        <v>38465</v>
      </c>
    </row>
    <row r="952" spans="2:7" ht="16.5" customHeight="1" x14ac:dyDescent="0.25">
      <c r="B952" s="113" t="s">
        <v>669</v>
      </c>
      <c r="C952" s="128" t="s">
        <v>27</v>
      </c>
      <c r="D952" s="129">
        <v>42</v>
      </c>
      <c r="E952" s="130">
        <v>2007</v>
      </c>
      <c r="F952" s="130">
        <f>訂單詳細資料表格[[#This Row],[數量]]*訂單詳細資料表格[[#This Row],[售價]]</f>
        <v>84294</v>
      </c>
      <c r="G952" s="131">
        <f>訂單詳細資料表格[[#This Row],[數量]]*VLOOKUP(訂單詳細資料表格[[#This Row],[產品編號]],產品資料表格[],4,FALSE)</f>
        <v>42966</v>
      </c>
    </row>
    <row r="953" spans="2:7" ht="16.5" customHeight="1" x14ac:dyDescent="0.25">
      <c r="B953" s="113" t="s">
        <v>669</v>
      </c>
      <c r="C953" s="128" t="s">
        <v>19</v>
      </c>
      <c r="D953" s="129">
        <v>65</v>
      </c>
      <c r="E953" s="130">
        <v>502</v>
      </c>
      <c r="F953" s="130">
        <f>訂單詳細資料表格[[#This Row],[數量]]*訂單詳細資料表格[[#This Row],[售價]]</f>
        <v>32630</v>
      </c>
      <c r="G953" s="131">
        <f>訂單詳細資料表格[[#This Row],[數量]]*VLOOKUP(訂單詳細資料表格[[#This Row],[產品編號]],產品資料表格[],4,FALSE)</f>
        <v>19500</v>
      </c>
    </row>
    <row r="954" spans="2:7" ht="16.5" customHeight="1" x14ac:dyDescent="0.25">
      <c r="B954" s="113" t="s">
        <v>442</v>
      </c>
      <c r="C954" s="128" t="s">
        <v>52</v>
      </c>
      <c r="D954" s="129">
        <v>36</v>
      </c>
      <c r="E954" s="130">
        <v>549</v>
      </c>
      <c r="F954" s="130">
        <f>訂單詳細資料表格[[#This Row],[數量]]*訂單詳細資料表格[[#This Row],[售價]]</f>
        <v>19764</v>
      </c>
      <c r="G954" s="131">
        <f>訂單詳細資料表格[[#This Row],[數量]]*VLOOKUP(訂單詳細資料表格[[#This Row],[產品編號]],產品資料表格[],4,FALSE)</f>
        <v>14364</v>
      </c>
    </row>
    <row r="955" spans="2:7" ht="16.5" customHeight="1" x14ac:dyDescent="0.25">
      <c r="B955" s="113" t="s">
        <v>670</v>
      </c>
      <c r="C955" s="128" t="s">
        <v>54</v>
      </c>
      <c r="D955" s="129">
        <v>30</v>
      </c>
      <c r="E955" s="130">
        <v>147</v>
      </c>
      <c r="F955" s="130">
        <f>訂單詳細資料表格[[#This Row],[數量]]*訂單詳細資料表格[[#This Row],[售價]]</f>
        <v>4410</v>
      </c>
      <c r="G955" s="131">
        <f>訂單詳細資料表格[[#This Row],[數量]]*VLOOKUP(訂單詳細資料表格[[#This Row],[產品編號]],產品資料表格[],4,FALSE)</f>
        <v>2700</v>
      </c>
    </row>
    <row r="956" spans="2:7" ht="16.5" customHeight="1" x14ac:dyDescent="0.25">
      <c r="B956" s="113" t="s">
        <v>443</v>
      </c>
      <c r="C956" s="128" t="s">
        <v>51</v>
      </c>
      <c r="D956" s="129">
        <v>37</v>
      </c>
      <c r="E956" s="130">
        <v>1648</v>
      </c>
      <c r="F956" s="130">
        <f>訂單詳細資料表格[[#This Row],[數量]]*訂單詳細資料表格[[#This Row],[售價]]</f>
        <v>60976</v>
      </c>
      <c r="G956" s="131">
        <f>訂單詳細資料表格[[#This Row],[數量]]*VLOOKUP(訂單詳細資料表格[[#This Row],[產品編號]],產品資料表格[],4,FALSE)</f>
        <v>42365</v>
      </c>
    </row>
    <row r="957" spans="2:7" ht="16.5" customHeight="1" x14ac:dyDescent="0.25">
      <c r="B957" s="113" t="s">
        <v>443</v>
      </c>
      <c r="C957" s="128" t="s">
        <v>25</v>
      </c>
      <c r="D957" s="129">
        <v>26</v>
      </c>
      <c r="E957" s="130">
        <v>1385</v>
      </c>
      <c r="F957" s="130">
        <f>訂單詳細資料表格[[#This Row],[數量]]*訂單詳細資料表格[[#This Row],[售價]]</f>
        <v>36010</v>
      </c>
      <c r="G957" s="131">
        <f>訂單詳細資料表格[[#This Row],[數量]]*VLOOKUP(訂單詳細資料表格[[#This Row],[產品編號]],產品資料表格[],4,FALSE)</f>
        <v>16718</v>
      </c>
    </row>
    <row r="958" spans="2:7" ht="16.5" customHeight="1" x14ac:dyDescent="0.25">
      <c r="B958" s="113" t="s">
        <v>443</v>
      </c>
      <c r="C958" s="128" t="s">
        <v>19</v>
      </c>
      <c r="D958" s="129">
        <v>13</v>
      </c>
      <c r="E958" s="130">
        <v>368</v>
      </c>
      <c r="F958" s="130">
        <f>訂單詳細資料表格[[#This Row],[數量]]*訂單詳細資料表格[[#This Row],[售價]]</f>
        <v>4784</v>
      </c>
      <c r="G958" s="131">
        <f>訂單詳細資料表格[[#This Row],[數量]]*VLOOKUP(訂單詳細資料表格[[#This Row],[產品編號]],產品資料表格[],4,FALSE)</f>
        <v>3900</v>
      </c>
    </row>
    <row r="959" spans="2:7" ht="16.5" customHeight="1" x14ac:dyDescent="0.25">
      <c r="B959" s="113" t="s">
        <v>444</v>
      </c>
      <c r="C959" s="128" t="s">
        <v>0</v>
      </c>
      <c r="D959" s="129">
        <v>15</v>
      </c>
      <c r="E959" s="130">
        <v>1562</v>
      </c>
      <c r="F959" s="130">
        <f>訂單詳細資料表格[[#This Row],[數量]]*訂單詳細資料表格[[#This Row],[售價]]</f>
        <v>23430</v>
      </c>
      <c r="G959" s="131">
        <f>訂單詳細資料表格[[#This Row],[數量]]*VLOOKUP(訂單詳細資料表格[[#This Row],[產品編號]],產品資料表格[],4,FALSE)</f>
        <v>16485</v>
      </c>
    </row>
    <row r="960" spans="2:7" ht="16.5" customHeight="1" x14ac:dyDescent="0.25">
      <c r="B960" s="113" t="s">
        <v>444</v>
      </c>
      <c r="C960" s="128" t="s">
        <v>42</v>
      </c>
      <c r="D960" s="129">
        <v>55</v>
      </c>
      <c r="E960" s="130">
        <v>1616</v>
      </c>
      <c r="F960" s="130">
        <f>訂單詳細資料表格[[#This Row],[數量]]*訂單詳細資料表格[[#This Row],[售價]]</f>
        <v>88880</v>
      </c>
      <c r="G960" s="131">
        <f>訂單詳細資料表格[[#This Row],[數量]]*VLOOKUP(訂單詳細資料表格[[#This Row],[產品編號]],產品資料表格[],4,FALSE)</f>
        <v>63360</v>
      </c>
    </row>
    <row r="961" spans="2:7" ht="16.5" customHeight="1" x14ac:dyDescent="0.25">
      <c r="B961" s="113" t="s">
        <v>444</v>
      </c>
      <c r="C961" s="128" t="s">
        <v>49</v>
      </c>
      <c r="D961" s="129">
        <v>51</v>
      </c>
      <c r="E961" s="130">
        <v>2323</v>
      </c>
      <c r="F961" s="130">
        <f>訂單詳細資料表格[[#This Row],[數量]]*訂單詳細資料表格[[#This Row],[售價]]</f>
        <v>118473</v>
      </c>
      <c r="G961" s="131">
        <f>訂單詳細資料表格[[#This Row],[數量]]*VLOOKUP(訂單詳細資料表格[[#This Row],[產品編號]],產品資料表格[],4,FALSE)</f>
        <v>59262</v>
      </c>
    </row>
    <row r="962" spans="2:7" ht="16.5" customHeight="1" x14ac:dyDescent="0.25">
      <c r="B962" s="113" t="s">
        <v>444</v>
      </c>
      <c r="C962" s="128" t="s">
        <v>32</v>
      </c>
      <c r="D962" s="129">
        <v>37</v>
      </c>
      <c r="E962" s="130">
        <v>1260</v>
      </c>
      <c r="F962" s="130">
        <f>訂單詳細資料表格[[#This Row],[數量]]*訂單詳細資料表格[[#This Row],[售價]]</f>
        <v>46620</v>
      </c>
      <c r="G962" s="131">
        <f>訂單詳細資料表格[[#This Row],[數量]]*VLOOKUP(訂單詳細資料表格[[#This Row],[產品編號]],產品資料表格[],4,FALSE)</f>
        <v>29304</v>
      </c>
    </row>
    <row r="963" spans="2:7" ht="16.5" customHeight="1" x14ac:dyDescent="0.25">
      <c r="B963" s="113" t="s">
        <v>444</v>
      </c>
      <c r="C963" s="128" t="s">
        <v>8</v>
      </c>
      <c r="D963" s="129">
        <v>32</v>
      </c>
      <c r="E963" s="130">
        <v>1865</v>
      </c>
      <c r="F963" s="130">
        <f>訂單詳細資料表格[[#This Row],[數量]]*訂單詳細資料表格[[#This Row],[售價]]</f>
        <v>59680</v>
      </c>
      <c r="G963" s="131">
        <f>訂單詳細資料表格[[#This Row],[數量]]*VLOOKUP(訂單詳細資料表格[[#This Row],[產品編號]],產品資料表格[],4,FALSE)</f>
        <v>33408</v>
      </c>
    </row>
    <row r="964" spans="2:7" ht="16.5" customHeight="1" x14ac:dyDescent="0.25">
      <c r="B964" s="113" t="s">
        <v>671</v>
      </c>
      <c r="C964" s="128" t="s">
        <v>48</v>
      </c>
      <c r="D964" s="129">
        <v>22</v>
      </c>
      <c r="E964" s="130">
        <v>350</v>
      </c>
      <c r="F964" s="130">
        <f>訂單詳細資料表格[[#This Row],[數量]]*訂單詳細資料表格[[#This Row],[售價]]</f>
        <v>7700</v>
      </c>
      <c r="G964" s="131">
        <f>訂單詳細資料表格[[#This Row],[數量]]*VLOOKUP(訂單詳細資料表格[[#This Row],[產品編號]],產品資料表格[],4,FALSE)</f>
        <v>4026</v>
      </c>
    </row>
    <row r="965" spans="2:7" ht="16.5" customHeight="1" x14ac:dyDescent="0.25">
      <c r="B965" s="113" t="s">
        <v>671</v>
      </c>
      <c r="C965" s="128" t="s">
        <v>50</v>
      </c>
      <c r="D965" s="129">
        <v>31</v>
      </c>
      <c r="E965" s="130">
        <v>412</v>
      </c>
      <c r="F965" s="130">
        <f>訂單詳細資料表格[[#This Row],[數量]]*訂單詳細資料表格[[#This Row],[售價]]</f>
        <v>12772</v>
      </c>
      <c r="G965" s="131">
        <f>訂單詳細資料表格[[#This Row],[數量]]*VLOOKUP(訂單詳細資料表格[[#This Row],[產品編號]],產品資料表格[],4,FALSE)</f>
        <v>7564</v>
      </c>
    </row>
    <row r="966" spans="2:7" ht="16.5" customHeight="1" x14ac:dyDescent="0.25">
      <c r="B966" s="113" t="s">
        <v>445</v>
      </c>
      <c r="C966" s="128" t="s">
        <v>19</v>
      </c>
      <c r="D966" s="129">
        <v>15</v>
      </c>
      <c r="E966" s="130">
        <v>395</v>
      </c>
      <c r="F966" s="130">
        <f>訂單詳細資料表格[[#This Row],[數量]]*訂單詳細資料表格[[#This Row],[售價]]</f>
        <v>5925</v>
      </c>
      <c r="G966" s="131">
        <f>訂單詳細資料表格[[#This Row],[數量]]*VLOOKUP(訂單詳細資料表格[[#This Row],[產品編號]],產品資料表格[],4,FALSE)</f>
        <v>4500</v>
      </c>
    </row>
    <row r="967" spans="2:7" ht="16.5" customHeight="1" x14ac:dyDescent="0.25">
      <c r="B967" s="113" t="s">
        <v>445</v>
      </c>
      <c r="C967" s="128" t="s">
        <v>14</v>
      </c>
      <c r="D967" s="129">
        <v>12</v>
      </c>
      <c r="E967" s="130">
        <v>1339</v>
      </c>
      <c r="F967" s="130">
        <f>訂單詳細資料表格[[#This Row],[數量]]*訂單詳細資料表格[[#This Row],[售價]]</f>
        <v>16068</v>
      </c>
      <c r="G967" s="131">
        <f>訂單詳細資料表格[[#This Row],[數量]]*VLOOKUP(訂單詳細資料表格[[#This Row],[產品編號]],產品資料表格[],4,FALSE)</f>
        <v>7320</v>
      </c>
    </row>
    <row r="968" spans="2:7" ht="16.5" customHeight="1" x14ac:dyDescent="0.25">
      <c r="B968" s="113" t="s">
        <v>445</v>
      </c>
      <c r="C968" s="128" t="s">
        <v>42</v>
      </c>
      <c r="D968" s="129">
        <v>12</v>
      </c>
      <c r="E968" s="130">
        <v>1435</v>
      </c>
      <c r="F968" s="130">
        <f>訂單詳細資料表格[[#This Row],[數量]]*訂單詳細資料表格[[#This Row],[售價]]</f>
        <v>17220</v>
      </c>
      <c r="G968" s="131">
        <f>訂單詳細資料表格[[#This Row],[數量]]*VLOOKUP(訂單詳細資料表格[[#This Row],[產品編號]],產品資料表格[],4,FALSE)</f>
        <v>13824</v>
      </c>
    </row>
    <row r="969" spans="2:7" ht="16.5" customHeight="1" x14ac:dyDescent="0.25">
      <c r="B969" s="113" t="s">
        <v>445</v>
      </c>
      <c r="C969" s="128" t="s">
        <v>15</v>
      </c>
      <c r="D969" s="129">
        <v>22</v>
      </c>
      <c r="E969" s="130">
        <v>986</v>
      </c>
      <c r="F969" s="130">
        <f>訂單詳細資料表格[[#This Row],[數量]]*訂單詳細資料表格[[#This Row],[售價]]</f>
        <v>21692</v>
      </c>
      <c r="G969" s="131">
        <f>訂單詳細資料表格[[#This Row],[數量]]*VLOOKUP(訂單詳細資料表格[[#This Row],[產品編號]],產品資料表格[],4,FALSE)</f>
        <v>14498</v>
      </c>
    </row>
    <row r="970" spans="2:7" ht="16.5" customHeight="1" x14ac:dyDescent="0.25">
      <c r="B970" s="113" t="s">
        <v>445</v>
      </c>
      <c r="C970" s="128" t="s">
        <v>37</v>
      </c>
      <c r="D970" s="129">
        <v>53</v>
      </c>
      <c r="E970" s="130">
        <v>1749</v>
      </c>
      <c r="F970" s="130">
        <f>訂單詳細資料表格[[#This Row],[數量]]*訂單詳細資料表格[[#This Row],[售價]]</f>
        <v>92697</v>
      </c>
      <c r="G970" s="131">
        <f>訂單詳細資料表格[[#This Row],[數量]]*VLOOKUP(訂單詳細資料表格[[#This Row],[產品編號]],產品資料表格[],4,FALSE)</f>
        <v>42665</v>
      </c>
    </row>
    <row r="971" spans="2:7" ht="16.5" customHeight="1" x14ac:dyDescent="0.25">
      <c r="B971" s="113" t="s">
        <v>445</v>
      </c>
      <c r="C971" s="128" t="s">
        <v>38</v>
      </c>
      <c r="D971" s="129">
        <v>49</v>
      </c>
      <c r="E971" s="130">
        <v>2097</v>
      </c>
      <c r="F971" s="130">
        <f>訂單詳細資料表格[[#This Row],[數量]]*訂單詳細資料表格[[#This Row],[售價]]</f>
        <v>102753</v>
      </c>
      <c r="G971" s="131">
        <f>訂單詳細資料表格[[#This Row],[數量]]*VLOOKUP(訂單詳細資料表格[[#This Row],[產品編號]],產品資料表格[],4,FALSE)</f>
        <v>52332</v>
      </c>
    </row>
    <row r="972" spans="2:7" ht="16.5" customHeight="1" x14ac:dyDescent="0.25">
      <c r="B972" s="113" t="s">
        <v>445</v>
      </c>
      <c r="C972" s="128" t="s">
        <v>48</v>
      </c>
      <c r="D972" s="129">
        <v>19</v>
      </c>
      <c r="E972" s="130">
        <v>233</v>
      </c>
      <c r="F972" s="130">
        <f>訂單詳細資料表格[[#This Row],[數量]]*訂單詳細資料表格[[#This Row],[售價]]</f>
        <v>4427</v>
      </c>
      <c r="G972" s="131">
        <f>訂單詳細資料表格[[#This Row],[數量]]*VLOOKUP(訂單詳細資料表格[[#This Row],[產品編號]],產品資料表格[],4,FALSE)</f>
        <v>3477</v>
      </c>
    </row>
    <row r="973" spans="2:7" ht="16.5" customHeight="1" x14ac:dyDescent="0.25">
      <c r="B973" s="113" t="s">
        <v>445</v>
      </c>
      <c r="C973" s="128" t="s">
        <v>49</v>
      </c>
      <c r="D973" s="129">
        <v>65</v>
      </c>
      <c r="E973" s="130">
        <v>2686</v>
      </c>
      <c r="F973" s="130">
        <f>訂單詳細資料表格[[#This Row],[數量]]*訂單詳細資料表格[[#This Row],[售價]]</f>
        <v>174590</v>
      </c>
      <c r="G973" s="131">
        <f>訂單詳細資料表格[[#This Row],[數量]]*VLOOKUP(訂單詳細資料表格[[#This Row],[產品編號]],產品資料表格[],4,FALSE)</f>
        <v>75530</v>
      </c>
    </row>
    <row r="974" spans="2:7" ht="16.5" customHeight="1" x14ac:dyDescent="0.25">
      <c r="B974" s="113" t="s">
        <v>445</v>
      </c>
      <c r="C974" s="128" t="s">
        <v>51</v>
      </c>
      <c r="D974" s="129">
        <v>15</v>
      </c>
      <c r="E974" s="130">
        <v>2455</v>
      </c>
      <c r="F974" s="130">
        <f>訂單詳細資料表格[[#This Row],[數量]]*訂單詳細資料表格[[#This Row],[售價]]</f>
        <v>36825</v>
      </c>
      <c r="G974" s="131">
        <f>訂單詳細資料表格[[#This Row],[數量]]*VLOOKUP(訂單詳細資料表格[[#This Row],[產品編號]],產品資料表格[],4,FALSE)</f>
        <v>17175</v>
      </c>
    </row>
    <row r="975" spans="2:7" ht="16.5" customHeight="1" x14ac:dyDescent="0.25">
      <c r="B975" s="113" t="s">
        <v>445</v>
      </c>
      <c r="C975" s="128" t="s">
        <v>32</v>
      </c>
      <c r="D975" s="129">
        <v>40</v>
      </c>
      <c r="E975" s="130">
        <v>1116</v>
      </c>
      <c r="F975" s="130">
        <f>訂單詳細資料表格[[#This Row],[數量]]*訂單詳細資料表格[[#This Row],[售價]]</f>
        <v>44640</v>
      </c>
      <c r="G975" s="131">
        <f>訂單詳細資料表格[[#This Row],[數量]]*VLOOKUP(訂單詳細資料表格[[#This Row],[產品編號]],產品資料表格[],4,FALSE)</f>
        <v>31680</v>
      </c>
    </row>
    <row r="976" spans="2:7" ht="16.5" customHeight="1" x14ac:dyDescent="0.25">
      <c r="B976" s="113" t="s">
        <v>445</v>
      </c>
      <c r="C976" s="128" t="s">
        <v>8</v>
      </c>
      <c r="D976" s="129">
        <v>17</v>
      </c>
      <c r="E976" s="130">
        <v>2408</v>
      </c>
      <c r="F976" s="130">
        <f>訂單詳細資料表格[[#This Row],[數量]]*訂單詳細資料表格[[#This Row],[售價]]</f>
        <v>40936</v>
      </c>
      <c r="G976" s="131">
        <f>訂單詳細資料表格[[#This Row],[數量]]*VLOOKUP(訂單詳細資料表格[[#This Row],[產品編號]],產品資料表格[],4,FALSE)</f>
        <v>17748</v>
      </c>
    </row>
    <row r="977" spans="2:7" ht="16.5" customHeight="1" x14ac:dyDescent="0.25">
      <c r="B977" s="113" t="s">
        <v>445</v>
      </c>
      <c r="C977" s="128" t="s">
        <v>36</v>
      </c>
      <c r="D977" s="129">
        <v>23</v>
      </c>
      <c r="E977" s="130">
        <v>2123</v>
      </c>
      <c r="F977" s="130">
        <f>訂單詳細資料表格[[#This Row],[數量]]*訂單詳細資料表格[[#This Row],[售價]]</f>
        <v>48829</v>
      </c>
      <c r="G977" s="131">
        <f>訂單詳細資料表格[[#This Row],[數量]]*VLOOKUP(訂單詳細資料表格[[#This Row],[產品編號]],產品資料表格[],4,FALSE)</f>
        <v>22816</v>
      </c>
    </row>
    <row r="978" spans="2:7" ht="16.5" customHeight="1" x14ac:dyDescent="0.25">
      <c r="B978" s="113" t="s">
        <v>445</v>
      </c>
      <c r="C978" s="128" t="s">
        <v>7</v>
      </c>
      <c r="D978" s="129">
        <v>25</v>
      </c>
      <c r="E978" s="130">
        <v>1975</v>
      </c>
      <c r="F978" s="130">
        <f>訂單詳細資料表格[[#This Row],[數量]]*訂單詳細資料表格[[#This Row],[售價]]</f>
        <v>49375</v>
      </c>
      <c r="G978" s="131">
        <f>訂單詳細資料表格[[#This Row],[數量]]*VLOOKUP(訂單詳細資料表格[[#This Row],[產品編號]],產品資料表格[],4,FALSE)</f>
        <v>28900</v>
      </c>
    </row>
    <row r="979" spans="2:7" ht="16.5" customHeight="1" x14ac:dyDescent="0.25">
      <c r="B979" s="113" t="s">
        <v>445</v>
      </c>
      <c r="C979" s="128" t="s">
        <v>173</v>
      </c>
      <c r="D979" s="129">
        <v>44</v>
      </c>
      <c r="E979" s="130">
        <v>1203</v>
      </c>
      <c r="F979" s="130">
        <f>訂單詳細資料表格[[#This Row],[數量]]*訂單詳細資料表格[[#This Row],[售價]]</f>
        <v>52932</v>
      </c>
      <c r="G979" s="131">
        <f>訂單詳細資料表格[[#This Row],[數量]]*VLOOKUP(訂單詳細資料表格[[#This Row],[產品編號]],產品資料表格[],4,FALSE)</f>
        <v>31812</v>
      </c>
    </row>
    <row r="980" spans="2:7" ht="16.5" customHeight="1" x14ac:dyDescent="0.25">
      <c r="B980" s="113" t="s">
        <v>445</v>
      </c>
      <c r="C980" s="128" t="s">
        <v>5</v>
      </c>
      <c r="D980" s="129">
        <v>45</v>
      </c>
      <c r="E980" s="130">
        <v>525</v>
      </c>
      <c r="F980" s="130">
        <f>訂單詳細資料表格[[#This Row],[數量]]*訂單詳細資料表格[[#This Row],[售價]]</f>
        <v>23625</v>
      </c>
      <c r="G980" s="131">
        <f>訂單詳細資料表格[[#This Row],[數量]]*VLOOKUP(訂單詳細資料表格[[#This Row],[產品編號]],產品資料表格[],4,FALSE)</f>
        <v>9450</v>
      </c>
    </row>
    <row r="981" spans="2:7" ht="16.5" customHeight="1" x14ac:dyDescent="0.25">
      <c r="B981" s="113" t="s">
        <v>445</v>
      </c>
      <c r="C981" s="128" t="s">
        <v>27</v>
      </c>
      <c r="D981" s="129">
        <v>32</v>
      </c>
      <c r="E981" s="130">
        <v>1249</v>
      </c>
      <c r="F981" s="130">
        <f>訂單詳細資料表格[[#This Row],[數量]]*訂單詳細資料表格[[#This Row],[售價]]</f>
        <v>39968</v>
      </c>
      <c r="G981" s="131">
        <f>訂單詳細資料表格[[#This Row],[數量]]*VLOOKUP(訂單詳細資料表格[[#This Row],[產品編號]],產品資料表格[],4,FALSE)</f>
        <v>32736</v>
      </c>
    </row>
    <row r="982" spans="2:7" ht="16.5" customHeight="1" x14ac:dyDescent="0.25">
      <c r="B982" s="113" t="s">
        <v>446</v>
      </c>
      <c r="C982" s="128" t="s">
        <v>42</v>
      </c>
      <c r="D982" s="129">
        <v>22</v>
      </c>
      <c r="E982" s="130">
        <v>1405</v>
      </c>
      <c r="F982" s="130">
        <f>訂單詳細資料表格[[#This Row],[數量]]*訂單詳細資料表格[[#This Row],[售價]]</f>
        <v>30910</v>
      </c>
      <c r="G982" s="131">
        <f>訂單詳細資料表格[[#This Row],[數量]]*VLOOKUP(訂單詳細資料表格[[#This Row],[產品編號]],產品資料表格[],4,FALSE)</f>
        <v>25344</v>
      </c>
    </row>
    <row r="983" spans="2:7" ht="16.5" customHeight="1" x14ac:dyDescent="0.25">
      <c r="B983" s="113" t="s">
        <v>447</v>
      </c>
      <c r="C983" s="128" t="s">
        <v>14</v>
      </c>
      <c r="D983" s="129">
        <v>19</v>
      </c>
      <c r="E983" s="130">
        <v>1102</v>
      </c>
      <c r="F983" s="130">
        <f>訂單詳細資料表格[[#This Row],[數量]]*訂單詳細資料表格[[#This Row],[售價]]</f>
        <v>20938</v>
      </c>
      <c r="G983" s="131">
        <f>訂單詳細資料表格[[#This Row],[數量]]*VLOOKUP(訂單詳細資料表格[[#This Row],[產品編號]],產品資料表格[],4,FALSE)</f>
        <v>11590</v>
      </c>
    </row>
    <row r="984" spans="2:7" ht="16.5" customHeight="1" x14ac:dyDescent="0.25">
      <c r="B984" s="113" t="s">
        <v>447</v>
      </c>
      <c r="C984" s="128" t="s">
        <v>5</v>
      </c>
      <c r="D984" s="129">
        <v>30</v>
      </c>
      <c r="E984" s="130">
        <v>376</v>
      </c>
      <c r="F984" s="130">
        <f>訂單詳細資料表格[[#This Row],[數量]]*訂單詳細資料表格[[#This Row],[售價]]</f>
        <v>11280</v>
      </c>
      <c r="G984" s="131">
        <f>訂單詳細資料表格[[#This Row],[數量]]*VLOOKUP(訂單詳細資料表格[[#This Row],[產品編號]],產品資料表格[],4,FALSE)</f>
        <v>6300</v>
      </c>
    </row>
    <row r="985" spans="2:7" ht="16.5" customHeight="1" x14ac:dyDescent="0.25">
      <c r="B985" s="113" t="s">
        <v>672</v>
      </c>
      <c r="C985" s="128" t="s">
        <v>36</v>
      </c>
      <c r="D985" s="129">
        <v>17</v>
      </c>
      <c r="E985" s="130">
        <v>1376</v>
      </c>
      <c r="F985" s="130">
        <f>訂單詳細資料表格[[#This Row],[數量]]*訂單詳細資料表格[[#This Row],[售價]]</f>
        <v>23392</v>
      </c>
      <c r="G985" s="131">
        <f>訂單詳細資料表格[[#This Row],[數量]]*VLOOKUP(訂單詳細資料表格[[#This Row],[產品編號]],產品資料表格[],4,FALSE)</f>
        <v>16864</v>
      </c>
    </row>
    <row r="986" spans="2:7" ht="16.5" customHeight="1" x14ac:dyDescent="0.25">
      <c r="B986" s="113" t="s">
        <v>448</v>
      </c>
      <c r="C986" s="128" t="s">
        <v>37</v>
      </c>
      <c r="D986" s="129">
        <v>25</v>
      </c>
      <c r="E986" s="130">
        <v>1471</v>
      </c>
      <c r="F986" s="130">
        <f>訂單詳細資料表格[[#This Row],[數量]]*訂單詳細資料表格[[#This Row],[售價]]</f>
        <v>36775</v>
      </c>
      <c r="G986" s="131">
        <f>訂單詳細資料表格[[#This Row],[數量]]*VLOOKUP(訂單詳細資料表格[[#This Row],[產品編號]],產品資料表格[],4,FALSE)</f>
        <v>20125</v>
      </c>
    </row>
    <row r="987" spans="2:7" ht="16.5" customHeight="1" x14ac:dyDescent="0.25">
      <c r="B987" s="113" t="s">
        <v>448</v>
      </c>
      <c r="C987" s="128" t="s">
        <v>22</v>
      </c>
      <c r="D987" s="129">
        <v>37</v>
      </c>
      <c r="E987" s="130">
        <v>1535</v>
      </c>
      <c r="F987" s="130">
        <f>訂單詳細資料表格[[#This Row],[數量]]*訂單詳細資料表格[[#This Row],[售價]]</f>
        <v>56795</v>
      </c>
      <c r="G987" s="131">
        <f>訂單詳細資料表格[[#This Row],[數量]]*VLOOKUP(訂單詳細資料表格[[#This Row],[產品編號]],產品資料表格[],4,FALSE)</f>
        <v>30414</v>
      </c>
    </row>
    <row r="988" spans="2:7" ht="16.5" customHeight="1" x14ac:dyDescent="0.25">
      <c r="B988" s="113" t="s">
        <v>448</v>
      </c>
      <c r="C988" s="128" t="s">
        <v>17</v>
      </c>
      <c r="D988" s="129">
        <v>10</v>
      </c>
      <c r="E988" s="130">
        <v>228</v>
      </c>
      <c r="F988" s="130">
        <f>訂單詳細資料表格[[#This Row],[數量]]*訂單詳細資料表格[[#This Row],[售價]]</f>
        <v>2280</v>
      </c>
      <c r="G988" s="131">
        <f>訂單詳細資料表格[[#This Row],[數量]]*VLOOKUP(訂單詳細資料表格[[#This Row],[產品編號]],產品資料表格[],4,FALSE)</f>
        <v>1060</v>
      </c>
    </row>
    <row r="989" spans="2:7" ht="16.5" customHeight="1" x14ac:dyDescent="0.25">
      <c r="B989" s="113" t="s">
        <v>448</v>
      </c>
      <c r="C989" s="128" t="s">
        <v>173</v>
      </c>
      <c r="D989" s="129">
        <v>60</v>
      </c>
      <c r="E989" s="130">
        <v>909</v>
      </c>
      <c r="F989" s="130">
        <f>訂單詳細資料表格[[#This Row],[數量]]*訂單詳細資料表格[[#This Row],[售價]]</f>
        <v>54540</v>
      </c>
      <c r="G989" s="131">
        <f>訂單詳細資料表格[[#This Row],[數量]]*VLOOKUP(訂單詳細資料表格[[#This Row],[產品編號]],產品資料表格[],4,FALSE)</f>
        <v>43380</v>
      </c>
    </row>
    <row r="990" spans="2:7" ht="16.5" customHeight="1" x14ac:dyDescent="0.25">
      <c r="B990" s="113" t="s">
        <v>449</v>
      </c>
      <c r="C990" s="128" t="s">
        <v>52</v>
      </c>
      <c r="D990" s="129">
        <v>37</v>
      </c>
      <c r="E990" s="130">
        <v>633</v>
      </c>
      <c r="F990" s="130">
        <f>訂單詳細資料表格[[#This Row],[數量]]*訂單詳細資料表格[[#This Row],[售價]]</f>
        <v>23421</v>
      </c>
      <c r="G990" s="131">
        <f>訂單詳細資料表格[[#This Row],[數量]]*VLOOKUP(訂單詳細資料表格[[#This Row],[產品編號]],產品資料表格[],4,FALSE)</f>
        <v>14763</v>
      </c>
    </row>
    <row r="991" spans="2:7" ht="16.5" customHeight="1" x14ac:dyDescent="0.25">
      <c r="B991" s="113" t="s">
        <v>449</v>
      </c>
      <c r="C991" s="128" t="s">
        <v>36</v>
      </c>
      <c r="D991" s="129">
        <v>39</v>
      </c>
      <c r="E991" s="130">
        <v>1999</v>
      </c>
      <c r="F991" s="130">
        <f>訂單詳細資料表格[[#This Row],[數量]]*訂單詳細資料表格[[#This Row],[售價]]</f>
        <v>77961</v>
      </c>
      <c r="G991" s="131">
        <f>訂單詳細資料表格[[#This Row],[數量]]*VLOOKUP(訂單詳細資料表格[[#This Row],[產品編號]],產品資料表格[],4,FALSE)</f>
        <v>38688</v>
      </c>
    </row>
    <row r="992" spans="2:7" ht="16.5" customHeight="1" x14ac:dyDescent="0.25">
      <c r="B992" s="113" t="s">
        <v>673</v>
      </c>
      <c r="C992" s="128" t="s">
        <v>41</v>
      </c>
      <c r="D992" s="129">
        <v>65</v>
      </c>
      <c r="E992" s="130">
        <v>1483</v>
      </c>
      <c r="F992" s="130">
        <f>訂單詳細資料表格[[#This Row],[數量]]*訂單詳細資料表格[[#This Row],[售價]]</f>
        <v>96395</v>
      </c>
      <c r="G992" s="131">
        <f>訂單詳細資料表格[[#This Row],[數量]]*VLOOKUP(訂單詳細資料表格[[#This Row],[產品編號]],產品資料表格[],4,FALSE)</f>
        <v>50375</v>
      </c>
    </row>
    <row r="993" spans="2:7" ht="16.5" customHeight="1" x14ac:dyDescent="0.25">
      <c r="B993" s="113" t="s">
        <v>673</v>
      </c>
      <c r="C993" s="128" t="s">
        <v>49</v>
      </c>
      <c r="D993" s="129">
        <v>15</v>
      </c>
      <c r="E993" s="130">
        <v>2114</v>
      </c>
      <c r="F993" s="130">
        <f>訂單詳細資料表格[[#This Row],[數量]]*訂單詳細資料表格[[#This Row],[售價]]</f>
        <v>31710</v>
      </c>
      <c r="G993" s="131">
        <f>訂單詳細資料表格[[#This Row],[數量]]*VLOOKUP(訂單詳細資料表格[[#This Row],[產品編號]],產品資料表格[],4,FALSE)</f>
        <v>17430</v>
      </c>
    </row>
    <row r="994" spans="2:7" ht="16.5" customHeight="1" x14ac:dyDescent="0.25">
      <c r="B994" s="113" t="s">
        <v>673</v>
      </c>
      <c r="C994" s="128" t="s">
        <v>5</v>
      </c>
      <c r="D994" s="129">
        <v>48</v>
      </c>
      <c r="E994" s="130">
        <v>284</v>
      </c>
      <c r="F994" s="130">
        <f>訂單詳細資料表格[[#This Row],[數量]]*訂單詳細資料表格[[#This Row],[售價]]</f>
        <v>13632</v>
      </c>
      <c r="G994" s="131">
        <f>訂單詳細資料表格[[#This Row],[數量]]*VLOOKUP(訂單詳細資料表格[[#This Row],[產品編號]],產品資料表格[],4,FALSE)</f>
        <v>10080</v>
      </c>
    </row>
    <row r="995" spans="2:7" ht="16.5" customHeight="1" x14ac:dyDescent="0.25">
      <c r="B995" s="113" t="s">
        <v>674</v>
      </c>
      <c r="C995" s="128" t="s">
        <v>52</v>
      </c>
      <c r="D995" s="129">
        <v>51</v>
      </c>
      <c r="E995" s="130">
        <v>570</v>
      </c>
      <c r="F995" s="130">
        <f>訂單詳細資料表格[[#This Row],[數量]]*訂單詳細資料表格[[#This Row],[售價]]</f>
        <v>29070</v>
      </c>
      <c r="G995" s="131">
        <f>訂單詳細資料表格[[#This Row],[數量]]*VLOOKUP(訂單詳細資料表格[[#This Row],[產品編號]],產品資料表格[],4,FALSE)</f>
        <v>20349</v>
      </c>
    </row>
    <row r="996" spans="2:7" ht="16.5" customHeight="1" x14ac:dyDescent="0.25">
      <c r="B996" s="113" t="s">
        <v>450</v>
      </c>
      <c r="C996" s="128" t="s">
        <v>45</v>
      </c>
      <c r="D996" s="129">
        <v>17</v>
      </c>
      <c r="E996" s="130">
        <v>1240</v>
      </c>
      <c r="F996" s="130">
        <f>訂單詳細資料表格[[#This Row],[數量]]*訂單詳細資料表格[[#This Row],[售價]]</f>
        <v>21080</v>
      </c>
      <c r="G996" s="131">
        <f>訂單詳細資料表格[[#This Row],[數量]]*VLOOKUP(訂單詳細資料表格[[#This Row],[產品編號]],產品資料表格[],4,FALSE)</f>
        <v>10166</v>
      </c>
    </row>
    <row r="997" spans="2:7" ht="16.5" customHeight="1" x14ac:dyDescent="0.25">
      <c r="B997" s="113" t="s">
        <v>450</v>
      </c>
      <c r="C997" s="128" t="s">
        <v>50</v>
      </c>
      <c r="D997" s="129">
        <v>24</v>
      </c>
      <c r="E997" s="130">
        <v>457</v>
      </c>
      <c r="F997" s="130">
        <f>訂單詳細資料表格[[#This Row],[數量]]*訂單詳細資料表格[[#This Row],[售價]]</f>
        <v>10968</v>
      </c>
      <c r="G997" s="131">
        <f>訂單詳細資料表格[[#This Row],[數量]]*VLOOKUP(訂單詳細資料表格[[#This Row],[產品編號]],產品資料表格[],4,FALSE)</f>
        <v>5856</v>
      </c>
    </row>
    <row r="998" spans="2:7" ht="16.5" customHeight="1" x14ac:dyDescent="0.25">
      <c r="B998" s="113" t="s">
        <v>450</v>
      </c>
      <c r="C998" s="128" t="s">
        <v>17</v>
      </c>
      <c r="D998" s="129">
        <v>33</v>
      </c>
      <c r="E998" s="130">
        <v>221</v>
      </c>
      <c r="F998" s="130">
        <f>訂單詳細資料表格[[#This Row],[數量]]*訂單詳細資料表格[[#This Row],[售價]]</f>
        <v>7293</v>
      </c>
      <c r="G998" s="131">
        <f>訂單詳細資料表格[[#This Row],[數量]]*VLOOKUP(訂單詳細資料表格[[#This Row],[產品編號]],產品資料表格[],4,FALSE)</f>
        <v>3498</v>
      </c>
    </row>
    <row r="999" spans="2:7" ht="16.5" customHeight="1" x14ac:dyDescent="0.25">
      <c r="B999" s="113" t="s">
        <v>675</v>
      </c>
      <c r="C999" s="128" t="s">
        <v>0</v>
      </c>
      <c r="D999" s="129">
        <v>29</v>
      </c>
      <c r="E999" s="130">
        <v>1568</v>
      </c>
      <c r="F999" s="130">
        <f>訂單詳細資料表格[[#This Row],[數量]]*訂單詳細資料表格[[#This Row],[售價]]</f>
        <v>45472</v>
      </c>
      <c r="G999" s="131">
        <f>訂單詳細資料表格[[#This Row],[數量]]*VLOOKUP(訂單詳細資料表格[[#This Row],[產品編號]],產品資料表格[],4,FALSE)</f>
        <v>31871</v>
      </c>
    </row>
    <row r="1000" spans="2:7" ht="16.5" customHeight="1" x14ac:dyDescent="0.25">
      <c r="B1000" s="113" t="s">
        <v>451</v>
      </c>
      <c r="C1000" s="128" t="s">
        <v>50</v>
      </c>
      <c r="D1000" s="129">
        <v>65</v>
      </c>
      <c r="E1000" s="130">
        <v>462</v>
      </c>
      <c r="F1000" s="130">
        <f>訂單詳細資料表格[[#This Row],[數量]]*訂單詳細資料表格[[#This Row],[售價]]</f>
        <v>30030</v>
      </c>
      <c r="G1000" s="131">
        <f>訂單詳細資料表格[[#This Row],[數量]]*VLOOKUP(訂單詳細資料表格[[#This Row],[產品編號]],產品資料表格[],4,FALSE)</f>
        <v>15860</v>
      </c>
    </row>
    <row r="1001" spans="2:7" ht="16.5" customHeight="1" x14ac:dyDescent="0.25">
      <c r="B1001" s="113" t="s">
        <v>451</v>
      </c>
      <c r="C1001" s="128" t="s">
        <v>25</v>
      </c>
      <c r="D1001" s="129">
        <v>44</v>
      </c>
      <c r="E1001" s="130">
        <v>1316</v>
      </c>
      <c r="F1001" s="130">
        <f>訂單詳細資料表格[[#This Row],[數量]]*訂單詳細資料表格[[#This Row],[售價]]</f>
        <v>57904</v>
      </c>
      <c r="G1001" s="131">
        <f>訂單詳細資料表格[[#This Row],[數量]]*VLOOKUP(訂單詳細資料表格[[#This Row],[產品編號]],產品資料表格[],4,FALSE)</f>
        <v>28292</v>
      </c>
    </row>
    <row r="1002" spans="2:7" ht="16.5" customHeight="1" x14ac:dyDescent="0.25">
      <c r="B1002" s="113" t="s">
        <v>451</v>
      </c>
      <c r="C1002" s="128" t="s">
        <v>27</v>
      </c>
      <c r="D1002" s="129">
        <v>35</v>
      </c>
      <c r="E1002" s="130">
        <v>1258</v>
      </c>
      <c r="F1002" s="130">
        <f>訂單詳細資料表格[[#This Row],[數量]]*訂單詳細資料表格[[#This Row],[售價]]</f>
        <v>44030</v>
      </c>
      <c r="G1002" s="131">
        <f>訂單詳細資料表格[[#This Row],[數量]]*VLOOKUP(訂單詳細資料表格[[#This Row],[產品編號]],產品資料表格[],4,FALSE)</f>
        <v>35805</v>
      </c>
    </row>
    <row r="1003" spans="2:7" ht="16.5" customHeight="1" x14ac:dyDescent="0.25">
      <c r="B1003" s="113" t="s">
        <v>451</v>
      </c>
      <c r="C1003" s="128" t="s">
        <v>29</v>
      </c>
      <c r="D1003" s="129">
        <v>56</v>
      </c>
      <c r="E1003" s="130">
        <v>1243</v>
      </c>
      <c r="F1003" s="130">
        <f>訂單詳細資料表格[[#This Row],[數量]]*訂單詳細資料表格[[#This Row],[售價]]</f>
        <v>69608</v>
      </c>
      <c r="G1003" s="131">
        <f>訂單詳細資料表格[[#This Row],[數量]]*VLOOKUP(訂單詳細資料表格[[#This Row],[產品編號]],產品資料表格[],4,FALSE)</f>
        <v>50232</v>
      </c>
    </row>
    <row r="1004" spans="2:7" ht="16.5" customHeight="1" x14ac:dyDescent="0.25">
      <c r="B1004" s="113" t="s">
        <v>676</v>
      </c>
      <c r="C1004" s="128" t="s">
        <v>25</v>
      </c>
      <c r="D1004" s="129">
        <v>47</v>
      </c>
      <c r="E1004" s="130">
        <v>879</v>
      </c>
      <c r="F1004" s="130">
        <f>訂單詳細資料表格[[#This Row],[數量]]*訂單詳細資料表格[[#This Row],[售價]]</f>
        <v>41313</v>
      </c>
      <c r="G1004" s="131">
        <f>訂單詳細資料表格[[#This Row],[數量]]*VLOOKUP(訂單詳細資料表格[[#This Row],[產品編號]],產品資料表格[],4,FALSE)</f>
        <v>30221</v>
      </c>
    </row>
    <row r="1005" spans="2:7" ht="16.5" customHeight="1" x14ac:dyDescent="0.25">
      <c r="B1005" s="113" t="s">
        <v>452</v>
      </c>
      <c r="C1005" s="128" t="s">
        <v>25</v>
      </c>
      <c r="D1005" s="129">
        <v>17</v>
      </c>
      <c r="E1005" s="130">
        <v>1403</v>
      </c>
      <c r="F1005" s="130">
        <f>訂單詳細資料表格[[#This Row],[數量]]*訂單詳細資料表格[[#This Row],[售價]]</f>
        <v>23851</v>
      </c>
      <c r="G1005" s="131">
        <f>訂單詳細資料表格[[#This Row],[數量]]*VLOOKUP(訂單詳細資料表格[[#This Row],[產品編號]],產品資料表格[],4,FALSE)</f>
        <v>10931</v>
      </c>
    </row>
    <row r="1006" spans="2:7" ht="16.5" customHeight="1" x14ac:dyDescent="0.25">
      <c r="B1006" s="113" t="s">
        <v>452</v>
      </c>
      <c r="C1006" s="128" t="s">
        <v>7</v>
      </c>
      <c r="D1006" s="129">
        <v>61</v>
      </c>
      <c r="E1006" s="130">
        <v>2479</v>
      </c>
      <c r="F1006" s="130">
        <f>訂單詳細資料表格[[#This Row],[數量]]*訂單詳細資料表格[[#This Row],[售價]]</f>
        <v>151219</v>
      </c>
      <c r="G1006" s="131">
        <f>訂單詳細資料表格[[#This Row],[數量]]*VLOOKUP(訂單詳細資料表格[[#This Row],[產品編號]],產品資料表格[],4,FALSE)</f>
        <v>70516</v>
      </c>
    </row>
    <row r="1007" spans="2:7" ht="16.5" customHeight="1" x14ac:dyDescent="0.25">
      <c r="B1007" s="113" t="s">
        <v>453</v>
      </c>
      <c r="C1007" s="128" t="s">
        <v>37</v>
      </c>
      <c r="D1007" s="129">
        <v>17</v>
      </c>
      <c r="E1007" s="130">
        <v>1457</v>
      </c>
      <c r="F1007" s="130">
        <f>訂單詳細資料表格[[#This Row],[數量]]*訂單詳細資料表格[[#This Row],[售價]]</f>
        <v>24769</v>
      </c>
      <c r="G1007" s="131">
        <f>訂單詳細資料表格[[#This Row],[數量]]*VLOOKUP(訂單詳細資料表格[[#This Row],[產品編號]],產品資料表格[],4,FALSE)</f>
        <v>13685</v>
      </c>
    </row>
    <row r="1008" spans="2:7" ht="16.5" customHeight="1" x14ac:dyDescent="0.25">
      <c r="B1008" s="113" t="s">
        <v>453</v>
      </c>
      <c r="C1008" s="128" t="s">
        <v>42</v>
      </c>
      <c r="D1008" s="129">
        <v>29</v>
      </c>
      <c r="E1008" s="130">
        <v>1780</v>
      </c>
      <c r="F1008" s="130">
        <f>訂單詳細資料表格[[#This Row],[數量]]*訂單詳細資料表格[[#This Row],[售價]]</f>
        <v>51620</v>
      </c>
      <c r="G1008" s="131">
        <f>訂單詳細資料表格[[#This Row],[數量]]*VLOOKUP(訂單詳細資料表格[[#This Row],[產品編號]],產品資料表格[],4,FALSE)</f>
        <v>33408</v>
      </c>
    </row>
    <row r="1009" spans="2:7" ht="16.5" customHeight="1" x14ac:dyDescent="0.25">
      <c r="B1009" s="113" t="s">
        <v>453</v>
      </c>
      <c r="C1009" s="128" t="s">
        <v>51</v>
      </c>
      <c r="D1009" s="129">
        <v>39</v>
      </c>
      <c r="E1009" s="130">
        <v>1688</v>
      </c>
      <c r="F1009" s="130">
        <f>訂單詳細資料表格[[#This Row],[數量]]*訂單詳細資料表格[[#This Row],[售價]]</f>
        <v>65832</v>
      </c>
      <c r="G1009" s="131">
        <f>訂單詳細資料表格[[#This Row],[數量]]*VLOOKUP(訂單詳細資料表格[[#This Row],[產品編號]],產品資料表格[],4,FALSE)</f>
        <v>44655</v>
      </c>
    </row>
    <row r="1010" spans="2:7" ht="16.5" customHeight="1" x14ac:dyDescent="0.25">
      <c r="B1010" s="113" t="s">
        <v>677</v>
      </c>
      <c r="C1010" s="128" t="s">
        <v>7</v>
      </c>
      <c r="D1010" s="129">
        <v>33</v>
      </c>
      <c r="E1010" s="130">
        <v>2683</v>
      </c>
      <c r="F1010" s="130">
        <f>訂單詳細資料表格[[#This Row],[數量]]*訂單詳細資料表格[[#This Row],[售價]]</f>
        <v>88539</v>
      </c>
      <c r="G1010" s="131">
        <f>訂單詳細資料表格[[#This Row],[數量]]*VLOOKUP(訂單詳細資料表格[[#This Row],[產品編號]],產品資料表格[],4,FALSE)</f>
        <v>38148</v>
      </c>
    </row>
    <row r="1011" spans="2:7" ht="16.5" customHeight="1" x14ac:dyDescent="0.25">
      <c r="B1011" s="113" t="s">
        <v>454</v>
      </c>
      <c r="C1011" s="128" t="s">
        <v>40</v>
      </c>
      <c r="D1011" s="129">
        <v>66</v>
      </c>
      <c r="E1011" s="130">
        <v>164</v>
      </c>
      <c r="F1011" s="130">
        <f>訂單詳細資料表格[[#This Row],[數量]]*訂單詳細資料表格[[#This Row],[售價]]</f>
        <v>10824</v>
      </c>
      <c r="G1011" s="131">
        <f>訂單詳細資料表格[[#This Row],[數量]]*VLOOKUP(訂單詳細資料表格[[#This Row],[產品編號]],產品資料表格[],4,FALSE)</f>
        <v>6468</v>
      </c>
    </row>
    <row r="1012" spans="2:7" ht="16.5" customHeight="1" x14ac:dyDescent="0.25">
      <c r="B1012" s="113" t="s">
        <v>455</v>
      </c>
      <c r="C1012" s="128" t="s">
        <v>21</v>
      </c>
      <c r="D1012" s="129">
        <v>34</v>
      </c>
      <c r="E1012" s="130">
        <v>730</v>
      </c>
      <c r="F1012" s="130">
        <f>訂單詳細資料表格[[#This Row],[數量]]*訂單詳細資料表格[[#This Row],[售價]]</f>
        <v>24820</v>
      </c>
      <c r="G1012" s="131">
        <f>訂單詳細資料表格[[#This Row],[數量]]*VLOOKUP(訂單詳細資料表格[[#This Row],[產品編號]],產品資料表格[],4,FALSE)</f>
        <v>9792</v>
      </c>
    </row>
    <row r="1013" spans="2:7" ht="16.5" customHeight="1" x14ac:dyDescent="0.25">
      <c r="B1013" s="113" t="s">
        <v>455</v>
      </c>
      <c r="C1013" s="128" t="s">
        <v>25</v>
      </c>
      <c r="D1013" s="129">
        <v>39</v>
      </c>
      <c r="E1013" s="130">
        <v>1289</v>
      </c>
      <c r="F1013" s="130">
        <f>訂單詳細資料表格[[#This Row],[數量]]*訂單詳細資料表格[[#This Row],[售價]]</f>
        <v>50271</v>
      </c>
      <c r="G1013" s="131">
        <f>訂單詳細資料表格[[#This Row],[數量]]*VLOOKUP(訂單詳細資料表格[[#This Row],[產品編號]],產品資料表格[],4,FALSE)</f>
        <v>25077</v>
      </c>
    </row>
    <row r="1014" spans="2:7" ht="16.5" customHeight="1" x14ac:dyDescent="0.25">
      <c r="B1014" s="113" t="s">
        <v>455</v>
      </c>
      <c r="C1014" s="128" t="s">
        <v>19</v>
      </c>
      <c r="D1014" s="129">
        <v>51</v>
      </c>
      <c r="E1014" s="130">
        <v>382</v>
      </c>
      <c r="F1014" s="130">
        <f>訂單詳細資料表格[[#This Row],[數量]]*訂單詳細資料表格[[#This Row],[售價]]</f>
        <v>19482</v>
      </c>
      <c r="G1014" s="131">
        <f>訂單詳細資料表格[[#This Row],[數量]]*VLOOKUP(訂單詳細資料表格[[#This Row],[產品編號]],產品資料表格[],4,FALSE)</f>
        <v>15300</v>
      </c>
    </row>
    <row r="1015" spans="2:7" ht="16.5" customHeight="1" x14ac:dyDescent="0.25">
      <c r="B1015" s="113" t="s">
        <v>678</v>
      </c>
      <c r="C1015" s="128" t="s">
        <v>10</v>
      </c>
      <c r="D1015" s="129">
        <v>42</v>
      </c>
      <c r="E1015" s="130">
        <v>871</v>
      </c>
      <c r="F1015" s="130">
        <f>訂單詳細資料表格[[#This Row],[數量]]*訂單詳細資料表格[[#This Row],[售價]]</f>
        <v>36582</v>
      </c>
      <c r="G1015" s="131">
        <f>訂單詳細資料表格[[#This Row],[數量]]*VLOOKUP(訂單詳細資料表格[[#This Row],[產品編號]],產品資料表格[],4,FALSE)</f>
        <v>29946</v>
      </c>
    </row>
    <row r="1016" spans="2:7" ht="16.5" customHeight="1" x14ac:dyDescent="0.25">
      <c r="B1016" s="113" t="s">
        <v>456</v>
      </c>
      <c r="C1016" s="128" t="s">
        <v>41</v>
      </c>
      <c r="D1016" s="129">
        <v>46</v>
      </c>
      <c r="E1016" s="130">
        <v>1641</v>
      </c>
      <c r="F1016" s="130">
        <f>訂單詳細資料表格[[#This Row],[數量]]*訂單詳細資料表格[[#This Row],[售價]]</f>
        <v>75486</v>
      </c>
      <c r="G1016" s="131">
        <f>訂單詳細資料表格[[#This Row],[數量]]*VLOOKUP(訂單詳細資料表格[[#This Row],[產品編號]],產品資料表格[],4,FALSE)</f>
        <v>35650</v>
      </c>
    </row>
    <row r="1017" spans="2:7" ht="16.5" customHeight="1" x14ac:dyDescent="0.25">
      <c r="B1017" s="113" t="s">
        <v>456</v>
      </c>
      <c r="C1017" s="128" t="s">
        <v>42</v>
      </c>
      <c r="D1017" s="129">
        <v>65</v>
      </c>
      <c r="E1017" s="130">
        <v>1992</v>
      </c>
      <c r="F1017" s="130">
        <f>訂單詳細資料表格[[#This Row],[數量]]*訂單詳細資料表格[[#This Row],[售價]]</f>
        <v>129480</v>
      </c>
      <c r="G1017" s="131">
        <f>訂單詳細資料表格[[#This Row],[數量]]*VLOOKUP(訂單詳細資料表格[[#This Row],[產品編號]],產品資料表格[],4,FALSE)</f>
        <v>74880</v>
      </c>
    </row>
    <row r="1018" spans="2:7" ht="16.5" customHeight="1" x14ac:dyDescent="0.25">
      <c r="B1018" s="113" t="s">
        <v>456</v>
      </c>
      <c r="C1018" s="128" t="s">
        <v>47</v>
      </c>
      <c r="D1018" s="129">
        <v>40</v>
      </c>
      <c r="E1018" s="130">
        <v>359</v>
      </c>
      <c r="F1018" s="130">
        <f>訂單詳細資料表格[[#This Row],[數量]]*訂單詳細資料表格[[#This Row],[售價]]</f>
        <v>14360</v>
      </c>
      <c r="G1018" s="131">
        <f>訂單詳細資料表格[[#This Row],[數量]]*VLOOKUP(訂單詳細資料表格[[#This Row],[產品編號]],產品資料表格[],4,FALSE)</f>
        <v>9240</v>
      </c>
    </row>
    <row r="1019" spans="2:7" ht="16.5" customHeight="1" x14ac:dyDescent="0.25">
      <c r="B1019" s="113" t="s">
        <v>456</v>
      </c>
      <c r="C1019" s="128" t="s">
        <v>52</v>
      </c>
      <c r="D1019" s="129">
        <v>51</v>
      </c>
      <c r="E1019" s="130">
        <v>593</v>
      </c>
      <c r="F1019" s="130">
        <f>訂單詳細資料表格[[#This Row],[數量]]*訂單詳細資料表格[[#This Row],[售價]]</f>
        <v>30243</v>
      </c>
      <c r="G1019" s="131">
        <f>訂單詳細資料表格[[#This Row],[數量]]*VLOOKUP(訂單詳細資料表格[[#This Row],[產品編號]],產品資料表格[],4,FALSE)</f>
        <v>20349</v>
      </c>
    </row>
    <row r="1020" spans="2:7" ht="16.5" customHeight="1" x14ac:dyDescent="0.25">
      <c r="B1020" s="113" t="s">
        <v>456</v>
      </c>
      <c r="C1020" s="128" t="s">
        <v>12</v>
      </c>
      <c r="D1020" s="129">
        <v>50</v>
      </c>
      <c r="E1020" s="130">
        <v>2747</v>
      </c>
      <c r="F1020" s="130">
        <f>訂單詳細資料表格[[#This Row],[數量]]*訂單詳細資料表格[[#This Row],[售價]]</f>
        <v>137350</v>
      </c>
      <c r="G1020" s="131">
        <f>訂單詳細資料表格[[#This Row],[數量]]*VLOOKUP(訂單詳細資料表格[[#This Row],[產品編號]],產品資料表格[],4,FALSE)</f>
        <v>56100</v>
      </c>
    </row>
    <row r="1021" spans="2:7" ht="16.5" customHeight="1" x14ac:dyDescent="0.25">
      <c r="B1021" s="113" t="s">
        <v>456</v>
      </c>
      <c r="C1021" s="128" t="s">
        <v>5</v>
      </c>
      <c r="D1021" s="129">
        <v>29</v>
      </c>
      <c r="E1021" s="130">
        <v>412</v>
      </c>
      <c r="F1021" s="130">
        <f>訂單詳細資料表格[[#This Row],[數量]]*訂單詳細資料表格[[#This Row],[售價]]</f>
        <v>11948</v>
      </c>
      <c r="G1021" s="131">
        <f>訂單詳細資料表格[[#This Row],[數量]]*VLOOKUP(訂單詳細資料表格[[#This Row],[產品編號]],產品資料表格[],4,FALSE)</f>
        <v>6090</v>
      </c>
    </row>
    <row r="1022" spans="2:7" ht="16.5" customHeight="1" x14ac:dyDescent="0.25">
      <c r="B1022" s="113" t="s">
        <v>456</v>
      </c>
      <c r="C1022" s="128" t="s">
        <v>31</v>
      </c>
      <c r="D1022" s="129">
        <v>55</v>
      </c>
      <c r="E1022" s="130">
        <v>1484</v>
      </c>
      <c r="F1022" s="130">
        <f>訂單詳細資料表格[[#This Row],[數量]]*訂單詳細資料表格[[#This Row],[售價]]</f>
        <v>81620</v>
      </c>
      <c r="G1022" s="131">
        <f>訂單詳細資料表格[[#This Row],[數量]]*VLOOKUP(訂單詳細資料表格[[#This Row],[產品編號]],產品資料表格[],4,FALSE)</f>
        <v>52085</v>
      </c>
    </row>
    <row r="1023" spans="2:7" ht="16.5" customHeight="1" x14ac:dyDescent="0.25">
      <c r="B1023" s="113" t="s">
        <v>457</v>
      </c>
      <c r="C1023" s="128" t="s">
        <v>34</v>
      </c>
      <c r="D1023" s="129">
        <v>19</v>
      </c>
      <c r="E1023" s="130">
        <v>1006</v>
      </c>
      <c r="F1023" s="130">
        <f>訂單詳細資料表格[[#This Row],[數量]]*訂單詳細資料表格[[#This Row],[售價]]</f>
        <v>19114</v>
      </c>
      <c r="G1023" s="131">
        <f>訂單詳細資料表格[[#This Row],[數量]]*VLOOKUP(訂單詳細資料表格[[#This Row],[產品編號]],產品資料表格[],4,FALSE)</f>
        <v>13053</v>
      </c>
    </row>
    <row r="1024" spans="2:7" ht="16.5" customHeight="1" x14ac:dyDescent="0.25">
      <c r="B1024" s="113" t="s">
        <v>679</v>
      </c>
      <c r="C1024" s="128" t="s">
        <v>37</v>
      </c>
      <c r="D1024" s="129">
        <v>41</v>
      </c>
      <c r="E1024" s="130">
        <v>1462</v>
      </c>
      <c r="F1024" s="130">
        <f>訂單詳細資料表格[[#This Row],[數量]]*訂單詳細資料表格[[#This Row],[售價]]</f>
        <v>59942</v>
      </c>
      <c r="G1024" s="131">
        <f>訂單詳細資料表格[[#This Row],[數量]]*VLOOKUP(訂單詳細資料表格[[#This Row],[產品編號]],產品資料表格[],4,FALSE)</f>
        <v>33005</v>
      </c>
    </row>
    <row r="1025" spans="2:7" ht="16.5" customHeight="1" x14ac:dyDescent="0.25">
      <c r="B1025" s="113" t="s">
        <v>679</v>
      </c>
      <c r="C1025" s="128" t="s">
        <v>4</v>
      </c>
      <c r="D1025" s="129">
        <v>15</v>
      </c>
      <c r="E1025" s="130">
        <v>2920</v>
      </c>
      <c r="F1025" s="130">
        <f>訂單詳細資料表格[[#This Row],[數量]]*訂單詳細資料表格[[#This Row],[售價]]</f>
        <v>43800</v>
      </c>
      <c r="G1025" s="131">
        <f>訂單詳細資料表格[[#This Row],[數量]]*VLOOKUP(訂單詳細資料表格[[#This Row],[產品編號]],產品資料表格[],4,FALSE)</f>
        <v>17175</v>
      </c>
    </row>
    <row r="1026" spans="2:7" ht="16.5" customHeight="1" x14ac:dyDescent="0.25">
      <c r="B1026" s="113" t="s">
        <v>458</v>
      </c>
      <c r="C1026" s="128" t="s">
        <v>37</v>
      </c>
      <c r="D1026" s="129">
        <v>57</v>
      </c>
      <c r="E1026" s="130">
        <v>1230</v>
      </c>
      <c r="F1026" s="130">
        <f>訂單詳細資料表格[[#This Row],[數量]]*訂單詳細資料表格[[#This Row],[售價]]</f>
        <v>70110</v>
      </c>
      <c r="G1026" s="131">
        <f>訂單詳細資料表格[[#This Row],[數量]]*VLOOKUP(訂單詳細資料表格[[#This Row],[產品編號]],產品資料表格[],4,FALSE)</f>
        <v>45885</v>
      </c>
    </row>
    <row r="1027" spans="2:7" ht="16.5" customHeight="1" x14ac:dyDescent="0.25">
      <c r="B1027" s="113" t="s">
        <v>458</v>
      </c>
      <c r="C1027" s="128" t="s">
        <v>42</v>
      </c>
      <c r="D1027" s="129">
        <v>48</v>
      </c>
      <c r="E1027" s="130">
        <v>1454</v>
      </c>
      <c r="F1027" s="130">
        <f>訂單詳細資料表格[[#This Row],[數量]]*訂單詳細資料表格[[#This Row],[售價]]</f>
        <v>69792</v>
      </c>
      <c r="G1027" s="131">
        <f>訂單詳細資料表格[[#This Row],[數量]]*VLOOKUP(訂單詳細資料表格[[#This Row],[產品編號]],產品資料表格[],4,FALSE)</f>
        <v>55296</v>
      </c>
    </row>
    <row r="1028" spans="2:7" ht="16.5" customHeight="1" x14ac:dyDescent="0.25">
      <c r="B1028" s="113" t="s">
        <v>458</v>
      </c>
      <c r="C1028" s="128" t="s">
        <v>52</v>
      </c>
      <c r="D1028" s="129">
        <v>23</v>
      </c>
      <c r="E1028" s="130">
        <v>707</v>
      </c>
      <c r="F1028" s="130">
        <f>訂單詳細資料表格[[#This Row],[數量]]*訂單詳細資料表格[[#This Row],[售價]]</f>
        <v>16261</v>
      </c>
      <c r="G1028" s="131">
        <f>訂單詳細資料表格[[#This Row],[數量]]*VLOOKUP(訂單詳細資料表格[[#This Row],[產品編號]],產品資料表格[],4,FALSE)</f>
        <v>9177</v>
      </c>
    </row>
    <row r="1029" spans="2:7" ht="16.5" customHeight="1" x14ac:dyDescent="0.25">
      <c r="B1029" s="113" t="s">
        <v>458</v>
      </c>
      <c r="C1029" s="128" t="s">
        <v>5</v>
      </c>
      <c r="D1029" s="129">
        <v>41</v>
      </c>
      <c r="E1029" s="130">
        <v>267</v>
      </c>
      <c r="F1029" s="130">
        <f>訂單詳細資料表格[[#This Row],[數量]]*訂單詳細資料表格[[#This Row],[售價]]</f>
        <v>10947</v>
      </c>
      <c r="G1029" s="131">
        <f>訂單詳細資料表格[[#This Row],[數量]]*VLOOKUP(訂單詳細資料表格[[#This Row],[產品編號]],產品資料表格[],4,FALSE)</f>
        <v>8610</v>
      </c>
    </row>
    <row r="1030" spans="2:7" ht="16.5" customHeight="1" x14ac:dyDescent="0.25">
      <c r="B1030" s="113" t="s">
        <v>458</v>
      </c>
      <c r="C1030" s="128" t="s">
        <v>54</v>
      </c>
      <c r="D1030" s="129">
        <v>50</v>
      </c>
      <c r="E1030" s="130">
        <v>133</v>
      </c>
      <c r="F1030" s="130">
        <f>訂單詳細資料表格[[#This Row],[數量]]*訂單詳細資料表格[[#This Row],[售價]]</f>
        <v>6650</v>
      </c>
      <c r="G1030" s="131">
        <f>訂單詳細資料表格[[#This Row],[數量]]*VLOOKUP(訂單詳細資料表格[[#This Row],[產品編號]],產品資料表格[],4,FALSE)</f>
        <v>4500</v>
      </c>
    </row>
    <row r="1031" spans="2:7" ht="16.5" customHeight="1" x14ac:dyDescent="0.25">
      <c r="B1031" s="113" t="s">
        <v>680</v>
      </c>
      <c r="C1031" s="128" t="s">
        <v>0</v>
      </c>
      <c r="D1031" s="129">
        <v>67</v>
      </c>
      <c r="E1031" s="130">
        <v>1797</v>
      </c>
      <c r="F1031" s="130">
        <f>訂單詳細資料表格[[#This Row],[數量]]*訂單詳細資料表格[[#This Row],[售價]]</f>
        <v>120399</v>
      </c>
      <c r="G1031" s="131">
        <f>訂單詳細資料表格[[#This Row],[數量]]*VLOOKUP(訂單詳細資料表格[[#This Row],[產品編號]],產品資料表格[],4,FALSE)</f>
        <v>73633</v>
      </c>
    </row>
    <row r="1032" spans="2:7" ht="16.5" customHeight="1" x14ac:dyDescent="0.25">
      <c r="B1032" s="113" t="s">
        <v>680</v>
      </c>
      <c r="C1032" s="128" t="s">
        <v>21</v>
      </c>
      <c r="D1032" s="129">
        <v>20</v>
      </c>
      <c r="E1032" s="130">
        <v>688</v>
      </c>
      <c r="F1032" s="130">
        <f>訂單詳細資料表格[[#This Row],[數量]]*訂單詳細資料表格[[#This Row],[售價]]</f>
        <v>13760</v>
      </c>
      <c r="G1032" s="131">
        <f>訂單詳細資料表格[[#This Row],[數量]]*VLOOKUP(訂單詳細資料表格[[#This Row],[產品編號]],產品資料表格[],4,FALSE)</f>
        <v>5760</v>
      </c>
    </row>
    <row r="1033" spans="2:7" ht="16.5" customHeight="1" x14ac:dyDescent="0.25">
      <c r="B1033" s="113" t="s">
        <v>680</v>
      </c>
      <c r="C1033" s="128" t="s">
        <v>5</v>
      </c>
      <c r="D1033" s="129">
        <v>43</v>
      </c>
      <c r="E1033" s="130">
        <v>395</v>
      </c>
      <c r="F1033" s="130">
        <f>訂單詳細資料表格[[#This Row],[數量]]*訂單詳細資料表格[[#This Row],[售價]]</f>
        <v>16985</v>
      </c>
      <c r="G1033" s="131">
        <f>訂單詳細資料表格[[#This Row],[數量]]*VLOOKUP(訂單詳細資料表格[[#This Row],[產品編號]],產品資料表格[],4,FALSE)</f>
        <v>9030</v>
      </c>
    </row>
    <row r="1034" spans="2:7" ht="16.5" customHeight="1" x14ac:dyDescent="0.25">
      <c r="B1034" s="113" t="s">
        <v>459</v>
      </c>
      <c r="C1034" s="128" t="s">
        <v>25</v>
      </c>
      <c r="D1034" s="129">
        <v>26</v>
      </c>
      <c r="E1034" s="130">
        <v>1348</v>
      </c>
      <c r="F1034" s="130">
        <f>訂單詳細資料表格[[#This Row],[數量]]*訂單詳細資料表格[[#This Row],[售價]]</f>
        <v>35048</v>
      </c>
      <c r="G1034" s="131">
        <f>訂單詳細資料表格[[#This Row],[數量]]*VLOOKUP(訂單詳細資料表格[[#This Row],[產品編號]],產品資料表格[],4,FALSE)</f>
        <v>16718</v>
      </c>
    </row>
    <row r="1035" spans="2:7" ht="16.5" customHeight="1" x14ac:dyDescent="0.25">
      <c r="B1035" s="113" t="s">
        <v>459</v>
      </c>
      <c r="C1035" s="128" t="s">
        <v>31</v>
      </c>
      <c r="D1035" s="129">
        <v>16</v>
      </c>
      <c r="E1035" s="130">
        <v>1149</v>
      </c>
      <c r="F1035" s="130">
        <f>訂單詳細資料表格[[#This Row],[數量]]*訂單詳細資料表格[[#This Row],[售價]]</f>
        <v>18384</v>
      </c>
      <c r="G1035" s="131">
        <f>訂單詳細資料表格[[#This Row],[數量]]*VLOOKUP(訂單詳細資料表格[[#This Row],[產品編號]],產品資料表格[],4,FALSE)</f>
        <v>15152</v>
      </c>
    </row>
    <row r="1036" spans="2:7" ht="16.5" customHeight="1" x14ac:dyDescent="0.25">
      <c r="B1036" s="113" t="s">
        <v>681</v>
      </c>
      <c r="C1036" s="128" t="s">
        <v>5</v>
      </c>
      <c r="D1036" s="129">
        <v>67</v>
      </c>
      <c r="E1036" s="130">
        <v>369</v>
      </c>
      <c r="F1036" s="130">
        <f>訂單詳細資料表格[[#This Row],[數量]]*訂單詳細資料表格[[#This Row],[售價]]</f>
        <v>24723</v>
      </c>
      <c r="G1036" s="131">
        <f>訂單詳細資料表格[[#This Row],[數量]]*VLOOKUP(訂單詳細資料表格[[#This Row],[產品編號]],產品資料表格[],4,FALSE)</f>
        <v>14070</v>
      </c>
    </row>
    <row r="1037" spans="2:7" ht="16.5" customHeight="1" x14ac:dyDescent="0.25">
      <c r="B1037" s="113" t="s">
        <v>460</v>
      </c>
      <c r="C1037" s="128" t="s">
        <v>7</v>
      </c>
      <c r="D1037" s="129">
        <v>37</v>
      </c>
      <c r="E1037" s="130">
        <v>1584</v>
      </c>
      <c r="F1037" s="130">
        <f>訂單詳細資料表格[[#This Row],[數量]]*訂單詳細資料表格[[#This Row],[售價]]</f>
        <v>58608</v>
      </c>
      <c r="G1037" s="131">
        <f>訂單詳細資料表格[[#This Row],[數量]]*VLOOKUP(訂單詳細資料表格[[#This Row],[產品編號]],產品資料表格[],4,FALSE)</f>
        <v>42772</v>
      </c>
    </row>
    <row r="1038" spans="2:7" ht="16.5" customHeight="1" x14ac:dyDescent="0.25">
      <c r="B1038" s="113" t="s">
        <v>460</v>
      </c>
      <c r="C1038" s="128" t="s">
        <v>37</v>
      </c>
      <c r="D1038" s="129">
        <v>65</v>
      </c>
      <c r="E1038" s="130">
        <v>1739</v>
      </c>
      <c r="F1038" s="130">
        <f>訂單詳細資料表格[[#This Row],[數量]]*訂單詳細資料表格[[#This Row],[售價]]</f>
        <v>113035</v>
      </c>
      <c r="G1038" s="131">
        <f>訂單詳細資料表格[[#This Row],[數量]]*VLOOKUP(訂單詳細資料表格[[#This Row],[產品編號]],產品資料表格[],4,FALSE)</f>
        <v>52325</v>
      </c>
    </row>
    <row r="1039" spans="2:7" ht="16.5" customHeight="1" x14ac:dyDescent="0.25">
      <c r="B1039" s="113" t="s">
        <v>460</v>
      </c>
      <c r="C1039" s="128" t="s">
        <v>42</v>
      </c>
      <c r="D1039" s="129">
        <v>38</v>
      </c>
      <c r="E1039" s="130">
        <v>1489</v>
      </c>
      <c r="F1039" s="130">
        <f>訂單詳細資料表格[[#This Row],[數量]]*訂單詳細資料表格[[#This Row],[售價]]</f>
        <v>56582</v>
      </c>
      <c r="G1039" s="131">
        <f>訂單詳細資料表格[[#This Row],[數量]]*VLOOKUP(訂單詳細資料表格[[#This Row],[產品編號]],產品資料表格[],4,FALSE)</f>
        <v>43776</v>
      </c>
    </row>
    <row r="1040" spans="2:7" ht="16.5" customHeight="1" x14ac:dyDescent="0.25">
      <c r="B1040" s="113" t="s">
        <v>460</v>
      </c>
      <c r="C1040" s="128" t="s">
        <v>17</v>
      </c>
      <c r="D1040" s="129">
        <v>26</v>
      </c>
      <c r="E1040" s="130">
        <v>148</v>
      </c>
      <c r="F1040" s="130">
        <f>訂單詳細資料表格[[#This Row],[數量]]*訂單詳細資料表格[[#This Row],[售價]]</f>
        <v>3848</v>
      </c>
      <c r="G1040" s="131">
        <f>訂單詳細資料表格[[#This Row],[數量]]*VLOOKUP(訂單詳細資料表格[[#This Row],[產品編號]],產品資料表格[],4,FALSE)</f>
        <v>2756</v>
      </c>
    </row>
    <row r="1041" spans="2:7" ht="16.5" customHeight="1" x14ac:dyDescent="0.25">
      <c r="B1041" s="113" t="s">
        <v>460</v>
      </c>
      <c r="C1041" s="128" t="s">
        <v>40</v>
      </c>
      <c r="D1041" s="129">
        <v>53</v>
      </c>
      <c r="E1041" s="130">
        <v>129</v>
      </c>
      <c r="F1041" s="130">
        <f>訂單詳細資料表格[[#This Row],[數量]]*訂單詳細資料表格[[#This Row],[售價]]</f>
        <v>6837</v>
      </c>
      <c r="G1041" s="131">
        <f>訂單詳細資料表格[[#This Row],[數量]]*VLOOKUP(訂單詳細資料表格[[#This Row],[產品編號]],產品資料表格[],4,FALSE)</f>
        <v>5194</v>
      </c>
    </row>
    <row r="1042" spans="2:7" ht="16.5" customHeight="1" x14ac:dyDescent="0.25">
      <c r="B1042" s="113" t="s">
        <v>460</v>
      </c>
      <c r="C1042" s="128" t="s">
        <v>25</v>
      </c>
      <c r="D1042" s="129">
        <v>49</v>
      </c>
      <c r="E1042" s="130">
        <v>1207</v>
      </c>
      <c r="F1042" s="130">
        <f>訂單詳細資料表格[[#This Row],[數量]]*訂單詳細資料表格[[#This Row],[售價]]</f>
        <v>59143</v>
      </c>
      <c r="G1042" s="131">
        <f>訂單詳細資料表格[[#This Row],[數量]]*VLOOKUP(訂單詳細資料表格[[#This Row],[產品編號]],產品資料表格[],4,FALSE)</f>
        <v>31507</v>
      </c>
    </row>
    <row r="1043" spans="2:7" ht="16.5" customHeight="1" x14ac:dyDescent="0.25">
      <c r="B1043" s="113" t="s">
        <v>461</v>
      </c>
      <c r="C1043" s="128" t="s">
        <v>37</v>
      </c>
      <c r="D1043" s="129">
        <v>15</v>
      </c>
      <c r="E1043" s="130">
        <v>1091</v>
      </c>
      <c r="F1043" s="130">
        <f>訂單詳細資料表格[[#This Row],[數量]]*訂單詳細資料表格[[#This Row],[售價]]</f>
        <v>16365</v>
      </c>
      <c r="G1043" s="131">
        <f>訂單詳細資料表格[[#This Row],[數量]]*VLOOKUP(訂單詳細資料表格[[#This Row],[產品編號]],產品資料表格[],4,FALSE)</f>
        <v>12075</v>
      </c>
    </row>
    <row r="1044" spans="2:7" ht="16.5" customHeight="1" x14ac:dyDescent="0.25">
      <c r="B1044" s="113" t="s">
        <v>461</v>
      </c>
      <c r="C1044" s="128" t="s">
        <v>13</v>
      </c>
      <c r="D1044" s="129">
        <v>28</v>
      </c>
      <c r="E1044" s="130">
        <v>424</v>
      </c>
      <c r="F1044" s="130">
        <f>訂單詳細資料表格[[#This Row],[數量]]*訂單詳細資料表格[[#This Row],[售價]]</f>
        <v>11872</v>
      </c>
      <c r="G1044" s="131">
        <f>訂單詳細資料表格[[#This Row],[數量]]*VLOOKUP(訂單詳細資料表格[[#This Row],[產品編號]],產品資料表格[],4,FALSE)</f>
        <v>6608</v>
      </c>
    </row>
    <row r="1045" spans="2:7" ht="16.5" customHeight="1" x14ac:dyDescent="0.25">
      <c r="B1045" s="113" t="s">
        <v>461</v>
      </c>
      <c r="C1045" s="128" t="s">
        <v>17</v>
      </c>
      <c r="D1045" s="129">
        <v>62</v>
      </c>
      <c r="E1045" s="130">
        <v>150</v>
      </c>
      <c r="F1045" s="130">
        <f>訂單詳細資料表格[[#This Row],[數量]]*訂單詳細資料表格[[#This Row],[售價]]</f>
        <v>9300</v>
      </c>
      <c r="G1045" s="131">
        <f>訂單詳細資料表格[[#This Row],[數量]]*VLOOKUP(訂單詳細資料表格[[#This Row],[產品編號]],產品資料表格[],4,FALSE)</f>
        <v>6572</v>
      </c>
    </row>
    <row r="1046" spans="2:7" ht="16.5" customHeight="1" x14ac:dyDescent="0.25">
      <c r="B1046" s="113" t="s">
        <v>461</v>
      </c>
      <c r="C1046" s="128" t="s">
        <v>5</v>
      </c>
      <c r="D1046" s="129">
        <v>38</v>
      </c>
      <c r="E1046" s="130">
        <v>283</v>
      </c>
      <c r="F1046" s="130">
        <f>訂單詳細資料表格[[#This Row],[數量]]*訂單詳細資料表格[[#This Row],[售價]]</f>
        <v>10754</v>
      </c>
      <c r="G1046" s="131">
        <f>訂單詳細資料表格[[#This Row],[數量]]*VLOOKUP(訂單詳細資料表格[[#This Row],[產品編號]],產品資料表格[],4,FALSE)</f>
        <v>7980</v>
      </c>
    </row>
    <row r="1047" spans="2:7" ht="16.5" customHeight="1" x14ac:dyDescent="0.25">
      <c r="B1047" s="113" t="s">
        <v>461</v>
      </c>
      <c r="C1047" s="128" t="s">
        <v>31</v>
      </c>
      <c r="D1047" s="129">
        <v>62</v>
      </c>
      <c r="E1047" s="130">
        <v>1559</v>
      </c>
      <c r="F1047" s="130">
        <f>訂單詳細資料表格[[#This Row],[數量]]*訂單詳細資料表格[[#This Row],[售價]]</f>
        <v>96658</v>
      </c>
      <c r="G1047" s="131">
        <f>訂單詳細資料表格[[#This Row],[數量]]*VLOOKUP(訂單詳細資料表格[[#This Row],[產品編號]],產品資料表格[],4,FALSE)</f>
        <v>58714</v>
      </c>
    </row>
    <row r="1048" spans="2:7" ht="16.5" customHeight="1" x14ac:dyDescent="0.25">
      <c r="B1048" s="113" t="s">
        <v>462</v>
      </c>
      <c r="C1048" s="128" t="s">
        <v>0</v>
      </c>
      <c r="D1048" s="129">
        <v>13</v>
      </c>
      <c r="E1048" s="130">
        <v>1852</v>
      </c>
      <c r="F1048" s="130">
        <f>訂單詳細資料表格[[#This Row],[數量]]*訂單詳細資料表格[[#This Row],[售價]]</f>
        <v>24076</v>
      </c>
      <c r="G1048" s="131">
        <f>訂單詳細資料表格[[#This Row],[數量]]*VLOOKUP(訂單詳細資料表格[[#This Row],[產品編號]],產品資料表格[],4,FALSE)</f>
        <v>14287</v>
      </c>
    </row>
    <row r="1049" spans="2:7" ht="16.5" customHeight="1" x14ac:dyDescent="0.25">
      <c r="B1049" s="113" t="s">
        <v>462</v>
      </c>
      <c r="C1049" s="128" t="s">
        <v>41</v>
      </c>
      <c r="D1049" s="129">
        <v>61</v>
      </c>
      <c r="E1049" s="130">
        <v>1634</v>
      </c>
      <c r="F1049" s="130">
        <f>訂單詳細資料表格[[#This Row],[數量]]*訂單詳細資料表格[[#This Row],[售價]]</f>
        <v>99674</v>
      </c>
      <c r="G1049" s="131">
        <f>訂單詳細資料表格[[#This Row],[數量]]*VLOOKUP(訂單詳細資料表格[[#This Row],[產品編號]],產品資料表格[],4,FALSE)</f>
        <v>47275</v>
      </c>
    </row>
    <row r="1050" spans="2:7" ht="16.5" customHeight="1" x14ac:dyDescent="0.25">
      <c r="B1050" s="113" t="s">
        <v>462</v>
      </c>
      <c r="C1050" s="128" t="s">
        <v>42</v>
      </c>
      <c r="D1050" s="129">
        <v>43</v>
      </c>
      <c r="E1050" s="130">
        <v>1754</v>
      </c>
      <c r="F1050" s="130">
        <f>訂單詳細資料表格[[#This Row],[數量]]*訂單詳細資料表格[[#This Row],[售價]]</f>
        <v>75422</v>
      </c>
      <c r="G1050" s="131">
        <f>訂單詳細資料表格[[#This Row],[數量]]*VLOOKUP(訂單詳細資料表格[[#This Row],[產品編號]],產品資料表格[],4,FALSE)</f>
        <v>49536</v>
      </c>
    </row>
    <row r="1051" spans="2:7" ht="16.5" customHeight="1" x14ac:dyDescent="0.25">
      <c r="B1051" s="113" t="s">
        <v>462</v>
      </c>
      <c r="C1051" s="128" t="s">
        <v>52</v>
      </c>
      <c r="D1051" s="129">
        <v>28</v>
      </c>
      <c r="E1051" s="130">
        <v>815</v>
      </c>
      <c r="F1051" s="130">
        <f>訂單詳細資料表格[[#This Row],[數量]]*訂單詳細資料表格[[#This Row],[售價]]</f>
        <v>22820</v>
      </c>
      <c r="G1051" s="131">
        <f>訂單詳細資料表格[[#This Row],[數量]]*VLOOKUP(訂單詳細資料表格[[#This Row],[產品編號]],產品資料表格[],4,FALSE)</f>
        <v>11172</v>
      </c>
    </row>
    <row r="1052" spans="2:7" ht="16.5" customHeight="1" x14ac:dyDescent="0.25">
      <c r="B1052" s="113" t="s">
        <v>462</v>
      </c>
      <c r="C1052" s="128" t="s">
        <v>5</v>
      </c>
      <c r="D1052" s="129">
        <v>40</v>
      </c>
      <c r="E1052" s="130">
        <v>266</v>
      </c>
      <c r="F1052" s="130">
        <f>訂單詳細資料表格[[#This Row],[數量]]*訂單詳細資料表格[[#This Row],[售價]]</f>
        <v>10640</v>
      </c>
      <c r="G1052" s="131">
        <f>訂單詳細資料表格[[#This Row],[數量]]*VLOOKUP(訂單詳細資料表格[[#This Row],[產品編號]],產品資料表格[],4,FALSE)</f>
        <v>8400</v>
      </c>
    </row>
    <row r="1053" spans="2:7" ht="16.5" customHeight="1" x14ac:dyDescent="0.25">
      <c r="B1053" s="113" t="s">
        <v>682</v>
      </c>
      <c r="C1053" s="128" t="s">
        <v>0</v>
      </c>
      <c r="D1053" s="129">
        <v>35</v>
      </c>
      <c r="E1053" s="130">
        <v>1337</v>
      </c>
      <c r="F1053" s="130">
        <f>訂單詳細資料表格[[#This Row],[數量]]*訂單詳細資料表格[[#This Row],[售價]]</f>
        <v>46795</v>
      </c>
      <c r="G1053" s="131">
        <f>訂單詳細資料表格[[#This Row],[數量]]*VLOOKUP(訂單詳細資料表格[[#This Row],[產品編號]],產品資料表格[],4,FALSE)</f>
        <v>38465</v>
      </c>
    </row>
    <row r="1054" spans="2:7" ht="16.5" customHeight="1" x14ac:dyDescent="0.25">
      <c r="B1054" s="113" t="s">
        <v>682</v>
      </c>
      <c r="C1054" s="128" t="s">
        <v>38</v>
      </c>
      <c r="D1054" s="129">
        <v>50</v>
      </c>
      <c r="E1054" s="130">
        <v>2203</v>
      </c>
      <c r="F1054" s="130">
        <f>訂單詳細資料表格[[#This Row],[數量]]*訂單詳細資料表格[[#This Row],[售價]]</f>
        <v>110150</v>
      </c>
      <c r="G1054" s="131">
        <f>訂單詳細資料表格[[#This Row],[數量]]*VLOOKUP(訂單詳細資料表格[[#This Row],[產品編號]],產品資料表格[],4,FALSE)</f>
        <v>53400</v>
      </c>
    </row>
    <row r="1055" spans="2:7" ht="16.5" customHeight="1" x14ac:dyDescent="0.25">
      <c r="B1055" s="113" t="s">
        <v>463</v>
      </c>
      <c r="C1055" s="128" t="s">
        <v>37</v>
      </c>
      <c r="D1055" s="129">
        <v>44</v>
      </c>
      <c r="E1055" s="130">
        <v>1563</v>
      </c>
      <c r="F1055" s="130">
        <f>訂單詳細資料表格[[#This Row],[數量]]*訂單詳細資料表格[[#This Row],[售價]]</f>
        <v>68772</v>
      </c>
      <c r="G1055" s="131">
        <f>訂單詳細資料表格[[#This Row],[數量]]*VLOOKUP(訂單詳細資料表格[[#This Row],[產品編號]],產品資料表格[],4,FALSE)</f>
        <v>35420</v>
      </c>
    </row>
    <row r="1056" spans="2:7" ht="16.5" customHeight="1" x14ac:dyDescent="0.25">
      <c r="B1056" s="113" t="s">
        <v>463</v>
      </c>
      <c r="C1056" s="128" t="s">
        <v>15</v>
      </c>
      <c r="D1056" s="129">
        <v>55</v>
      </c>
      <c r="E1056" s="130">
        <v>1269</v>
      </c>
      <c r="F1056" s="130">
        <f>訂單詳細資料表格[[#This Row],[數量]]*訂單詳細資料表格[[#This Row],[售價]]</f>
        <v>69795</v>
      </c>
      <c r="G1056" s="131">
        <f>訂單詳細資料表格[[#This Row],[數量]]*VLOOKUP(訂單詳細資料表格[[#This Row],[產品編號]],產品資料表格[],4,FALSE)</f>
        <v>36245</v>
      </c>
    </row>
    <row r="1057" spans="2:7" ht="16.5" customHeight="1" x14ac:dyDescent="0.25">
      <c r="B1057" s="113" t="s">
        <v>463</v>
      </c>
      <c r="C1057" s="128" t="s">
        <v>41</v>
      </c>
      <c r="D1057" s="129">
        <v>29</v>
      </c>
      <c r="E1057" s="130">
        <v>1627</v>
      </c>
      <c r="F1057" s="130">
        <f>訂單詳細資料表格[[#This Row],[數量]]*訂單詳細資料表格[[#This Row],[售價]]</f>
        <v>47183</v>
      </c>
      <c r="G1057" s="131">
        <f>訂單詳細資料表格[[#This Row],[數量]]*VLOOKUP(訂單詳細資料表格[[#This Row],[產品編號]],產品資料表格[],4,FALSE)</f>
        <v>22475</v>
      </c>
    </row>
    <row r="1058" spans="2:7" ht="16.5" customHeight="1" x14ac:dyDescent="0.25">
      <c r="B1058" s="113" t="s">
        <v>463</v>
      </c>
      <c r="C1058" s="128" t="s">
        <v>19</v>
      </c>
      <c r="D1058" s="129">
        <v>46</v>
      </c>
      <c r="E1058" s="130">
        <v>540</v>
      </c>
      <c r="F1058" s="130">
        <f>訂單詳細資料表格[[#This Row],[數量]]*訂單詳細資料表格[[#This Row],[售價]]</f>
        <v>24840</v>
      </c>
      <c r="G1058" s="131">
        <f>訂單詳細資料表格[[#This Row],[數量]]*VLOOKUP(訂單詳細資料表格[[#This Row],[產品編號]],產品資料表格[],4,FALSE)</f>
        <v>13800</v>
      </c>
    </row>
    <row r="1059" spans="2:7" ht="16.5" customHeight="1" x14ac:dyDescent="0.25">
      <c r="B1059" s="113" t="s">
        <v>683</v>
      </c>
      <c r="C1059" s="128" t="s">
        <v>49</v>
      </c>
      <c r="D1059" s="129">
        <v>25</v>
      </c>
      <c r="E1059" s="130">
        <v>1399</v>
      </c>
      <c r="F1059" s="130">
        <f>訂單詳細資料表格[[#This Row],[數量]]*訂單詳細資料表格[[#This Row],[售價]]</f>
        <v>34975</v>
      </c>
      <c r="G1059" s="131">
        <f>訂單詳細資料表格[[#This Row],[數量]]*VLOOKUP(訂單詳細資料表格[[#This Row],[產品編號]],產品資料表格[],4,FALSE)</f>
        <v>29050</v>
      </c>
    </row>
    <row r="1060" spans="2:7" ht="16.5" customHeight="1" x14ac:dyDescent="0.25">
      <c r="B1060" s="113" t="s">
        <v>683</v>
      </c>
      <c r="C1060" s="128" t="s">
        <v>51</v>
      </c>
      <c r="D1060" s="129">
        <v>44</v>
      </c>
      <c r="E1060" s="130">
        <v>2451</v>
      </c>
      <c r="F1060" s="130">
        <f>訂單詳細資料表格[[#This Row],[數量]]*訂單詳細資料表格[[#This Row],[售價]]</f>
        <v>107844</v>
      </c>
      <c r="G1060" s="131">
        <f>訂單詳細資料表格[[#This Row],[數量]]*VLOOKUP(訂單詳細資料表格[[#This Row],[產品編號]],產品資料表格[],4,FALSE)</f>
        <v>50380</v>
      </c>
    </row>
    <row r="1061" spans="2:7" ht="16.5" customHeight="1" x14ac:dyDescent="0.25">
      <c r="B1061" s="113" t="s">
        <v>683</v>
      </c>
      <c r="C1061" s="128" t="s">
        <v>30</v>
      </c>
      <c r="D1061" s="129">
        <v>55</v>
      </c>
      <c r="E1061" s="130">
        <v>1849</v>
      </c>
      <c r="F1061" s="130">
        <f>訂單詳細資料表格[[#This Row],[數量]]*訂單詳細資料表格[[#This Row],[售價]]</f>
        <v>101695</v>
      </c>
      <c r="G1061" s="131">
        <f>訂單詳細資料表格[[#This Row],[數量]]*VLOOKUP(訂單詳細資料表格[[#This Row],[產品編號]],產品資料表格[],4,FALSE)</f>
        <v>63305</v>
      </c>
    </row>
    <row r="1062" spans="2:7" ht="16.5" customHeight="1" x14ac:dyDescent="0.25">
      <c r="B1062" s="113" t="s">
        <v>683</v>
      </c>
      <c r="C1062" s="128" t="s">
        <v>53</v>
      </c>
      <c r="D1062" s="129">
        <v>20</v>
      </c>
      <c r="E1062" s="130">
        <v>1050</v>
      </c>
      <c r="F1062" s="130">
        <f>訂單詳細資料表格[[#This Row],[數量]]*訂單詳細資料表格[[#This Row],[售價]]</f>
        <v>21000</v>
      </c>
      <c r="G1062" s="131">
        <f>訂單詳細資料表格[[#This Row],[數量]]*VLOOKUP(訂單詳細資料表格[[#This Row],[產品編號]],產品資料表格[],4,FALSE)</f>
        <v>15140</v>
      </c>
    </row>
    <row r="1063" spans="2:7" ht="16.5" customHeight="1" x14ac:dyDescent="0.25">
      <c r="B1063" s="113" t="s">
        <v>683</v>
      </c>
      <c r="C1063" s="128" t="s">
        <v>54</v>
      </c>
      <c r="D1063" s="129">
        <v>44</v>
      </c>
      <c r="E1063" s="130">
        <v>122</v>
      </c>
      <c r="F1063" s="130">
        <f>訂單詳細資料表格[[#This Row],[數量]]*訂單詳細資料表格[[#This Row],[售價]]</f>
        <v>5368</v>
      </c>
      <c r="G1063" s="131">
        <f>訂單詳細資料表格[[#This Row],[數量]]*VLOOKUP(訂單詳細資料表格[[#This Row],[產品編號]],產品資料表格[],4,FALSE)</f>
        <v>3960</v>
      </c>
    </row>
    <row r="1064" spans="2:7" ht="16.5" customHeight="1" x14ac:dyDescent="0.25">
      <c r="B1064" s="113" t="s">
        <v>684</v>
      </c>
      <c r="C1064" s="128" t="s">
        <v>46</v>
      </c>
      <c r="D1064" s="129">
        <v>18</v>
      </c>
      <c r="E1064" s="130">
        <v>2066</v>
      </c>
      <c r="F1064" s="130">
        <f>訂單詳細資料表格[[#This Row],[數量]]*訂單詳細資料表格[[#This Row],[售價]]</f>
        <v>37188</v>
      </c>
      <c r="G1064" s="131">
        <f>訂單詳細資料表格[[#This Row],[數量]]*VLOOKUP(訂單詳細資料表格[[#This Row],[產品編號]],產品資料表格[],4,FALSE)</f>
        <v>20772</v>
      </c>
    </row>
    <row r="1065" spans="2:7" ht="16.5" customHeight="1" x14ac:dyDescent="0.25">
      <c r="B1065" s="113" t="s">
        <v>685</v>
      </c>
      <c r="C1065" s="128" t="s">
        <v>173</v>
      </c>
      <c r="D1065" s="129">
        <v>18</v>
      </c>
      <c r="E1065" s="130">
        <v>1159</v>
      </c>
      <c r="F1065" s="130">
        <f>訂單詳細資料表格[[#This Row],[數量]]*訂單詳細資料表格[[#This Row],[售價]]</f>
        <v>20862</v>
      </c>
      <c r="G1065" s="131">
        <f>訂單詳細資料表格[[#This Row],[數量]]*VLOOKUP(訂單詳細資料表格[[#This Row],[產品編號]],產品資料表格[],4,FALSE)</f>
        <v>13014</v>
      </c>
    </row>
    <row r="1066" spans="2:7" ht="16.5" customHeight="1" x14ac:dyDescent="0.25">
      <c r="B1066" s="113" t="s">
        <v>464</v>
      </c>
      <c r="C1066" s="128" t="s">
        <v>0</v>
      </c>
      <c r="D1066" s="129">
        <v>15</v>
      </c>
      <c r="E1066" s="130">
        <v>1460</v>
      </c>
      <c r="F1066" s="130">
        <f>訂單詳細資料表格[[#This Row],[數量]]*訂單詳細資料表格[[#This Row],[售價]]</f>
        <v>21900</v>
      </c>
      <c r="G1066" s="131">
        <f>訂單詳細資料表格[[#This Row],[數量]]*VLOOKUP(訂單詳細資料表格[[#This Row],[產品編號]],產品資料表格[],4,FALSE)</f>
        <v>16485</v>
      </c>
    </row>
    <row r="1067" spans="2:7" ht="16.5" customHeight="1" x14ac:dyDescent="0.25">
      <c r="B1067" s="113" t="s">
        <v>464</v>
      </c>
      <c r="C1067" s="128" t="s">
        <v>7</v>
      </c>
      <c r="D1067" s="129">
        <v>13</v>
      </c>
      <c r="E1067" s="130">
        <v>1504</v>
      </c>
      <c r="F1067" s="130">
        <f>訂單詳細資料表格[[#This Row],[數量]]*訂單詳細資料表格[[#This Row],[售價]]</f>
        <v>19552</v>
      </c>
      <c r="G1067" s="131">
        <f>訂單詳細資料表格[[#This Row],[數量]]*VLOOKUP(訂單詳細資料表格[[#This Row],[產品編號]],產品資料表格[],4,FALSE)</f>
        <v>15028</v>
      </c>
    </row>
    <row r="1068" spans="2:7" ht="16.5" customHeight="1" x14ac:dyDescent="0.25">
      <c r="B1068" s="113" t="s">
        <v>464</v>
      </c>
      <c r="C1068" s="128" t="s">
        <v>37</v>
      </c>
      <c r="D1068" s="129">
        <v>28</v>
      </c>
      <c r="E1068" s="130">
        <v>1285</v>
      </c>
      <c r="F1068" s="130">
        <f>訂單詳細資料表格[[#This Row],[數量]]*訂單詳細資料表格[[#This Row],[售價]]</f>
        <v>35980</v>
      </c>
      <c r="G1068" s="131">
        <f>訂單詳細資料表格[[#This Row],[數量]]*VLOOKUP(訂單詳細資料表格[[#This Row],[產品編號]],產品資料表格[],4,FALSE)</f>
        <v>22540</v>
      </c>
    </row>
    <row r="1069" spans="2:7" ht="16.5" customHeight="1" x14ac:dyDescent="0.25">
      <c r="B1069" s="113" t="s">
        <v>464</v>
      </c>
      <c r="C1069" s="128" t="s">
        <v>42</v>
      </c>
      <c r="D1069" s="129">
        <v>51</v>
      </c>
      <c r="E1069" s="130">
        <v>1503</v>
      </c>
      <c r="F1069" s="130">
        <f>訂單詳細資料表格[[#This Row],[數量]]*訂單詳細資料表格[[#This Row],[售價]]</f>
        <v>76653</v>
      </c>
      <c r="G1069" s="131">
        <f>訂單詳細資料表格[[#This Row],[數量]]*VLOOKUP(訂單詳細資料表格[[#This Row],[產品編號]],產品資料表格[],4,FALSE)</f>
        <v>58752</v>
      </c>
    </row>
    <row r="1070" spans="2:7" ht="16.5" customHeight="1" x14ac:dyDescent="0.25">
      <c r="B1070" s="113" t="s">
        <v>464</v>
      </c>
      <c r="C1070" s="128" t="s">
        <v>5</v>
      </c>
      <c r="D1070" s="129">
        <v>42</v>
      </c>
      <c r="E1070" s="130">
        <v>509</v>
      </c>
      <c r="F1070" s="130">
        <f>訂單詳細資料表格[[#This Row],[數量]]*訂單詳細資料表格[[#This Row],[售價]]</f>
        <v>21378</v>
      </c>
      <c r="G1070" s="131">
        <f>訂單詳細資料表格[[#This Row],[數量]]*VLOOKUP(訂單詳細資料表格[[#This Row],[產品編號]],產品資料表格[],4,FALSE)</f>
        <v>8820</v>
      </c>
    </row>
    <row r="1071" spans="2:7" ht="16.5" customHeight="1" x14ac:dyDescent="0.25">
      <c r="B1071" s="113" t="s">
        <v>464</v>
      </c>
      <c r="C1071" s="128" t="s">
        <v>29</v>
      </c>
      <c r="D1071" s="129">
        <v>47</v>
      </c>
      <c r="E1071" s="130">
        <v>1697</v>
      </c>
      <c r="F1071" s="130">
        <f>訂單詳細資料表格[[#This Row],[數量]]*訂單詳細資料表格[[#This Row],[售價]]</f>
        <v>79759</v>
      </c>
      <c r="G1071" s="131">
        <f>訂單詳細資料表格[[#This Row],[數量]]*VLOOKUP(訂單詳細資料表格[[#This Row],[產品編號]],產品資料表格[],4,FALSE)</f>
        <v>42159</v>
      </c>
    </row>
    <row r="1072" spans="2:7" ht="16.5" customHeight="1" x14ac:dyDescent="0.25">
      <c r="B1072" s="113" t="s">
        <v>465</v>
      </c>
      <c r="C1072" s="128" t="s">
        <v>50</v>
      </c>
      <c r="D1072" s="129">
        <v>15</v>
      </c>
      <c r="E1072" s="130">
        <v>347</v>
      </c>
      <c r="F1072" s="130">
        <f>訂單詳細資料表格[[#This Row],[數量]]*訂單詳細資料表格[[#This Row],[售價]]</f>
        <v>5205</v>
      </c>
      <c r="G1072" s="131">
        <f>訂單詳細資料表格[[#This Row],[數量]]*VLOOKUP(訂單詳細資料表格[[#This Row],[產品編號]],產品資料表格[],4,FALSE)</f>
        <v>3660</v>
      </c>
    </row>
    <row r="1073" spans="2:7" ht="16.5" customHeight="1" x14ac:dyDescent="0.25">
      <c r="B1073" s="113" t="s">
        <v>465</v>
      </c>
      <c r="C1073" s="128" t="s">
        <v>52</v>
      </c>
      <c r="D1073" s="129">
        <v>36</v>
      </c>
      <c r="E1073" s="130">
        <v>759</v>
      </c>
      <c r="F1073" s="130">
        <f>訂單詳細資料表格[[#This Row],[數量]]*訂單詳細資料表格[[#This Row],[售價]]</f>
        <v>27324</v>
      </c>
      <c r="G1073" s="131">
        <f>訂單詳細資料表格[[#This Row],[數量]]*VLOOKUP(訂單詳細資料表格[[#This Row],[產品編號]],產品資料表格[],4,FALSE)</f>
        <v>14364</v>
      </c>
    </row>
    <row r="1074" spans="2:7" ht="16.5" customHeight="1" x14ac:dyDescent="0.25">
      <c r="B1074" s="113" t="s">
        <v>466</v>
      </c>
      <c r="C1074" s="128" t="s">
        <v>42</v>
      </c>
      <c r="D1074" s="129">
        <v>14</v>
      </c>
      <c r="E1074" s="130">
        <v>1912</v>
      </c>
      <c r="F1074" s="130">
        <f>訂單詳細資料表格[[#This Row],[數量]]*訂單詳細資料表格[[#This Row],[售價]]</f>
        <v>26768</v>
      </c>
      <c r="G1074" s="131">
        <f>訂單詳細資料表格[[#This Row],[數量]]*VLOOKUP(訂單詳細資料表格[[#This Row],[產品編號]],產品資料表格[],4,FALSE)</f>
        <v>16128</v>
      </c>
    </row>
    <row r="1075" spans="2:7" ht="16.5" customHeight="1" x14ac:dyDescent="0.25">
      <c r="B1075" s="113" t="s">
        <v>466</v>
      </c>
      <c r="C1075" s="128" t="s">
        <v>46</v>
      </c>
      <c r="D1075" s="129">
        <v>66</v>
      </c>
      <c r="E1075" s="130">
        <v>1950</v>
      </c>
      <c r="F1075" s="130">
        <f>訂單詳細資料表格[[#This Row],[數量]]*訂單詳細資料表格[[#This Row],[售價]]</f>
        <v>128700</v>
      </c>
      <c r="G1075" s="131">
        <f>訂單詳細資料表格[[#This Row],[數量]]*VLOOKUP(訂單詳細資料表格[[#This Row],[產品編號]],產品資料表格[],4,FALSE)</f>
        <v>76164</v>
      </c>
    </row>
    <row r="1076" spans="2:7" ht="16.5" customHeight="1" x14ac:dyDescent="0.25">
      <c r="B1076" s="113" t="s">
        <v>686</v>
      </c>
      <c r="C1076" s="128" t="s">
        <v>0</v>
      </c>
      <c r="D1076" s="129">
        <v>24</v>
      </c>
      <c r="E1076" s="130">
        <v>1725</v>
      </c>
      <c r="F1076" s="130">
        <f>訂單詳細資料表格[[#This Row],[數量]]*訂單詳細資料表格[[#This Row],[售價]]</f>
        <v>41400</v>
      </c>
      <c r="G1076" s="131">
        <f>訂單詳細資料表格[[#This Row],[數量]]*VLOOKUP(訂單詳細資料表格[[#This Row],[產品編號]],產品資料表格[],4,FALSE)</f>
        <v>26376</v>
      </c>
    </row>
    <row r="1077" spans="2:7" ht="16.5" customHeight="1" x14ac:dyDescent="0.25">
      <c r="B1077" s="113" t="s">
        <v>686</v>
      </c>
      <c r="C1077" s="128" t="s">
        <v>21</v>
      </c>
      <c r="D1077" s="129">
        <v>25</v>
      </c>
      <c r="E1077" s="130">
        <v>496</v>
      </c>
      <c r="F1077" s="130">
        <f>訂單詳細資料表格[[#This Row],[數量]]*訂單詳細資料表格[[#This Row],[售價]]</f>
        <v>12400</v>
      </c>
      <c r="G1077" s="131">
        <f>訂單詳細資料表格[[#This Row],[數量]]*VLOOKUP(訂單詳細資料表格[[#This Row],[產品編號]],產品資料表格[],4,FALSE)</f>
        <v>7200</v>
      </c>
    </row>
    <row r="1078" spans="2:7" ht="16.5" customHeight="1" x14ac:dyDescent="0.25">
      <c r="B1078" s="113" t="s">
        <v>686</v>
      </c>
      <c r="C1078" s="128" t="s">
        <v>15</v>
      </c>
      <c r="D1078" s="129">
        <v>44</v>
      </c>
      <c r="E1078" s="130">
        <v>934</v>
      </c>
      <c r="F1078" s="130">
        <f>訂單詳細資料表格[[#This Row],[數量]]*訂單詳細資料表格[[#This Row],[售價]]</f>
        <v>41096</v>
      </c>
      <c r="G1078" s="131">
        <f>訂單詳細資料表格[[#This Row],[數量]]*VLOOKUP(訂單詳細資料表格[[#This Row],[產品編號]],產品資料表格[],4,FALSE)</f>
        <v>28996</v>
      </c>
    </row>
    <row r="1079" spans="2:7" ht="16.5" customHeight="1" x14ac:dyDescent="0.25">
      <c r="B1079" s="113" t="s">
        <v>686</v>
      </c>
      <c r="C1079" s="128" t="s">
        <v>38</v>
      </c>
      <c r="D1079" s="129">
        <v>36</v>
      </c>
      <c r="E1079" s="130">
        <v>1868</v>
      </c>
      <c r="F1079" s="130">
        <f>訂單詳細資料表格[[#This Row],[數量]]*訂單詳細資料表格[[#This Row],[售價]]</f>
        <v>67248</v>
      </c>
      <c r="G1079" s="131">
        <f>訂單詳細資料表格[[#This Row],[數量]]*VLOOKUP(訂單詳細資料表格[[#This Row],[產品編號]],產品資料表格[],4,FALSE)</f>
        <v>38448</v>
      </c>
    </row>
    <row r="1080" spans="2:7" ht="16.5" customHeight="1" x14ac:dyDescent="0.25">
      <c r="B1080" s="113" t="s">
        <v>686</v>
      </c>
      <c r="C1080" s="128" t="s">
        <v>17</v>
      </c>
      <c r="D1080" s="129">
        <v>31</v>
      </c>
      <c r="E1080" s="130">
        <v>128</v>
      </c>
      <c r="F1080" s="130">
        <f>訂單詳細資料表格[[#This Row],[數量]]*訂單詳細資料表格[[#This Row],[售價]]</f>
        <v>3968</v>
      </c>
      <c r="G1080" s="131">
        <f>訂單詳細資料表格[[#This Row],[數量]]*VLOOKUP(訂單詳細資料表格[[#This Row],[產品編號]],產品資料表格[],4,FALSE)</f>
        <v>3286</v>
      </c>
    </row>
    <row r="1081" spans="2:7" ht="16.5" customHeight="1" x14ac:dyDescent="0.25">
      <c r="B1081" s="113" t="s">
        <v>686</v>
      </c>
      <c r="C1081" s="128" t="s">
        <v>51</v>
      </c>
      <c r="D1081" s="129">
        <v>21</v>
      </c>
      <c r="E1081" s="130">
        <v>1987</v>
      </c>
      <c r="F1081" s="130">
        <f>訂單詳細資料表格[[#This Row],[數量]]*訂單詳細資料表格[[#This Row],[售價]]</f>
        <v>41727</v>
      </c>
      <c r="G1081" s="131">
        <f>訂單詳細資料表格[[#This Row],[數量]]*VLOOKUP(訂單詳細資料表格[[#This Row],[產品編號]],產品資料表格[],4,FALSE)</f>
        <v>24045</v>
      </c>
    </row>
    <row r="1082" spans="2:7" ht="16.5" customHeight="1" x14ac:dyDescent="0.25">
      <c r="B1082" s="113" t="s">
        <v>686</v>
      </c>
      <c r="C1082" s="128" t="s">
        <v>34</v>
      </c>
      <c r="D1082" s="129">
        <v>57</v>
      </c>
      <c r="E1082" s="130">
        <v>1241</v>
      </c>
      <c r="F1082" s="130">
        <f>訂單詳細資料表格[[#This Row],[數量]]*訂單詳細資料表格[[#This Row],[售價]]</f>
        <v>70737</v>
      </c>
      <c r="G1082" s="131">
        <f>訂單詳細資料表格[[#This Row],[數量]]*VLOOKUP(訂單詳細資料表格[[#This Row],[產品編號]],產品資料表格[],4,FALSE)</f>
        <v>39159</v>
      </c>
    </row>
    <row r="1083" spans="2:7" ht="16.5" customHeight="1" x14ac:dyDescent="0.25">
      <c r="B1083" s="113" t="s">
        <v>686</v>
      </c>
      <c r="C1083" s="128" t="s">
        <v>25</v>
      </c>
      <c r="D1083" s="129">
        <v>65</v>
      </c>
      <c r="E1083" s="130">
        <v>885</v>
      </c>
      <c r="F1083" s="130">
        <f>訂單詳細資料表格[[#This Row],[數量]]*訂單詳細資料表格[[#This Row],[售價]]</f>
        <v>57525</v>
      </c>
      <c r="G1083" s="131">
        <f>訂單詳細資料表格[[#This Row],[數量]]*VLOOKUP(訂單詳細資料表格[[#This Row],[產品編號]],產品資料表格[],4,FALSE)</f>
        <v>41795</v>
      </c>
    </row>
    <row r="1084" spans="2:7" ht="16.5" customHeight="1" x14ac:dyDescent="0.25">
      <c r="B1084" s="113" t="s">
        <v>686</v>
      </c>
      <c r="C1084" s="128" t="s">
        <v>5</v>
      </c>
      <c r="D1084" s="129">
        <v>33</v>
      </c>
      <c r="E1084" s="130">
        <v>320</v>
      </c>
      <c r="F1084" s="130">
        <f>訂單詳細資料表格[[#This Row],[數量]]*訂單詳細資料表格[[#This Row],[售價]]</f>
        <v>10560</v>
      </c>
      <c r="G1084" s="131">
        <f>訂單詳細資料表格[[#This Row],[數量]]*VLOOKUP(訂單詳細資料表格[[#This Row],[產品編號]],產品資料表格[],4,FALSE)</f>
        <v>6930</v>
      </c>
    </row>
    <row r="1085" spans="2:7" ht="16.5" customHeight="1" x14ac:dyDescent="0.25">
      <c r="B1085" s="113" t="s">
        <v>686</v>
      </c>
      <c r="C1085" s="128" t="s">
        <v>19</v>
      </c>
      <c r="D1085" s="129">
        <v>20</v>
      </c>
      <c r="E1085" s="130">
        <v>499</v>
      </c>
      <c r="F1085" s="130">
        <f>訂單詳細資料表格[[#This Row],[數量]]*訂單詳細資料表格[[#This Row],[售價]]</f>
        <v>9980</v>
      </c>
      <c r="G1085" s="131">
        <f>訂單詳細資料表格[[#This Row],[數量]]*VLOOKUP(訂單詳細資料表格[[#This Row],[產品編號]],產品資料表格[],4,FALSE)</f>
        <v>6000</v>
      </c>
    </row>
    <row r="1086" spans="2:7" ht="16.5" customHeight="1" x14ac:dyDescent="0.25">
      <c r="B1086" s="113" t="s">
        <v>467</v>
      </c>
      <c r="C1086" s="128" t="s">
        <v>0</v>
      </c>
      <c r="D1086" s="129">
        <v>38</v>
      </c>
      <c r="E1086" s="130">
        <v>1467</v>
      </c>
      <c r="F1086" s="130">
        <f>訂單詳細資料表格[[#This Row],[數量]]*訂單詳細資料表格[[#This Row],[售價]]</f>
        <v>55746</v>
      </c>
      <c r="G1086" s="131">
        <f>訂單詳細資料表格[[#This Row],[數量]]*VLOOKUP(訂單詳細資料表格[[#This Row],[產品編號]],產品資料表格[],4,FALSE)</f>
        <v>41762</v>
      </c>
    </row>
    <row r="1087" spans="2:7" ht="16.5" customHeight="1" x14ac:dyDescent="0.25">
      <c r="B1087" s="113" t="s">
        <v>687</v>
      </c>
      <c r="C1087" s="128" t="s">
        <v>22</v>
      </c>
      <c r="D1087" s="129">
        <v>34</v>
      </c>
      <c r="E1087" s="130">
        <v>1050</v>
      </c>
      <c r="F1087" s="130">
        <f>訂單詳細資料表格[[#This Row],[數量]]*訂單詳細資料表格[[#This Row],[售價]]</f>
        <v>35700</v>
      </c>
      <c r="G1087" s="131">
        <f>訂單詳細資料表格[[#This Row],[數量]]*VLOOKUP(訂單詳細資料表格[[#This Row],[產品編號]],產品資料表格[],4,FALSE)</f>
        <v>27948</v>
      </c>
    </row>
    <row r="1088" spans="2:7" ht="16.5" customHeight="1" x14ac:dyDescent="0.25">
      <c r="B1088" s="113" t="s">
        <v>687</v>
      </c>
      <c r="C1088" s="128" t="s">
        <v>25</v>
      </c>
      <c r="D1088" s="129">
        <v>54</v>
      </c>
      <c r="E1088" s="130">
        <v>1485</v>
      </c>
      <c r="F1088" s="130">
        <f>訂單詳細資料表格[[#This Row],[數量]]*訂單詳細資料表格[[#This Row],[售價]]</f>
        <v>80190</v>
      </c>
      <c r="G1088" s="131">
        <f>訂單詳細資料表格[[#This Row],[數量]]*VLOOKUP(訂單詳細資料表格[[#This Row],[產品編號]],產品資料表格[],4,FALSE)</f>
        <v>34722</v>
      </c>
    </row>
    <row r="1089" spans="2:7" ht="16.5" customHeight="1" x14ac:dyDescent="0.25">
      <c r="B1089" s="113" t="s">
        <v>468</v>
      </c>
      <c r="C1089" s="128" t="s">
        <v>43</v>
      </c>
      <c r="D1089" s="129">
        <v>22</v>
      </c>
      <c r="E1089" s="130">
        <v>1496</v>
      </c>
      <c r="F1089" s="130">
        <f>訂單詳細資料表格[[#This Row],[數量]]*訂單詳細資料表格[[#This Row],[售價]]</f>
        <v>32912</v>
      </c>
      <c r="G1089" s="131">
        <f>訂單詳細資料表格[[#This Row],[數量]]*VLOOKUP(訂單詳細資料表格[[#This Row],[產品編號]],產品資料表格[],4,FALSE)</f>
        <v>23166</v>
      </c>
    </row>
    <row r="1090" spans="2:7" ht="16.5" customHeight="1" x14ac:dyDescent="0.25">
      <c r="B1090" s="113" t="s">
        <v>469</v>
      </c>
      <c r="C1090" s="128" t="s">
        <v>51</v>
      </c>
      <c r="D1090" s="129">
        <v>39</v>
      </c>
      <c r="E1090" s="130">
        <v>2075</v>
      </c>
      <c r="F1090" s="130">
        <f>訂單詳細資料表格[[#This Row],[數量]]*訂單詳細資料表格[[#This Row],[售價]]</f>
        <v>80925</v>
      </c>
      <c r="G1090" s="131">
        <f>訂單詳細資料表格[[#This Row],[數量]]*VLOOKUP(訂單詳細資料表格[[#This Row],[產品編號]],產品資料表格[],4,FALSE)</f>
        <v>44655</v>
      </c>
    </row>
    <row r="1091" spans="2:7" ht="16.5" customHeight="1" x14ac:dyDescent="0.25">
      <c r="B1091" s="113" t="s">
        <v>469</v>
      </c>
      <c r="C1091" s="128" t="s">
        <v>34</v>
      </c>
      <c r="D1091" s="129">
        <v>37</v>
      </c>
      <c r="E1091" s="130">
        <v>1243</v>
      </c>
      <c r="F1091" s="130">
        <f>訂單詳細資料表格[[#This Row],[數量]]*訂單詳細資料表格[[#This Row],[售價]]</f>
        <v>45991</v>
      </c>
      <c r="G1091" s="131">
        <f>訂單詳細資料表格[[#This Row],[數量]]*VLOOKUP(訂單詳細資料表格[[#This Row],[產品編號]],產品資料表格[],4,FALSE)</f>
        <v>25419</v>
      </c>
    </row>
    <row r="1092" spans="2:7" ht="16.5" customHeight="1" x14ac:dyDescent="0.25">
      <c r="B1092" s="113" t="s">
        <v>688</v>
      </c>
      <c r="C1092" s="128" t="s">
        <v>36</v>
      </c>
      <c r="D1092" s="129">
        <v>27</v>
      </c>
      <c r="E1092" s="130">
        <v>2234</v>
      </c>
      <c r="F1092" s="130">
        <f>訂單詳細資料表格[[#This Row],[數量]]*訂單詳細資料表格[[#This Row],[售價]]</f>
        <v>60318</v>
      </c>
      <c r="G1092" s="131">
        <f>訂單詳細資料表格[[#This Row],[數量]]*VLOOKUP(訂單詳細資料表格[[#This Row],[產品編號]],產品資料表格[],4,FALSE)</f>
        <v>26784</v>
      </c>
    </row>
    <row r="1093" spans="2:7" ht="16.5" customHeight="1" x14ac:dyDescent="0.25">
      <c r="B1093" s="113" t="s">
        <v>688</v>
      </c>
      <c r="C1093" s="128" t="s">
        <v>29</v>
      </c>
      <c r="D1093" s="129">
        <v>62</v>
      </c>
      <c r="E1093" s="130">
        <v>1388</v>
      </c>
      <c r="F1093" s="130">
        <f>訂單詳細資料表格[[#This Row],[數量]]*訂單詳細資料表格[[#This Row],[售價]]</f>
        <v>86056</v>
      </c>
      <c r="G1093" s="131">
        <f>訂單詳細資料表格[[#This Row],[數量]]*VLOOKUP(訂單詳細資料表格[[#This Row],[產品編號]],產品資料表格[],4,FALSE)</f>
        <v>55614</v>
      </c>
    </row>
    <row r="1094" spans="2:7" ht="16.5" customHeight="1" x14ac:dyDescent="0.25">
      <c r="B1094" s="113" t="s">
        <v>470</v>
      </c>
      <c r="C1094" s="128" t="s">
        <v>37</v>
      </c>
      <c r="D1094" s="129">
        <v>29</v>
      </c>
      <c r="E1094" s="130">
        <v>1021</v>
      </c>
      <c r="F1094" s="130">
        <f>訂單詳細資料表格[[#This Row],[數量]]*訂單詳細資料表格[[#This Row],[售價]]</f>
        <v>29609</v>
      </c>
      <c r="G1094" s="131">
        <f>訂單詳細資料表格[[#This Row],[數量]]*VLOOKUP(訂單詳細資料表格[[#This Row],[產品編號]],產品資料表格[],4,FALSE)</f>
        <v>23345</v>
      </c>
    </row>
    <row r="1095" spans="2:7" ht="16.5" customHeight="1" x14ac:dyDescent="0.25">
      <c r="B1095" s="113" t="s">
        <v>470</v>
      </c>
      <c r="C1095" s="128" t="s">
        <v>41</v>
      </c>
      <c r="D1095" s="129">
        <v>40</v>
      </c>
      <c r="E1095" s="130">
        <v>1206</v>
      </c>
      <c r="F1095" s="130">
        <f>訂單詳細資料表格[[#This Row],[數量]]*訂單詳細資料表格[[#This Row],[售價]]</f>
        <v>48240</v>
      </c>
      <c r="G1095" s="131">
        <f>訂單詳細資料表格[[#This Row],[數量]]*VLOOKUP(訂單詳細資料表格[[#This Row],[產品編號]],產品資料表格[],4,FALSE)</f>
        <v>31000</v>
      </c>
    </row>
    <row r="1096" spans="2:7" ht="16.5" customHeight="1" x14ac:dyDescent="0.25">
      <c r="B1096" s="113" t="s">
        <v>470</v>
      </c>
      <c r="C1096" s="128" t="s">
        <v>42</v>
      </c>
      <c r="D1096" s="129">
        <v>64</v>
      </c>
      <c r="E1096" s="130">
        <v>2111</v>
      </c>
      <c r="F1096" s="130">
        <f>訂單詳細資料表格[[#This Row],[數量]]*訂單詳細資料表格[[#This Row],[售價]]</f>
        <v>135104</v>
      </c>
      <c r="G1096" s="131">
        <f>訂單詳細資料表格[[#This Row],[數量]]*VLOOKUP(訂單詳細資料表格[[#This Row],[產品編號]],產品資料表格[],4,FALSE)</f>
        <v>73728</v>
      </c>
    </row>
    <row r="1097" spans="2:7" ht="16.5" customHeight="1" x14ac:dyDescent="0.25">
      <c r="B1097" s="113" t="s">
        <v>470</v>
      </c>
      <c r="C1097" s="128" t="s">
        <v>2</v>
      </c>
      <c r="D1097" s="129">
        <v>39</v>
      </c>
      <c r="E1097" s="130">
        <v>619</v>
      </c>
      <c r="F1097" s="130">
        <f>訂單詳細資料表格[[#This Row],[數量]]*訂單詳細資料表格[[#This Row],[售價]]</f>
        <v>24141</v>
      </c>
      <c r="G1097" s="131">
        <f>訂單詳細資料表格[[#This Row],[數量]]*VLOOKUP(訂單詳細資料表格[[#This Row],[產品編號]],產品資料表格[],4,FALSE)</f>
        <v>16575</v>
      </c>
    </row>
    <row r="1098" spans="2:7" ht="16.5" customHeight="1" x14ac:dyDescent="0.25">
      <c r="B1098" s="113" t="s">
        <v>689</v>
      </c>
      <c r="C1098" s="128" t="s">
        <v>41</v>
      </c>
      <c r="D1098" s="129">
        <v>20</v>
      </c>
      <c r="E1098" s="130">
        <v>1939</v>
      </c>
      <c r="F1098" s="130">
        <f>訂單詳細資料表格[[#This Row],[數量]]*訂單詳細資料表格[[#This Row],[售價]]</f>
        <v>38780</v>
      </c>
      <c r="G1098" s="131">
        <f>訂單詳細資料表格[[#This Row],[數量]]*VLOOKUP(訂單詳細資料表格[[#This Row],[產品編號]],產品資料表格[],4,FALSE)</f>
        <v>15500</v>
      </c>
    </row>
    <row r="1099" spans="2:7" ht="16.5" customHeight="1" x14ac:dyDescent="0.25">
      <c r="B1099" s="113" t="s">
        <v>689</v>
      </c>
      <c r="C1099" s="128" t="s">
        <v>34</v>
      </c>
      <c r="D1099" s="129">
        <v>16</v>
      </c>
      <c r="E1099" s="130">
        <v>1175</v>
      </c>
      <c r="F1099" s="130">
        <f>訂單詳細資料表格[[#This Row],[數量]]*訂單詳細資料表格[[#This Row],[售價]]</f>
        <v>18800</v>
      </c>
      <c r="G1099" s="131">
        <f>訂單詳細資料表格[[#This Row],[數量]]*VLOOKUP(訂單詳細資料表格[[#This Row],[產品編號]],產品資料表格[],4,FALSE)</f>
        <v>10992</v>
      </c>
    </row>
    <row r="1100" spans="2:7" ht="16.5" customHeight="1" x14ac:dyDescent="0.25">
      <c r="B1100" s="113" t="s">
        <v>471</v>
      </c>
      <c r="C1100" s="128" t="s">
        <v>42</v>
      </c>
      <c r="D1100" s="129">
        <v>37</v>
      </c>
      <c r="E1100" s="130">
        <v>1484</v>
      </c>
      <c r="F1100" s="130">
        <f>訂單詳細資料表格[[#This Row],[數量]]*訂單詳細資料表格[[#This Row],[售價]]</f>
        <v>54908</v>
      </c>
      <c r="G1100" s="131">
        <f>訂單詳細資料表格[[#This Row],[數量]]*VLOOKUP(訂單詳細資料表格[[#This Row],[產品編號]],產品資料表格[],4,FALSE)</f>
        <v>42624</v>
      </c>
    </row>
    <row r="1101" spans="2:7" ht="16.5" customHeight="1" x14ac:dyDescent="0.25">
      <c r="B1101" s="113" t="s">
        <v>471</v>
      </c>
      <c r="C1101" s="128" t="s">
        <v>40</v>
      </c>
      <c r="D1101" s="129">
        <v>61</v>
      </c>
      <c r="E1101" s="130">
        <v>166</v>
      </c>
      <c r="F1101" s="130">
        <f>訂單詳細資料表格[[#This Row],[數量]]*訂單詳細資料表格[[#This Row],[售價]]</f>
        <v>10126</v>
      </c>
      <c r="G1101" s="131">
        <f>訂單詳細資料表格[[#This Row],[數量]]*VLOOKUP(訂單詳細資料表格[[#This Row],[產品編號]],產品資料表格[],4,FALSE)</f>
        <v>5978</v>
      </c>
    </row>
    <row r="1102" spans="2:7" ht="16.5" customHeight="1" x14ac:dyDescent="0.25">
      <c r="B1102" s="113" t="s">
        <v>690</v>
      </c>
      <c r="C1102" s="128" t="s">
        <v>30</v>
      </c>
      <c r="D1102" s="129">
        <v>29</v>
      </c>
      <c r="E1102" s="130">
        <v>2115</v>
      </c>
      <c r="F1102" s="130">
        <f>訂單詳細資料表格[[#This Row],[數量]]*訂單詳細資料表格[[#This Row],[售價]]</f>
        <v>61335</v>
      </c>
      <c r="G1102" s="131">
        <f>訂單詳細資料表格[[#This Row],[數量]]*VLOOKUP(訂單詳細資料表格[[#This Row],[產品編號]],產品資料表格[],4,FALSE)</f>
        <v>33379</v>
      </c>
    </row>
    <row r="1103" spans="2:7" ht="16.5" customHeight="1" x14ac:dyDescent="0.25">
      <c r="B1103" s="113" t="s">
        <v>472</v>
      </c>
      <c r="C1103" s="128" t="s">
        <v>21</v>
      </c>
      <c r="D1103" s="129">
        <v>35</v>
      </c>
      <c r="E1103" s="130">
        <v>537</v>
      </c>
      <c r="F1103" s="130">
        <f>訂單詳細資料表格[[#This Row],[數量]]*訂單詳細資料表格[[#This Row],[售價]]</f>
        <v>18795</v>
      </c>
      <c r="G1103" s="131">
        <f>訂單詳細資料表格[[#This Row],[數量]]*VLOOKUP(訂單詳細資料表格[[#This Row],[產品編號]],產品資料表格[],4,FALSE)</f>
        <v>10080</v>
      </c>
    </row>
    <row r="1104" spans="2:7" ht="16.5" customHeight="1" x14ac:dyDescent="0.25">
      <c r="B1104" s="113" t="s">
        <v>472</v>
      </c>
      <c r="C1104" s="128" t="s">
        <v>43</v>
      </c>
      <c r="D1104" s="129">
        <v>26</v>
      </c>
      <c r="E1104" s="130">
        <v>2157</v>
      </c>
      <c r="F1104" s="130">
        <f>訂單詳細資料表格[[#This Row],[數量]]*訂單詳細資料表格[[#This Row],[售價]]</f>
        <v>56082</v>
      </c>
      <c r="G1104" s="131">
        <f>訂單詳細資料表格[[#This Row],[數量]]*VLOOKUP(訂單詳細資料表格[[#This Row],[產品編號]],產品資料表格[],4,FALSE)</f>
        <v>27378</v>
      </c>
    </row>
    <row r="1105" spans="2:7" ht="16.5" customHeight="1" x14ac:dyDescent="0.25">
      <c r="B1105" s="113" t="s">
        <v>472</v>
      </c>
      <c r="C1105" s="128" t="s">
        <v>42</v>
      </c>
      <c r="D1105" s="129">
        <v>34</v>
      </c>
      <c r="E1105" s="130">
        <v>1925</v>
      </c>
      <c r="F1105" s="130">
        <f>訂單詳細資料表格[[#This Row],[數量]]*訂單詳細資料表格[[#This Row],[售價]]</f>
        <v>65450</v>
      </c>
      <c r="G1105" s="131">
        <f>訂單詳細資料表格[[#This Row],[數量]]*VLOOKUP(訂單詳細資料表格[[#This Row],[產品編號]],產品資料表格[],4,FALSE)</f>
        <v>39168</v>
      </c>
    </row>
    <row r="1106" spans="2:7" ht="16.5" customHeight="1" x14ac:dyDescent="0.25">
      <c r="B1106" s="113" t="s">
        <v>472</v>
      </c>
      <c r="C1106" s="128" t="s">
        <v>47</v>
      </c>
      <c r="D1106" s="129">
        <v>57</v>
      </c>
      <c r="E1106" s="130">
        <v>442</v>
      </c>
      <c r="F1106" s="130">
        <f>訂單詳細資料表格[[#This Row],[數量]]*訂單詳細資料表格[[#This Row],[售價]]</f>
        <v>25194</v>
      </c>
      <c r="G1106" s="131">
        <f>訂單詳細資料表格[[#This Row],[數量]]*VLOOKUP(訂單詳細資料表格[[#This Row],[產品編號]],產品資料表格[],4,FALSE)</f>
        <v>13167</v>
      </c>
    </row>
    <row r="1107" spans="2:7" ht="16.5" customHeight="1" x14ac:dyDescent="0.25">
      <c r="B1107" s="113" t="s">
        <v>472</v>
      </c>
      <c r="C1107" s="128" t="s">
        <v>52</v>
      </c>
      <c r="D1107" s="129">
        <v>22</v>
      </c>
      <c r="E1107" s="130">
        <v>558</v>
      </c>
      <c r="F1107" s="130">
        <f>訂單詳細資料表格[[#This Row],[數量]]*訂單詳細資料表格[[#This Row],[售價]]</f>
        <v>12276</v>
      </c>
      <c r="G1107" s="131">
        <f>訂單詳細資料表格[[#This Row],[數量]]*VLOOKUP(訂單詳細資料表格[[#This Row],[產品編號]],產品資料表格[],4,FALSE)</f>
        <v>8778</v>
      </c>
    </row>
    <row r="1108" spans="2:7" ht="16.5" customHeight="1" x14ac:dyDescent="0.25">
      <c r="B1108" s="113" t="s">
        <v>472</v>
      </c>
      <c r="C1108" s="128" t="s">
        <v>7</v>
      </c>
      <c r="D1108" s="129">
        <v>15</v>
      </c>
      <c r="E1108" s="130">
        <v>1526</v>
      </c>
      <c r="F1108" s="130">
        <f>訂單詳細資料表格[[#This Row],[數量]]*訂單詳細資料表格[[#This Row],[售價]]</f>
        <v>22890</v>
      </c>
      <c r="G1108" s="131">
        <f>訂單詳細資料表格[[#This Row],[數量]]*VLOOKUP(訂單詳細資料表格[[#This Row],[產品編號]],產品資料表格[],4,FALSE)</f>
        <v>17340</v>
      </c>
    </row>
    <row r="1109" spans="2:7" ht="16.5" customHeight="1" x14ac:dyDescent="0.25">
      <c r="B1109" s="113" t="s">
        <v>472</v>
      </c>
      <c r="C1109" s="128" t="s">
        <v>19</v>
      </c>
      <c r="D1109" s="129">
        <v>25</v>
      </c>
      <c r="E1109" s="130">
        <v>525</v>
      </c>
      <c r="F1109" s="130">
        <f>訂單詳細資料表格[[#This Row],[數量]]*訂單詳細資料表格[[#This Row],[售價]]</f>
        <v>13125</v>
      </c>
      <c r="G1109" s="131">
        <f>訂單詳細資料表格[[#This Row],[數量]]*VLOOKUP(訂單詳細資料表格[[#This Row],[產品編號]],產品資料表格[],4,FALSE)</f>
        <v>7500</v>
      </c>
    </row>
    <row r="1110" spans="2:7" ht="16.5" customHeight="1" x14ac:dyDescent="0.25">
      <c r="B1110" s="113" t="s">
        <v>691</v>
      </c>
      <c r="C1110" s="128" t="s">
        <v>40</v>
      </c>
      <c r="D1110" s="129">
        <v>56</v>
      </c>
      <c r="E1110" s="130">
        <v>140</v>
      </c>
      <c r="F1110" s="130">
        <f>訂單詳細資料表格[[#This Row],[數量]]*訂單詳細資料表格[[#This Row],[售價]]</f>
        <v>7840</v>
      </c>
      <c r="G1110" s="131">
        <f>訂單詳細資料表格[[#This Row],[數量]]*VLOOKUP(訂單詳細資料表格[[#This Row],[產品編號]],產品資料表格[],4,FALSE)</f>
        <v>5488</v>
      </c>
    </row>
    <row r="1111" spans="2:7" ht="16.5" customHeight="1" x14ac:dyDescent="0.25">
      <c r="B1111" s="113" t="s">
        <v>473</v>
      </c>
      <c r="C1111" s="128" t="s">
        <v>40</v>
      </c>
      <c r="D1111" s="129">
        <v>57</v>
      </c>
      <c r="E1111" s="130">
        <v>136</v>
      </c>
      <c r="F1111" s="130">
        <f>訂單詳細資料表格[[#This Row],[數量]]*訂單詳細資料表格[[#This Row],[售價]]</f>
        <v>7752</v>
      </c>
      <c r="G1111" s="131">
        <f>訂單詳細資料表格[[#This Row],[數量]]*VLOOKUP(訂單詳細資料表格[[#This Row],[產品編號]],產品資料表格[],4,FALSE)</f>
        <v>5586</v>
      </c>
    </row>
    <row r="1112" spans="2:7" ht="16.5" customHeight="1" x14ac:dyDescent="0.25">
      <c r="B1112" s="113" t="s">
        <v>692</v>
      </c>
      <c r="C1112" s="128" t="s">
        <v>4</v>
      </c>
      <c r="D1112" s="129">
        <v>42</v>
      </c>
      <c r="E1112" s="130">
        <v>2006</v>
      </c>
      <c r="F1112" s="130">
        <f>訂單詳細資料表格[[#This Row],[數量]]*訂單詳細資料表格[[#This Row],[售價]]</f>
        <v>84252</v>
      </c>
      <c r="G1112" s="131">
        <f>訂單詳細資料表格[[#This Row],[數量]]*VLOOKUP(訂單詳細資料表格[[#This Row],[產品編號]],產品資料表格[],4,FALSE)</f>
        <v>48090</v>
      </c>
    </row>
    <row r="1113" spans="2:7" ht="16.5" customHeight="1" x14ac:dyDescent="0.25">
      <c r="B1113" s="113" t="s">
        <v>692</v>
      </c>
      <c r="C1113" s="128" t="s">
        <v>12</v>
      </c>
      <c r="D1113" s="129">
        <v>57</v>
      </c>
      <c r="E1113" s="130">
        <v>2647</v>
      </c>
      <c r="F1113" s="130">
        <f>訂單詳細資料表格[[#This Row],[數量]]*訂單詳細資料表格[[#This Row],[售價]]</f>
        <v>150879</v>
      </c>
      <c r="G1113" s="131">
        <f>訂單詳細資料表格[[#This Row],[數量]]*VLOOKUP(訂單詳細資料表格[[#This Row],[產品編號]],產品資料表格[],4,FALSE)</f>
        <v>63954</v>
      </c>
    </row>
    <row r="1114" spans="2:7" ht="16.5" customHeight="1" x14ac:dyDescent="0.25">
      <c r="B1114" s="113" t="s">
        <v>474</v>
      </c>
      <c r="C1114" s="128" t="s">
        <v>42</v>
      </c>
      <c r="D1114" s="129">
        <v>15</v>
      </c>
      <c r="E1114" s="130">
        <v>1945</v>
      </c>
      <c r="F1114" s="130">
        <f>訂單詳細資料表格[[#This Row],[數量]]*訂單詳細資料表格[[#This Row],[售價]]</f>
        <v>29175</v>
      </c>
      <c r="G1114" s="131">
        <f>訂單詳細資料表格[[#This Row],[數量]]*VLOOKUP(訂單詳細資料表格[[#This Row],[產品編號]],產品資料表格[],4,FALSE)</f>
        <v>17280</v>
      </c>
    </row>
    <row r="1115" spans="2:7" ht="16.5" customHeight="1" x14ac:dyDescent="0.25">
      <c r="B1115" s="113" t="s">
        <v>474</v>
      </c>
      <c r="C1115" s="128" t="s">
        <v>52</v>
      </c>
      <c r="D1115" s="129">
        <v>15</v>
      </c>
      <c r="E1115" s="130">
        <v>641</v>
      </c>
      <c r="F1115" s="130">
        <f>訂單詳細資料表格[[#This Row],[數量]]*訂單詳細資料表格[[#This Row],[售價]]</f>
        <v>9615</v>
      </c>
      <c r="G1115" s="131">
        <f>訂單詳細資料表格[[#This Row],[數量]]*VLOOKUP(訂單詳細資料表格[[#This Row],[產品編號]],產品資料表格[],4,FALSE)</f>
        <v>5985</v>
      </c>
    </row>
    <row r="1116" spans="2:7" ht="16.5" customHeight="1" x14ac:dyDescent="0.25">
      <c r="B1116" s="113" t="s">
        <v>474</v>
      </c>
      <c r="C1116" s="128" t="s">
        <v>2</v>
      </c>
      <c r="D1116" s="129">
        <v>46</v>
      </c>
      <c r="E1116" s="130">
        <v>714</v>
      </c>
      <c r="F1116" s="130">
        <f>訂單詳細資料表格[[#This Row],[數量]]*訂單詳細資料表格[[#This Row],[售價]]</f>
        <v>32844</v>
      </c>
      <c r="G1116" s="131">
        <f>訂單詳細資料表格[[#This Row],[數量]]*VLOOKUP(訂單詳細資料表格[[#This Row],[產品編號]],產品資料表格[],4,FALSE)</f>
        <v>19550</v>
      </c>
    </row>
    <row r="1117" spans="2:7" ht="16.5" customHeight="1" x14ac:dyDescent="0.25">
      <c r="B1117" s="113" t="s">
        <v>693</v>
      </c>
      <c r="C1117" s="128" t="s">
        <v>30</v>
      </c>
      <c r="D1117" s="129">
        <v>71</v>
      </c>
      <c r="E1117" s="130">
        <v>2246</v>
      </c>
      <c r="F1117" s="130">
        <f>訂單詳細資料表格[[#This Row],[數量]]*訂單詳細資料表格[[#This Row],[售價]]</f>
        <v>159466</v>
      </c>
      <c r="G1117" s="131">
        <f>訂單詳細資料表格[[#This Row],[數量]]*VLOOKUP(訂單詳細資料表格[[#This Row],[產品編號]],產品資料表格[],4,FALSE)</f>
        <v>81721</v>
      </c>
    </row>
    <row r="1118" spans="2:7" ht="16.5" customHeight="1" x14ac:dyDescent="0.25">
      <c r="B1118" s="113" t="s">
        <v>694</v>
      </c>
      <c r="C1118" s="128" t="s">
        <v>19</v>
      </c>
      <c r="D1118" s="129">
        <v>67</v>
      </c>
      <c r="E1118" s="130">
        <v>548</v>
      </c>
      <c r="F1118" s="130">
        <f>訂單詳細資料表格[[#This Row],[數量]]*訂單詳細資料表格[[#This Row],[售價]]</f>
        <v>36716</v>
      </c>
      <c r="G1118" s="131">
        <f>訂單詳細資料表格[[#This Row],[數量]]*VLOOKUP(訂單詳細資料表格[[#This Row],[產品編號]],產品資料表格[],4,FALSE)</f>
        <v>20100</v>
      </c>
    </row>
    <row r="1119" spans="2:7" ht="16.5" customHeight="1" x14ac:dyDescent="0.25">
      <c r="B1119" s="113" t="s">
        <v>475</v>
      </c>
      <c r="C1119" s="128" t="s">
        <v>41</v>
      </c>
      <c r="D1119" s="129">
        <v>41</v>
      </c>
      <c r="E1119" s="130">
        <v>1698</v>
      </c>
      <c r="F1119" s="130">
        <f>訂單詳細資料表格[[#This Row],[數量]]*訂單詳細資料表格[[#This Row],[售價]]</f>
        <v>69618</v>
      </c>
      <c r="G1119" s="131">
        <f>訂單詳細資料表格[[#This Row],[數量]]*VLOOKUP(訂單詳細資料表格[[#This Row],[產品編號]],產品資料表格[],4,FALSE)</f>
        <v>31775</v>
      </c>
    </row>
    <row r="1120" spans="2:7" ht="16.5" customHeight="1" x14ac:dyDescent="0.25">
      <c r="B1120" s="113" t="s">
        <v>695</v>
      </c>
      <c r="C1120" s="128" t="s">
        <v>0</v>
      </c>
      <c r="D1120" s="129">
        <v>51</v>
      </c>
      <c r="E1120" s="130">
        <v>1581</v>
      </c>
      <c r="F1120" s="130">
        <f>訂單詳細資料表格[[#This Row],[數量]]*訂單詳細資料表格[[#This Row],[售價]]</f>
        <v>80631</v>
      </c>
      <c r="G1120" s="131">
        <f>訂單詳細資料表格[[#This Row],[數量]]*VLOOKUP(訂單詳細資料表格[[#This Row],[產品編號]],產品資料表格[],4,FALSE)</f>
        <v>56049</v>
      </c>
    </row>
    <row r="1121" spans="2:7" ht="16.5" customHeight="1" x14ac:dyDescent="0.25">
      <c r="B1121" s="113" t="s">
        <v>695</v>
      </c>
      <c r="C1121" s="128" t="s">
        <v>41</v>
      </c>
      <c r="D1121" s="129">
        <v>52</v>
      </c>
      <c r="E1121" s="130">
        <v>1758</v>
      </c>
      <c r="F1121" s="130">
        <f>訂單詳細資料表格[[#This Row],[數量]]*訂單詳細資料表格[[#This Row],[售價]]</f>
        <v>91416</v>
      </c>
      <c r="G1121" s="131">
        <f>訂單詳細資料表格[[#This Row],[數量]]*VLOOKUP(訂單詳細資料表格[[#This Row],[產品編號]],產品資料表格[],4,FALSE)</f>
        <v>40300</v>
      </c>
    </row>
    <row r="1122" spans="2:7" ht="16.5" customHeight="1" x14ac:dyDescent="0.25">
      <c r="B1122" s="113" t="s">
        <v>695</v>
      </c>
      <c r="C1122" s="128" t="s">
        <v>19</v>
      </c>
      <c r="D1122" s="129">
        <v>51</v>
      </c>
      <c r="E1122" s="130">
        <v>437</v>
      </c>
      <c r="F1122" s="130">
        <f>訂單詳細資料表格[[#This Row],[數量]]*訂單詳細資料表格[[#This Row],[售價]]</f>
        <v>22287</v>
      </c>
      <c r="G1122" s="131">
        <f>訂單詳細資料表格[[#This Row],[數量]]*VLOOKUP(訂單詳細資料表格[[#This Row],[產品編號]],產品資料表格[],4,FALSE)</f>
        <v>15300</v>
      </c>
    </row>
    <row r="1123" spans="2:7" ht="16.5" customHeight="1" x14ac:dyDescent="0.25">
      <c r="B1123" s="113" t="s">
        <v>476</v>
      </c>
      <c r="C1123" s="128" t="s">
        <v>14</v>
      </c>
      <c r="D1123" s="129">
        <v>44</v>
      </c>
      <c r="E1123" s="130">
        <v>1036</v>
      </c>
      <c r="F1123" s="130">
        <f>訂單詳細資料表格[[#This Row],[數量]]*訂單詳細資料表格[[#This Row],[售價]]</f>
        <v>45584</v>
      </c>
      <c r="G1123" s="131">
        <f>訂單詳細資料表格[[#This Row],[數量]]*VLOOKUP(訂單詳細資料表格[[#This Row],[產品編號]],產品資料表格[],4,FALSE)</f>
        <v>26840</v>
      </c>
    </row>
    <row r="1124" spans="2:7" ht="16.5" customHeight="1" x14ac:dyDescent="0.25">
      <c r="B1124" s="113" t="s">
        <v>476</v>
      </c>
      <c r="C1124" s="128" t="s">
        <v>38</v>
      </c>
      <c r="D1124" s="129">
        <v>52</v>
      </c>
      <c r="E1124" s="130">
        <v>2546</v>
      </c>
      <c r="F1124" s="130">
        <f>訂單詳細資料表格[[#This Row],[數量]]*訂單詳細資料表格[[#This Row],[售價]]</f>
        <v>132392</v>
      </c>
      <c r="G1124" s="131">
        <f>訂單詳細資料表格[[#This Row],[數量]]*VLOOKUP(訂單詳細資料表格[[#This Row],[產品編號]],產品資料表格[],4,FALSE)</f>
        <v>55536</v>
      </c>
    </row>
    <row r="1125" spans="2:7" ht="16.5" customHeight="1" x14ac:dyDescent="0.25">
      <c r="B1125" s="113" t="s">
        <v>476</v>
      </c>
      <c r="C1125" s="128" t="s">
        <v>1289</v>
      </c>
      <c r="D1125" s="129">
        <v>59</v>
      </c>
      <c r="E1125" s="130">
        <v>836</v>
      </c>
      <c r="F1125" s="130">
        <f>訂單詳細資料表格[[#This Row],[數量]]*訂單詳細資料表格[[#This Row],[售價]]</f>
        <v>49324</v>
      </c>
      <c r="G1125" s="131">
        <f>訂單詳細資料表格[[#This Row],[數量]]*VLOOKUP(訂單詳細資料表格[[#This Row],[產品編號]],產品資料表格[],4,FALSE)</f>
        <v>26609</v>
      </c>
    </row>
    <row r="1126" spans="2:7" ht="16.5" customHeight="1" x14ac:dyDescent="0.25">
      <c r="B1126" s="113" t="s">
        <v>476</v>
      </c>
      <c r="C1126" s="128" t="s">
        <v>51</v>
      </c>
      <c r="D1126" s="129">
        <v>62</v>
      </c>
      <c r="E1126" s="130">
        <v>2166</v>
      </c>
      <c r="F1126" s="130">
        <f>訂單詳細資料表格[[#This Row],[數量]]*訂單詳細資料表格[[#This Row],[售價]]</f>
        <v>134292</v>
      </c>
      <c r="G1126" s="131">
        <f>訂單詳細資料表格[[#This Row],[數量]]*VLOOKUP(訂單詳細資料表格[[#This Row],[產品編號]],產品資料表格[],4,FALSE)</f>
        <v>70990</v>
      </c>
    </row>
    <row r="1127" spans="2:7" ht="16.5" customHeight="1" x14ac:dyDescent="0.25">
      <c r="B1127" s="113" t="s">
        <v>476</v>
      </c>
      <c r="C1127" s="128" t="s">
        <v>7</v>
      </c>
      <c r="D1127" s="129">
        <v>46</v>
      </c>
      <c r="E1127" s="130">
        <v>1530</v>
      </c>
      <c r="F1127" s="130">
        <f>訂單詳細資料表格[[#This Row],[數量]]*訂單詳細資料表格[[#This Row],[售價]]</f>
        <v>70380</v>
      </c>
      <c r="G1127" s="131">
        <f>訂單詳細資料表格[[#This Row],[數量]]*VLOOKUP(訂單詳細資料表格[[#This Row],[產品編號]],產品資料表格[],4,FALSE)</f>
        <v>53176</v>
      </c>
    </row>
    <row r="1128" spans="2:7" ht="16.5" customHeight="1" x14ac:dyDescent="0.25">
      <c r="B1128" s="113" t="s">
        <v>476</v>
      </c>
      <c r="C1128" s="128" t="s">
        <v>35</v>
      </c>
      <c r="D1128" s="129">
        <v>37</v>
      </c>
      <c r="E1128" s="130">
        <v>2180</v>
      </c>
      <c r="F1128" s="130">
        <f>訂單詳細資料表格[[#This Row],[數量]]*訂單詳細資料表格[[#This Row],[售價]]</f>
        <v>80660</v>
      </c>
      <c r="G1128" s="131">
        <f>訂單詳細資料表格[[#This Row],[數量]]*VLOOKUP(訂單詳細資料表格[[#This Row],[產品編號]],產品資料表格[],4,FALSE)</f>
        <v>34447</v>
      </c>
    </row>
    <row r="1129" spans="2:7" ht="16.5" customHeight="1" x14ac:dyDescent="0.25">
      <c r="B1129" s="113" t="s">
        <v>476</v>
      </c>
      <c r="C1129" s="128" t="s">
        <v>40</v>
      </c>
      <c r="D1129" s="129">
        <v>58</v>
      </c>
      <c r="E1129" s="130">
        <v>156</v>
      </c>
      <c r="F1129" s="130">
        <f>訂單詳細資料表格[[#This Row],[數量]]*訂單詳細資料表格[[#This Row],[售價]]</f>
        <v>9048</v>
      </c>
      <c r="G1129" s="131">
        <f>訂單詳細資料表格[[#This Row],[數量]]*VLOOKUP(訂單詳細資料表格[[#This Row],[產品編號]],產品資料表格[],4,FALSE)</f>
        <v>5684</v>
      </c>
    </row>
    <row r="1130" spans="2:7" ht="16.5" customHeight="1" x14ac:dyDescent="0.25">
      <c r="B1130" s="113" t="s">
        <v>476</v>
      </c>
      <c r="C1130" s="128" t="s">
        <v>25</v>
      </c>
      <c r="D1130" s="129">
        <v>15</v>
      </c>
      <c r="E1130" s="130">
        <v>1105</v>
      </c>
      <c r="F1130" s="130">
        <f>訂單詳細資料表格[[#This Row],[數量]]*訂單詳細資料表格[[#This Row],[售價]]</f>
        <v>16575</v>
      </c>
      <c r="G1130" s="131">
        <f>訂單詳細資料表格[[#This Row],[數量]]*VLOOKUP(訂單詳細資料表格[[#This Row],[產品編號]],產品資料表格[],4,FALSE)</f>
        <v>9645</v>
      </c>
    </row>
    <row r="1131" spans="2:7" ht="16.5" customHeight="1" x14ac:dyDescent="0.25">
      <c r="B1131" s="113" t="s">
        <v>477</v>
      </c>
      <c r="C1131" s="128" t="s">
        <v>37</v>
      </c>
      <c r="D1131" s="129">
        <v>42</v>
      </c>
      <c r="E1131" s="130">
        <v>1516</v>
      </c>
      <c r="F1131" s="130">
        <f>訂單詳細資料表格[[#This Row],[數量]]*訂單詳細資料表格[[#This Row],[售價]]</f>
        <v>63672</v>
      </c>
      <c r="G1131" s="131">
        <f>訂單詳細資料表格[[#This Row],[數量]]*VLOOKUP(訂單詳細資料表格[[#This Row],[產品編號]],產品資料表格[],4,FALSE)</f>
        <v>33810</v>
      </c>
    </row>
    <row r="1132" spans="2:7" ht="16.5" customHeight="1" x14ac:dyDescent="0.25">
      <c r="B1132" s="113" t="s">
        <v>477</v>
      </c>
      <c r="C1132" s="128" t="s">
        <v>42</v>
      </c>
      <c r="D1132" s="129">
        <v>14</v>
      </c>
      <c r="E1132" s="130">
        <v>2046</v>
      </c>
      <c r="F1132" s="130">
        <f>訂單詳細資料表格[[#This Row],[數量]]*訂單詳細資料表格[[#This Row],[售價]]</f>
        <v>28644</v>
      </c>
      <c r="G1132" s="131">
        <f>訂單詳細資料表格[[#This Row],[數量]]*VLOOKUP(訂單詳細資料表格[[#This Row],[產品編號]],產品資料表格[],4,FALSE)</f>
        <v>16128</v>
      </c>
    </row>
    <row r="1133" spans="2:7" ht="16.5" customHeight="1" x14ac:dyDescent="0.25">
      <c r="B1133" s="113" t="s">
        <v>477</v>
      </c>
      <c r="C1133" s="128" t="s">
        <v>53</v>
      </c>
      <c r="D1133" s="129">
        <v>25</v>
      </c>
      <c r="E1133" s="130">
        <v>1144</v>
      </c>
      <c r="F1133" s="130">
        <f>訂單詳細資料表格[[#This Row],[數量]]*訂單詳細資料表格[[#This Row],[售價]]</f>
        <v>28600</v>
      </c>
      <c r="G1133" s="131">
        <f>訂單詳細資料表格[[#This Row],[數量]]*VLOOKUP(訂單詳細資料表格[[#This Row],[產品編號]],產品資料表格[],4,FALSE)</f>
        <v>18925</v>
      </c>
    </row>
    <row r="1134" spans="2:7" ht="16.5" customHeight="1" x14ac:dyDescent="0.25">
      <c r="B1134" s="113" t="s">
        <v>696</v>
      </c>
      <c r="C1134" s="128" t="s">
        <v>22</v>
      </c>
      <c r="D1134" s="129">
        <v>31</v>
      </c>
      <c r="E1134" s="130">
        <v>1041</v>
      </c>
      <c r="F1134" s="130">
        <f>訂單詳細資料表格[[#This Row],[數量]]*訂單詳細資料表格[[#This Row],[售價]]</f>
        <v>32271</v>
      </c>
      <c r="G1134" s="131">
        <f>訂單詳細資料表格[[#This Row],[數量]]*VLOOKUP(訂單詳細資料表格[[#This Row],[產品編號]],產品資料表格[],4,FALSE)</f>
        <v>25482</v>
      </c>
    </row>
    <row r="1135" spans="2:7" ht="16.5" customHeight="1" x14ac:dyDescent="0.25">
      <c r="B1135" s="113" t="s">
        <v>478</v>
      </c>
      <c r="C1135" s="128" t="s">
        <v>17</v>
      </c>
      <c r="D1135" s="129">
        <v>47</v>
      </c>
      <c r="E1135" s="130">
        <v>143</v>
      </c>
      <c r="F1135" s="130">
        <f>訂單詳細資料表格[[#This Row],[數量]]*訂單詳細資料表格[[#This Row],[售價]]</f>
        <v>6721</v>
      </c>
      <c r="G1135" s="131">
        <f>訂單詳細資料表格[[#This Row],[數量]]*VLOOKUP(訂單詳細資料表格[[#This Row],[產品編號]],產品資料表格[],4,FALSE)</f>
        <v>4982</v>
      </c>
    </row>
    <row r="1136" spans="2:7" ht="16.5" customHeight="1" x14ac:dyDescent="0.25">
      <c r="B1136" s="113" t="s">
        <v>478</v>
      </c>
      <c r="C1136" s="128" t="s">
        <v>24</v>
      </c>
      <c r="D1136" s="129">
        <v>56</v>
      </c>
      <c r="E1136" s="130">
        <v>1442</v>
      </c>
      <c r="F1136" s="130">
        <f>訂單詳細資料表格[[#This Row],[數量]]*訂單詳細資料表格[[#This Row],[售價]]</f>
        <v>80752</v>
      </c>
      <c r="G1136" s="131">
        <f>訂單詳細資料表格[[#This Row],[數量]]*VLOOKUP(訂單詳細資料表格[[#This Row],[產品編號]],產品資料表格[],4,FALSE)</f>
        <v>35840</v>
      </c>
    </row>
    <row r="1137" spans="2:7" ht="16.5" customHeight="1" x14ac:dyDescent="0.25">
      <c r="B1137" s="113" t="s">
        <v>697</v>
      </c>
      <c r="C1137" s="128" t="s">
        <v>52</v>
      </c>
      <c r="D1137" s="129">
        <v>29</v>
      </c>
      <c r="E1137" s="130">
        <v>663</v>
      </c>
      <c r="F1137" s="130">
        <f>訂單詳細資料表格[[#This Row],[數量]]*訂單詳細資料表格[[#This Row],[售價]]</f>
        <v>19227</v>
      </c>
      <c r="G1137" s="131">
        <f>訂單詳細資料表格[[#This Row],[數量]]*VLOOKUP(訂單詳細資料表格[[#This Row],[產品編號]],產品資料表格[],4,FALSE)</f>
        <v>11571</v>
      </c>
    </row>
    <row r="1138" spans="2:7" ht="16.5" customHeight="1" x14ac:dyDescent="0.25">
      <c r="B1138" s="113" t="s">
        <v>479</v>
      </c>
      <c r="C1138" s="128" t="s">
        <v>41</v>
      </c>
      <c r="D1138" s="129">
        <v>16</v>
      </c>
      <c r="E1138" s="130">
        <v>1633</v>
      </c>
      <c r="F1138" s="130">
        <f>訂單詳細資料表格[[#This Row],[數量]]*訂單詳細資料表格[[#This Row],[售價]]</f>
        <v>26128</v>
      </c>
      <c r="G1138" s="131">
        <f>訂單詳細資料表格[[#This Row],[數量]]*VLOOKUP(訂單詳細資料表格[[#This Row],[產品編號]],產品資料表格[],4,FALSE)</f>
        <v>12400</v>
      </c>
    </row>
    <row r="1139" spans="2:7" ht="16.5" customHeight="1" x14ac:dyDescent="0.25">
      <c r="B1139" s="113" t="s">
        <v>698</v>
      </c>
      <c r="C1139" s="128" t="s">
        <v>38</v>
      </c>
      <c r="D1139" s="129">
        <v>29</v>
      </c>
      <c r="E1139" s="130">
        <v>1502</v>
      </c>
      <c r="F1139" s="130">
        <f>訂單詳細資料表格[[#This Row],[數量]]*訂單詳細資料表格[[#This Row],[售價]]</f>
        <v>43558</v>
      </c>
      <c r="G1139" s="131">
        <f>訂單詳細資料表格[[#This Row],[數量]]*VLOOKUP(訂單詳細資料表格[[#This Row],[產品編號]],產品資料表格[],4,FALSE)</f>
        <v>30972</v>
      </c>
    </row>
    <row r="1140" spans="2:7" ht="16.5" customHeight="1" x14ac:dyDescent="0.25">
      <c r="B1140" s="113" t="s">
        <v>480</v>
      </c>
      <c r="C1140" s="128" t="s">
        <v>37</v>
      </c>
      <c r="D1140" s="129">
        <v>27</v>
      </c>
      <c r="E1140" s="130">
        <v>1485</v>
      </c>
      <c r="F1140" s="130">
        <f>訂單詳細資料表格[[#This Row],[數量]]*訂單詳細資料表格[[#This Row],[售價]]</f>
        <v>40095</v>
      </c>
      <c r="G1140" s="131">
        <f>訂單詳細資料表格[[#This Row],[數量]]*VLOOKUP(訂單詳細資料表格[[#This Row],[產品編號]],產品資料表格[],4,FALSE)</f>
        <v>21735</v>
      </c>
    </row>
    <row r="1141" spans="2:7" ht="16.5" customHeight="1" x14ac:dyDescent="0.25">
      <c r="B1141" s="113" t="s">
        <v>481</v>
      </c>
      <c r="C1141" s="128" t="s">
        <v>37</v>
      </c>
      <c r="D1141" s="129">
        <v>24</v>
      </c>
      <c r="E1141" s="130">
        <v>1717</v>
      </c>
      <c r="F1141" s="130">
        <f>訂單詳細資料表格[[#This Row],[數量]]*訂單詳細資料表格[[#This Row],[售價]]</f>
        <v>41208</v>
      </c>
      <c r="G1141" s="131">
        <f>訂單詳細資料表格[[#This Row],[數量]]*VLOOKUP(訂單詳細資料表格[[#This Row],[產品編號]],產品資料表格[],4,FALSE)</f>
        <v>19320</v>
      </c>
    </row>
    <row r="1142" spans="2:7" ht="16.5" customHeight="1" x14ac:dyDescent="0.25">
      <c r="B1142" s="113" t="s">
        <v>482</v>
      </c>
      <c r="C1142" s="128" t="s">
        <v>21</v>
      </c>
      <c r="D1142" s="129">
        <v>47</v>
      </c>
      <c r="E1142" s="130">
        <v>413</v>
      </c>
      <c r="F1142" s="130">
        <f>訂單詳細資料表格[[#This Row],[數量]]*訂單詳細資料表格[[#This Row],[售價]]</f>
        <v>19411</v>
      </c>
      <c r="G1142" s="131">
        <f>訂單詳細資料表格[[#This Row],[數量]]*VLOOKUP(訂單詳細資料表格[[#This Row],[產品編號]],產品資料表格[],4,FALSE)</f>
        <v>13536</v>
      </c>
    </row>
    <row r="1143" spans="2:7" ht="16.5" customHeight="1" x14ac:dyDescent="0.25">
      <c r="B1143" s="113" t="s">
        <v>482</v>
      </c>
      <c r="C1143" s="128" t="s">
        <v>22</v>
      </c>
      <c r="D1143" s="129">
        <v>66</v>
      </c>
      <c r="E1143" s="130">
        <v>1017</v>
      </c>
      <c r="F1143" s="130">
        <f>訂單詳細資料表格[[#This Row],[數量]]*訂單詳細資料表格[[#This Row],[售價]]</f>
        <v>67122</v>
      </c>
      <c r="G1143" s="131">
        <f>訂單詳細資料表格[[#This Row],[數量]]*VLOOKUP(訂單詳細資料表格[[#This Row],[產品編號]],產品資料表格[],4,FALSE)</f>
        <v>54252</v>
      </c>
    </row>
    <row r="1144" spans="2:7" ht="16.5" customHeight="1" x14ac:dyDescent="0.25">
      <c r="B1144" s="113" t="s">
        <v>482</v>
      </c>
      <c r="C1144" s="128" t="s">
        <v>50</v>
      </c>
      <c r="D1144" s="129">
        <v>25</v>
      </c>
      <c r="E1144" s="130">
        <v>383</v>
      </c>
      <c r="F1144" s="130">
        <f>訂單詳細資料表格[[#This Row],[數量]]*訂單詳細資料表格[[#This Row],[售價]]</f>
        <v>9575</v>
      </c>
      <c r="G1144" s="131">
        <f>訂單詳細資料表格[[#This Row],[數量]]*VLOOKUP(訂單詳細資料表格[[#This Row],[產品編號]],產品資料表格[],4,FALSE)</f>
        <v>6100</v>
      </c>
    </row>
    <row r="1145" spans="2:7" ht="16.5" customHeight="1" x14ac:dyDescent="0.25">
      <c r="B1145" s="113" t="s">
        <v>482</v>
      </c>
      <c r="C1145" s="128" t="s">
        <v>52</v>
      </c>
      <c r="D1145" s="129">
        <v>61</v>
      </c>
      <c r="E1145" s="130">
        <v>498</v>
      </c>
      <c r="F1145" s="130">
        <f>訂單詳細資料表格[[#This Row],[數量]]*訂單詳細資料表格[[#This Row],[售價]]</f>
        <v>30378</v>
      </c>
      <c r="G1145" s="131">
        <f>訂單詳細資料表格[[#This Row],[數量]]*VLOOKUP(訂單詳細資料表格[[#This Row],[產品編號]],產品資料表格[],4,FALSE)</f>
        <v>24339</v>
      </c>
    </row>
    <row r="1146" spans="2:7" ht="16.5" customHeight="1" x14ac:dyDescent="0.25">
      <c r="B1146" s="113" t="s">
        <v>482</v>
      </c>
      <c r="C1146" s="128" t="s">
        <v>7</v>
      </c>
      <c r="D1146" s="129">
        <v>55</v>
      </c>
      <c r="E1146" s="130">
        <v>1502</v>
      </c>
      <c r="F1146" s="130">
        <f>訂單詳細資料表格[[#This Row],[數量]]*訂單詳細資料表格[[#This Row],[售價]]</f>
        <v>82610</v>
      </c>
      <c r="G1146" s="131">
        <f>訂單詳細資料表格[[#This Row],[數量]]*VLOOKUP(訂單詳細資料表格[[#This Row],[產品編號]],產品資料表格[],4,FALSE)</f>
        <v>63580</v>
      </c>
    </row>
    <row r="1147" spans="2:7" ht="16.5" customHeight="1" x14ac:dyDescent="0.25">
      <c r="B1147" s="113" t="s">
        <v>482</v>
      </c>
      <c r="C1147" s="128" t="s">
        <v>25</v>
      </c>
      <c r="D1147" s="129">
        <v>47</v>
      </c>
      <c r="E1147" s="130">
        <v>887</v>
      </c>
      <c r="F1147" s="130">
        <f>訂單詳細資料表格[[#This Row],[數量]]*訂單詳細資料表格[[#This Row],[售價]]</f>
        <v>41689</v>
      </c>
      <c r="G1147" s="131">
        <f>訂單詳細資料表格[[#This Row],[數量]]*VLOOKUP(訂單詳細資料表格[[#This Row],[產品編號]],產品資料表格[],4,FALSE)</f>
        <v>30221</v>
      </c>
    </row>
    <row r="1148" spans="2:7" ht="16.5" customHeight="1" x14ac:dyDescent="0.25">
      <c r="B1148" s="113" t="s">
        <v>482</v>
      </c>
      <c r="C1148" s="128" t="s">
        <v>29</v>
      </c>
      <c r="D1148" s="129">
        <v>50</v>
      </c>
      <c r="E1148" s="130">
        <v>1080</v>
      </c>
      <c r="F1148" s="130">
        <f>訂單詳細資料表格[[#This Row],[數量]]*訂單詳細資料表格[[#This Row],[售價]]</f>
        <v>54000</v>
      </c>
      <c r="G1148" s="131">
        <f>訂單詳細資料表格[[#This Row],[數量]]*VLOOKUP(訂單詳細資料表格[[#This Row],[產品編號]],產品資料表格[],4,FALSE)</f>
        <v>44850</v>
      </c>
    </row>
    <row r="1149" spans="2:7" ht="16.5" customHeight="1" x14ac:dyDescent="0.25">
      <c r="B1149" s="113" t="s">
        <v>699</v>
      </c>
      <c r="C1149" s="128" t="s">
        <v>54</v>
      </c>
      <c r="D1149" s="129">
        <v>12</v>
      </c>
      <c r="E1149" s="130">
        <v>134</v>
      </c>
      <c r="F1149" s="130">
        <f>訂單詳細資料表格[[#This Row],[數量]]*訂單詳細資料表格[[#This Row],[售價]]</f>
        <v>1608</v>
      </c>
      <c r="G1149" s="131">
        <f>訂單詳細資料表格[[#This Row],[數量]]*VLOOKUP(訂單詳細資料表格[[#This Row],[產品編號]],產品資料表格[],4,FALSE)</f>
        <v>1080</v>
      </c>
    </row>
    <row r="1150" spans="2:7" ht="16.5" customHeight="1" x14ac:dyDescent="0.25">
      <c r="B1150" s="113" t="s">
        <v>483</v>
      </c>
      <c r="C1150" s="128" t="s">
        <v>41</v>
      </c>
      <c r="D1150" s="129">
        <v>45</v>
      </c>
      <c r="E1150" s="130">
        <v>1498</v>
      </c>
      <c r="F1150" s="130">
        <f>訂單詳細資料表格[[#This Row],[數量]]*訂單詳細資料表格[[#This Row],[售價]]</f>
        <v>67410</v>
      </c>
      <c r="G1150" s="131">
        <f>訂單詳細資料表格[[#This Row],[數量]]*VLOOKUP(訂單詳細資料表格[[#This Row],[產品編號]],產品資料表格[],4,FALSE)</f>
        <v>34875</v>
      </c>
    </row>
    <row r="1151" spans="2:7" ht="16.5" customHeight="1" x14ac:dyDescent="0.25">
      <c r="B1151" s="113" t="s">
        <v>483</v>
      </c>
      <c r="C1151" s="128" t="s">
        <v>42</v>
      </c>
      <c r="D1151" s="129">
        <v>32</v>
      </c>
      <c r="E1151" s="130">
        <v>2105</v>
      </c>
      <c r="F1151" s="130">
        <f>訂單詳細資料表格[[#This Row],[數量]]*訂單詳細資料表格[[#This Row],[售價]]</f>
        <v>67360</v>
      </c>
      <c r="G1151" s="131">
        <f>訂單詳細資料表格[[#This Row],[數量]]*VLOOKUP(訂單詳細資料表格[[#This Row],[產品編號]],產品資料表格[],4,FALSE)</f>
        <v>36864</v>
      </c>
    </row>
    <row r="1152" spans="2:7" ht="16.5" customHeight="1" x14ac:dyDescent="0.25">
      <c r="B1152" s="113" t="s">
        <v>483</v>
      </c>
      <c r="C1152" s="128" t="s">
        <v>52</v>
      </c>
      <c r="D1152" s="129">
        <v>26</v>
      </c>
      <c r="E1152" s="130">
        <v>525</v>
      </c>
      <c r="F1152" s="130">
        <f>訂單詳細資料表格[[#This Row],[數量]]*訂單詳細資料表格[[#This Row],[售價]]</f>
        <v>13650</v>
      </c>
      <c r="G1152" s="131">
        <f>訂單詳細資料表格[[#This Row],[數量]]*VLOOKUP(訂單詳細資料表格[[#This Row],[產品編號]],產品資料表格[],4,FALSE)</f>
        <v>10374</v>
      </c>
    </row>
    <row r="1153" spans="2:7" ht="16.5" customHeight="1" x14ac:dyDescent="0.25">
      <c r="B1153" s="113" t="s">
        <v>483</v>
      </c>
      <c r="C1153" s="128" t="s">
        <v>31</v>
      </c>
      <c r="D1153" s="129">
        <v>24</v>
      </c>
      <c r="E1153" s="130">
        <v>1705</v>
      </c>
      <c r="F1153" s="130">
        <f>訂單詳細資料表格[[#This Row],[數量]]*訂單詳細資料表格[[#This Row],[售價]]</f>
        <v>40920</v>
      </c>
      <c r="G1153" s="131">
        <f>訂單詳細資料表格[[#This Row],[數量]]*VLOOKUP(訂單詳細資料表格[[#This Row],[產品編號]],產品資料表格[],4,FALSE)</f>
        <v>22728</v>
      </c>
    </row>
    <row r="1154" spans="2:7" ht="16.5" customHeight="1" x14ac:dyDescent="0.25">
      <c r="B1154" s="113" t="s">
        <v>700</v>
      </c>
      <c r="C1154" s="128" t="s">
        <v>35</v>
      </c>
      <c r="D1154" s="129">
        <v>28</v>
      </c>
      <c r="E1154" s="130">
        <v>2161</v>
      </c>
      <c r="F1154" s="130">
        <f>訂單詳細資料表格[[#This Row],[數量]]*訂單詳細資料表格[[#This Row],[售價]]</f>
        <v>60508</v>
      </c>
      <c r="G1154" s="131">
        <f>訂單詳細資料表格[[#This Row],[數量]]*VLOOKUP(訂單詳細資料表格[[#This Row],[產品編號]],產品資料表格[],4,FALSE)</f>
        <v>26068</v>
      </c>
    </row>
    <row r="1155" spans="2:7" ht="16.5" customHeight="1" x14ac:dyDescent="0.25">
      <c r="B1155" s="113" t="s">
        <v>700</v>
      </c>
      <c r="C1155" s="128" t="s">
        <v>24</v>
      </c>
      <c r="D1155" s="129">
        <v>36</v>
      </c>
      <c r="E1155" s="130">
        <v>1289</v>
      </c>
      <c r="F1155" s="130">
        <f>訂單詳細資料表格[[#This Row],[數量]]*訂單詳細資料表格[[#This Row],[售價]]</f>
        <v>46404</v>
      </c>
      <c r="G1155" s="131">
        <f>訂單詳細資料表格[[#This Row],[數量]]*VLOOKUP(訂單詳細資料表格[[#This Row],[產品編號]],產品資料表格[],4,FALSE)</f>
        <v>23040</v>
      </c>
    </row>
    <row r="1156" spans="2:7" ht="16.5" customHeight="1" x14ac:dyDescent="0.25">
      <c r="B1156" s="113" t="s">
        <v>484</v>
      </c>
      <c r="C1156" s="128" t="s">
        <v>15</v>
      </c>
      <c r="D1156" s="129">
        <v>20</v>
      </c>
      <c r="E1156" s="130">
        <v>1089</v>
      </c>
      <c r="F1156" s="130">
        <f>訂單詳細資料表格[[#This Row],[數量]]*訂單詳細資料表格[[#This Row],[售價]]</f>
        <v>21780</v>
      </c>
      <c r="G1156" s="131">
        <f>訂單詳細資料表格[[#This Row],[數量]]*VLOOKUP(訂單詳細資料表格[[#This Row],[產品編號]],產品資料表格[],4,FALSE)</f>
        <v>13180</v>
      </c>
    </row>
    <row r="1157" spans="2:7" ht="16.5" customHeight="1" x14ac:dyDescent="0.25">
      <c r="B1157" s="113" t="s">
        <v>484</v>
      </c>
      <c r="C1157" s="128" t="s">
        <v>7</v>
      </c>
      <c r="D1157" s="129">
        <v>53</v>
      </c>
      <c r="E1157" s="130">
        <v>1418</v>
      </c>
      <c r="F1157" s="130">
        <f>訂單詳細資料表格[[#This Row],[數量]]*訂單詳細資料表格[[#This Row],[售價]]</f>
        <v>75154</v>
      </c>
      <c r="G1157" s="131">
        <f>訂單詳細資料表格[[#This Row],[數量]]*VLOOKUP(訂單詳細資料表格[[#This Row],[產品編號]],產品資料表格[],4,FALSE)</f>
        <v>61268</v>
      </c>
    </row>
    <row r="1158" spans="2:7" ht="16.5" customHeight="1" x14ac:dyDescent="0.25">
      <c r="B1158" s="113" t="s">
        <v>484</v>
      </c>
      <c r="C1158" s="128" t="s">
        <v>17</v>
      </c>
      <c r="D1158" s="129">
        <v>38</v>
      </c>
      <c r="E1158" s="130">
        <v>133</v>
      </c>
      <c r="F1158" s="130">
        <f>訂單詳細資料表格[[#This Row],[數量]]*訂單詳細資料表格[[#This Row],[售價]]</f>
        <v>5054</v>
      </c>
      <c r="G1158" s="131">
        <f>訂單詳細資料表格[[#This Row],[數量]]*VLOOKUP(訂單詳細資料表格[[#This Row],[產品編號]],產品資料表格[],4,FALSE)</f>
        <v>4028</v>
      </c>
    </row>
    <row r="1159" spans="2:7" ht="16.5" customHeight="1" x14ac:dyDescent="0.25">
      <c r="B1159" s="113" t="s">
        <v>484</v>
      </c>
      <c r="C1159" s="128" t="s">
        <v>51</v>
      </c>
      <c r="D1159" s="129">
        <v>50</v>
      </c>
      <c r="E1159" s="130">
        <v>1790</v>
      </c>
      <c r="F1159" s="130">
        <f>訂單詳細資料表格[[#This Row],[數量]]*訂單詳細資料表格[[#This Row],[售價]]</f>
        <v>89500</v>
      </c>
      <c r="G1159" s="131">
        <f>訂單詳細資料表格[[#This Row],[數量]]*VLOOKUP(訂單詳細資料表格[[#This Row],[產品編號]],產品資料表格[],4,FALSE)</f>
        <v>57250</v>
      </c>
    </row>
    <row r="1160" spans="2:7" ht="16.5" customHeight="1" x14ac:dyDescent="0.25">
      <c r="B1160" s="113" t="s">
        <v>484</v>
      </c>
      <c r="C1160" s="128" t="s">
        <v>19</v>
      </c>
      <c r="D1160" s="129">
        <v>62</v>
      </c>
      <c r="E1160" s="130">
        <v>474</v>
      </c>
      <c r="F1160" s="130">
        <f>訂單詳細資料表格[[#This Row],[數量]]*訂單詳細資料表格[[#This Row],[售價]]</f>
        <v>29388</v>
      </c>
      <c r="G1160" s="131">
        <f>訂單詳細資料表格[[#This Row],[數量]]*VLOOKUP(訂單詳細資料表格[[#This Row],[產品編號]],產品資料表格[],4,FALSE)</f>
        <v>18600</v>
      </c>
    </row>
    <row r="1161" spans="2:7" ht="16.5" customHeight="1" x14ac:dyDescent="0.25">
      <c r="B1161" s="113" t="s">
        <v>701</v>
      </c>
      <c r="C1161" s="128" t="s">
        <v>42</v>
      </c>
      <c r="D1161" s="129">
        <v>12</v>
      </c>
      <c r="E1161" s="130">
        <v>1967</v>
      </c>
      <c r="F1161" s="130">
        <f>訂單詳細資料表格[[#This Row],[數量]]*訂單詳細資料表格[[#This Row],[售價]]</f>
        <v>23604</v>
      </c>
      <c r="G1161" s="131">
        <f>訂單詳細資料表格[[#This Row],[數量]]*VLOOKUP(訂單詳細資料表格[[#This Row],[產品編號]],產品資料表格[],4,FALSE)</f>
        <v>13824</v>
      </c>
    </row>
    <row r="1162" spans="2:7" ht="16.5" customHeight="1" x14ac:dyDescent="0.25">
      <c r="B1162" s="113" t="s">
        <v>701</v>
      </c>
      <c r="C1162" s="128" t="s">
        <v>44</v>
      </c>
      <c r="D1162" s="129">
        <v>28</v>
      </c>
      <c r="E1162" s="130">
        <v>1423</v>
      </c>
      <c r="F1162" s="130">
        <f>訂單詳細資料表格[[#This Row],[數量]]*訂單詳細資料表格[[#This Row],[售價]]</f>
        <v>39844</v>
      </c>
      <c r="G1162" s="131">
        <f>訂單詳細資料表格[[#This Row],[數量]]*VLOOKUP(訂單詳細資料表格[[#This Row],[產品編號]],產品資料表格[],4,FALSE)</f>
        <v>15372</v>
      </c>
    </row>
    <row r="1163" spans="2:7" ht="16.5" customHeight="1" x14ac:dyDescent="0.25">
      <c r="B1163" s="113" t="s">
        <v>701</v>
      </c>
      <c r="C1163" s="128" t="s">
        <v>32</v>
      </c>
      <c r="D1163" s="129">
        <v>59</v>
      </c>
      <c r="E1163" s="130">
        <v>1440</v>
      </c>
      <c r="F1163" s="130">
        <f>訂單詳細資料表格[[#This Row],[數量]]*訂單詳細資料表格[[#This Row],[售價]]</f>
        <v>84960</v>
      </c>
      <c r="G1163" s="131">
        <f>訂單詳細資料表格[[#This Row],[數量]]*VLOOKUP(訂單詳細資料表格[[#This Row],[產品編號]],產品資料表格[],4,FALSE)</f>
        <v>46728</v>
      </c>
    </row>
    <row r="1164" spans="2:7" ht="16.5" customHeight="1" x14ac:dyDescent="0.25">
      <c r="B1164" s="113" t="s">
        <v>702</v>
      </c>
      <c r="C1164" s="128" t="s">
        <v>13</v>
      </c>
      <c r="D1164" s="129">
        <v>53</v>
      </c>
      <c r="E1164" s="130">
        <v>388</v>
      </c>
      <c r="F1164" s="130">
        <f>訂單詳細資料表格[[#This Row],[數量]]*訂單詳細資料表格[[#This Row],[售價]]</f>
        <v>20564</v>
      </c>
      <c r="G1164" s="131">
        <f>訂單詳細資料表格[[#This Row],[數量]]*VLOOKUP(訂單詳細資料表格[[#This Row],[產品編號]],產品資料表格[],4,FALSE)</f>
        <v>12508</v>
      </c>
    </row>
    <row r="1165" spans="2:7" ht="16.5" customHeight="1" x14ac:dyDescent="0.25">
      <c r="B1165" s="113" t="s">
        <v>702</v>
      </c>
      <c r="C1165" s="128" t="s">
        <v>17</v>
      </c>
      <c r="D1165" s="129">
        <v>16</v>
      </c>
      <c r="E1165" s="130">
        <v>218</v>
      </c>
      <c r="F1165" s="130">
        <f>訂單詳細資料表格[[#This Row],[數量]]*訂單詳細資料表格[[#This Row],[售價]]</f>
        <v>3488</v>
      </c>
      <c r="G1165" s="131">
        <f>訂單詳細資料表格[[#This Row],[數量]]*VLOOKUP(訂單詳細資料表格[[#This Row],[產品編號]],產品資料表格[],4,FALSE)</f>
        <v>1696</v>
      </c>
    </row>
    <row r="1166" spans="2:7" ht="16.5" customHeight="1" x14ac:dyDescent="0.25">
      <c r="B1166" s="113" t="s">
        <v>702</v>
      </c>
      <c r="C1166" s="128" t="s">
        <v>2</v>
      </c>
      <c r="D1166" s="129">
        <v>32</v>
      </c>
      <c r="E1166" s="130">
        <v>549</v>
      </c>
      <c r="F1166" s="130">
        <f>訂單詳細資料表格[[#This Row],[數量]]*訂單詳細資料表格[[#This Row],[售價]]</f>
        <v>17568</v>
      </c>
      <c r="G1166" s="131">
        <f>訂單詳細資料表格[[#This Row],[數量]]*VLOOKUP(訂單詳細資料表格[[#This Row],[產品編號]],產品資料表格[],4,FALSE)</f>
        <v>13600</v>
      </c>
    </row>
    <row r="1167" spans="2:7" ht="16.5" customHeight="1" x14ac:dyDescent="0.25">
      <c r="B1167" s="113" t="s">
        <v>485</v>
      </c>
      <c r="C1167" s="128" t="s">
        <v>37</v>
      </c>
      <c r="D1167" s="129">
        <v>57</v>
      </c>
      <c r="E1167" s="130">
        <v>1679</v>
      </c>
      <c r="F1167" s="130">
        <f>訂單詳細資料表格[[#This Row],[數量]]*訂單詳細資料表格[[#This Row],[售價]]</f>
        <v>95703</v>
      </c>
      <c r="G1167" s="131">
        <f>訂單詳細資料表格[[#This Row],[數量]]*VLOOKUP(訂單詳細資料表格[[#This Row],[產品編號]],產品資料表格[],4,FALSE)</f>
        <v>45885</v>
      </c>
    </row>
    <row r="1168" spans="2:7" ht="16.5" customHeight="1" x14ac:dyDescent="0.25">
      <c r="B1168" s="113" t="s">
        <v>485</v>
      </c>
      <c r="C1168" s="128" t="s">
        <v>15</v>
      </c>
      <c r="D1168" s="129">
        <v>19</v>
      </c>
      <c r="E1168" s="130">
        <v>1203</v>
      </c>
      <c r="F1168" s="130">
        <f>訂單詳細資料表格[[#This Row],[數量]]*訂單詳細資料表格[[#This Row],[售價]]</f>
        <v>22857</v>
      </c>
      <c r="G1168" s="131">
        <f>訂單詳細資料表格[[#This Row],[數量]]*VLOOKUP(訂單詳細資料表格[[#This Row],[產品編號]],產品資料表格[],4,FALSE)</f>
        <v>12521</v>
      </c>
    </row>
    <row r="1169" spans="2:7" ht="16.5" customHeight="1" x14ac:dyDescent="0.25">
      <c r="B1169" s="113" t="s">
        <v>703</v>
      </c>
      <c r="C1169" s="128" t="s">
        <v>29</v>
      </c>
      <c r="D1169" s="129">
        <v>65</v>
      </c>
      <c r="E1169" s="130">
        <v>1273</v>
      </c>
      <c r="F1169" s="130">
        <f>訂單詳細資料表格[[#This Row],[數量]]*訂單詳細資料表格[[#This Row],[售價]]</f>
        <v>82745</v>
      </c>
      <c r="G1169" s="131">
        <f>訂單詳細資料表格[[#This Row],[數量]]*VLOOKUP(訂單詳細資料表格[[#This Row],[產品編號]],產品資料表格[],4,FALSE)</f>
        <v>58305</v>
      </c>
    </row>
    <row r="1170" spans="2:7" ht="16.5" customHeight="1" x14ac:dyDescent="0.25">
      <c r="B1170" s="113" t="s">
        <v>486</v>
      </c>
      <c r="C1170" s="128" t="s">
        <v>42</v>
      </c>
      <c r="D1170" s="129">
        <v>41</v>
      </c>
      <c r="E1170" s="130">
        <v>2058</v>
      </c>
      <c r="F1170" s="130">
        <f>訂單詳細資料表格[[#This Row],[數量]]*訂單詳細資料表格[[#This Row],[售價]]</f>
        <v>84378</v>
      </c>
      <c r="G1170" s="131">
        <f>訂單詳細資料表格[[#This Row],[數量]]*VLOOKUP(訂單詳細資料表格[[#This Row],[產品編號]],產品資料表格[],4,FALSE)</f>
        <v>47232</v>
      </c>
    </row>
    <row r="1171" spans="2:7" ht="16.5" customHeight="1" x14ac:dyDescent="0.25">
      <c r="B1171" s="113" t="s">
        <v>486</v>
      </c>
      <c r="C1171" s="128" t="s">
        <v>38</v>
      </c>
      <c r="D1171" s="129">
        <v>32</v>
      </c>
      <c r="E1171" s="130">
        <v>2135</v>
      </c>
      <c r="F1171" s="130">
        <f>訂單詳細資料表格[[#This Row],[數量]]*訂單詳細資料表格[[#This Row],[售價]]</f>
        <v>68320</v>
      </c>
      <c r="G1171" s="131">
        <f>訂單詳細資料表格[[#This Row],[數量]]*VLOOKUP(訂單詳細資料表格[[#This Row],[產品編號]],產品資料表格[],4,FALSE)</f>
        <v>34176</v>
      </c>
    </row>
    <row r="1172" spans="2:7" ht="16.5" customHeight="1" x14ac:dyDescent="0.25">
      <c r="B1172" s="113" t="s">
        <v>704</v>
      </c>
      <c r="C1172" s="128" t="s">
        <v>22</v>
      </c>
      <c r="D1172" s="129">
        <v>22</v>
      </c>
      <c r="E1172" s="130">
        <v>1532</v>
      </c>
      <c r="F1172" s="130">
        <f>訂單詳細資料表格[[#This Row],[數量]]*訂單詳細資料表格[[#This Row],[售價]]</f>
        <v>33704</v>
      </c>
      <c r="G1172" s="131">
        <f>訂單詳細資料表格[[#This Row],[數量]]*VLOOKUP(訂單詳細資料表格[[#This Row],[產品編號]],產品資料表格[],4,FALSE)</f>
        <v>18084</v>
      </c>
    </row>
    <row r="1173" spans="2:7" ht="16.5" customHeight="1" x14ac:dyDescent="0.25">
      <c r="B1173" s="113" t="s">
        <v>487</v>
      </c>
      <c r="C1173" s="128" t="s">
        <v>0</v>
      </c>
      <c r="D1173" s="129">
        <v>38</v>
      </c>
      <c r="E1173" s="130">
        <v>1528</v>
      </c>
      <c r="F1173" s="130">
        <f>訂單詳細資料表格[[#This Row],[數量]]*訂單詳細資料表格[[#This Row],[售價]]</f>
        <v>58064</v>
      </c>
      <c r="G1173" s="131">
        <f>訂單詳細資料表格[[#This Row],[數量]]*VLOOKUP(訂單詳細資料表格[[#This Row],[產品編號]],產品資料表格[],4,FALSE)</f>
        <v>41762</v>
      </c>
    </row>
    <row r="1174" spans="2:7" ht="16.5" customHeight="1" x14ac:dyDescent="0.25">
      <c r="B1174" s="113" t="s">
        <v>487</v>
      </c>
      <c r="C1174" s="128" t="s">
        <v>42</v>
      </c>
      <c r="D1174" s="129">
        <v>70</v>
      </c>
      <c r="E1174" s="130">
        <v>1639</v>
      </c>
      <c r="F1174" s="130">
        <f>訂單詳細資料表格[[#This Row],[數量]]*訂單詳細資料表格[[#This Row],[售價]]</f>
        <v>114730</v>
      </c>
      <c r="G1174" s="131">
        <f>訂單詳細資料表格[[#This Row],[數量]]*VLOOKUP(訂單詳細資料表格[[#This Row],[產品編號]],產品資料表格[],4,FALSE)</f>
        <v>80640</v>
      </c>
    </row>
    <row r="1175" spans="2:7" ht="16.5" customHeight="1" x14ac:dyDescent="0.25">
      <c r="B1175" s="113" t="s">
        <v>487</v>
      </c>
      <c r="C1175" s="128" t="s">
        <v>51</v>
      </c>
      <c r="D1175" s="129">
        <v>17</v>
      </c>
      <c r="E1175" s="130">
        <v>1548</v>
      </c>
      <c r="F1175" s="130">
        <f>訂單詳細資料表格[[#This Row],[數量]]*訂單詳細資料表格[[#This Row],[售價]]</f>
        <v>26316</v>
      </c>
      <c r="G1175" s="131">
        <f>訂單詳細資料表格[[#This Row],[數量]]*VLOOKUP(訂單詳細資料表格[[#This Row],[產品編號]],產品資料表格[],4,FALSE)</f>
        <v>19465</v>
      </c>
    </row>
    <row r="1176" spans="2:7" ht="16.5" customHeight="1" x14ac:dyDescent="0.25">
      <c r="B1176" s="113" t="s">
        <v>487</v>
      </c>
      <c r="C1176" s="128" t="s">
        <v>5</v>
      </c>
      <c r="D1176" s="129">
        <v>45</v>
      </c>
      <c r="E1176" s="130">
        <v>480</v>
      </c>
      <c r="F1176" s="130">
        <f>訂單詳細資料表格[[#This Row],[數量]]*訂單詳細資料表格[[#This Row],[售價]]</f>
        <v>21600</v>
      </c>
      <c r="G1176" s="131">
        <f>訂單詳細資料表格[[#This Row],[數量]]*VLOOKUP(訂單詳細資料表格[[#This Row],[產品編號]],產品資料表格[],4,FALSE)</f>
        <v>9450</v>
      </c>
    </row>
    <row r="1177" spans="2:7" ht="16.5" customHeight="1" x14ac:dyDescent="0.25">
      <c r="B1177" s="113" t="s">
        <v>487</v>
      </c>
      <c r="C1177" s="128" t="s">
        <v>53</v>
      </c>
      <c r="D1177" s="129">
        <v>44</v>
      </c>
      <c r="E1177" s="130">
        <v>976</v>
      </c>
      <c r="F1177" s="130">
        <f>訂單詳細資料表格[[#This Row],[數量]]*訂單詳細資料表格[[#This Row],[售價]]</f>
        <v>42944</v>
      </c>
      <c r="G1177" s="131">
        <f>訂單詳細資料表格[[#This Row],[數量]]*VLOOKUP(訂單詳細資料表格[[#This Row],[產品編號]],產品資料表格[],4,FALSE)</f>
        <v>33308</v>
      </c>
    </row>
    <row r="1178" spans="2:7" ht="16.5" customHeight="1" x14ac:dyDescent="0.25">
      <c r="B1178" s="113" t="s">
        <v>488</v>
      </c>
      <c r="C1178" s="128" t="s">
        <v>31</v>
      </c>
      <c r="D1178" s="129">
        <v>11</v>
      </c>
      <c r="E1178" s="130">
        <v>1274</v>
      </c>
      <c r="F1178" s="130">
        <f>訂單詳細資料表格[[#This Row],[數量]]*訂單詳細資料表格[[#This Row],[售價]]</f>
        <v>14014</v>
      </c>
      <c r="G1178" s="131">
        <f>訂單詳細資料表格[[#This Row],[數量]]*VLOOKUP(訂單詳細資料表格[[#This Row],[產品編號]],產品資料表格[],4,FALSE)</f>
        <v>10417</v>
      </c>
    </row>
    <row r="1179" spans="2:7" ht="16.5" customHeight="1" x14ac:dyDescent="0.25">
      <c r="B1179" s="113" t="s">
        <v>705</v>
      </c>
      <c r="C1179" s="128" t="s">
        <v>37</v>
      </c>
      <c r="D1179" s="129">
        <v>53</v>
      </c>
      <c r="E1179" s="130">
        <v>1081</v>
      </c>
      <c r="F1179" s="130">
        <f>訂單詳細資料表格[[#This Row],[數量]]*訂單詳細資料表格[[#This Row],[售價]]</f>
        <v>57293</v>
      </c>
      <c r="G1179" s="131">
        <f>訂單詳細資料表格[[#This Row],[數量]]*VLOOKUP(訂單詳細資料表格[[#This Row],[產品編號]],產品資料表格[],4,FALSE)</f>
        <v>42665</v>
      </c>
    </row>
    <row r="1180" spans="2:7" ht="16.5" customHeight="1" x14ac:dyDescent="0.25">
      <c r="B1180" s="113" t="s">
        <v>705</v>
      </c>
      <c r="C1180" s="128" t="s">
        <v>24</v>
      </c>
      <c r="D1180" s="129">
        <v>10</v>
      </c>
      <c r="E1180" s="130">
        <v>797</v>
      </c>
      <c r="F1180" s="130">
        <f>訂單詳細資料表格[[#This Row],[數量]]*訂單詳細資料表格[[#This Row],[售價]]</f>
        <v>7970</v>
      </c>
      <c r="G1180" s="131">
        <f>訂單詳細資料表格[[#This Row],[數量]]*VLOOKUP(訂單詳細資料表格[[#This Row],[產品編號]],產品資料表格[],4,FALSE)</f>
        <v>6400</v>
      </c>
    </row>
    <row r="1181" spans="2:7" ht="16.5" customHeight="1" x14ac:dyDescent="0.25">
      <c r="B1181" s="113" t="s">
        <v>706</v>
      </c>
      <c r="C1181" s="128" t="s">
        <v>16</v>
      </c>
      <c r="D1181" s="129">
        <v>32</v>
      </c>
      <c r="E1181" s="130">
        <v>2472</v>
      </c>
      <c r="F1181" s="130">
        <f>訂單詳細資料表格[[#This Row],[數量]]*訂單詳細資料表格[[#This Row],[售價]]</f>
        <v>79104</v>
      </c>
      <c r="G1181" s="131">
        <f>訂單詳細資料表格[[#This Row],[數量]]*VLOOKUP(訂單詳細資料表格[[#This Row],[產品編號]],產品資料表格[],4,FALSE)</f>
        <v>28960</v>
      </c>
    </row>
    <row r="1182" spans="2:7" ht="16.5" customHeight="1" x14ac:dyDescent="0.25">
      <c r="B1182" s="113" t="s">
        <v>706</v>
      </c>
      <c r="C1182" s="128" t="s">
        <v>49</v>
      </c>
      <c r="D1182" s="129">
        <v>28</v>
      </c>
      <c r="E1182" s="130">
        <v>2008</v>
      </c>
      <c r="F1182" s="130">
        <f>訂單詳細資料表格[[#This Row],[數量]]*訂單詳細資料表格[[#This Row],[售價]]</f>
        <v>56224</v>
      </c>
      <c r="G1182" s="131">
        <f>訂單詳細資料表格[[#This Row],[數量]]*VLOOKUP(訂單詳細資料表格[[#This Row],[產品編號]],產品資料表格[],4,FALSE)</f>
        <v>32536</v>
      </c>
    </row>
    <row r="1183" spans="2:7" ht="16.5" customHeight="1" x14ac:dyDescent="0.25">
      <c r="B1183" s="113" t="s">
        <v>706</v>
      </c>
      <c r="C1183" s="128" t="s">
        <v>37</v>
      </c>
      <c r="D1183" s="129">
        <v>27</v>
      </c>
      <c r="E1183" s="130">
        <v>1597</v>
      </c>
      <c r="F1183" s="130">
        <f>訂單詳細資料表格[[#This Row],[數量]]*訂單詳細資料表格[[#This Row],[售價]]</f>
        <v>43119</v>
      </c>
      <c r="G1183" s="131">
        <f>訂單詳細資料表格[[#This Row],[數量]]*VLOOKUP(訂單詳細資料表格[[#This Row],[產品編號]],產品資料表格[],4,FALSE)</f>
        <v>21735</v>
      </c>
    </row>
    <row r="1184" spans="2:7" ht="16.5" customHeight="1" x14ac:dyDescent="0.25">
      <c r="B1184" s="113" t="s">
        <v>706</v>
      </c>
      <c r="C1184" s="128" t="s">
        <v>19</v>
      </c>
      <c r="D1184" s="129">
        <v>15</v>
      </c>
      <c r="E1184" s="130">
        <v>501</v>
      </c>
      <c r="F1184" s="130">
        <f>訂單詳細資料表格[[#This Row],[數量]]*訂單詳細資料表格[[#This Row],[售價]]</f>
        <v>7515</v>
      </c>
      <c r="G1184" s="131">
        <f>訂單詳細資料表格[[#This Row],[數量]]*VLOOKUP(訂單詳細資料表格[[#This Row],[產品編號]],產品資料表格[],4,FALSE)</f>
        <v>4500</v>
      </c>
    </row>
    <row r="1185" spans="2:7" ht="16.5" customHeight="1" x14ac:dyDescent="0.25">
      <c r="B1185" s="113" t="s">
        <v>706</v>
      </c>
      <c r="C1185" s="128" t="s">
        <v>53</v>
      </c>
      <c r="D1185" s="129">
        <v>30</v>
      </c>
      <c r="E1185" s="130">
        <v>965</v>
      </c>
      <c r="F1185" s="130">
        <f>訂單詳細資料表格[[#This Row],[數量]]*訂單詳細資料表格[[#This Row],[售價]]</f>
        <v>28950</v>
      </c>
      <c r="G1185" s="131">
        <f>訂單詳細資料表格[[#This Row],[數量]]*VLOOKUP(訂單詳細資料表格[[#This Row],[產品編號]],產品資料表格[],4,FALSE)</f>
        <v>22710</v>
      </c>
    </row>
    <row r="1186" spans="2:7" ht="16.5" customHeight="1" x14ac:dyDescent="0.25">
      <c r="B1186" s="113" t="s">
        <v>489</v>
      </c>
      <c r="C1186" s="128" t="s">
        <v>25</v>
      </c>
      <c r="D1186" s="129">
        <v>40</v>
      </c>
      <c r="E1186" s="130">
        <v>869</v>
      </c>
      <c r="F1186" s="130">
        <f>訂單詳細資料表格[[#This Row],[數量]]*訂單詳細資料表格[[#This Row],[售價]]</f>
        <v>34760</v>
      </c>
      <c r="G1186" s="131">
        <f>訂單詳細資料表格[[#This Row],[數量]]*VLOOKUP(訂單詳細資料表格[[#This Row],[產品編號]],產品資料表格[],4,FALSE)</f>
        <v>25720</v>
      </c>
    </row>
    <row r="1187" spans="2:7" ht="16.5" customHeight="1" x14ac:dyDescent="0.25">
      <c r="B1187" s="113" t="s">
        <v>707</v>
      </c>
      <c r="C1187" s="128" t="s">
        <v>34</v>
      </c>
      <c r="D1187" s="129">
        <v>39</v>
      </c>
      <c r="E1187" s="130">
        <v>1274</v>
      </c>
      <c r="F1187" s="130">
        <f>訂單詳細資料表格[[#This Row],[數量]]*訂單詳細資料表格[[#This Row],[售價]]</f>
        <v>49686</v>
      </c>
      <c r="G1187" s="131">
        <f>訂單詳細資料表格[[#This Row],[數量]]*VLOOKUP(訂單詳細資料表格[[#This Row],[產品編號]],產品資料表格[],4,FALSE)</f>
        <v>26793</v>
      </c>
    </row>
    <row r="1188" spans="2:7" ht="16.5" customHeight="1" x14ac:dyDescent="0.25">
      <c r="B1188" s="113" t="s">
        <v>707</v>
      </c>
      <c r="C1188" s="128" t="s">
        <v>54</v>
      </c>
      <c r="D1188" s="129">
        <v>52</v>
      </c>
      <c r="E1188" s="130">
        <v>188</v>
      </c>
      <c r="F1188" s="130">
        <f>訂單詳細資料表格[[#This Row],[數量]]*訂單詳細資料表格[[#This Row],[售價]]</f>
        <v>9776</v>
      </c>
      <c r="G1188" s="131">
        <f>訂單詳細資料表格[[#This Row],[數量]]*VLOOKUP(訂單詳細資料表格[[#This Row],[產品編號]],產品資料表格[],4,FALSE)</f>
        <v>4680</v>
      </c>
    </row>
    <row r="1189" spans="2:7" ht="16.5" customHeight="1" x14ac:dyDescent="0.25">
      <c r="B1189" s="113" t="s">
        <v>490</v>
      </c>
      <c r="C1189" s="128" t="s">
        <v>10</v>
      </c>
      <c r="D1189" s="129">
        <v>48</v>
      </c>
      <c r="E1189" s="130">
        <v>1807</v>
      </c>
      <c r="F1189" s="130">
        <f>訂單詳細資料表格[[#This Row],[數量]]*訂單詳細資料表格[[#This Row],[售價]]</f>
        <v>86736</v>
      </c>
      <c r="G1189" s="131">
        <f>訂單詳細資料表格[[#This Row],[數量]]*VLOOKUP(訂單詳細資料表格[[#This Row],[產品編號]],產品資料表格[],4,FALSE)</f>
        <v>34224</v>
      </c>
    </row>
    <row r="1190" spans="2:7" ht="16.5" customHeight="1" x14ac:dyDescent="0.25">
      <c r="B1190" s="113" t="s">
        <v>708</v>
      </c>
      <c r="C1190" s="128" t="s">
        <v>40</v>
      </c>
      <c r="D1190" s="129">
        <v>52</v>
      </c>
      <c r="E1190" s="130">
        <v>168</v>
      </c>
      <c r="F1190" s="130">
        <f>訂單詳細資料表格[[#This Row],[數量]]*訂單詳細資料表格[[#This Row],[售價]]</f>
        <v>8736</v>
      </c>
      <c r="G1190" s="131">
        <f>訂單詳細資料表格[[#This Row],[數量]]*VLOOKUP(訂單詳細資料表格[[#This Row],[產品編號]],產品資料表格[],4,FALSE)</f>
        <v>5096</v>
      </c>
    </row>
    <row r="1191" spans="2:7" ht="16.5" customHeight="1" x14ac:dyDescent="0.25">
      <c r="B1191" s="113" t="s">
        <v>708</v>
      </c>
      <c r="C1191" s="128" t="s">
        <v>30</v>
      </c>
      <c r="D1191" s="129">
        <v>22</v>
      </c>
      <c r="E1191" s="130">
        <v>2515</v>
      </c>
      <c r="F1191" s="130">
        <f>訂單詳細資料表格[[#This Row],[數量]]*訂單詳細資料表格[[#This Row],[售價]]</f>
        <v>55330</v>
      </c>
      <c r="G1191" s="131">
        <f>訂單詳細資料表格[[#This Row],[數量]]*VLOOKUP(訂單詳細資料表格[[#This Row],[產品編號]],產品資料表格[],4,FALSE)</f>
        <v>25322</v>
      </c>
    </row>
    <row r="1192" spans="2:7" ht="16.5" customHeight="1" x14ac:dyDescent="0.25">
      <c r="B1192" s="113" t="s">
        <v>491</v>
      </c>
      <c r="C1192" s="128" t="s">
        <v>41</v>
      </c>
      <c r="D1192" s="129">
        <v>44</v>
      </c>
      <c r="E1192" s="130">
        <v>947</v>
      </c>
      <c r="F1192" s="130">
        <f>訂單詳細資料表格[[#This Row],[數量]]*訂單詳細資料表格[[#This Row],[售價]]</f>
        <v>41668</v>
      </c>
      <c r="G1192" s="131">
        <f>訂單詳細資料表格[[#This Row],[數量]]*VLOOKUP(訂單詳細資料表格[[#This Row],[產品編號]],產品資料表格[],4,FALSE)</f>
        <v>34100</v>
      </c>
    </row>
    <row r="1193" spans="2:7" ht="16.5" customHeight="1" x14ac:dyDescent="0.25">
      <c r="B1193" s="113" t="s">
        <v>491</v>
      </c>
      <c r="C1193" s="128" t="s">
        <v>7</v>
      </c>
      <c r="D1193" s="129">
        <v>31</v>
      </c>
      <c r="E1193" s="130">
        <v>2324</v>
      </c>
      <c r="F1193" s="130">
        <f>訂單詳細資料表格[[#This Row],[數量]]*訂單詳細資料表格[[#This Row],[售價]]</f>
        <v>72044</v>
      </c>
      <c r="G1193" s="131">
        <f>訂單詳細資料表格[[#This Row],[數量]]*VLOOKUP(訂單詳細資料表格[[#This Row],[產品編號]],產品資料表格[],4,FALSE)</f>
        <v>35836</v>
      </c>
    </row>
    <row r="1194" spans="2:7" ht="16.5" customHeight="1" x14ac:dyDescent="0.25">
      <c r="B1194" s="113" t="s">
        <v>491</v>
      </c>
      <c r="C1194" s="128" t="s">
        <v>42</v>
      </c>
      <c r="D1194" s="129">
        <v>20</v>
      </c>
      <c r="E1194" s="130">
        <v>1551</v>
      </c>
      <c r="F1194" s="130">
        <f>訂單詳細資料表格[[#This Row],[數量]]*訂單詳細資料表格[[#This Row],[售價]]</f>
        <v>31020</v>
      </c>
      <c r="G1194" s="131">
        <f>訂單詳細資料表格[[#This Row],[數量]]*VLOOKUP(訂單詳細資料表格[[#This Row],[產品編號]],產品資料表格[],4,FALSE)</f>
        <v>23040</v>
      </c>
    </row>
    <row r="1195" spans="2:7" ht="16.5" customHeight="1" x14ac:dyDescent="0.25">
      <c r="B1195" s="113" t="s">
        <v>491</v>
      </c>
      <c r="C1195" s="128" t="s">
        <v>38</v>
      </c>
      <c r="D1195" s="129">
        <v>55</v>
      </c>
      <c r="E1195" s="130">
        <v>1959</v>
      </c>
      <c r="F1195" s="130">
        <f>訂單詳細資料表格[[#This Row],[數量]]*訂單詳細資料表格[[#This Row],[售價]]</f>
        <v>107745</v>
      </c>
      <c r="G1195" s="131">
        <f>訂單詳細資料表格[[#This Row],[數量]]*VLOOKUP(訂單詳細資料表格[[#This Row],[產品編號]],產品資料表格[],4,FALSE)</f>
        <v>58740</v>
      </c>
    </row>
    <row r="1196" spans="2:7" ht="16.5" customHeight="1" x14ac:dyDescent="0.25">
      <c r="B1196" s="113" t="s">
        <v>491</v>
      </c>
      <c r="C1196" s="128" t="s">
        <v>25</v>
      </c>
      <c r="D1196" s="129">
        <v>15</v>
      </c>
      <c r="E1196" s="130">
        <v>959</v>
      </c>
      <c r="F1196" s="130">
        <f>訂單詳細資料表格[[#This Row],[數量]]*訂單詳細資料表格[[#This Row],[售價]]</f>
        <v>14385</v>
      </c>
      <c r="G1196" s="131">
        <f>訂單詳細資料表格[[#This Row],[數量]]*VLOOKUP(訂單詳細資料表格[[#This Row],[產品編號]],產品資料表格[],4,FALSE)</f>
        <v>9645</v>
      </c>
    </row>
    <row r="1197" spans="2:7" ht="16.5" customHeight="1" x14ac:dyDescent="0.25">
      <c r="B1197" s="113" t="s">
        <v>491</v>
      </c>
      <c r="C1197" s="128" t="s">
        <v>5</v>
      </c>
      <c r="D1197" s="129">
        <v>28</v>
      </c>
      <c r="E1197" s="130">
        <v>353</v>
      </c>
      <c r="F1197" s="130">
        <f>訂單詳細資料表格[[#This Row],[數量]]*訂單詳細資料表格[[#This Row],[售價]]</f>
        <v>9884</v>
      </c>
      <c r="G1197" s="131">
        <f>訂單詳細資料表格[[#This Row],[數量]]*VLOOKUP(訂單詳細資料表格[[#This Row],[產品編號]],產品資料表格[],4,FALSE)</f>
        <v>5880</v>
      </c>
    </row>
    <row r="1198" spans="2:7" ht="16.5" customHeight="1" x14ac:dyDescent="0.25">
      <c r="B1198" s="113" t="s">
        <v>491</v>
      </c>
      <c r="C1198" s="128" t="s">
        <v>10</v>
      </c>
      <c r="D1198" s="129">
        <v>57</v>
      </c>
      <c r="E1198" s="130">
        <v>907</v>
      </c>
      <c r="F1198" s="130">
        <f>訂單詳細資料表格[[#This Row],[數量]]*訂單詳細資料表格[[#This Row],[售價]]</f>
        <v>51699</v>
      </c>
      <c r="G1198" s="131">
        <f>訂單詳細資料表格[[#This Row],[數量]]*VLOOKUP(訂單詳細資料表格[[#This Row],[產品編號]],產品資料表格[],4,FALSE)</f>
        <v>40641</v>
      </c>
    </row>
    <row r="1199" spans="2:7" ht="16.5" customHeight="1" x14ac:dyDescent="0.25">
      <c r="B1199" s="113" t="s">
        <v>491</v>
      </c>
      <c r="C1199" s="128" t="s">
        <v>53</v>
      </c>
      <c r="D1199" s="129">
        <v>33</v>
      </c>
      <c r="E1199" s="130">
        <v>1336</v>
      </c>
      <c r="F1199" s="130">
        <f>訂單詳細資料表格[[#This Row],[數量]]*訂單詳細資料表格[[#This Row],[售價]]</f>
        <v>44088</v>
      </c>
      <c r="G1199" s="131">
        <f>訂單詳細資料表格[[#This Row],[數量]]*VLOOKUP(訂單詳細資料表格[[#This Row],[產品編號]],產品資料表格[],4,FALSE)</f>
        <v>24981</v>
      </c>
    </row>
    <row r="1200" spans="2:7" ht="16.5" customHeight="1" x14ac:dyDescent="0.25">
      <c r="B1200" s="113" t="s">
        <v>709</v>
      </c>
      <c r="C1200" s="128" t="s">
        <v>37</v>
      </c>
      <c r="D1200" s="129">
        <v>57</v>
      </c>
      <c r="E1200" s="130">
        <v>1778</v>
      </c>
      <c r="F1200" s="130">
        <f>訂單詳細資料表格[[#This Row],[數量]]*訂單詳細資料表格[[#This Row],[售價]]</f>
        <v>101346</v>
      </c>
      <c r="G1200" s="131">
        <f>訂單詳細資料表格[[#This Row],[數量]]*VLOOKUP(訂單詳細資料表格[[#This Row],[產品編號]],產品資料表格[],4,FALSE)</f>
        <v>45885</v>
      </c>
    </row>
    <row r="1201" spans="2:7" ht="16.5" customHeight="1" x14ac:dyDescent="0.25">
      <c r="B1201" s="113" t="s">
        <v>709</v>
      </c>
      <c r="C1201" s="128" t="s">
        <v>52</v>
      </c>
      <c r="D1201" s="129">
        <v>20</v>
      </c>
      <c r="E1201" s="130">
        <v>649</v>
      </c>
      <c r="F1201" s="130">
        <f>訂單詳細資料表格[[#This Row],[數量]]*訂單詳細資料表格[[#This Row],[售價]]</f>
        <v>12980</v>
      </c>
      <c r="G1201" s="131">
        <f>訂單詳細資料表格[[#This Row],[數量]]*VLOOKUP(訂單詳細資料表格[[#This Row],[產品編號]],產品資料表格[],4,FALSE)</f>
        <v>7980</v>
      </c>
    </row>
    <row r="1202" spans="2:7" ht="16.5" customHeight="1" x14ac:dyDescent="0.25">
      <c r="B1202" s="113" t="s">
        <v>492</v>
      </c>
      <c r="C1202" s="128" t="s">
        <v>7</v>
      </c>
      <c r="D1202" s="129">
        <v>25</v>
      </c>
      <c r="E1202" s="130">
        <v>2349</v>
      </c>
      <c r="F1202" s="130">
        <f>訂單詳細資料表格[[#This Row],[數量]]*訂單詳細資料表格[[#This Row],[售價]]</f>
        <v>58725</v>
      </c>
      <c r="G1202" s="131">
        <f>訂單詳細資料表格[[#This Row],[數量]]*VLOOKUP(訂單詳細資料表格[[#This Row],[產品編號]],產品資料表格[],4,FALSE)</f>
        <v>28900</v>
      </c>
    </row>
    <row r="1203" spans="2:7" ht="16.5" customHeight="1" x14ac:dyDescent="0.25">
      <c r="B1203" s="113" t="s">
        <v>492</v>
      </c>
      <c r="C1203" s="128" t="s">
        <v>0</v>
      </c>
      <c r="D1203" s="129">
        <v>71</v>
      </c>
      <c r="E1203" s="130">
        <v>1514</v>
      </c>
      <c r="F1203" s="130">
        <f>訂單詳細資料表格[[#This Row],[數量]]*訂單詳細資料表格[[#This Row],[售價]]</f>
        <v>107494</v>
      </c>
      <c r="G1203" s="131">
        <f>訂單詳細資料表格[[#This Row],[數量]]*VLOOKUP(訂單詳細資料表格[[#This Row],[產品編號]],產品資料表格[],4,FALSE)</f>
        <v>78029</v>
      </c>
    </row>
    <row r="1204" spans="2:7" ht="16.5" customHeight="1" x14ac:dyDescent="0.25">
      <c r="B1204" s="113" t="s">
        <v>492</v>
      </c>
      <c r="C1204" s="128" t="s">
        <v>16</v>
      </c>
      <c r="D1204" s="129">
        <v>34</v>
      </c>
      <c r="E1204" s="130">
        <v>1342</v>
      </c>
      <c r="F1204" s="130">
        <f>訂單詳細資料表格[[#This Row],[數量]]*訂單詳細資料表格[[#This Row],[售價]]</f>
        <v>45628</v>
      </c>
      <c r="G1204" s="131">
        <f>訂單詳細資料表格[[#This Row],[數量]]*VLOOKUP(訂單詳細資料表格[[#This Row],[產品編號]],產品資料表格[],4,FALSE)</f>
        <v>30770</v>
      </c>
    </row>
    <row r="1205" spans="2:7" ht="16.5" customHeight="1" x14ac:dyDescent="0.25">
      <c r="B1205" s="113" t="s">
        <v>492</v>
      </c>
      <c r="C1205" s="128" t="s">
        <v>38</v>
      </c>
      <c r="D1205" s="129">
        <v>38</v>
      </c>
      <c r="E1205" s="130">
        <v>2599</v>
      </c>
      <c r="F1205" s="130">
        <f>訂單詳細資料表格[[#This Row],[數量]]*訂單詳細資料表格[[#This Row],[售價]]</f>
        <v>98762</v>
      </c>
      <c r="G1205" s="131">
        <f>訂單詳細資料表格[[#This Row],[數量]]*VLOOKUP(訂單詳細資料表格[[#This Row],[產品編號]],產品資料表格[],4,FALSE)</f>
        <v>40584</v>
      </c>
    </row>
    <row r="1206" spans="2:7" ht="16.5" customHeight="1" x14ac:dyDescent="0.25">
      <c r="B1206" s="113" t="s">
        <v>492</v>
      </c>
      <c r="C1206" s="128" t="s">
        <v>4</v>
      </c>
      <c r="D1206" s="129">
        <v>24</v>
      </c>
      <c r="E1206" s="130">
        <v>1759</v>
      </c>
      <c r="F1206" s="130">
        <f>訂單詳細資料表格[[#This Row],[數量]]*訂單詳細資料表格[[#This Row],[售價]]</f>
        <v>42216</v>
      </c>
      <c r="G1206" s="131">
        <f>訂單詳細資料表格[[#This Row],[數量]]*VLOOKUP(訂單詳細資料表格[[#This Row],[產品編號]],產品資料表格[],4,FALSE)</f>
        <v>27480</v>
      </c>
    </row>
    <row r="1207" spans="2:7" ht="16.5" customHeight="1" x14ac:dyDescent="0.25">
      <c r="B1207" s="113" t="s">
        <v>492</v>
      </c>
      <c r="C1207" s="128" t="s">
        <v>40</v>
      </c>
      <c r="D1207" s="129">
        <v>59</v>
      </c>
      <c r="E1207" s="130">
        <v>121</v>
      </c>
      <c r="F1207" s="130">
        <f>訂單詳細資料表格[[#This Row],[數量]]*訂單詳細資料表格[[#This Row],[售價]]</f>
        <v>7139</v>
      </c>
      <c r="G1207" s="131">
        <f>訂單詳細資料表格[[#This Row],[數量]]*VLOOKUP(訂單詳細資料表格[[#This Row],[產品編號]],產品資料表格[],4,FALSE)</f>
        <v>5782</v>
      </c>
    </row>
    <row r="1208" spans="2:7" ht="16.5" customHeight="1" x14ac:dyDescent="0.25">
      <c r="B1208" s="113" t="s">
        <v>492</v>
      </c>
      <c r="C1208" s="128" t="s">
        <v>10</v>
      </c>
      <c r="D1208" s="129">
        <v>43</v>
      </c>
      <c r="E1208" s="130">
        <v>1644</v>
      </c>
      <c r="F1208" s="130">
        <f>訂單詳細資料表格[[#This Row],[數量]]*訂單詳細資料表格[[#This Row],[售價]]</f>
        <v>70692</v>
      </c>
      <c r="G1208" s="131">
        <f>訂單詳細資料表格[[#This Row],[數量]]*VLOOKUP(訂單詳細資料表格[[#This Row],[產品編號]],產品資料表格[],4,FALSE)</f>
        <v>30659</v>
      </c>
    </row>
    <row r="1209" spans="2:7" ht="16.5" customHeight="1" x14ac:dyDescent="0.25">
      <c r="B1209" s="113" t="s">
        <v>710</v>
      </c>
      <c r="C1209" s="128" t="s">
        <v>34</v>
      </c>
      <c r="D1209" s="129">
        <v>59</v>
      </c>
      <c r="E1209" s="130">
        <v>1509</v>
      </c>
      <c r="F1209" s="130">
        <f>訂單詳細資料表格[[#This Row],[數量]]*訂單詳細資料表格[[#This Row],[售價]]</f>
        <v>89031</v>
      </c>
      <c r="G1209" s="131">
        <f>訂單詳細資料表格[[#This Row],[數量]]*VLOOKUP(訂單詳細資料表格[[#This Row],[產品編號]],產品資料表格[],4,FALSE)</f>
        <v>40533</v>
      </c>
    </row>
    <row r="1210" spans="2:7" ht="16.5" customHeight="1" x14ac:dyDescent="0.25">
      <c r="B1210" s="113" t="s">
        <v>493</v>
      </c>
      <c r="C1210" s="128" t="s">
        <v>15</v>
      </c>
      <c r="D1210" s="129">
        <v>58</v>
      </c>
      <c r="E1210" s="130">
        <v>800</v>
      </c>
      <c r="F1210" s="130">
        <f>訂單詳細資料表格[[#This Row],[數量]]*訂單詳細資料表格[[#This Row],[售價]]</f>
        <v>46400</v>
      </c>
      <c r="G1210" s="131">
        <f>訂單詳細資料表格[[#This Row],[數量]]*VLOOKUP(訂單詳細資料表格[[#This Row],[產品編號]],產品資料表格[],4,FALSE)</f>
        <v>38222</v>
      </c>
    </row>
    <row r="1211" spans="2:7" ht="16.5" customHeight="1" x14ac:dyDescent="0.25">
      <c r="B1211" s="113" t="s">
        <v>493</v>
      </c>
      <c r="C1211" s="128" t="s">
        <v>45</v>
      </c>
      <c r="D1211" s="129">
        <v>46</v>
      </c>
      <c r="E1211" s="130">
        <v>1334</v>
      </c>
      <c r="F1211" s="130">
        <f>訂單詳細資料表格[[#This Row],[數量]]*訂單詳細資料表格[[#This Row],[售價]]</f>
        <v>61364</v>
      </c>
      <c r="G1211" s="131">
        <f>訂單詳細資料表格[[#This Row],[數量]]*VLOOKUP(訂單詳細資料表格[[#This Row],[產品編號]],產品資料表格[],4,FALSE)</f>
        <v>27508</v>
      </c>
    </row>
    <row r="1212" spans="2:7" ht="16.5" customHeight="1" x14ac:dyDescent="0.25">
      <c r="B1212" s="113" t="s">
        <v>711</v>
      </c>
      <c r="C1212" s="128" t="s">
        <v>0</v>
      </c>
      <c r="D1212" s="129">
        <v>44</v>
      </c>
      <c r="E1212" s="130">
        <v>1729</v>
      </c>
      <c r="F1212" s="130">
        <f>訂單詳細資料表格[[#This Row],[數量]]*訂單詳細資料表格[[#This Row],[售價]]</f>
        <v>76076</v>
      </c>
      <c r="G1212" s="131">
        <f>訂單詳細資料表格[[#This Row],[數量]]*VLOOKUP(訂單詳細資料表格[[#This Row],[產品編號]],產品資料表格[],4,FALSE)</f>
        <v>48356</v>
      </c>
    </row>
    <row r="1213" spans="2:7" ht="16.5" customHeight="1" x14ac:dyDescent="0.25">
      <c r="B1213" s="113" t="s">
        <v>711</v>
      </c>
      <c r="C1213" s="128" t="s">
        <v>42</v>
      </c>
      <c r="D1213" s="129">
        <v>16</v>
      </c>
      <c r="E1213" s="130">
        <v>1970</v>
      </c>
      <c r="F1213" s="130">
        <f>訂單詳細資料表格[[#This Row],[數量]]*訂單詳細資料表格[[#This Row],[售價]]</f>
        <v>31520</v>
      </c>
      <c r="G1213" s="131">
        <f>訂單詳細資料表格[[#This Row],[數量]]*VLOOKUP(訂單詳細資料表格[[#This Row],[產品編號]],產品資料表格[],4,FALSE)</f>
        <v>18432</v>
      </c>
    </row>
    <row r="1214" spans="2:7" ht="16.5" customHeight="1" x14ac:dyDescent="0.25">
      <c r="B1214" s="113" t="s">
        <v>711</v>
      </c>
      <c r="C1214" s="128" t="s">
        <v>53</v>
      </c>
      <c r="D1214" s="129">
        <v>72</v>
      </c>
      <c r="E1214" s="130">
        <v>1131</v>
      </c>
      <c r="F1214" s="130">
        <f>訂單詳細資料表格[[#This Row],[數量]]*訂單詳細資料表格[[#This Row],[售價]]</f>
        <v>81432</v>
      </c>
      <c r="G1214" s="131">
        <f>訂單詳細資料表格[[#This Row],[數量]]*VLOOKUP(訂單詳細資料表格[[#This Row],[產品編號]],產品資料表格[],4,FALSE)</f>
        <v>54504</v>
      </c>
    </row>
    <row r="1215" spans="2:7" ht="16.5" customHeight="1" x14ac:dyDescent="0.25">
      <c r="B1215" s="113" t="s">
        <v>494</v>
      </c>
      <c r="C1215" s="128" t="s">
        <v>17</v>
      </c>
      <c r="D1215" s="129">
        <v>40</v>
      </c>
      <c r="E1215" s="130">
        <v>138</v>
      </c>
      <c r="F1215" s="130">
        <f>訂單詳細資料表格[[#This Row],[數量]]*訂單詳細資料表格[[#This Row],[售價]]</f>
        <v>5520</v>
      </c>
      <c r="G1215" s="131">
        <f>訂單詳細資料表格[[#This Row],[數量]]*VLOOKUP(訂單詳細資料表格[[#This Row],[產品編號]],產品資料表格[],4,FALSE)</f>
        <v>4240</v>
      </c>
    </row>
    <row r="1216" spans="2:7" ht="16.5" customHeight="1" x14ac:dyDescent="0.25">
      <c r="B1216" s="113" t="s">
        <v>495</v>
      </c>
      <c r="C1216" s="128" t="s">
        <v>25</v>
      </c>
      <c r="D1216" s="129">
        <v>18</v>
      </c>
      <c r="E1216" s="130">
        <v>880</v>
      </c>
      <c r="F1216" s="130">
        <f>訂單詳細資料表格[[#This Row],[數量]]*訂單詳細資料表格[[#This Row],[售價]]</f>
        <v>15840</v>
      </c>
      <c r="G1216" s="131">
        <f>訂單詳細資料表格[[#This Row],[數量]]*VLOOKUP(訂單詳細資料表格[[#This Row],[產品編號]],產品資料表格[],4,FALSE)</f>
        <v>11574</v>
      </c>
    </row>
    <row r="1217" spans="2:7" ht="16.5" customHeight="1" x14ac:dyDescent="0.25">
      <c r="B1217" s="113" t="s">
        <v>712</v>
      </c>
      <c r="C1217" s="128" t="s">
        <v>37</v>
      </c>
      <c r="D1217" s="129">
        <v>46</v>
      </c>
      <c r="E1217" s="130">
        <v>1557</v>
      </c>
      <c r="F1217" s="130">
        <f>訂單詳細資料表格[[#This Row],[數量]]*訂單詳細資料表格[[#This Row],[售價]]</f>
        <v>71622</v>
      </c>
      <c r="G1217" s="131">
        <f>訂單詳細資料表格[[#This Row],[數量]]*VLOOKUP(訂單詳細資料表格[[#This Row],[產品編號]],產品資料表格[],4,FALSE)</f>
        <v>37030</v>
      </c>
    </row>
    <row r="1218" spans="2:7" ht="16.5" customHeight="1" x14ac:dyDescent="0.25">
      <c r="B1218" s="113" t="s">
        <v>712</v>
      </c>
      <c r="C1218" s="128" t="s">
        <v>22</v>
      </c>
      <c r="D1218" s="129">
        <v>50</v>
      </c>
      <c r="E1218" s="130">
        <v>1571</v>
      </c>
      <c r="F1218" s="130">
        <f>訂單詳細資料表格[[#This Row],[數量]]*訂單詳細資料表格[[#This Row],[售價]]</f>
        <v>78550</v>
      </c>
      <c r="G1218" s="131">
        <f>訂單詳細資料表格[[#This Row],[數量]]*VLOOKUP(訂單詳細資料表格[[#This Row],[產品編號]],產品資料表格[],4,FALSE)</f>
        <v>41100</v>
      </c>
    </row>
    <row r="1219" spans="2:7" ht="16.5" customHeight="1" x14ac:dyDescent="0.25">
      <c r="B1219" s="113" t="s">
        <v>713</v>
      </c>
      <c r="C1219" s="128" t="s">
        <v>0</v>
      </c>
      <c r="D1219" s="129">
        <v>21</v>
      </c>
      <c r="E1219" s="130">
        <v>1846</v>
      </c>
      <c r="F1219" s="130">
        <f>訂單詳細資料表格[[#This Row],[數量]]*訂單詳細資料表格[[#This Row],[售價]]</f>
        <v>38766</v>
      </c>
      <c r="G1219" s="131">
        <f>訂單詳細資料表格[[#This Row],[數量]]*VLOOKUP(訂單詳細資料表格[[#This Row],[產品編號]],產品資料表格[],4,FALSE)</f>
        <v>23079</v>
      </c>
    </row>
    <row r="1220" spans="2:7" ht="16.5" customHeight="1" x14ac:dyDescent="0.25">
      <c r="B1220" s="113" t="s">
        <v>713</v>
      </c>
      <c r="C1220" s="128" t="s">
        <v>42</v>
      </c>
      <c r="D1220" s="129">
        <v>28</v>
      </c>
      <c r="E1220" s="130">
        <v>2175</v>
      </c>
      <c r="F1220" s="130">
        <f>訂單詳細資料表格[[#This Row],[數量]]*訂單詳細資料表格[[#This Row],[售價]]</f>
        <v>60900</v>
      </c>
      <c r="G1220" s="131">
        <f>訂單詳細資料表格[[#This Row],[數量]]*VLOOKUP(訂單詳細資料表格[[#This Row],[產品編號]],產品資料表格[],4,FALSE)</f>
        <v>32256</v>
      </c>
    </row>
    <row r="1221" spans="2:7" ht="16.5" customHeight="1" x14ac:dyDescent="0.25">
      <c r="B1221" s="113" t="s">
        <v>713</v>
      </c>
      <c r="C1221" s="128" t="s">
        <v>19</v>
      </c>
      <c r="D1221" s="129">
        <v>28</v>
      </c>
      <c r="E1221" s="130">
        <v>370</v>
      </c>
      <c r="F1221" s="130">
        <f>訂單詳細資料表格[[#This Row],[數量]]*訂單詳細資料表格[[#This Row],[售價]]</f>
        <v>10360</v>
      </c>
      <c r="G1221" s="131">
        <f>訂單詳細資料表格[[#This Row],[數量]]*VLOOKUP(訂單詳細資料表格[[#This Row],[產品編號]],產品資料表格[],4,FALSE)</f>
        <v>8400</v>
      </c>
    </row>
    <row r="1222" spans="2:7" ht="16.5" customHeight="1" x14ac:dyDescent="0.25">
      <c r="B1222" s="113" t="s">
        <v>496</v>
      </c>
      <c r="C1222" s="128" t="s">
        <v>15</v>
      </c>
      <c r="D1222" s="129">
        <v>29</v>
      </c>
      <c r="E1222" s="130">
        <v>1208</v>
      </c>
      <c r="F1222" s="130">
        <f>訂單詳細資料表格[[#This Row],[數量]]*訂單詳細資料表格[[#This Row],[售價]]</f>
        <v>35032</v>
      </c>
      <c r="G1222" s="131">
        <f>訂單詳細資料表格[[#This Row],[數量]]*VLOOKUP(訂單詳細資料表格[[#This Row],[產品編號]],產品資料表格[],4,FALSE)</f>
        <v>19111</v>
      </c>
    </row>
    <row r="1223" spans="2:7" ht="16.5" customHeight="1" x14ac:dyDescent="0.25">
      <c r="B1223" s="113" t="s">
        <v>496</v>
      </c>
      <c r="C1223" s="128" t="s">
        <v>42</v>
      </c>
      <c r="D1223" s="129">
        <v>22</v>
      </c>
      <c r="E1223" s="130">
        <v>2047</v>
      </c>
      <c r="F1223" s="130">
        <f>訂單詳細資料表格[[#This Row],[數量]]*訂單詳細資料表格[[#This Row],[售價]]</f>
        <v>45034</v>
      </c>
      <c r="G1223" s="131">
        <f>訂單詳細資料表格[[#This Row],[數量]]*VLOOKUP(訂單詳細資料表格[[#This Row],[產品編號]],產品資料表格[],4,FALSE)</f>
        <v>25344</v>
      </c>
    </row>
    <row r="1224" spans="2:7" ht="16.5" customHeight="1" x14ac:dyDescent="0.25">
      <c r="B1224" s="113" t="s">
        <v>496</v>
      </c>
      <c r="C1224" s="128" t="s">
        <v>25</v>
      </c>
      <c r="D1224" s="129">
        <v>47</v>
      </c>
      <c r="E1224" s="130">
        <v>905</v>
      </c>
      <c r="F1224" s="130">
        <f>訂單詳細資料表格[[#This Row],[數量]]*訂單詳細資料表格[[#This Row],[售價]]</f>
        <v>42535</v>
      </c>
      <c r="G1224" s="131">
        <f>訂單詳細資料表格[[#This Row],[數量]]*VLOOKUP(訂單詳細資料表格[[#This Row],[產品編號]],產品資料表格[],4,FALSE)</f>
        <v>30221</v>
      </c>
    </row>
    <row r="1225" spans="2:7" ht="16.5" customHeight="1" x14ac:dyDescent="0.25">
      <c r="B1225" s="113" t="s">
        <v>496</v>
      </c>
      <c r="C1225" s="128" t="s">
        <v>5</v>
      </c>
      <c r="D1225" s="129">
        <v>57</v>
      </c>
      <c r="E1225" s="130">
        <v>501</v>
      </c>
      <c r="F1225" s="130">
        <f>訂單詳細資料表格[[#This Row],[數量]]*訂單詳細資料表格[[#This Row],[售價]]</f>
        <v>28557</v>
      </c>
      <c r="G1225" s="131">
        <f>訂單詳細資料表格[[#This Row],[數量]]*VLOOKUP(訂單詳細資料表格[[#This Row],[產品編號]],產品資料表格[],4,FALSE)</f>
        <v>11970</v>
      </c>
    </row>
    <row r="1226" spans="2:7" ht="16.5" customHeight="1" x14ac:dyDescent="0.25">
      <c r="B1226" s="113" t="s">
        <v>497</v>
      </c>
      <c r="C1226" s="128" t="s">
        <v>52</v>
      </c>
      <c r="D1226" s="129">
        <v>46</v>
      </c>
      <c r="E1226" s="130">
        <v>746</v>
      </c>
      <c r="F1226" s="130">
        <f>訂單詳細資料表格[[#This Row],[數量]]*訂單詳細資料表格[[#This Row],[售價]]</f>
        <v>34316</v>
      </c>
      <c r="G1226" s="131">
        <f>訂單詳細資料表格[[#This Row],[數量]]*VLOOKUP(訂單詳細資料表格[[#This Row],[產品編號]],產品資料表格[],4,FALSE)</f>
        <v>18354</v>
      </c>
    </row>
    <row r="1227" spans="2:7" ht="16.5" customHeight="1" x14ac:dyDescent="0.25">
      <c r="B1227" s="113" t="s">
        <v>714</v>
      </c>
      <c r="C1227" s="128" t="s">
        <v>40</v>
      </c>
      <c r="D1227" s="129">
        <v>73</v>
      </c>
      <c r="E1227" s="130">
        <v>150</v>
      </c>
      <c r="F1227" s="130">
        <f>訂單詳細資料表格[[#This Row],[數量]]*訂單詳細資料表格[[#This Row],[售價]]</f>
        <v>10950</v>
      </c>
      <c r="G1227" s="131">
        <f>訂單詳細資料表格[[#This Row],[數量]]*VLOOKUP(訂單詳細資料表格[[#This Row],[產品編號]],產品資料表格[],4,FALSE)</f>
        <v>7154</v>
      </c>
    </row>
    <row r="1228" spans="2:7" ht="16.5" customHeight="1" x14ac:dyDescent="0.25">
      <c r="B1228" s="113" t="s">
        <v>714</v>
      </c>
      <c r="C1228" s="128" t="s">
        <v>34</v>
      </c>
      <c r="D1228" s="129">
        <v>33</v>
      </c>
      <c r="E1228" s="130">
        <v>1195</v>
      </c>
      <c r="F1228" s="130">
        <f>訂單詳細資料表格[[#This Row],[數量]]*訂單詳細資料表格[[#This Row],[售價]]</f>
        <v>39435</v>
      </c>
      <c r="G1228" s="131">
        <f>訂單詳細資料表格[[#This Row],[數量]]*VLOOKUP(訂單詳細資料表格[[#This Row],[產品編號]],產品資料表格[],4,FALSE)</f>
        <v>22671</v>
      </c>
    </row>
    <row r="1229" spans="2:7" ht="16.5" customHeight="1" x14ac:dyDescent="0.25">
      <c r="B1229" s="113" t="s">
        <v>498</v>
      </c>
      <c r="C1229" s="128" t="s">
        <v>42</v>
      </c>
      <c r="D1229" s="129">
        <v>14</v>
      </c>
      <c r="E1229" s="130">
        <v>1963</v>
      </c>
      <c r="F1229" s="130">
        <f>訂單詳細資料表格[[#This Row],[數量]]*訂單詳細資料表格[[#This Row],[售價]]</f>
        <v>27482</v>
      </c>
      <c r="G1229" s="131">
        <f>訂單詳細資料表格[[#This Row],[數量]]*VLOOKUP(訂單詳細資料表格[[#This Row],[產品編號]],產品資料表格[],4,FALSE)</f>
        <v>16128</v>
      </c>
    </row>
    <row r="1230" spans="2:7" ht="16.5" customHeight="1" x14ac:dyDescent="0.25">
      <c r="B1230" s="113" t="s">
        <v>498</v>
      </c>
      <c r="C1230" s="128" t="s">
        <v>45</v>
      </c>
      <c r="D1230" s="129">
        <v>36</v>
      </c>
      <c r="E1230" s="130">
        <v>846</v>
      </c>
      <c r="F1230" s="130">
        <f>訂單詳細資料表格[[#This Row],[數量]]*訂單詳細資料表格[[#This Row],[售價]]</f>
        <v>30456</v>
      </c>
      <c r="G1230" s="131">
        <f>訂單詳細資料表格[[#This Row],[數量]]*VLOOKUP(訂單詳細資料表格[[#This Row],[產品編號]],產品資料表格[],4,FALSE)</f>
        <v>21528</v>
      </c>
    </row>
    <row r="1231" spans="2:7" ht="16.5" customHeight="1" x14ac:dyDescent="0.25">
      <c r="B1231" s="113" t="s">
        <v>498</v>
      </c>
      <c r="C1231" s="128" t="s">
        <v>50</v>
      </c>
      <c r="D1231" s="129">
        <v>47</v>
      </c>
      <c r="E1231" s="130">
        <v>585</v>
      </c>
      <c r="F1231" s="130">
        <f>訂單詳細資料表格[[#This Row],[數量]]*訂單詳細資料表格[[#This Row],[售價]]</f>
        <v>27495</v>
      </c>
      <c r="G1231" s="131">
        <f>訂單詳細資料表格[[#This Row],[數量]]*VLOOKUP(訂單詳細資料表格[[#This Row],[產品編號]],產品資料表格[],4,FALSE)</f>
        <v>11468</v>
      </c>
    </row>
    <row r="1232" spans="2:7" ht="16.5" customHeight="1" x14ac:dyDescent="0.25">
      <c r="B1232" s="113" t="s">
        <v>498</v>
      </c>
      <c r="C1232" s="128" t="s">
        <v>51</v>
      </c>
      <c r="D1232" s="129">
        <v>40</v>
      </c>
      <c r="E1232" s="130">
        <v>1398</v>
      </c>
      <c r="F1232" s="130">
        <f>訂單詳細資料表格[[#This Row],[數量]]*訂單詳細資料表格[[#This Row],[售價]]</f>
        <v>55920</v>
      </c>
      <c r="G1232" s="131">
        <f>訂單詳細資料表格[[#This Row],[數量]]*VLOOKUP(訂單詳細資料表格[[#This Row],[產品編號]],產品資料表格[],4,FALSE)</f>
        <v>45800</v>
      </c>
    </row>
    <row r="1233" spans="2:7" ht="16.5" customHeight="1" x14ac:dyDescent="0.25">
      <c r="B1233" s="113" t="s">
        <v>499</v>
      </c>
      <c r="C1233" s="128" t="s">
        <v>16</v>
      </c>
      <c r="D1233" s="129">
        <v>44</v>
      </c>
      <c r="E1233" s="130">
        <v>1423</v>
      </c>
      <c r="F1233" s="130">
        <f>訂單詳細資料表格[[#This Row],[數量]]*訂單詳細資料表格[[#This Row],[售價]]</f>
        <v>62612</v>
      </c>
      <c r="G1233" s="131">
        <f>訂單詳細資料表格[[#This Row],[數量]]*VLOOKUP(訂單詳細資料表格[[#This Row],[產品編號]],產品資料表格[],4,FALSE)</f>
        <v>39820</v>
      </c>
    </row>
    <row r="1234" spans="2:7" ht="16.5" customHeight="1" x14ac:dyDescent="0.25">
      <c r="B1234" s="113" t="s">
        <v>499</v>
      </c>
      <c r="C1234" s="128" t="s">
        <v>2</v>
      </c>
      <c r="D1234" s="129">
        <v>29</v>
      </c>
      <c r="E1234" s="130">
        <v>777</v>
      </c>
      <c r="F1234" s="130">
        <f>訂單詳細資料表格[[#This Row],[數量]]*訂單詳細資料表格[[#This Row],[售價]]</f>
        <v>22533</v>
      </c>
      <c r="G1234" s="131">
        <f>訂單詳細資料表格[[#This Row],[數量]]*VLOOKUP(訂單詳細資料表格[[#This Row],[產品編號]],產品資料表格[],4,FALSE)</f>
        <v>12325</v>
      </c>
    </row>
    <row r="1235" spans="2:7" ht="16.5" customHeight="1" x14ac:dyDescent="0.25">
      <c r="B1235" s="113" t="s">
        <v>499</v>
      </c>
      <c r="C1235" s="128" t="s">
        <v>5</v>
      </c>
      <c r="D1235" s="129">
        <v>41</v>
      </c>
      <c r="E1235" s="130">
        <v>412</v>
      </c>
      <c r="F1235" s="130">
        <f>訂單詳細資料表格[[#This Row],[數量]]*訂單詳細資料表格[[#This Row],[售價]]</f>
        <v>16892</v>
      </c>
      <c r="G1235" s="131">
        <f>訂單詳細資料表格[[#This Row],[數量]]*VLOOKUP(訂單詳細資料表格[[#This Row],[產品編號]],產品資料表格[],4,FALSE)</f>
        <v>8610</v>
      </c>
    </row>
    <row r="1236" spans="2:7" ht="16.5" customHeight="1" x14ac:dyDescent="0.25">
      <c r="B1236" s="113" t="s">
        <v>499</v>
      </c>
      <c r="C1236" s="128" t="s">
        <v>29</v>
      </c>
      <c r="D1236" s="129">
        <v>43</v>
      </c>
      <c r="E1236" s="130">
        <v>1874</v>
      </c>
      <c r="F1236" s="130">
        <f>訂單詳細資料表格[[#This Row],[數量]]*訂單詳細資料表格[[#This Row],[售價]]</f>
        <v>80582</v>
      </c>
      <c r="G1236" s="131">
        <f>訂單詳細資料表格[[#This Row],[數量]]*VLOOKUP(訂單詳細資料表格[[#This Row],[產品編號]],產品資料表格[],4,FALSE)</f>
        <v>38571</v>
      </c>
    </row>
    <row r="1237" spans="2:7" ht="16.5" customHeight="1" x14ac:dyDescent="0.25">
      <c r="B1237" s="113" t="s">
        <v>499</v>
      </c>
      <c r="C1237" s="128" t="s">
        <v>10</v>
      </c>
      <c r="D1237" s="129">
        <v>41</v>
      </c>
      <c r="E1237" s="130">
        <v>1651</v>
      </c>
      <c r="F1237" s="130">
        <f>訂單詳細資料表格[[#This Row],[數量]]*訂單詳細資料表格[[#This Row],[售價]]</f>
        <v>67691</v>
      </c>
      <c r="G1237" s="131">
        <f>訂單詳細資料表格[[#This Row],[數量]]*VLOOKUP(訂單詳細資料表格[[#This Row],[產品編號]],產品資料表格[],4,FALSE)</f>
        <v>29233</v>
      </c>
    </row>
    <row r="1238" spans="2:7" ht="16.5" customHeight="1" x14ac:dyDescent="0.25">
      <c r="B1238" s="113" t="s">
        <v>500</v>
      </c>
      <c r="C1238" s="128" t="s">
        <v>41</v>
      </c>
      <c r="D1238" s="129">
        <v>10</v>
      </c>
      <c r="E1238" s="130">
        <v>1860</v>
      </c>
      <c r="F1238" s="130">
        <f>訂單詳細資料表格[[#This Row],[數量]]*訂單詳細資料表格[[#This Row],[售價]]</f>
        <v>18600</v>
      </c>
      <c r="G1238" s="131">
        <f>訂單詳細資料表格[[#This Row],[數量]]*VLOOKUP(訂單詳細資料表格[[#This Row],[產品編號]],產品資料表格[],4,FALSE)</f>
        <v>7750</v>
      </c>
    </row>
    <row r="1239" spans="2:7" ht="16.5" customHeight="1" x14ac:dyDescent="0.25">
      <c r="B1239" s="113" t="s">
        <v>501</v>
      </c>
      <c r="C1239" s="128" t="s">
        <v>21</v>
      </c>
      <c r="D1239" s="129">
        <v>16</v>
      </c>
      <c r="E1239" s="130">
        <v>734</v>
      </c>
      <c r="F1239" s="130">
        <f>訂單詳細資料表格[[#This Row],[數量]]*訂單詳細資料表格[[#This Row],[售價]]</f>
        <v>11744</v>
      </c>
      <c r="G1239" s="131">
        <f>訂單詳細資料表格[[#This Row],[數量]]*VLOOKUP(訂單詳細資料表格[[#This Row],[產品編號]],產品資料表格[],4,FALSE)</f>
        <v>4608</v>
      </c>
    </row>
    <row r="1240" spans="2:7" ht="16.5" customHeight="1" x14ac:dyDescent="0.25">
      <c r="B1240" s="113" t="s">
        <v>501</v>
      </c>
      <c r="C1240" s="128" t="s">
        <v>17</v>
      </c>
      <c r="D1240" s="129">
        <v>21</v>
      </c>
      <c r="E1240" s="130">
        <v>219</v>
      </c>
      <c r="F1240" s="130">
        <f>訂單詳細資料表格[[#This Row],[數量]]*訂單詳細資料表格[[#This Row],[售價]]</f>
        <v>4599</v>
      </c>
      <c r="G1240" s="131">
        <f>訂單詳細資料表格[[#This Row],[數量]]*VLOOKUP(訂單詳細資料表格[[#This Row],[產品編號]],產品資料表格[],4,FALSE)</f>
        <v>2226</v>
      </c>
    </row>
    <row r="1241" spans="2:7" ht="16.5" customHeight="1" x14ac:dyDescent="0.25">
      <c r="B1241" s="113" t="s">
        <v>501</v>
      </c>
      <c r="C1241" s="128" t="s">
        <v>51</v>
      </c>
      <c r="D1241" s="129">
        <v>19</v>
      </c>
      <c r="E1241" s="130">
        <v>1470</v>
      </c>
      <c r="F1241" s="130">
        <f>訂單詳細資料表格[[#This Row],[數量]]*訂單詳細資料表格[[#This Row],[售價]]</f>
        <v>27930</v>
      </c>
      <c r="G1241" s="131">
        <f>訂單詳細資料表格[[#This Row],[數量]]*VLOOKUP(訂單詳細資料表格[[#This Row],[產品編號]],產品資料表格[],4,FALSE)</f>
        <v>21755</v>
      </c>
    </row>
    <row r="1242" spans="2:7" ht="16.5" customHeight="1" x14ac:dyDescent="0.25">
      <c r="B1242" s="113" t="s">
        <v>501</v>
      </c>
      <c r="C1242" s="128" t="s">
        <v>40</v>
      </c>
      <c r="D1242" s="129">
        <v>37</v>
      </c>
      <c r="E1242" s="130">
        <v>135</v>
      </c>
      <c r="F1242" s="130">
        <f>訂單詳細資料表格[[#This Row],[數量]]*訂單詳細資料表格[[#This Row],[售價]]</f>
        <v>4995</v>
      </c>
      <c r="G1242" s="131">
        <f>訂單詳細資料表格[[#This Row],[數量]]*VLOOKUP(訂單詳細資料表格[[#This Row],[產品編號]],產品資料表格[],4,FALSE)</f>
        <v>3626</v>
      </c>
    </row>
    <row r="1243" spans="2:7" ht="16.5" customHeight="1" x14ac:dyDescent="0.25">
      <c r="B1243" s="113" t="s">
        <v>501</v>
      </c>
      <c r="C1243" s="128" t="s">
        <v>25</v>
      </c>
      <c r="D1243" s="129">
        <v>24</v>
      </c>
      <c r="E1243" s="130">
        <v>1398</v>
      </c>
      <c r="F1243" s="130">
        <f>訂單詳細資料表格[[#This Row],[數量]]*訂單詳細資料表格[[#This Row],[售價]]</f>
        <v>33552</v>
      </c>
      <c r="G1243" s="131">
        <f>訂單詳細資料表格[[#This Row],[數量]]*VLOOKUP(訂單詳細資料表格[[#This Row],[產品編號]],產品資料表格[],4,FALSE)</f>
        <v>15432</v>
      </c>
    </row>
    <row r="1244" spans="2:7" ht="16.5" customHeight="1" x14ac:dyDescent="0.25">
      <c r="B1244" s="113" t="s">
        <v>715</v>
      </c>
      <c r="C1244" s="128" t="s">
        <v>29</v>
      </c>
      <c r="D1244" s="129">
        <v>25</v>
      </c>
      <c r="E1244" s="130">
        <v>1170</v>
      </c>
      <c r="F1244" s="130">
        <f>訂單詳細資料表格[[#This Row],[數量]]*訂單詳細資料表格[[#This Row],[售價]]</f>
        <v>29250</v>
      </c>
      <c r="G1244" s="131">
        <f>訂單詳細資料表格[[#This Row],[數量]]*VLOOKUP(訂單詳細資料表格[[#This Row],[產品編號]],產品資料表格[],4,FALSE)</f>
        <v>22425</v>
      </c>
    </row>
    <row r="1245" spans="2:7" ht="16.5" customHeight="1" x14ac:dyDescent="0.25">
      <c r="B1245" s="113" t="s">
        <v>502</v>
      </c>
      <c r="C1245" s="128" t="s">
        <v>5</v>
      </c>
      <c r="D1245" s="129">
        <v>40</v>
      </c>
      <c r="E1245" s="130">
        <v>258</v>
      </c>
      <c r="F1245" s="130">
        <f>訂單詳細資料表格[[#This Row],[數量]]*訂單詳細資料表格[[#This Row],[售價]]</f>
        <v>10320</v>
      </c>
      <c r="G1245" s="131">
        <f>訂單詳細資料表格[[#This Row],[數量]]*VLOOKUP(訂單詳細資料表格[[#This Row],[產品編號]],產品資料表格[],4,FALSE)</f>
        <v>8400</v>
      </c>
    </row>
    <row r="1246" spans="2:7" ht="16.5" customHeight="1" x14ac:dyDescent="0.25">
      <c r="B1246" s="113" t="s">
        <v>502</v>
      </c>
      <c r="C1246" s="128" t="s">
        <v>31</v>
      </c>
      <c r="D1246" s="129">
        <v>25</v>
      </c>
      <c r="E1246" s="130">
        <v>1703</v>
      </c>
      <c r="F1246" s="130">
        <f>訂單詳細資料表格[[#This Row],[數量]]*訂單詳細資料表格[[#This Row],[售價]]</f>
        <v>42575</v>
      </c>
      <c r="G1246" s="131">
        <f>訂單詳細資料表格[[#This Row],[數量]]*VLOOKUP(訂單詳細資料表格[[#This Row],[產品編號]],產品資料表格[],4,FALSE)</f>
        <v>23675</v>
      </c>
    </row>
    <row r="1247" spans="2:7" ht="16.5" customHeight="1" x14ac:dyDescent="0.25">
      <c r="B1247" s="113" t="s">
        <v>502</v>
      </c>
      <c r="C1247" s="128" t="s">
        <v>19</v>
      </c>
      <c r="D1247" s="129">
        <v>52</v>
      </c>
      <c r="E1247" s="130">
        <v>515</v>
      </c>
      <c r="F1247" s="130">
        <f>訂單詳細資料表格[[#This Row],[數量]]*訂單詳細資料表格[[#This Row],[售價]]</f>
        <v>26780</v>
      </c>
      <c r="G1247" s="131">
        <f>訂單詳細資料表格[[#This Row],[數量]]*VLOOKUP(訂單詳細資料表格[[#This Row],[產品編號]],產品資料表格[],4,FALSE)</f>
        <v>15600</v>
      </c>
    </row>
    <row r="1248" spans="2:7" ht="16.5" customHeight="1" x14ac:dyDescent="0.25">
      <c r="B1248" s="113" t="s">
        <v>503</v>
      </c>
      <c r="C1248" s="128" t="s">
        <v>42</v>
      </c>
      <c r="D1248" s="129">
        <v>46</v>
      </c>
      <c r="E1248" s="130">
        <v>2017</v>
      </c>
      <c r="F1248" s="130">
        <f>訂單詳細資料表格[[#This Row],[數量]]*訂單詳細資料表格[[#This Row],[售價]]</f>
        <v>92782</v>
      </c>
      <c r="G1248" s="131">
        <f>訂單詳細資料表格[[#This Row],[數量]]*VLOOKUP(訂單詳細資料表格[[#This Row],[產品編號]],產品資料表格[],4,FALSE)</f>
        <v>52992</v>
      </c>
    </row>
    <row r="1249" spans="2:7" ht="16.5" customHeight="1" x14ac:dyDescent="0.25">
      <c r="B1249" s="113" t="s">
        <v>716</v>
      </c>
      <c r="C1249" s="128" t="s">
        <v>21</v>
      </c>
      <c r="D1249" s="129">
        <v>42</v>
      </c>
      <c r="E1249" s="130">
        <v>512</v>
      </c>
      <c r="F1249" s="130">
        <f>訂單詳細資料表格[[#This Row],[數量]]*訂單詳細資料表格[[#This Row],[售價]]</f>
        <v>21504</v>
      </c>
      <c r="G1249" s="131">
        <f>訂單詳細資料表格[[#This Row],[數量]]*VLOOKUP(訂單詳細資料表格[[#This Row],[產品編號]],產品資料表格[],4,FALSE)</f>
        <v>12096</v>
      </c>
    </row>
    <row r="1250" spans="2:7" ht="16.5" customHeight="1" x14ac:dyDescent="0.25">
      <c r="B1250" s="113" t="s">
        <v>504</v>
      </c>
      <c r="C1250" s="128" t="s">
        <v>45</v>
      </c>
      <c r="D1250" s="129">
        <v>13</v>
      </c>
      <c r="E1250" s="130">
        <v>874</v>
      </c>
      <c r="F1250" s="130">
        <f>訂單詳細資料表格[[#This Row],[數量]]*訂單詳細資料表格[[#This Row],[售價]]</f>
        <v>11362</v>
      </c>
      <c r="G1250" s="131">
        <f>訂單詳細資料表格[[#This Row],[數量]]*VLOOKUP(訂單詳細資料表格[[#This Row],[產品編號]],產品資料表格[],4,FALSE)</f>
        <v>7774</v>
      </c>
    </row>
    <row r="1251" spans="2:7" ht="16.5" customHeight="1" x14ac:dyDescent="0.25">
      <c r="B1251" s="113" t="s">
        <v>717</v>
      </c>
      <c r="C1251" s="128" t="s">
        <v>49</v>
      </c>
      <c r="D1251" s="129">
        <v>20</v>
      </c>
      <c r="E1251" s="130">
        <v>1947</v>
      </c>
      <c r="F1251" s="130">
        <f>訂單詳細資料表格[[#This Row],[數量]]*訂單詳細資料表格[[#This Row],[售價]]</f>
        <v>38940</v>
      </c>
      <c r="G1251" s="131">
        <f>訂單詳細資料表格[[#This Row],[數量]]*VLOOKUP(訂單詳細資料表格[[#This Row],[產品編號]],產品資料表格[],4,FALSE)</f>
        <v>23240</v>
      </c>
    </row>
    <row r="1252" spans="2:7" ht="16.5" customHeight="1" x14ac:dyDescent="0.25">
      <c r="B1252" s="113" t="s">
        <v>505</v>
      </c>
      <c r="C1252" s="128" t="s">
        <v>49</v>
      </c>
      <c r="D1252" s="129">
        <v>44</v>
      </c>
      <c r="E1252" s="130">
        <v>2699</v>
      </c>
      <c r="F1252" s="130">
        <f>訂單詳細資料表格[[#This Row],[數量]]*訂單詳細資料表格[[#This Row],[售價]]</f>
        <v>118756</v>
      </c>
      <c r="G1252" s="131">
        <f>訂單詳細資料表格[[#This Row],[數量]]*VLOOKUP(訂單詳細資料表格[[#This Row],[產品編號]],產品資料表格[],4,FALSE)</f>
        <v>51128</v>
      </c>
    </row>
    <row r="1253" spans="2:7" ht="16.5" customHeight="1" x14ac:dyDescent="0.25">
      <c r="B1253" s="113" t="s">
        <v>718</v>
      </c>
      <c r="C1253" s="128" t="s">
        <v>13</v>
      </c>
      <c r="D1253" s="129">
        <v>20</v>
      </c>
      <c r="E1253" s="130">
        <v>416</v>
      </c>
      <c r="F1253" s="130">
        <f>訂單詳細資料表格[[#This Row],[數量]]*訂單詳細資料表格[[#This Row],[售價]]</f>
        <v>8320</v>
      </c>
      <c r="G1253" s="131">
        <f>訂單詳細資料表格[[#This Row],[數量]]*VLOOKUP(訂單詳細資料表格[[#This Row],[產品編號]],產品資料表格[],4,FALSE)</f>
        <v>4720</v>
      </c>
    </row>
    <row r="1254" spans="2:7" ht="16.5" customHeight="1" x14ac:dyDescent="0.25">
      <c r="B1254" s="113" t="s">
        <v>506</v>
      </c>
      <c r="C1254" s="128" t="s">
        <v>49</v>
      </c>
      <c r="D1254" s="129">
        <v>55</v>
      </c>
      <c r="E1254" s="130">
        <v>2118</v>
      </c>
      <c r="F1254" s="130">
        <f>訂單詳細資料表格[[#This Row],[數量]]*訂單詳細資料表格[[#This Row],[售價]]</f>
        <v>116490</v>
      </c>
      <c r="G1254" s="131">
        <f>訂單詳細資料表格[[#This Row],[數量]]*VLOOKUP(訂單詳細資料表格[[#This Row],[產品編號]],產品資料表格[],4,FALSE)</f>
        <v>63910</v>
      </c>
    </row>
    <row r="1255" spans="2:7" ht="16.5" customHeight="1" x14ac:dyDescent="0.25">
      <c r="B1255" s="113" t="s">
        <v>719</v>
      </c>
      <c r="C1255" s="128" t="s">
        <v>34</v>
      </c>
      <c r="D1255" s="129">
        <v>35</v>
      </c>
      <c r="E1255" s="130">
        <v>908</v>
      </c>
      <c r="F1255" s="130">
        <f>訂單詳細資料表格[[#This Row],[數量]]*訂單詳細資料表格[[#This Row],[售價]]</f>
        <v>31780</v>
      </c>
      <c r="G1255" s="131">
        <f>訂單詳細資料表格[[#This Row],[數量]]*VLOOKUP(訂單詳細資料表格[[#This Row],[產品編號]],產品資料表格[],4,FALSE)</f>
        <v>24045</v>
      </c>
    </row>
    <row r="1256" spans="2:7" ht="16.5" customHeight="1" x14ac:dyDescent="0.25">
      <c r="B1256" s="113" t="s">
        <v>507</v>
      </c>
      <c r="C1256" s="128" t="s">
        <v>45</v>
      </c>
      <c r="D1256" s="129">
        <v>48</v>
      </c>
      <c r="E1256" s="130">
        <v>810</v>
      </c>
      <c r="F1256" s="130">
        <f>訂單詳細資料表格[[#This Row],[數量]]*訂單詳細資料表格[[#This Row],[售價]]</f>
        <v>38880</v>
      </c>
      <c r="G1256" s="131">
        <f>訂單詳細資料表格[[#This Row],[數量]]*VLOOKUP(訂單詳細資料表格[[#This Row],[產品編號]],產品資料表格[],4,FALSE)</f>
        <v>28704</v>
      </c>
    </row>
    <row r="1257" spans="2:7" ht="16.5" customHeight="1" x14ac:dyDescent="0.25">
      <c r="B1257" s="113" t="s">
        <v>507</v>
      </c>
      <c r="C1257" s="128" t="s">
        <v>2</v>
      </c>
      <c r="D1257" s="129">
        <v>14</v>
      </c>
      <c r="E1257" s="130">
        <v>545</v>
      </c>
      <c r="F1257" s="130">
        <f>訂單詳細資料表格[[#This Row],[數量]]*訂單詳細資料表格[[#This Row],[售價]]</f>
        <v>7630</v>
      </c>
      <c r="G1257" s="131">
        <f>訂單詳細資料表格[[#This Row],[數量]]*VLOOKUP(訂單詳細資料表格[[#This Row],[產品編號]],產品資料表格[],4,FALSE)</f>
        <v>5950</v>
      </c>
    </row>
    <row r="1258" spans="2:7" ht="16.5" customHeight="1" x14ac:dyDescent="0.25">
      <c r="B1258" s="113" t="s">
        <v>508</v>
      </c>
      <c r="C1258" s="128" t="s">
        <v>42</v>
      </c>
      <c r="D1258" s="129">
        <v>60</v>
      </c>
      <c r="E1258" s="130">
        <v>1714</v>
      </c>
      <c r="F1258" s="130">
        <f>訂單詳細資料表格[[#This Row],[數量]]*訂單詳細資料表格[[#This Row],[售價]]</f>
        <v>102840</v>
      </c>
      <c r="G1258" s="131">
        <f>訂單詳細資料表格[[#This Row],[數量]]*VLOOKUP(訂單詳細資料表格[[#This Row],[產品編號]],產品資料表格[],4,FALSE)</f>
        <v>69120</v>
      </c>
    </row>
    <row r="1259" spans="2:7" ht="16.5" customHeight="1" x14ac:dyDescent="0.25">
      <c r="B1259" s="113" t="s">
        <v>508</v>
      </c>
      <c r="C1259" s="128" t="s">
        <v>44</v>
      </c>
      <c r="D1259" s="129">
        <v>31</v>
      </c>
      <c r="E1259" s="130">
        <v>686</v>
      </c>
      <c r="F1259" s="130">
        <f>訂單詳細資料表格[[#This Row],[數量]]*訂單詳細資料表格[[#This Row],[售價]]</f>
        <v>21266</v>
      </c>
      <c r="G1259" s="131">
        <f>訂單詳細資料表格[[#This Row],[數量]]*VLOOKUP(訂單詳細資料表格[[#This Row],[產品編號]],產品資料表格[],4,FALSE)</f>
        <v>17019</v>
      </c>
    </row>
    <row r="1260" spans="2:7" ht="16.5" customHeight="1" x14ac:dyDescent="0.25">
      <c r="B1260" s="113" t="s">
        <v>509</v>
      </c>
      <c r="C1260" s="128" t="s">
        <v>52</v>
      </c>
      <c r="D1260" s="129">
        <v>19</v>
      </c>
      <c r="E1260" s="130">
        <v>671</v>
      </c>
      <c r="F1260" s="130">
        <f>訂單詳細資料表格[[#This Row],[數量]]*訂單詳細資料表格[[#This Row],[售價]]</f>
        <v>12749</v>
      </c>
      <c r="G1260" s="131">
        <f>訂單詳細資料表格[[#This Row],[數量]]*VLOOKUP(訂單詳細資料表格[[#This Row],[產品編號]],產品資料表格[],4,FALSE)</f>
        <v>7581</v>
      </c>
    </row>
    <row r="1261" spans="2:7" ht="16.5" customHeight="1" x14ac:dyDescent="0.25">
      <c r="B1261" s="113" t="s">
        <v>510</v>
      </c>
      <c r="C1261" s="128" t="s">
        <v>15</v>
      </c>
      <c r="D1261" s="129">
        <v>65</v>
      </c>
      <c r="E1261" s="130">
        <v>1103</v>
      </c>
      <c r="F1261" s="130">
        <f>訂單詳細資料表格[[#This Row],[數量]]*訂單詳細資料表格[[#This Row],[售價]]</f>
        <v>71695</v>
      </c>
      <c r="G1261" s="131">
        <f>訂單詳細資料表格[[#This Row],[數量]]*VLOOKUP(訂單詳細資料表格[[#This Row],[產品編號]],產品資料表格[],4,FALSE)</f>
        <v>42835</v>
      </c>
    </row>
    <row r="1262" spans="2:7" ht="16.5" customHeight="1" x14ac:dyDescent="0.25">
      <c r="B1262" s="113" t="s">
        <v>510</v>
      </c>
      <c r="C1262" s="128" t="s">
        <v>52</v>
      </c>
      <c r="D1262" s="129">
        <v>47</v>
      </c>
      <c r="E1262" s="130">
        <v>540</v>
      </c>
      <c r="F1262" s="130">
        <f>訂單詳細資料表格[[#This Row],[數量]]*訂單詳細資料表格[[#This Row],[售價]]</f>
        <v>25380</v>
      </c>
      <c r="G1262" s="131">
        <f>訂單詳細資料表格[[#This Row],[數量]]*VLOOKUP(訂單詳細資料表格[[#This Row],[產品編號]],產品資料表格[],4,FALSE)</f>
        <v>18753</v>
      </c>
    </row>
    <row r="1263" spans="2:7" ht="16.5" customHeight="1" x14ac:dyDescent="0.25">
      <c r="B1263" s="113" t="s">
        <v>510</v>
      </c>
      <c r="C1263" s="128" t="s">
        <v>24</v>
      </c>
      <c r="D1263" s="129">
        <v>45</v>
      </c>
      <c r="E1263" s="130">
        <v>1312</v>
      </c>
      <c r="F1263" s="130">
        <f>訂單詳細資料表格[[#This Row],[數量]]*訂單詳細資料表格[[#This Row],[售價]]</f>
        <v>59040</v>
      </c>
      <c r="G1263" s="131">
        <f>訂單詳細資料表格[[#This Row],[數量]]*VLOOKUP(訂單詳細資料表格[[#This Row],[產品編號]],產品資料表格[],4,FALSE)</f>
        <v>28800</v>
      </c>
    </row>
    <row r="1264" spans="2:7" ht="16.5" customHeight="1" x14ac:dyDescent="0.25">
      <c r="B1264" s="113" t="s">
        <v>720</v>
      </c>
      <c r="C1264" s="128" t="s">
        <v>19</v>
      </c>
      <c r="D1264" s="129">
        <v>74</v>
      </c>
      <c r="E1264" s="130">
        <v>559</v>
      </c>
      <c r="F1264" s="130">
        <f>訂單詳細資料表格[[#This Row],[數量]]*訂單詳細資料表格[[#This Row],[售價]]</f>
        <v>41366</v>
      </c>
      <c r="G1264" s="131">
        <f>訂單詳細資料表格[[#This Row],[數量]]*VLOOKUP(訂單詳細資料表格[[#This Row],[產品編號]],產品資料表格[],4,FALSE)</f>
        <v>22200</v>
      </c>
    </row>
    <row r="1265" spans="2:7" ht="16.5" customHeight="1" x14ac:dyDescent="0.25">
      <c r="B1265" s="113" t="s">
        <v>511</v>
      </c>
      <c r="C1265" s="128" t="s">
        <v>51</v>
      </c>
      <c r="D1265" s="129">
        <v>23</v>
      </c>
      <c r="E1265" s="130">
        <v>1510</v>
      </c>
      <c r="F1265" s="130">
        <f>訂單詳細資料表格[[#This Row],[數量]]*訂單詳細資料表格[[#This Row],[售價]]</f>
        <v>34730</v>
      </c>
      <c r="G1265" s="131">
        <f>訂單詳細資料表格[[#This Row],[數量]]*VLOOKUP(訂單詳細資料表格[[#This Row],[產品編號]],產品資料表格[],4,FALSE)</f>
        <v>26335</v>
      </c>
    </row>
    <row r="1266" spans="2:7" ht="16.5" customHeight="1" x14ac:dyDescent="0.25">
      <c r="B1266" s="113" t="s">
        <v>721</v>
      </c>
      <c r="C1266" s="128" t="s">
        <v>15</v>
      </c>
      <c r="D1266" s="129">
        <v>40</v>
      </c>
      <c r="E1266" s="130">
        <v>1388</v>
      </c>
      <c r="F1266" s="130">
        <f>訂單詳細資料表格[[#This Row],[數量]]*訂單詳細資料表格[[#This Row],[售價]]</f>
        <v>55520</v>
      </c>
      <c r="G1266" s="131">
        <f>訂單詳細資料表格[[#This Row],[數量]]*VLOOKUP(訂單詳細資料表格[[#This Row],[產品編號]],產品資料表格[],4,FALSE)</f>
        <v>26360</v>
      </c>
    </row>
    <row r="1267" spans="2:7" ht="16.5" customHeight="1" x14ac:dyDescent="0.25">
      <c r="B1267" s="113" t="s">
        <v>721</v>
      </c>
      <c r="C1267" s="128" t="s">
        <v>51</v>
      </c>
      <c r="D1267" s="129">
        <v>14</v>
      </c>
      <c r="E1267" s="130">
        <v>2412</v>
      </c>
      <c r="F1267" s="130">
        <f>訂單詳細資料表格[[#This Row],[數量]]*訂單詳細資料表格[[#This Row],[售價]]</f>
        <v>33768</v>
      </c>
      <c r="G1267" s="131">
        <f>訂單詳細資料表格[[#This Row],[數量]]*VLOOKUP(訂單詳細資料表格[[#This Row],[產品編號]],產品資料表格[],4,FALSE)</f>
        <v>16030</v>
      </c>
    </row>
    <row r="1268" spans="2:7" ht="16.5" customHeight="1" x14ac:dyDescent="0.25">
      <c r="B1268" s="113" t="s">
        <v>721</v>
      </c>
      <c r="C1268" s="128" t="s">
        <v>12</v>
      </c>
      <c r="D1268" s="129">
        <v>13</v>
      </c>
      <c r="E1268" s="130">
        <v>2801</v>
      </c>
      <c r="F1268" s="130">
        <f>訂單詳細資料表格[[#This Row],[數量]]*訂單詳細資料表格[[#This Row],[售價]]</f>
        <v>36413</v>
      </c>
      <c r="G1268" s="131">
        <f>訂單詳細資料表格[[#This Row],[數量]]*VLOOKUP(訂單詳細資料表格[[#This Row],[產品編號]],產品資料表格[],4,FALSE)</f>
        <v>14586</v>
      </c>
    </row>
    <row r="1269" spans="2:7" ht="16.5" customHeight="1" x14ac:dyDescent="0.25">
      <c r="B1269" s="113" t="s">
        <v>721</v>
      </c>
      <c r="C1269" s="128" t="s">
        <v>19</v>
      </c>
      <c r="D1269" s="129">
        <v>16</v>
      </c>
      <c r="E1269" s="130">
        <v>471</v>
      </c>
      <c r="F1269" s="130">
        <f>訂單詳細資料表格[[#This Row],[數量]]*訂單詳細資料表格[[#This Row],[售價]]</f>
        <v>7536</v>
      </c>
      <c r="G1269" s="131">
        <f>訂單詳細資料表格[[#This Row],[數量]]*VLOOKUP(訂單詳細資料表格[[#This Row],[產品編號]],產品資料表格[],4,FALSE)</f>
        <v>4800</v>
      </c>
    </row>
    <row r="1270" spans="2:7" ht="16.5" customHeight="1" x14ac:dyDescent="0.25">
      <c r="B1270" s="113" t="s">
        <v>722</v>
      </c>
      <c r="C1270" s="128" t="s">
        <v>48</v>
      </c>
      <c r="D1270" s="129">
        <v>13</v>
      </c>
      <c r="E1270" s="130">
        <v>384</v>
      </c>
      <c r="F1270" s="130">
        <f>訂單詳細資料表格[[#This Row],[數量]]*訂單詳細資料表格[[#This Row],[售價]]</f>
        <v>4992</v>
      </c>
      <c r="G1270" s="131">
        <f>訂單詳細資料表格[[#This Row],[數量]]*VLOOKUP(訂單詳細資料表格[[#This Row],[產品編號]],產品資料表格[],4,FALSE)</f>
        <v>2379</v>
      </c>
    </row>
    <row r="1271" spans="2:7" ht="16.5" customHeight="1" x14ac:dyDescent="0.25">
      <c r="B1271" s="113" t="s">
        <v>722</v>
      </c>
      <c r="C1271" s="128" t="s">
        <v>2</v>
      </c>
      <c r="D1271" s="129">
        <v>35</v>
      </c>
      <c r="E1271" s="130">
        <v>563</v>
      </c>
      <c r="F1271" s="130">
        <f>訂單詳細資料表格[[#This Row],[數量]]*訂單詳細資料表格[[#This Row],[售價]]</f>
        <v>19705</v>
      </c>
      <c r="G1271" s="131">
        <f>訂單詳細資料表格[[#This Row],[數量]]*VLOOKUP(訂單詳細資料表格[[#This Row],[產品編號]],產品資料表格[],4,FALSE)</f>
        <v>14875</v>
      </c>
    </row>
    <row r="1272" spans="2:7" ht="16.5" customHeight="1" x14ac:dyDescent="0.25">
      <c r="B1272" s="113" t="s">
        <v>722</v>
      </c>
      <c r="C1272" s="128" t="s">
        <v>4</v>
      </c>
      <c r="D1272" s="129">
        <v>16</v>
      </c>
      <c r="E1272" s="130">
        <v>2841</v>
      </c>
      <c r="F1272" s="130">
        <f>訂單詳細資料表格[[#This Row],[數量]]*訂單詳細資料表格[[#This Row],[售價]]</f>
        <v>45456</v>
      </c>
      <c r="G1272" s="131">
        <f>訂單詳細資料表格[[#This Row],[數量]]*VLOOKUP(訂單詳細資料表格[[#This Row],[產品編號]],產品資料表格[],4,FALSE)</f>
        <v>18320</v>
      </c>
    </row>
    <row r="1273" spans="2:7" ht="16.5" customHeight="1" x14ac:dyDescent="0.25">
      <c r="B1273" s="113" t="s">
        <v>723</v>
      </c>
      <c r="C1273" s="128" t="s">
        <v>42</v>
      </c>
      <c r="D1273" s="129">
        <v>26</v>
      </c>
      <c r="E1273" s="130">
        <v>2142</v>
      </c>
      <c r="F1273" s="130">
        <f>訂單詳細資料表格[[#This Row],[數量]]*訂單詳細資料表格[[#This Row],[售價]]</f>
        <v>55692</v>
      </c>
      <c r="G1273" s="131">
        <f>訂單詳細資料表格[[#This Row],[數量]]*VLOOKUP(訂單詳細資料表格[[#This Row],[產品編號]],產品資料表格[],4,FALSE)</f>
        <v>29952</v>
      </c>
    </row>
    <row r="1274" spans="2:7" ht="16.5" customHeight="1" x14ac:dyDescent="0.25">
      <c r="B1274" s="113" t="s">
        <v>723</v>
      </c>
      <c r="C1274" s="128" t="s">
        <v>173</v>
      </c>
      <c r="D1274" s="129">
        <v>13</v>
      </c>
      <c r="E1274" s="130">
        <v>914</v>
      </c>
      <c r="F1274" s="130">
        <f>訂單詳細資料表格[[#This Row],[數量]]*訂單詳細資料表格[[#This Row],[售價]]</f>
        <v>11882</v>
      </c>
      <c r="G1274" s="131">
        <f>訂單詳細資料表格[[#This Row],[數量]]*VLOOKUP(訂單詳細資料表格[[#This Row],[產品編號]],產品資料表格[],4,FALSE)</f>
        <v>9399</v>
      </c>
    </row>
    <row r="1275" spans="2:7" ht="16.5" customHeight="1" x14ac:dyDescent="0.25">
      <c r="B1275" s="113" t="s">
        <v>512</v>
      </c>
      <c r="C1275" s="128" t="s">
        <v>42</v>
      </c>
      <c r="D1275" s="129">
        <v>22</v>
      </c>
      <c r="E1275" s="130">
        <v>1595</v>
      </c>
      <c r="F1275" s="130">
        <f>訂單詳細資料表格[[#This Row],[數量]]*訂單詳細資料表格[[#This Row],[售價]]</f>
        <v>35090</v>
      </c>
      <c r="G1275" s="131">
        <f>訂單詳細資料表格[[#This Row],[數量]]*VLOOKUP(訂單詳細資料表格[[#This Row],[產品編號]],產品資料表格[],4,FALSE)</f>
        <v>25344</v>
      </c>
    </row>
    <row r="1276" spans="2:7" ht="16.5" customHeight="1" x14ac:dyDescent="0.25">
      <c r="B1276" s="113" t="s">
        <v>724</v>
      </c>
      <c r="C1276" s="128" t="s">
        <v>51</v>
      </c>
      <c r="D1276" s="129">
        <v>48</v>
      </c>
      <c r="E1276" s="130">
        <v>1609</v>
      </c>
      <c r="F1276" s="130">
        <f>訂單詳細資料表格[[#This Row],[數量]]*訂單詳細資料表格[[#This Row],[售價]]</f>
        <v>77232</v>
      </c>
      <c r="G1276" s="131">
        <f>訂單詳細資料表格[[#This Row],[數量]]*VLOOKUP(訂單詳細資料表格[[#This Row],[產品編號]],產品資料表格[],4,FALSE)</f>
        <v>54960</v>
      </c>
    </row>
    <row r="1277" spans="2:7" ht="16.5" customHeight="1" x14ac:dyDescent="0.25">
      <c r="B1277" s="113" t="s">
        <v>724</v>
      </c>
      <c r="C1277" s="128" t="s">
        <v>4</v>
      </c>
      <c r="D1277" s="129">
        <v>38</v>
      </c>
      <c r="E1277" s="130">
        <v>1893</v>
      </c>
      <c r="F1277" s="130">
        <f>訂單詳細資料表格[[#This Row],[數量]]*訂單詳細資料表格[[#This Row],[售價]]</f>
        <v>71934</v>
      </c>
      <c r="G1277" s="131">
        <f>訂單詳細資料表格[[#This Row],[數量]]*VLOOKUP(訂單詳細資料表格[[#This Row],[產品編號]],產品資料表格[],4,FALSE)</f>
        <v>43510</v>
      </c>
    </row>
    <row r="1278" spans="2:7" ht="16.5" customHeight="1" x14ac:dyDescent="0.25">
      <c r="B1278" s="113" t="s">
        <v>513</v>
      </c>
      <c r="C1278" s="128" t="s">
        <v>37</v>
      </c>
      <c r="D1278" s="129">
        <v>50</v>
      </c>
      <c r="E1278" s="130">
        <v>1541</v>
      </c>
      <c r="F1278" s="130">
        <f>訂單詳細資料表格[[#This Row],[數量]]*訂單詳細資料表格[[#This Row],[售價]]</f>
        <v>77050</v>
      </c>
      <c r="G1278" s="131">
        <f>訂單詳細資料表格[[#This Row],[數量]]*VLOOKUP(訂單詳細資料表格[[#This Row],[產品編號]],產品資料表格[],4,FALSE)</f>
        <v>40250</v>
      </c>
    </row>
    <row r="1279" spans="2:7" ht="16.5" customHeight="1" x14ac:dyDescent="0.25">
      <c r="B1279" s="113" t="s">
        <v>513</v>
      </c>
      <c r="C1279" s="128" t="s">
        <v>15</v>
      </c>
      <c r="D1279" s="129">
        <v>31</v>
      </c>
      <c r="E1279" s="130">
        <v>1392</v>
      </c>
      <c r="F1279" s="130">
        <f>訂單詳細資料表格[[#This Row],[數量]]*訂單詳細資料表格[[#This Row],[售價]]</f>
        <v>43152</v>
      </c>
      <c r="G1279" s="131">
        <f>訂單詳細資料表格[[#This Row],[數量]]*VLOOKUP(訂單詳細資料表格[[#This Row],[產品編號]],產品資料表格[],4,FALSE)</f>
        <v>20429</v>
      </c>
    </row>
    <row r="1280" spans="2:7" ht="16.5" customHeight="1" x14ac:dyDescent="0.25">
      <c r="B1280" s="113" t="s">
        <v>513</v>
      </c>
      <c r="C1280" s="128" t="s">
        <v>42</v>
      </c>
      <c r="D1280" s="129">
        <v>62</v>
      </c>
      <c r="E1280" s="130">
        <v>1462</v>
      </c>
      <c r="F1280" s="130">
        <f>訂單詳細資料表格[[#This Row],[數量]]*訂單詳細資料表格[[#This Row],[售價]]</f>
        <v>90644</v>
      </c>
      <c r="G1280" s="131">
        <f>訂單詳細資料表格[[#This Row],[數量]]*VLOOKUP(訂單詳細資料表格[[#This Row],[產品編號]],產品資料表格[],4,FALSE)</f>
        <v>71424</v>
      </c>
    </row>
    <row r="1281" spans="2:7" ht="16.5" customHeight="1" x14ac:dyDescent="0.25">
      <c r="B1281" s="113" t="s">
        <v>513</v>
      </c>
      <c r="C1281" s="128" t="s">
        <v>51</v>
      </c>
      <c r="D1281" s="129">
        <v>27</v>
      </c>
      <c r="E1281" s="130">
        <v>1960</v>
      </c>
      <c r="F1281" s="130">
        <f>訂單詳細資料表格[[#This Row],[數量]]*訂單詳細資料表格[[#This Row],[售價]]</f>
        <v>52920</v>
      </c>
      <c r="G1281" s="131">
        <f>訂單詳細資料表格[[#This Row],[數量]]*VLOOKUP(訂單詳細資料表格[[#This Row],[產品編號]],產品資料表格[],4,FALSE)</f>
        <v>30915</v>
      </c>
    </row>
    <row r="1282" spans="2:7" ht="16.5" customHeight="1" x14ac:dyDescent="0.25">
      <c r="B1282" s="113" t="s">
        <v>725</v>
      </c>
      <c r="C1282" s="128" t="s">
        <v>12</v>
      </c>
      <c r="D1282" s="129">
        <v>47</v>
      </c>
      <c r="E1282" s="130">
        <v>2280</v>
      </c>
      <c r="F1282" s="130">
        <f>訂單詳細資料表格[[#This Row],[數量]]*訂單詳細資料表格[[#This Row],[售價]]</f>
        <v>107160</v>
      </c>
      <c r="G1282" s="131">
        <f>訂單詳細資料表格[[#This Row],[數量]]*VLOOKUP(訂單詳細資料表格[[#This Row],[產品編號]],產品資料表格[],4,FALSE)</f>
        <v>52734</v>
      </c>
    </row>
    <row r="1283" spans="2:7" ht="16.5" customHeight="1" x14ac:dyDescent="0.25">
      <c r="B1283" s="113" t="s">
        <v>514</v>
      </c>
      <c r="C1283" s="128" t="s">
        <v>34</v>
      </c>
      <c r="D1283" s="129">
        <v>67</v>
      </c>
      <c r="E1283" s="130">
        <v>879</v>
      </c>
      <c r="F1283" s="130">
        <f>訂單詳細資料表格[[#This Row],[數量]]*訂單詳細資料表格[[#This Row],[售價]]</f>
        <v>58893</v>
      </c>
      <c r="G1283" s="131">
        <f>訂單詳細資料表格[[#This Row],[數量]]*VLOOKUP(訂單詳細資料表格[[#This Row],[產品編號]],產品資料表格[],4,FALSE)</f>
        <v>46029</v>
      </c>
    </row>
    <row r="1284" spans="2:7" ht="16.5" customHeight="1" x14ac:dyDescent="0.25">
      <c r="B1284" s="113" t="s">
        <v>726</v>
      </c>
      <c r="C1284" s="128" t="s">
        <v>52</v>
      </c>
      <c r="D1284" s="129">
        <v>30</v>
      </c>
      <c r="E1284" s="130">
        <v>507</v>
      </c>
      <c r="F1284" s="130">
        <f>訂單詳細資料表格[[#This Row],[數量]]*訂單詳細資料表格[[#This Row],[售價]]</f>
        <v>15210</v>
      </c>
      <c r="G1284" s="131">
        <f>訂單詳細資料表格[[#This Row],[數量]]*VLOOKUP(訂單詳細資料表格[[#This Row],[產品編號]],產品資料表格[],4,FALSE)</f>
        <v>11970</v>
      </c>
    </row>
    <row r="1285" spans="2:7" ht="16.5" customHeight="1" x14ac:dyDescent="0.25">
      <c r="B1285" s="113" t="s">
        <v>726</v>
      </c>
      <c r="C1285" s="128" t="s">
        <v>7</v>
      </c>
      <c r="D1285" s="129">
        <v>22</v>
      </c>
      <c r="E1285" s="130">
        <v>1851</v>
      </c>
      <c r="F1285" s="130">
        <f>訂單詳細資料表格[[#This Row],[數量]]*訂單詳細資料表格[[#This Row],[售價]]</f>
        <v>40722</v>
      </c>
      <c r="G1285" s="131">
        <f>訂單詳細資料表格[[#This Row],[數量]]*VLOOKUP(訂單詳細資料表格[[#This Row],[產品編號]],產品資料表格[],4,FALSE)</f>
        <v>25432</v>
      </c>
    </row>
    <row r="1286" spans="2:7" ht="16.5" customHeight="1" x14ac:dyDescent="0.25">
      <c r="B1286" s="113" t="s">
        <v>726</v>
      </c>
      <c r="C1286" s="128" t="s">
        <v>10</v>
      </c>
      <c r="D1286" s="129">
        <v>12</v>
      </c>
      <c r="E1286" s="130">
        <v>1163</v>
      </c>
      <c r="F1286" s="130">
        <f>訂單詳細資料表格[[#This Row],[數量]]*訂單詳細資料表格[[#This Row],[售價]]</f>
        <v>13956</v>
      </c>
      <c r="G1286" s="131">
        <f>訂單詳細資料表格[[#This Row],[數量]]*VLOOKUP(訂單詳細資料表格[[#This Row],[產品編號]],產品資料表格[],4,FALSE)</f>
        <v>8556</v>
      </c>
    </row>
    <row r="1287" spans="2:7" ht="16.5" customHeight="1" x14ac:dyDescent="0.25">
      <c r="B1287" s="113" t="s">
        <v>727</v>
      </c>
      <c r="C1287" s="128" t="s">
        <v>16</v>
      </c>
      <c r="D1287" s="129">
        <v>57</v>
      </c>
      <c r="E1287" s="130">
        <v>2219</v>
      </c>
      <c r="F1287" s="130">
        <f>訂單詳細資料表格[[#This Row],[數量]]*訂單詳細資料表格[[#This Row],[售價]]</f>
        <v>126483</v>
      </c>
      <c r="G1287" s="131">
        <f>訂單詳細資料表格[[#This Row],[數量]]*VLOOKUP(訂單詳細資料表格[[#This Row],[產品編號]],產品資料表格[],4,FALSE)</f>
        <v>51585</v>
      </c>
    </row>
    <row r="1288" spans="2:7" ht="16.5" customHeight="1" x14ac:dyDescent="0.25">
      <c r="B1288" s="113" t="s">
        <v>727</v>
      </c>
      <c r="C1288" s="128" t="s">
        <v>45</v>
      </c>
      <c r="D1288" s="129">
        <v>58</v>
      </c>
      <c r="E1288" s="130">
        <v>1482</v>
      </c>
      <c r="F1288" s="130">
        <f>訂單詳細資料表格[[#This Row],[數量]]*訂單詳細資料表格[[#This Row],[售價]]</f>
        <v>85956</v>
      </c>
      <c r="G1288" s="131">
        <f>訂單詳細資料表格[[#This Row],[數量]]*VLOOKUP(訂單詳細資料表格[[#This Row],[產品編號]],產品資料表格[],4,FALSE)</f>
        <v>34684</v>
      </c>
    </row>
    <row r="1289" spans="2:7" ht="16.5" customHeight="1" x14ac:dyDescent="0.25">
      <c r="B1289" s="113" t="s">
        <v>727</v>
      </c>
      <c r="C1289" s="128" t="s">
        <v>30</v>
      </c>
      <c r="D1289" s="129">
        <v>39</v>
      </c>
      <c r="E1289" s="130">
        <v>2359</v>
      </c>
      <c r="F1289" s="130">
        <f>訂單詳細資料表格[[#This Row],[數量]]*訂單詳細資料表格[[#This Row],[售價]]</f>
        <v>92001</v>
      </c>
      <c r="G1289" s="131">
        <f>訂單詳細資料表格[[#This Row],[數量]]*VLOOKUP(訂單詳細資料表格[[#This Row],[產品編號]],產品資料表格[],4,FALSE)</f>
        <v>44889</v>
      </c>
    </row>
    <row r="1290" spans="2:7" ht="16.5" customHeight="1" x14ac:dyDescent="0.25">
      <c r="B1290" s="113" t="s">
        <v>727</v>
      </c>
      <c r="C1290" s="128" t="s">
        <v>54</v>
      </c>
      <c r="D1290" s="129">
        <v>18</v>
      </c>
      <c r="E1290" s="130">
        <v>150</v>
      </c>
      <c r="F1290" s="130">
        <f>訂單詳細資料表格[[#This Row],[數量]]*訂單詳細資料表格[[#This Row],[售價]]</f>
        <v>2700</v>
      </c>
      <c r="G1290" s="131">
        <f>訂單詳細資料表格[[#This Row],[數量]]*VLOOKUP(訂單詳細資料表格[[#This Row],[產品編號]],產品資料表格[],4,FALSE)</f>
        <v>1620</v>
      </c>
    </row>
    <row r="1291" spans="2:7" ht="16.5" customHeight="1" x14ac:dyDescent="0.25">
      <c r="B1291" s="113" t="s">
        <v>515</v>
      </c>
      <c r="C1291" s="128" t="s">
        <v>21</v>
      </c>
      <c r="D1291" s="129">
        <v>39</v>
      </c>
      <c r="E1291" s="130">
        <v>384</v>
      </c>
      <c r="F1291" s="130">
        <f>訂單詳細資料表格[[#This Row],[數量]]*訂單詳細資料表格[[#This Row],[售價]]</f>
        <v>14976</v>
      </c>
      <c r="G1291" s="131">
        <f>訂單詳細資料表格[[#This Row],[數量]]*VLOOKUP(訂單詳細資料表格[[#This Row],[產品編號]],產品資料表格[],4,FALSE)</f>
        <v>11232</v>
      </c>
    </row>
    <row r="1292" spans="2:7" ht="16.5" customHeight="1" x14ac:dyDescent="0.25">
      <c r="B1292" s="113" t="s">
        <v>515</v>
      </c>
      <c r="C1292" s="128" t="s">
        <v>42</v>
      </c>
      <c r="D1292" s="129">
        <v>73</v>
      </c>
      <c r="E1292" s="130">
        <v>1508</v>
      </c>
      <c r="F1292" s="130">
        <f>訂單詳細資料表格[[#This Row],[數量]]*訂單詳細資料表格[[#This Row],[售價]]</f>
        <v>110084</v>
      </c>
      <c r="G1292" s="131">
        <f>訂單詳細資料表格[[#This Row],[數量]]*VLOOKUP(訂單詳細資料表格[[#This Row],[產品編號]],產品資料表格[],4,FALSE)</f>
        <v>84096</v>
      </c>
    </row>
    <row r="1293" spans="2:7" ht="16.5" customHeight="1" x14ac:dyDescent="0.25">
      <c r="B1293" s="113" t="s">
        <v>515</v>
      </c>
      <c r="C1293" s="128" t="s">
        <v>45</v>
      </c>
      <c r="D1293" s="129">
        <v>22</v>
      </c>
      <c r="E1293" s="130">
        <v>1285</v>
      </c>
      <c r="F1293" s="130">
        <f>訂單詳細資料表格[[#This Row],[數量]]*訂單詳細資料表格[[#This Row],[售價]]</f>
        <v>28270</v>
      </c>
      <c r="G1293" s="131">
        <f>訂單詳細資料表格[[#This Row],[數量]]*VLOOKUP(訂單詳細資料表格[[#This Row],[產品編號]],產品資料表格[],4,FALSE)</f>
        <v>13156</v>
      </c>
    </row>
    <row r="1294" spans="2:7" ht="16.5" customHeight="1" x14ac:dyDescent="0.25">
      <c r="B1294" s="113" t="s">
        <v>515</v>
      </c>
      <c r="C1294" s="128" t="s">
        <v>52</v>
      </c>
      <c r="D1294" s="129">
        <v>14</v>
      </c>
      <c r="E1294" s="130">
        <v>646</v>
      </c>
      <c r="F1294" s="130">
        <f>訂單詳細資料表格[[#This Row],[數量]]*訂單詳細資料表格[[#This Row],[售價]]</f>
        <v>9044</v>
      </c>
      <c r="G1294" s="131">
        <f>訂單詳細資料表格[[#This Row],[數量]]*VLOOKUP(訂單詳細資料表格[[#This Row],[產品編號]],產品資料表格[],4,FALSE)</f>
        <v>5586</v>
      </c>
    </row>
    <row r="1295" spans="2:7" ht="16.5" customHeight="1" x14ac:dyDescent="0.25">
      <c r="B1295" s="113" t="s">
        <v>728</v>
      </c>
      <c r="C1295" s="128" t="s">
        <v>46</v>
      </c>
      <c r="D1295" s="129">
        <v>28</v>
      </c>
      <c r="E1295" s="130">
        <v>2759</v>
      </c>
      <c r="F1295" s="130">
        <f>訂單詳細資料表格[[#This Row],[數量]]*訂單詳細資料表格[[#This Row],[售價]]</f>
        <v>77252</v>
      </c>
      <c r="G1295" s="131">
        <f>訂單詳細資料表格[[#This Row],[數量]]*VLOOKUP(訂單詳細資料表格[[#This Row],[產品編號]],產品資料表格[],4,FALSE)</f>
        <v>32312</v>
      </c>
    </row>
    <row r="1296" spans="2:7" ht="16.5" customHeight="1" x14ac:dyDescent="0.25">
      <c r="B1296" s="113" t="s">
        <v>516</v>
      </c>
      <c r="C1296" s="128" t="s">
        <v>2</v>
      </c>
      <c r="D1296" s="129">
        <v>59</v>
      </c>
      <c r="E1296" s="130">
        <v>677</v>
      </c>
      <c r="F1296" s="130">
        <f>訂單詳細資料表格[[#This Row],[數量]]*訂單詳細資料表格[[#This Row],[售價]]</f>
        <v>39943</v>
      </c>
      <c r="G1296" s="131">
        <f>訂單詳細資料表格[[#This Row],[數量]]*VLOOKUP(訂單詳細資料表格[[#This Row],[產品編號]],產品資料表格[],4,FALSE)</f>
        <v>25075</v>
      </c>
    </row>
    <row r="1297" spans="2:7" ht="16.5" customHeight="1" x14ac:dyDescent="0.25">
      <c r="B1297" s="113" t="s">
        <v>516</v>
      </c>
      <c r="C1297" s="128" t="s">
        <v>8</v>
      </c>
      <c r="D1297" s="129">
        <v>50</v>
      </c>
      <c r="E1297" s="130">
        <v>2037</v>
      </c>
      <c r="F1297" s="130">
        <f>訂單詳細資料表格[[#This Row],[數量]]*訂單詳細資料表格[[#This Row],[售價]]</f>
        <v>101850</v>
      </c>
      <c r="G1297" s="131">
        <f>訂單詳細資料表格[[#This Row],[數量]]*VLOOKUP(訂單詳細資料表格[[#This Row],[產品編號]],產品資料表格[],4,FALSE)</f>
        <v>52200</v>
      </c>
    </row>
    <row r="1298" spans="2:7" ht="16.5" customHeight="1" x14ac:dyDescent="0.25">
      <c r="B1298" s="113" t="s">
        <v>516</v>
      </c>
      <c r="C1298" s="128" t="s">
        <v>36</v>
      </c>
      <c r="D1298" s="129">
        <v>48</v>
      </c>
      <c r="E1298" s="130">
        <v>1990</v>
      </c>
      <c r="F1298" s="130">
        <f>訂單詳細資料表格[[#This Row],[數量]]*訂單詳細資料表格[[#This Row],[售價]]</f>
        <v>95520</v>
      </c>
      <c r="G1298" s="131">
        <f>訂單詳細資料表格[[#This Row],[數量]]*VLOOKUP(訂單詳細資料表格[[#This Row],[產品編號]],產品資料表格[],4,FALSE)</f>
        <v>47616</v>
      </c>
    </row>
    <row r="1299" spans="2:7" ht="16.5" customHeight="1" x14ac:dyDescent="0.25">
      <c r="B1299" s="113" t="s">
        <v>516</v>
      </c>
      <c r="C1299" s="128" t="s">
        <v>25</v>
      </c>
      <c r="D1299" s="129">
        <v>25</v>
      </c>
      <c r="E1299" s="130">
        <v>778</v>
      </c>
      <c r="F1299" s="130">
        <f>訂單詳細資料表格[[#This Row],[數量]]*訂單詳細資料表格[[#This Row],[售價]]</f>
        <v>19450</v>
      </c>
      <c r="G1299" s="131">
        <f>訂單詳細資料表格[[#This Row],[數量]]*VLOOKUP(訂單詳細資料表格[[#This Row],[產品編號]],產品資料表格[],4,FALSE)</f>
        <v>16075</v>
      </c>
    </row>
    <row r="1300" spans="2:7" ht="16.5" customHeight="1" x14ac:dyDescent="0.25">
      <c r="B1300" s="113" t="s">
        <v>729</v>
      </c>
      <c r="C1300" s="128" t="s">
        <v>37</v>
      </c>
      <c r="D1300" s="129">
        <v>58</v>
      </c>
      <c r="E1300" s="130">
        <v>1685</v>
      </c>
      <c r="F1300" s="130">
        <f>訂單詳細資料表格[[#This Row],[數量]]*訂單詳細資料表格[[#This Row],[售價]]</f>
        <v>97730</v>
      </c>
      <c r="G1300" s="131">
        <f>訂單詳細資料表格[[#This Row],[數量]]*VLOOKUP(訂單詳細資料表格[[#This Row],[產品編號]],產品資料表格[],4,FALSE)</f>
        <v>46690</v>
      </c>
    </row>
    <row r="1301" spans="2:7" ht="16.5" customHeight="1" x14ac:dyDescent="0.25">
      <c r="B1301" s="113" t="s">
        <v>729</v>
      </c>
      <c r="C1301" s="128" t="s">
        <v>41</v>
      </c>
      <c r="D1301" s="129">
        <v>43</v>
      </c>
      <c r="E1301" s="130">
        <v>1632</v>
      </c>
      <c r="F1301" s="130">
        <f>訂單詳細資料表格[[#This Row],[數量]]*訂單詳細資料表格[[#This Row],[售價]]</f>
        <v>70176</v>
      </c>
      <c r="G1301" s="131">
        <f>訂單詳細資料表格[[#This Row],[數量]]*VLOOKUP(訂單詳細資料表格[[#This Row],[產品編號]],產品資料表格[],4,FALSE)</f>
        <v>33325</v>
      </c>
    </row>
    <row r="1302" spans="2:7" ht="16.5" customHeight="1" x14ac:dyDescent="0.25">
      <c r="B1302" s="113" t="s">
        <v>729</v>
      </c>
      <c r="C1302" s="128" t="s">
        <v>44</v>
      </c>
      <c r="D1302" s="129">
        <v>14</v>
      </c>
      <c r="E1302" s="130">
        <v>1400</v>
      </c>
      <c r="F1302" s="130">
        <f>訂單詳細資料表格[[#This Row],[數量]]*訂單詳細資料表格[[#This Row],[售價]]</f>
        <v>19600</v>
      </c>
      <c r="G1302" s="131">
        <f>訂單詳細資料表格[[#This Row],[數量]]*VLOOKUP(訂單詳細資料表格[[#This Row],[產品編號]],產品資料表格[],4,FALSE)</f>
        <v>7686</v>
      </c>
    </row>
    <row r="1303" spans="2:7" ht="16.5" customHeight="1" x14ac:dyDescent="0.25">
      <c r="B1303" s="113" t="s">
        <v>729</v>
      </c>
      <c r="C1303" s="128" t="s">
        <v>47</v>
      </c>
      <c r="D1303" s="129">
        <v>45</v>
      </c>
      <c r="E1303" s="130">
        <v>340</v>
      </c>
      <c r="F1303" s="130">
        <f>訂單詳細資料表格[[#This Row],[數量]]*訂單詳細資料表格[[#This Row],[售價]]</f>
        <v>15300</v>
      </c>
      <c r="G1303" s="131">
        <f>訂單詳細資料表格[[#This Row],[數量]]*VLOOKUP(訂單詳細資料表格[[#This Row],[產品編號]],產品資料表格[],4,FALSE)</f>
        <v>10395</v>
      </c>
    </row>
    <row r="1304" spans="2:7" ht="16.5" customHeight="1" x14ac:dyDescent="0.25">
      <c r="B1304" s="113" t="s">
        <v>729</v>
      </c>
      <c r="C1304" s="128" t="s">
        <v>51</v>
      </c>
      <c r="D1304" s="129">
        <v>29</v>
      </c>
      <c r="E1304" s="130">
        <v>1871</v>
      </c>
      <c r="F1304" s="130">
        <f>訂單詳細資料表格[[#This Row],[數量]]*訂單詳細資料表格[[#This Row],[售價]]</f>
        <v>54259</v>
      </c>
      <c r="G1304" s="131">
        <f>訂單詳細資料表格[[#This Row],[數量]]*VLOOKUP(訂單詳細資料表格[[#This Row],[產品編號]],產品資料表格[],4,FALSE)</f>
        <v>33205</v>
      </c>
    </row>
    <row r="1305" spans="2:7" ht="16.5" customHeight="1" x14ac:dyDescent="0.25">
      <c r="B1305" s="113" t="s">
        <v>729</v>
      </c>
      <c r="C1305" s="128" t="s">
        <v>49</v>
      </c>
      <c r="D1305" s="129">
        <v>28</v>
      </c>
      <c r="E1305" s="130">
        <v>1545</v>
      </c>
      <c r="F1305" s="130">
        <f>訂單詳細資料表格[[#This Row],[數量]]*訂單詳細資料表格[[#This Row],[售價]]</f>
        <v>43260</v>
      </c>
      <c r="G1305" s="131">
        <f>訂單詳細資料表格[[#This Row],[數量]]*VLOOKUP(訂單詳細資料表格[[#This Row],[產品編號]],產品資料表格[],4,FALSE)</f>
        <v>32536</v>
      </c>
    </row>
    <row r="1306" spans="2:7" ht="16.5" customHeight="1" x14ac:dyDescent="0.25">
      <c r="B1306" s="113" t="s">
        <v>729</v>
      </c>
      <c r="C1306" s="128" t="s">
        <v>4</v>
      </c>
      <c r="D1306" s="129">
        <v>67</v>
      </c>
      <c r="E1306" s="130">
        <v>2393</v>
      </c>
      <c r="F1306" s="130">
        <f>訂單詳細資料表格[[#This Row],[數量]]*訂單詳細資料表格[[#This Row],[售價]]</f>
        <v>160331</v>
      </c>
      <c r="G1306" s="131">
        <f>訂單詳細資料表格[[#This Row],[數量]]*VLOOKUP(訂單詳細資料表格[[#This Row],[產品編號]],產品資料表格[],4,FALSE)</f>
        <v>76715</v>
      </c>
    </row>
    <row r="1307" spans="2:7" ht="16.5" customHeight="1" x14ac:dyDescent="0.25">
      <c r="B1307" s="113" t="s">
        <v>729</v>
      </c>
      <c r="C1307" s="128" t="s">
        <v>25</v>
      </c>
      <c r="D1307" s="129">
        <v>52</v>
      </c>
      <c r="E1307" s="130">
        <v>1111</v>
      </c>
      <c r="F1307" s="130">
        <f>訂單詳細資料表格[[#This Row],[數量]]*訂單詳細資料表格[[#This Row],[售價]]</f>
        <v>57772</v>
      </c>
      <c r="G1307" s="131">
        <f>訂單詳細資料表格[[#This Row],[數量]]*VLOOKUP(訂單詳細資料表格[[#This Row],[產品編號]],產品資料表格[],4,FALSE)</f>
        <v>33436</v>
      </c>
    </row>
    <row r="1308" spans="2:7" ht="16.5" customHeight="1" x14ac:dyDescent="0.25">
      <c r="B1308" s="113" t="s">
        <v>517</v>
      </c>
      <c r="C1308" s="128" t="s">
        <v>42</v>
      </c>
      <c r="D1308" s="129">
        <v>47</v>
      </c>
      <c r="E1308" s="130">
        <v>1948</v>
      </c>
      <c r="F1308" s="130">
        <f>訂單詳細資料表格[[#This Row],[數量]]*訂單詳細資料表格[[#This Row],[售價]]</f>
        <v>91556</v>
      </c>
      <c r="G1308" s="131">
        <f>訂單詳細資料表格[[#This Row],[數量]]*VLOOKUP(訂單詳細資料表格[[#This Row],[產品編號]],產品資料表格[],4,FALSE)</f>
        <v>54144</v>
      </c>
    </row>
    <row r="1309" spans="2:7" ht="16.5" customHeight="1" x14ac:dyDescent="0.25">
      <c r="B1309" s="113" t="s">
        <v>517</v>
      </c>
      <c r="C1309" s="128" t="s">
        <v>30</v>
      </c>
      <c r="D1309" s="129">
        <v>14</v>
      </c>
      <c r="E1309" s="130">
        <v>1703</v>
      </c>
      <c r="F1309" s="130">
        <f>訂單詳細資料表格[[#This Row],[數量]]*訂單詳細資料表格[[#This Row],[售價]]</f>
        <v>23842</v>
      </c>
      <c r="G1309" s="131">
        <f>訂單詳細資料表格[[#This Row],[數量]]*VLOOKUP(訂單詳細資料表格[[#This Row],[產品編號]],產品資料表格[],4,FALSE)</f>
        <v>16114</v>
      </c>
    </row>
    <row r="1310" spans="2:7" ht="16.5" customHeight="1" x14ac:dyDescent="0.25">
      <c r="B1310" s="113" t="s">
        <v>730</v>
      </c>
      <c r="C1310" s="128" t="s">
        <v>47</v>
      </c>
      <c r="D1310" s="129">
        <v>65</v>
      </c>
      <c r="E1310" s="130">
        <v>364</v>
      </c>
      <c r="F1310" s="130">
        <f>訂單詳細資料表格[[#This Row],[數量]]*訂單詳細資料表格[[#This Row],[售價]]</f>
        <v>23660</v>
      </c>
      <c r="G1310" s="131">
        <f>訂單詳細資料表格[[#This Row],[數量]]*VLOOKUP(訂單詳細資料表格[[#This Row],[產品編號]],產品資料表格[],4,FALSE)</f>
        <v>15015</v>
      </c>
    </row>
    <row r="1311" spans="2:7" ht="16.5" customHeight="1" x14ac:dyDescent="0.25">
      <c r="B1311" s="113" t="s">
        <v>730</v>
      </c>
      <c r="C1311" s="128" t="s">
        <v>48</v>
      </c>
      <c r="D1311" s="129">
        <v>40</v>
      </c>
      <c r="E1311" s="130">
        <v>352</v>
      </c>
      <c r="F1311" s="130">
        <f>訂單詳細資料表格[[#This Row],[數量]]*訂單詳細資料表格[[#This Row],[售價]]</f>
        <v>14080</v>
      </c>
      <c r="G1311" s="131">
        <f>訂單詳細資料表格[[#This Row],[數量]]*VLOOKUP(訂單詳細資料表格[[#This Row],[產品編號]],產品資料表格[],4,FALSE)</f>
        <v>7320</v>
      </c>
    </row>
    <row r="1312" spans="2:7" ht="16.5" customHeight="1" x14ac:dyDescent="0.25">
      <c r="B1312" s="113" t="s">
        <v>730</v>
      </c>
      <c r="C1312" s="128" t="s">
        <v>4</v>
      </c>
      <c r="D1312" s="129">
        <v>46</v>
      </c>
      <c r="E1312" s="130">
        <v>2156</v>
      </c>
      <c r="F1312" s="130">
        <f>訂單詳細資料表格[[#This Row],[數量]]*訂單詳細資料表格[[#This Row],[售價]]</f>
        <v>99176</v>
      </c>
      <c r="G1312" s="131">
        <f>訂單詳細資料表格[[#This Row],[數量]]*VLOOKUP(訂單詳細資料表格[[#This Row],[產品編號]],產品資料表格[],4,FALSE)</f>
        <v>52670</v>
      </c>
    </row>
    <row r="1313" spans="2:7" ht="16.5" customHeight="1" x14ac:dyDescent="0.25">
      <c r="B1313" s="113" t="s">
        <v>730</v>
      </c>
      <c r="C1313" s="128" t="s">
        <v>35</v>
      </c>
      <c r="D1313" s="129">
        <v>15</v>
      </c>
      <c r="E1313" s="130">
        <v>1891</v>
      </c>
      <c r="F1313" s="130">
        <f>訂單詳細資料表格[[#This Row],[數量]]*訂單詳細資料表格[[#This Row],[售價]]</f>
        <v>28365</v>
      </c>
      <c r="G1313" s="131">
        <f>訂單詳細資料表格[[#This Row],[數量]]*VLOOKUP(訂單詳細資料表格[[#This Row],[產品編號]],產品資料表格[],4,FALSE)</f>
        <v>13965</v>
      </c>
    </row>
    <row r="1314" spans="2:7" ht="16.5" customHeight="1" x14ac:dyDescent="0.25">
      <c r="B1314" s="113" t="s">
        <v>730</v>
      </c>
      <c r="C1314" s="128" t="s">
        <v>12</v>
      </c>
      <c r="D1314" s="129">
        <v>38</v>
      </c>
      <c r="E1314" s="130">
        <v>2273</v>
      </c>
      <c r="F1314" s="130">
        <f>訂單詳細資料表格[[#This Row],[數量]]*訂單詳細資料表格[[#This Row],[售價]]</f>
        <v>86374</v>
      </c>
      <c r="G1314" s="131">
        <f>訂單詳細資料表格[[#This Row],[數量]]*VLOOKUP(訂單詳細資料表格[[#This Row],[產品編號]],產品資料表格[],4,FALSE)</f>
        <v>42636</v>
      </c>
    </row>
    <row r="1315" spans="2:7" ht="16.5" customHeight="1" x14ac:dyDescent="0.25">
      <c r="B1315" s="113" t="s">
        <v>730</v>
      </c>
      <c r="C1315" s="128" t="s">
        <v>49</v>
      </c>
      <c r="D1315" s="129">
        <v>43</v>
      </c>
      <c r="E1315" s="130">
        <v>2537</v>
      </c>
      <c r="F1315" s="130">
        <f>訂單詳細資料表格[[#This Row],[數量]]*訂單詳細資料表格[[#This Row],[售價]]</f>
        <v>109091</v>
      </c>
      <c r="G1315" s="131">
        <f>訂單詳細資料表格[[#This Row],[數量]]*VLOOKUP(訂單詳細資料表格[[#This Row],[產品編號]],產品資料表格[],4,FALSE)</f>
        <v>49966</v>
      </c>
    </row>
    <row r="1316" spans="2:7" ht="16.5" customHeight="1" x14ac:dyDescent="0.25">
      <c r="B1316" s="113" t="s">
        <v>730</v>
      </c>
      <c r="C1316" s="128" t="s">
        <v>173</v>
      </c>
      <c r="D1316" s="129">
        <v>27</v>
      </c>
      <c r="E1316" s="130">
        <v>915</v>
      </c>
      <c r="F1316" s="130">
        <f>訂單詳細資料表格[[#This Row],[數量]]*訂單詳細資料表格[[#This Row],[售價]]</f>
        <v>24705</v>
      </c>
      <c r="G1316" s="131">
        <f>訂單詳細資料表格[[#This Row],[數量]]*VLOOKUP(訂單詳細資料表格[[#This Row],[產品編號]],產品資料表格[],4,FALSE)</f>
        <v>19521</v>
      </c>
    </row>
    <row r="1317" spans="2:7" ht="16.5" customHeight="1" x14ac:dyDescent="0.25">
      <c r="B1317" s="113" t="s">
        <v>518</v>
      </c>
      <c r="C1317" s="128" t="s">
        <v>7</v>
      </c>
      <c r="D1317" s="129">
        <v>16</v>
      </c>
      <c r="E1317" s="130">
        <v>1515</v>
      </c>
      <c r="F1317" s="130">
        <f>訂單詳細資料表格[[#This Row],[數量]]*訂單詳細資料表格[[#This Row],[售價]]</f>
        <v>24240</v>
      </c>
      <c r="G1317" s="131">
        <f>訂單詳細資料表格[[#This Row],[數量]]*VLOOKUP(訂單詳細資料表格[[#This Row],[產品編號]],產品資料表格[],4,FALSE)</f>
        <v>18496</v>
      </c>
    </row>
    <row r="1318" spans="2:7" ht="16.5" customHeight="1" x14ac:dyDescent="0.25">
      <c r="B1318" s="113" t="s">
        <v>518</v>
      </c>
      <c r="C1318" s="128" t="s">
        <v>42</v>
      </c>
      <c r="D1318" s="129">
        <v>22</v>
      </c>
      <c r="E1318" s="130">
        <v>1682</v>
      </c>
      <c r="F1318" s="130">
        <f>訂單詳細資料表格[[#This Row],[數量]]*訂單詳細資料表格[[#This Row],[售價]]</f>
        <v>37004</v>
      </c>
      <c r="G1318" s="131">
        <f>訂單詳細資料表格[[#This Row],[數量]]*VLOOKUP(訂單詳細資料表格[[#This Row],[產品編號]],產品資料表格[],4,FALSE)</f>
        <v>25344</v>
      </c>
    </row>
    <row r="1319" spans="2:7" ht="16.5" customHeight="1" x14ac:dyDescent="0.25">
      <c r="B1319" s="113" t="s">
        <v>518</v>
      </c>
      <c r="C1319" s="128" t="s">
        <v>48</v>
      </c>
      <c r="D1319" s="129">
        <v>22</v>
      </c>
      <c r="E1319" s="130">
        <v>342</v>
      </c>
      <c r="F1319" s="130">
        <f>訂單詳細資料表格[[#This Row],[數量]]*訂單詳細資料表格[[#This Row],[售價]]</f>
        <v>7524</v>
      </c>
      <c r="G1319" s="131">
        <f>訂單詳細資料表格[[#This Row],[數量]]*VLOOKUP(訂單詳細資料表格[[#This Row],[產品編號]],產品資料表格[],4,FALSE)</f>
        <v>4026</v>
      </c>
    </row>
    <row r="1320" spans="2:7" ht="16.5" customHeight="1" x14ac:dyDescent="0.25">
      <c r="B1320" s="113" t="s">
        <v>518</v>
      </c>
      <c r="C1320" s="128" t="s">
        <v>52</v>
      </c>
      <c r="D1320" s="129">
        <v>63</v>
      </c>
      <c r="E1320" s="130">
        <v>603</v>
      </c>
      <c r="F1320" s="130">
        <f>訂單詳細資料表格[[#This Row],[數量]]*訂單詳細資料表格[[#This Row],[售價]]</f>
        <v>37989</v>
      </c>
      <c r="G1320" s="131">
        <f>訂單詳細資料表格[[#This Row],[數量]]*VLOOKUP(訂單詳細資料表格[[#This Row],[產品編號]],產品資料表格[],4,FALSE)</f>
        <v>25137</v>
      </c>
    </row>
    <row r="1321" spans="2:7" ht="16.5" customHeight="1" x14ac:dyDescent="0.25">
      <c r="B1321" s="113" t="s">
        <v>518</v>
      </c>
      <c r="C1321" s="128" t="s">
        <v>32</v>
      </c>
      <c r="D1321" s="129">
        <v>35</v>
      </c>
      <c r="E1321" s="130">
        <v>1357</v>
      </c>
      <c r="F1321" s="130">
        <f>訂單詳細資料表格[[#This Row],[數量]]*訂單詳細資料表格[[#This Row],[售價]]</f>
        <v>47495</v>
      </c>
      <c r="G1321" s="131">
        <f>訂單詳細資料表格[[#This Row],[數量]]*VLOOKUP(訂單詳細資料表格[[#This Row],[產品編號]],產品資料表格[],4,FALSE)</f>
        <v>27720</v>
      </c>
    </row>
    <row r="1322" spans="2:7" ht="16.5" customHeight="1" x14ac:dyDescent="0.25">
      <c r="B1322" s="113" t="s">
        <v>518</v>
      </c>
      <c r="C1322" s="128" t="s">
        <v>5</v>
      </c>
      <c r="D1322" s="129">
        <v>55</v>
      </c>
      <c r="E1322" s="130">
        <v>377</v>
      </c>
      <c r="F1322" s="130">
        <f>訂單詳細資料表格[[#This Row],[數量]]*訂單詳細資料表格[[#This Row],[售價]]</f>
        <v>20735</v>
      </c>
      <c r="G1322" s="131">
        <f>訂單詳細資料表格[[#This Row],[數量]]*VLOOKUP(訂單詳細資料表格[[#This Row],[產品編號]],產品資料表格[],4,FALSE)</f>
        <v>11550</v>
      </c>
    </row>
    <row r="1323" spans="2:7" ht="16.5" customHeight="1" x14ac:dyDescent="0.25">
      <c r="B1323" s="113" t="s">
        <v>518</v>
      </c>
      <c r="C1323" s="128" t="s">
        <v>53</v>
      </c>
      <c r="D1323" s="129">
        <v>44</v>
      </c>
      <c r="E1323" s="130">
        <v>950</v>
      </c>
      <c r="F1323" s="130">
        <f>訂單詳細資料表格[[#This Row],[數量]]*訂單詳細資料表格[[#This Row],[售價]]</f>
        <v>41800</v>
      </c>
      <c r="G1323" s="131">
        <f>訂單詳細資料表格[[#This Row],[數量]]*VLOOKUP(訂單詳細資料表格[[#This Row],[產品編號]],產品資料表格[],4,FALSE)</f>
        <v>33308</v>
      </c>
    </row>
    <row r="1324" spans="2:7" ht="16.5" customHeight="1" x14ac:dyDescent="0.25">
      <c r="B1324" s="113" t="s">
        <v>731</v>
      </c>
      <c r="C1324" s="128" t="s">
        <v>21</v>
      </c>
      <c r="D1324" s="129">
        <v>17</v>
      </c>
      <c r="E1324" s="130">
        <v>787</v>
      </c>
      <c r="F1324" s="130">
        <f>訂單詳細資料表格[[#This Row],[數量]]*訂單詳細資料表格[[#This Row],[售價]]</f>
        <v>13379</v>
      </c>
      <c r="G1324" s="131">
        <f>訂單詳細資料表格[[#This Row],[數量]]*VLOOKUP(訂單詳細資料表格[[#This Row],[產品編號]],產品資料表格[],4,FALSE)</f>
        <v>4896</v>
      </c>
    </row>
    <row r="1325" spans="2:7" ht="16.5" customHeight="1" x14ac:dyDescent="0.25">
      <c r="B1325" s="113" t="s">
        <v>731</v>
      </c>
      <c r="C1325" s="128" t="s">
        <v>43</v>
      </c>
      <c r="D1325" s="129">
        <v>29</v>
      </c>
      <c r="E1325" s="130">
        <v>1766</v>
      </c>
      <c r="F1325" s="130">
        <f>訂單詳細資料表格[[#This Row],[數量]]*訂單詳細資料表格[[#This Row],[售價]]</f>
        <v>51214</v>
      </c>
      <c r="G1325" s="131">
        <f>訂單詳細資料表格[[#This Row],[數量]]*VLOOKUP(訂單詳細資料表格[[#This Row],[產品編號]],產品資料表格[],4,FALSE)</f>
        <v>30537</v>
      </c>
    </row>
    <row r="1326" spans="2:7" ht="16.5" customHeight="1" x14ac:dyDescent="0.25">
      <c r="B1326" s="113" t="s">
        <v>731</v>
      </c>
      <c r="C1326" s="128" t="s">
        <v>38</v>
      </c>
      <c r="D1326" s="129">
        <v>22</v>
      </c>
      <c r="E1326" s="130">
        <v>2276</v>
      </c>
      <c r="F1326" s="130">
        <f>訂單詳細資料表格[[#This Row],[數量]]*訂單詳細資料表格[[#This Row],[售價]]</f>
        <v>50072</v>
      </c>
      <c r="G1326" s="131">
        <f>訂單詳細資料表格[[#This Row],[數量]]*VLOOKUP(訂單詳細資料表格[[#This Row],[產品編號]],產品資料表格[],4,FALSE)</f>
        <v>23496</v>
      </c>
    </row>
    <row r="1327" spans="2:7" ht="16.5" customHeight="1" x14ac:dyDescent="0.25">
      <c r="B1327" s="113" t="s">
        <v>731</v>
      </c>
      <c r="C1327" s="128" t="s">
        <v>17</v>
      </c>
      <c r="D1327" s="129">
        <v>25</v>
      </c>
      <c r="E1327" s="130">
        <v>222</v>
      </c>
      <c r="F1327" s="130">
        <f>訂單詳細資料表格[[#This Row],[數量]]*訂單詳細資料表格[[#This Row],[售價]]</f>
        <v>5550</v>
      </c>
      <c r="G1327" s="131">
        <f>訂單詳細資料表格[[#This Row],[數量]]*VLOOKUP(訂單詳細資料表格[[#This Row],[產品編號]],產品資料表格[],4,FALSE)</f>
        <v>2650</v>
      </c>
    </row>
    <row r="1328" spans="2:7" ht="16.5" customHeight="1" x14ac:dyDescent="0.25">
      <c r="B1328" s="113" t="s">
        <v>519</v>
      </c>
      <c r="C1328" s="128" t="s">
        <v>42</v>
      </c>
      <c r="D1328" s="129">
        <v>15</v>
      </c>
      <c r="E1328" s="130">
        <v>2169</v>
      </c>
      <c r="F1328" s="130">
        <f>訂單詳細資料表格[[#This Row],[數量]]*訂單詳細資料表格[[#This Row],[售價]]</f>
        <v>32535</v>
      </c>
      <c r="G1328" s="131">
        <f>訂單詳細資料表格[[#This Row],[數量]]*VLOOKUP(訂單詳細資料表格[[#This Row],[產品編號]],產品資料表格[],4,FALSE)</f>
        <v>17280</v>
      </c>
    </row>
    <row r="1329" spans="2:7" ht="16.5" customHeight="1" x14ac:dyDescent="0.25">
      <c r="B1329" s="113" t="s">
        <v>519</v>
      </c>
      <c r="C1329" s="128" t="s">
        <v>52</v>
      </c>
      <c r="D1329" s="129">
        <v>20</v>
      </c>
      <c r="E1329" s="130">
        <v>775</v>
      </c>
      <c r="F1329" s="130">
        <f>訂單詳細資料表格[[#This Row],[數量]]*訂單詳細資料表格[[#This Row],[售價]]</f>
        <v>15500</v>
      </c>
      <c r="G1329" s="131">
        <f>訂單詳細資料表格[[#This Row],[數量]]*VLOOKUP(訂單詳細資料表格[[#This Row],[產品編號]],產品資料表格[],4,FALSE)</f>
        <v>7980</v>
      </c>
    </row>
    <row r="1330" spans="2:7" ht="16.5" customHeight="1" x14ac:dyDescent="0.25">
      <c r="B1330" s="113" t="s">
        <v>520</v>
      </c>
      <c r="C1330" s="128" t="s">
        <v>51</v>
      </c>
      <c r="D1330" s="129">
        <v>58</v>
      </c>
      <c r="E1330" s="130">
        <v>2076</v>
      </c>
      <c r="F1330" s="130">
        <f>訂單詳細資料表格[[#This Row],[數量]]*訂單詳細資料表格[[#This Row],[售價]]</f>
        <v>120408</v>
      </c>
      <c r="G1330" s="131">
        <f>訂單詳細資料表格[[#This Row],[數量]]*VLOOKUP(訂單詳細資料表格[[#This Row],[產品編號]],產品資料表格[],4,FALSE)</f>
        <v>66410</v>
      </c>
    </row>
    <row r="1331" spans="2:7" ht="16.5" customHeight="1" x14ac:dyDescent="0.25">
      <c r="B1331" s="113" t="s">
        <v>732</v>
      </c>
      <c r="C1331" s="128" t="s">
        <v>21</v>
      </c>
      <c r="D1331" s="129">
        <v>36</v>
      </c>
      <c r="E1331" s="130">
        <v>374</v>
      </c>
      <c r="F1331" s="130">
        <f>訂單詳細資料表格[[#This Row],[數量]]*訂單詳細資料表格[[#This Row],[售價]]</f>
        <v>13464</v>
      </c>
      <c r="G1331" s="131">
        <f>訂單詳細資料表格[[#This Row],[數量]]*VLOOKUP(訂單詳細資料表格[[#This Row],[產品編號]],產品資料表格[],4,FALSE)</f>
        <v>10368</v>
      </c>
    </row>
    <row r="1332" spans="2:7" ht="16.5" customHeight="1" x14ac:dyDescent="0.25">
      <c r="B1332" s="113" t="s">
        <v>732</v>
      </c>
      <c r="C1332" s="128" t="s">
        <v>13</v>
      </c>
      <c r="D1332" s="129">
        <v>58</v>
      </c>
      <c r="E1332" s="130">
        <v>353</v>
      </c>
      <c r="F1332" s="130">
        <f>訂單詳細資料表格[[#This Row],[數量]]*訂單詳細資料表格[[#This Row],[售價]]</f>
        <v>20474</v>
      </c>
      <c r="G1332" s="131">
        <f>訂單詳細資料表格[[#This Row],[數量]]*VLOOKUP(訂單詳細資料表格[[#This Row],[產品編號]],產品資料表格[],4,FALSE)</f>
        <v>13688</v>
      </c>
    </row>
    <row r="1333" spans="2:7" ht="16.5" customHeight="1" x14ac:dyDescent="0.25">
      <c r="B1333" s="113" t="s">
        <v>732</v>
      </c>
      <c r="C1333" s="128" t="s">
        <v>49</v>
      </c>
      <c r="D1333" s="129">
        <v>40</v>
      </c>
      <c r="E1333" s="130">
        <v>1984</v>
      </c>
      <c r="F1333" s="130">
        <f>訂單詳細資料表格[[#This Row],[數量]]*訂單詳細資料表格[[#This Row],[售價]]</f>
        <v>79360</v>
      </c>
      <c r="G1333" s="131">
        <f>訂單詳細資料表格[[#This Row],[數量]]*VLOOKUP(訂單詳細資料表格[[#This Row],[產品編號]],產品資料表格[],4,FALSE)</f>
        <v>46480</v>
      </c>
    </row>
    <row r="1334" spans="2:7" ht="16.5" customHeight="1" x14ac:dyDescent="0.25">
      <c r="B1334" s="113" t="s">
        <v>732</v>
      </c>
      <c r="C1334" s="128" t="s">
        <v>34</v>
      </c>
      <c r="D1334" s="129">
        <v>12</v>
      </c>
      <c r="E1334" s="130">
        <v>1408</v>
      </c>
      <c r="F1334" s="130">
        <f>訂單詳細資料表格[[#This Row],[數量]]*訂單詳細資料表格[[#This Row],[售價]]</f>
        <v>16896</v>
      </c>
      <c r="G1334" s="131">
        <f>訂單詳細資料表格[[#This Row],[數量]]*VLOOKUP(訂單詳細資料表格[[#This Row],[產品編號]],產品資料表格[],4,FALSE)</f>
        <v>8244</v>
      </c>
    </row>
    <row r="1335" spans="2:7" ht="16.5" customHeight="1" x14ac:dyDescent="0.25">
      <c r="B1335" s="113" t="s">
        <v>521</v>
      </c>
      <c r="C1335" s="128" t="s">
        <v>52</v>
      </c>
      <c r="D1335" s="129">
        <v>23</v>
      </c>
      <c r="E1335" s="130">
        <v>727</v>
      </c>
      <c r="F1335" s="130">
        <f>訂單詳細資料表格[[#This Row],[數量]]*訂單詳細資料表格[[#This Row],[售價]]</f>
        <v>16721</v>
      </c>
      <c r="G1335" s="131">
        <f>訂單詳細資料表格[[#This Row],[數量]]*VLOOKUP(訂單詳細資料表格[[#This Row],[產品編號]],產品資料表格[],4,FALSE)</f>
        <v>9177</v>
      </c>
    </row>
    <row r="1336" spans="2:7" ht="16.5" customHeight="1" x14ac:dyDescent="0.25">
      <c r="B1336" s="113" t="s">
        <v>521</v>
      </c>
      <c r="C1336" s="128" t="s">
        <v>53</v>
      </c>
      <c r="D1336" s="129">
        <v>39</v>
      </c>
      <c r="E1336" s="130">
        <v>987</v>
      </c>
      <c r="F1336" s="130">
        <f>訂單詳細資料表格[[#This Row],[數量]]*訂單詳細資料表格[[#This Row],[售價]]</f>
        <v>38493</v>
      </c>
      <c r="G1336" s="131">
        <f>訂單詳細資料表格[[#This Row],[數量]]*VLOOKUP(訂單詳細資料表格[[#This Row],[產品編號]],產品資料表格[],4,FALSE)</f>
        <v>29523</v>
      </c>
    </row>
    <row r="1337" spans="2:7" ht="16.5" customHeight="1" x14ac:dyDescent="0.25">
      <c r="B1337" s="113" t="s">
        <v>733</v>
      </c>
      <c r="C1337" s="128" t="s">
        <v>38</v>
      </c>
      <c r="D1337" s="129">
        <v>50</v>
      </c>
      <c r="E1337" s="130">
        <v>2742</v>
      </c>
      <c r="F1337" s="130">
        <f>訂單詳細資料表格[[#This Row],[數量]]*訂單詳細資料表格[[#This Row],[售價]]</f>
        <v>137100</v>
      </c>
      <c r="G1337" s="131">
        <f>訂單詳細資料表格[[#This Row],[數量]]*VLOOKUP(訂單詳細資料表格[[#This Row],[產品編號]],產品資料表格[],4,FALSE)</f>
        <v>53400</v>
      </c>
    </row>
    <row r="1338" spans="2:7" ht="16.5" customHeight="1" x14ac:dyDescent="0.25">
      <c r="B1338" s="113" t="s">
        <v>733</v>
      </c>
      <c r="C1338" s="128" t="s">
        <v>24</v>
      </c>
      <c r="D1338" s="129">
        <v>62</v>
      </c>
      <c r="E1338" s="130">
        <v>1181</v>
      </c>
      <c r="F1338" s="130">
        <f>訂單詳細資料表格[[#This Row],[數量]]*訂單詳細資料表格[[#This Row],[售價]]</f>
        <v>73222</v>
      </c>
      <c r="G1338" s="131">
        <f>訂單詳細資料表格[[#This Row],[數量]]*VLOOKUP(訂單詳細資料表格[[#This Row],[產品編號]],產品資料表格[],4,FALSE)</f>
        <v>39680</v>
      </c>
    </row>
    <row r="1339" spans="2:7" ht="16.5" customHeight="1" x14ac:dyDescent="0.25">
      <c r="B1339" s="113" t="s">
        <v>522</v>
      </c>
      <c r="C1339" s="128" t="s">
        <v>19</v>
      </c>
      <c r="D1339" s="129">
        <v>42</v>
      </c>
      <c r="E1339" s="130">
        <v>404</v>
      </c>
      <c r="F1339" s="130">
        <f>訂單詳細資料表格[[#This Row],[數量]]*訂單詳細資料表格[[#This Row],[售價]]</f>
        <v>16968</v>
      </c>
      <c r="G1339" s="131">
        <f>訂單詳細資料表格[[#This Row],[數量]]*VLOOKUP(訂單詳細資料表格[[#This Row],[產品編號]],產品資料表格[],4,FALSE)</f>
        <v>12600</v>
      </c>
    </row>
    <row r="1340" spans="2:7" ht="16.5" customHeight="1" x14ac:dyDescent="0.25">
      <c r="B1340" s="113" t="s">
        <v>734</v>
      </c>
      <c r="C1340" s="128" t="s">
        <v>21</v>
      </c>
      <c r="D1340" s="129">
        <v>24</v>
      </c>
      <c r="E1340" s="130">
        <v>718</v>
      </c>
      <c r="F1340" s="130">
        <f>訂單詳細資料表格[[#This Row],[數量]]*訂單詳細資料表格[[#This Row],[售價]]</f>
        <v>17232</v>
      </c>
      <c r="G1340" s="131">
        <f>訂單詳細資料表格[[#This Row],[數量]]*VLOOKUP(訂單詳細資料表格[[#This Row],[產品編號]],產品資料表格[],4,FALSE)</f>
        <v>6912</v>
      </c>
    </row>
    <row r="1341" spans="2:7" ht="16.5" customHeight="1" x14ac:dyDescent="0.25">
      <c r="B1341" s="113" t="s">
        <v>734</v>
      </c>
      <c r="C1341" s="128" t="s">
        <v>25</v>
      </c>
      <c r="D1341" s="129">
        <v>14</v>
      </c>
      <c r="E1341" s="130">
        <v>1272</v>
      </c>
      <c r="F1341" s="130">
        <f>訂單詳細資料表格[[#This Row],[數量]]*訂單詳細資料表格[[#This Row],[售價]]</f>
        <v>17808</v>
      </c>
      <c r="G1341" s="131">
        <f>訂單詳細資料表格[[#This Row],[數量]]*VLOOKUP(訂單詳細資料表格[[#This Row],[產品編號]],產品資料表格[],4,FALSE)</f>
        <v>9002</v>
      </c>
    </row>
    <row r="1342" spans="2:7" ht="16.5" customHeight="1" x14ac:dyDescent="0.25">
      <c r="B1342" s="113" t="s">
        <v>523</v>
      </c>
      <c r="C1342" s="128" t="s">
        <v>42</v>
      </c>
      <c r="D1342" s="129">
        <v>25</v>
      </c>
      <c r="E1342" s="130">
        <v>1802</v>
      </c>
      <c r="F1342" s="130">
        <f>訂單詳細資料表格[[#This Row],[數量]]*訂單詳細資料表格[[#This Row],[售價]]</f>
        <v>45050</v>
      </c>
      <c r="G1342" s="131">
        <f>訂單詳細資料表格[[#This Row],[數量]]*VLOOKUP(訂單詳細資料表格[[#This Row],[產品編號]],產品資料表格[],4,FALSE)</f>
        <v>28800</v>
      </c>
    </row>
    <row r="1343" spans="2:7" ht="16.5" customHeight="1" x14ac:dyDescent="0.25">
      <c r="B1343" s="113" t="s">
        <v>523</v>
      </c>
      <c r="C1343" s="128" t="s">
        <v>48</v>
      </c>
      <c r="D1343" s="129">
        <v>17</v>
      </c>
      <c r="E1343" s="130">
        <v>250</v>
      </c>
      <c r="F1343" s="130">
        <f>訂單詳細資料表格[[#This Row],[數量]]*訂單詳細資料表格[[#This Row],[售價]]</f>
        <v>4250</v>
      </c>
      <c r="G1343" s="131">
        <f>訂單詳細資料表格[[#This Row],[數量]]*VLOOKUP(訂單詳細資料表格[[#This Row],[產品編號]],產品資料表格[],4,FALSE)</f>
        <v>3111</v>
      </c>
    </row>
    <row r="1344" spans="2:7" ht="16.5" customHeight="1" x14ac:dyDescent="0.25">
      <c r="B1344" s="113" t="s">
        <v>523</v>
      </c>
      <c r="C1344" s="128" t="s">
        <v>32</v>
      </c>
      <c r="D1344" s="129">
        <v>23</v>
      </c>
      <c r="E1344" s="130">
        <v>1484</v>
      </c>
      <c r="F1344" s="130">
        <f>訂單詳細資料表格[[#This Row],[數量]]*訂單詳細資料表格[[#This Row],[售價]]</f>
        <v>34132</v>
      </c>
      <c r="G1344" s="131">
        <f>訂單詳細資料表格[[#This Row],[數量]]*VLOOKUP(訂單詳細資料表格[[#This Row],[產品編號]],產品資料表格[],4,FALSE)</f>
        <v>18216</v>
      </c>
    </row>
    <row r="1345" spans="2:7" ht="16.5" customHeight="1" x14ac:dyDescent="0.25">
      <c r="B1345" s="113" t="s">
        <v>523</v>
      </c>
      <c r="C1345" s="128" t="s">
        <v>24</v>
      </c>
      <c r="D1345" s="129">
        <v>61</v>
      </c>
      <c r="E1345" s="130">
        <v>1406</v>
      </c>
      <c r="F1345" s="130">
        <f>訂單詳細資料表格[[#This Row],[數量]]*訂單詳細資料表格[[#This Row],[售價]]</f>
        <v>85766</v>
      </c>
      <c r="G1345" s="131">
        <f>訂單詳細資料表格[[#This Row],[數量]]*VLOOKUP(訂單詳細資料表格[[#This Row],[產品編號]],產品資料表格[],4,FALSE)</f>
        <v>39040</v>
      </c>
    </row>
    <row r="1346" spans="2:7" ht="16.5" customHeight="1" x14ac:dyDescent="0.25">
      <c r="B1346" s="113" t="s">
        <v>735</v>
      </c>
      <c r="C1346" s="128" t="s">
        <v>49</v>
      </c>
      <c r="D1346" s="129">
        <v>38</v>
      </c>
      <c r="E1346" s="130">
        <v>1806</v>
      </c>
      <c r="F1346" s="130">
        <f>訂單詳細資料表格[[#This Row],[數量]]*訂單詳細資料表格[[#This Row],[售價]]</f>
        <v>68628</v>
      </c>
      <c r="G1346" s="131">
        <f>訂單詳細資料表格[[#This Row],[數量]]*VLOOKUP(訂單詳細資料表格[[#This Row],[產品編號]],產品資料表格[],4,FALSE)</f>
        <v>44156</v>
      </c>
    </row>
    <row r="1347" spans="2:7" ht="16.5" customHeight="1" x14ac:dyDescent="0.25">
      <c r="B1347" s="113" t="s">
        <v>735</v>
      </c>
      <c r="C1347" s="128" t="s">
        <v>0</v>
      </c>
      <c r="D1347" s="129">
        <v>26</v>
      </c>
      <c r="E1347" s="130">
        <v>1338</v>
      </c>
      <c r="F1347" s="130">
        <f>訂單詳細資料表格[[#This Row],[數量]]*訂單詳細資料表格[[#This Row],[售價]]</f>
        <v>34788</v>
      </c>
      <c r="G1347" s="131">
        <f>訂單詳細資料表格[[#This Row],[數量]]*VLOOKUP(訂單詳細資料表格[[#This Row],[產品編號]],產品資料表格[],4,FALSE)</f>
        <v>28574</v>
      </c>
    </row>
    <row r="1348" spans="2:7" ht="16.5" customHeight="1" x14ac:dyDescent="0.25">
      <c r="B1348" s="113" t="s">
        <v>735</v>
      </c>
      <c r="C1348" s="128" t="s">
        <v>17</v>
      </c>
      <c r="D1348" s="129">
        <v>31</v>
      </c>
      <c r="E1348" s="130">
        <v>194</v>
      </c>
      <c r="F1348" s="130">
        <f>訂單詳細資料表格[[#This Row],[數量]]*訂單詳細資料表格[[#This Row],[售價]]</f>
        <v>6014</v>
      </c>
      <c r="G1348" s="131">
        <f>訂單詳細資料表格[[#This Row],[數量]]*VLOOKUP(訂單詳細資料表格[[#This Row],[產品編號]],產品資料表格[],4,FALSE)</f>
        <v>3286</v>
      </c>
    </row>
    <row r="1349" spans="2:7" ht="16.5" customHeight="1" x14ac:dyDescent="0.25">
      <c r="B1349" s="113" t="s">
        <v>735</v>
      </c>
      <c r="C1349" s="128" t="s">
        <v>25</v>
      </c>
      <c r="D1349" s="129">
        <v>42</v>
      </c>
      <c r="E1349" s="130">
        <v>1472</v>
      </c>
      <c r="F1349" s="130">
        <f>訂單詳細資料表格[[#This Row],[數量]]*訂單詳細資料表格[[#This Row],[售價]]</f>
        <v>61824</v>
      </c>
      <c r="G1349" s="131">
        <f>訂單詳細資料表格[[#This Row],[數量]]*VLOOKUP(訂單詳細資料表格[[#This Row],[產品編號]],產品資料表格[],4,FALSE)</f>
        <v>27006</v>
      </c>
    </row>
    <row r="1350" spans="2:7" ht="16.5" customHeight="1" x14ac:dyDescent="0.25">
      <c r="B1350" s="113" t="s">
        <v>524</v>
      </c>
      <c r="C1350" s="128" t="s">
        <v>0</v>
      </c>
      <c r="D1350" s="129">
        <v>38</v>
      </c>
      <c r="E1350" s="130">
        <v>1510</v>
      </c>
      <c r="F1350" s="130">
        <f>訂單詳細資料表格[[#This Row],[數量]]*訂單詳細資料表格[[#This Row],[售價]]</f>
        <v>57380</v>
      </c>
      <c r="G1350" s="131">
        <f>訂單詳細資料表格[[#This Row],[數量]]*VLOOKUP(訂單詳細資料表格[[#This Row],[產品編號]],產品資料表格[],4,FALSE)</f>
        <v>41762</v>
      </c>
    </row>
    <row r="1351" spans="2:7" ht="16.5" customHeight="1" x14ac:dyDescent="0.25">
      <c r="B1351" s="113" t="s">
        <v>524</v>
      </c>
      <c r="C1351" s="128" t="s">
        <v>16</v>
      </c>
      <c r="D1351" s="129">
        <v>51</v>
      </c>
      <c r="E1351" s="130">
        <v>1933</v>
      </c>
      <c r="F1351" s="130">
        <f>訂單詳細資料表格[[#This Row],[數量]]*訂單詳細資料表格[[#This Row],[售價]]</f>
        <v>98583</v>
      </c>
      <c r="G1351" s="131">
        <f>訂單詳細資料表格[[#This Row],[數量]]*VLOOKUP(訂單詳細資料表格[[#This Row],[產品編號]],產品資料表格[],4,FALSE)</f>
        <v>46155</v>
      </c>
    </row>
    <row r="1352" spans="2:7" ht="16.5" customHeight="1" x14ac:dyDescent="0.25">
      <c r="B1352" s="113" t="s">
        <v>524</v>
      </c>
      <c r="C1352" s="128" t="s">
        <v>43</v>
      </c>
      <c r="D1352" s="129">
        <v>59</v>
      </c>
      <c r="E1352" s="130">
        <v>1958</v>
      </c>
      <c r="F1352" s="130">
        <f>訂單詳細資料表格[[#This Row],[數量]]*訂單詳細資料表格[[#This Row],[售價]]</f>
        <v>115522</v>
      </c>
      <c r="G1352" s="131">
        <f>訂單詳細資料表格[[#This Row],[數量]]*VLOOKUP(訂單詳細資料表格[[#This Row],[產品編號]],產品資料表格[],4,FALSE)</f>
        <v>62127</v>
      </c>
    </row>
    <row r="1353" spans="2:7" ht="16.5" customHeight="1" x14ac:dyDescent="0.25">
      <c r="B1353" s="113" t="s">
        <v>524</v>
      </c>
      <c r="C1353" s="128" t="s">
        <v>17</v>
      </c>
      <c r="D1353" s="129">
        <v>49</v>
      </c>
      <c r="E1353" s="130">
        <v>128</v>
      </c>
      <c r="F1353" s="130">
        <f>訂單詳細資料表格[[#This Row],[數量]]*訂單詳細資料表格[[#This Row],[售價]]</f>
        <v>6272</v>
      </c>
      <c r="G1353" s="131">
        <f>訂單詳細資料表格[[#This Row],[數量]]*VLOOKUP(訂單詳細資料表格[[#This Row],[產品編號]],產品資料表格[],4,FALSE)</f>
        <v>5194</v>
      </c>
    </row>
    <row r="1354" spans="2:7" ht="16.5" customHeight="1" x14ac:dyDescent="0.25">
      <c r="B1354" s="113" t="s">
        <v>524</v>
      </c>
      <c r="C1354" s="128" t="s">
        <v>52</v>
      </c>
      <c r="D1354" s="129">
        <v>25</v>
      </c>
      <c r="E1354" s="130">
        <v>692</v>
      </c>
      <c r="F1354" s="130">
        <f>訂單詳細資料表格[[#This Row],[數量]]*訂單詳細資料表格[[#This Row],[售價]]</f>
        <v>17300</v>
      </c>
      <c r="G1354" s="131">
        <f>訂單詳細資料表格[[#This Row],[數量]]*VLOOKUP(訂單詳細資料表格[[#This Row],[產品編號]],產品資料表格[],4,FALSE)</f>
        <v>9975</v>
      </c>
    </row>
    <row r="1355" spans="2:7" ht="16.5" customHeight="1" x14ac:dyDescent="0.25">
      <c r="B1355" s="113" t="s">
        <v>524</v>
      </c>
      <c r="C1355" s="128" t="s">
        <v>32</v>
      </c>
      <c r="D1355" s="129">
        <v>56</v>
      </c>
      <c r="E1355" s="130">
        <v>1551</v>
      </c>
      <c r="F1355" s="130">
        <f>訂單詳細資料表格[[#This Row],[數量]]*訂單詳細資料表格[[#This Row],[售價]]</f>
        <v>86856</v>
      </c>
      <c r="G1355" s="131">
        <f>訂單詳細資料表格[[#This Row],[數量]]*VLOOKUP(訂單詳細資料表格[[#This Row],[產品編號]],產品資料表格[],4,FALSE)</f>
        <v>44352</v>
      </c>
    </row>
    <row r="1356" spans="2:7" ht="16.5" customHeight="1" x14ac:dyDescent="0.25">
      <c r="B1356" s="113" t="s">
        <v>524</v>
      </c>
      <c r="C1356" s="128" t="s">
        <v>36</v>
      </c>
      <c r="D1356" s="129">
        <v>45</v>
      </c>
      <c r="E1356" s="130">
        <v>1274</v>
      </c>
      <c r="F1356" s="130">
        <f>訂單詳細資料表格[[#This Row],[數量]]*訂單詳細資料表格[[#This Row],[售價]]</f>
        <v>57330</v>
      </c>
      <c r="G1356" s="131">
        <f>訂單詳細資料表格[[#This Row],[數量]]*VLOOKUP(訂單詳細資料表格[[#This Row],[產品編號]],產品資料表格[],4,FALSE)</f>
        <v>44640</v>
      </c>
    </row>
    <row r="1357" spans="2:7" ht="16.5" customHeight="1" x14ac:dyDescent="0.25">
      <c r="B1357" s="113" t="s">
        <v>524</v>
      </c>
      <c r="C1357" s="128" t="s">
        <v>7</v>
      </c>
      <c r="D1357" s="129">
        <v>44</v>
      </c>
      <c r="E1357" s="130">
        <v>2493</v>
      </c>
      <c r="F1357" s="130">
        <f>訂單詳細資料表格[[#This Row],[數量]]*訂單詳細資料表格[[#This Row],[售價]]</f>
        <v>109692</v>
      </c>
      <c r="G1357" s="131">
        <f>訂單詳細資料表格[[#This Row],[數量]]*VLOOKUP(訂單詳細資料表格[[#This Row],[產品編號]],產品資料表格[],4,FALSE)</f>
        <v>50864</v>
      </c>
    </row>
    <row r="1358" spans="2:7" ht="16.5" customHeight="1" x14ac:dyDescent="0.25">
      <c r="B1358" s="113" t="s">
        <v>524</v>
      </c>
      <c r="C1358" s="128" t="s">
        <v>5</v>
      </c>
      <c r="D1358" s="129">
        <v>16</v>
      </c>
      <c r="E1358" s="130">
        <v>290</v>
      </c>
      <c r="F1358" s="130">
        <f>訂單詳細資料表格[[#This Row],[數量]]*訂單詳細資料表格[[#This Row],[售價]]</f>
        <v>4640</v>
      </c>
      <c r="G1358" s="131">
        <f>訂單詳細資料表格[[#This Row],[數量]]*VLOOKUP(訂單詳細資料表格[[#This Row],[產品編號]],產品資料表格[],4,FALSE)</f>
        <v>3360</v>
      </c>
    </row>
    <row r="1359" spans="2:7" ht="16.5" customHeight="1" x14ac:dyDescent="0.25">
      <c r="B1359" s="113" t="s">
        <v>524</v>
      </c>
      <c r="C1359" s="128" t="s">
        <v>27</v>
      </c>
      <c r="D1359" s="129">
        <v>61</v>
      </c>
      <c r="E1359" s="130">
        <v>1307</v>
      </c>
      <c r="F1359" s="130">
        <f>訂單詳細資料表格[[#This Row],[數量]]*訂單詳細資料表格[[#This Row],[售價]]</f>
        <v>79727</v>
      </c>
      <c r="G1359" s="131">
        <f>訂單詳細資料表格[[#This Row],[數量]]*VLOOKUP(訂單詳細資料表格[[#This Row],[產品編號]],產品資料表格[],4,FALSE)</f>
        <v>62403</v>
      </c>
    </row>
    <row r="1360" spans="2:7" ht="16.5" customHeight="1" x14ac:dyDescent="0.25">
      <c r="B1360" s="113" t="s">
        <v>524</v>
      </c>
      <c r="C1360" s="128" t="s">
        <v>29</v>
      </c>
      <c r="D1360" s="129">
        <v>37</v>
      </c>
      <c r="E1360" s="130">
        <v>1929</v>
      </c>
      <c r="F1360" s="130">
        <f>訂單詳細資料表格[[#This Row],[數量]]*訂單詳細資料表格[[#This Row],[售價]]</f>
        <v>71373</v>
      </c>
      <c r="G1360" s="131">
        <f>訂單詳細資料表格[[#This Row],[數量]]*VLOOKUP(訂單詳細資料表格[[#This Row],[產品編號]],產品資料表格[],4,FALSE)</f>
        <v>33189</v>
      </c>
    </row>
    <row r="1361" spans="2:7" ht="16.5" customHeight="1" x14ac:dyDescent="0.25">
      <c r="B1361" s="113" t="s">
        <v>524</v>
      </c>
      <c r="C1361" s="128" t="s">
        <v>31</v>
      </c>
      <c r="D1361" s="129">
        <v>16</v>
      </c>
      <c r="E1361" s="130">
        <v>1551</v>
      </c>
      <c r="F1361" s="130">
        <f>訂單詳細資料表格[[#This Row],[數量]]*訂單詳細資料表格[[#This Row],[售價]]</f>
        <v>24816</v>
      </c>
      <c r="G1361" s="131">
        <f>訂單詳細資料表格[[#This Row],[數量]]*VLOOKUP(訂單詳細資料表格[[#This Row],[產品編號]],產品資料表格[],4,FALSE)</f>
        <v>15152</v>
      </c>
    </row>
    <row r="1362" spans="2:7" ht="16.5" customHeight="1" x14ac:dyDescent="0.25">
      <c r="B1362" s="113" t="s">
        <v>524</v>
      </c>
      <c r="C1362" s="128" t="s">
        <v>10</v>
      </c>
      <c r="D1362" s="129">
        <v>29</v>
      </c>
      <c r="E1362" s="130">
        <v>1035</v>
      </c>
      <c r="F1362" s="130">
        <f>訂單詳細資料表格[[#This Row],[數量]]*訂單詳細資料表格[[#This Row],[售價]]</f>
        <v>30015</v>
      </c>
      <c r="G1362" s="131">
        <f>訂單詳細資料表格[[#This Row],[數量]]*VLOOKUP(訂單詳細資料表格[[#This Row],[產品編號]],產品資料表格[],4,FALSE)</f>
        <v>20677</v>
      </c>
    </row>
    <row r="1363" spans="2:7" ht="16.5" customHeight="1" x14ac:dyDescent="0.25">
      <c r="B1363" s="113" t="s">
        <v>524</v>
      </c>
      <c r="C1363" s="128" t="s">
        <v>54</v>
      </c>
      <c r="D1363" s="129">
        <v>31</v>
      </c>
      <c r="E1363" s="130">
        <v>165</v>
      </c>
      <c r="F1363" s="130">
        <f>訂單詳細資料表格[[#This Row],[數量]]*訂單詳細資料表格[[#This Row],[售價]]</f>
        <v>5115</v>
      </c>
      <c r="G1363" s="131">
        <f>訂單詳細資料表格[[#This Row],[數量]]*VLOOKUP(訂單詳細資料表格[[#This Row],[產品編號]],產品資料表格[],4,FALSE)</f>
        <v>2790</v>
      </c>
    </row>
    <row r="1364" spans="2:7" ht="16.5" customHeight="1" x14ac:dyDescent="0.25">
      <c r="B1364" s="113" t="s">
        <v>736</v>
      </c>
      <c r="C1364" s="128" t="s">
        <v>16</v>
      </c>
      <c r="D1364" s="129">
        <v>55</v>
      </c>
      <c r="E1364" s="130">
        <v>1365</v>
      </c>
      <c r="F1364" s="130">
        <f>訂單詳細資料表格[[#This Row],[數量]]*訂單詳細資料表格[[#This Row],[售價]]</f>
        <v>75075</v>
      </c>
      <c r="G1364" s="131">
        <f>訂單詳細資料表格[[#This Row],[數量]]*VLOOKUP(訂單詳細資料表格[[#This Row],[產品編號]],產品資料表格[],4,FALSE)</f>
        <v>49775</v>
      </c>
    </row>
    <row r="1365" spans="2:7" ht="16.5" customHeight="1" x14ac:dyDescent="0.25">
      <c r="B1365" s="113" t="s">
        <v>736</v>
      </c>
      <c r="C1365" s="128" t="s">
        <v>51</v>
      </c>
      <c r="D1365" s="129">
        <v>49</v>
      </c>
      <c r="E1365" s="130">
        <v>2066</v>
      </c>
      <c r="F1365" s="130">
        <f>訂單詳細資料表格[[#This Row],[數量]]*訂單詳細資料表格[[#This Row],[售價]]</f>
        <v>101234</v>
      </c>
      <c r="G1365" s="131">
        <f>訂單詳細資料表格[[#This Row],[數量]]*VLOOKUP(訂單詳細資料表格[[#This Row],[產品編號]],產品資料表格[],4,FALSE)</f>
        <v>56105</v>
      </c>
    </row>
    <row r="1366" spans="2:7" ht="16.5" customHeight="1" x14ac:dyDescent="0.25">
      <c r="B1366" s="113" t="s">
        <v>525</v>
      </c>
      <c r="C1366" s="128" t="s">
        <v>25</v>
      </c>
      <c r="D1366" s="129">
        <v>19</v>
      </c>
      <c r="E1366" s="130">
        <v>1137</v>
      </c>
      <c r="F1366" s="130">
        <f>訂單詳細資料表格[[#This Row],[數量]]*訂單詳細資料表格[[#This Row],[售價]]</f>
        <v>21603</v>
      </c>
      <c r="G1366" s="131">
        <f>訂單詳細資料表格[[#This Row],[數量]]*VLOOKUP(訂單詳細資料表格[[#This Row],[產品編號]],產品資料表格[],4,FALSE)</f>
        <v>12217</v>
      </c>
    </row>
    <row r="1367" spans="2:7" ht="16.5" customHeight="1" x14ac:dyDescent="0.25">
      <c r="B1367" s="113" t="s">
        <v>526</v>
      </c>
      <c r="C1367" s="128" t="s">
        <v>37</v>
      </c>
      <c r="D1367" s="129">
        <v>73</v>
      </c>
      <c r="E1367" s="130">
        <v>1073</v>
      </c>
      <c r="F1367" s="130">
        <f>訂單詳細資料表格[[#This Row],[數量]]*訂單詳細資料表格[[#This Row],[售價]]</f>
        <v>78329</v>
      </c>
      <c r="G1367" s="131">
        <f>訂單詳細資料表格[[#This Row],[數量]]*VLOOKUP(訂單詳細資料表格[[#This Row],[產品編號]],產品資料表格[],4,FALSE)</f>
        <v>58765</v>
      </c>
    </row>
    <row r="1368" spans="2:7" ht="16.5" customHeight="1" x14ac:dyDescent="0.25">
      <c r="B1368" s="113" t="s">
        <v>526</v>
      </c>
      <c r="C1368" s="128" t="s">
        <v>42</v>
      </c>
      <c r="D1368" s="129">
        <v>32</v>
      </c>
      <c r="E1368" s="130">
        <v>1977</v>
      </c>
      <c r="F1368" s="130">
        <f>訂單詳細資料表格[[#This Row],[數量]]*訂單詳細資料表格[[#This Row],[售價]]</f>
        <v>63264</v>
      </c>
      <c r="G1368" s="131">
        <f>訂單詳細資料表格[[#This Row],[數量]]*VLOOKUP(訂單詳細資料表格[[#This Row],[產品編號]],產品資料表格[],4,FALSE)</f>
        <v>36864</v>
      </c>
    </row>
    <row r="1369" spans="2:7" ht="16.5" customHeight="1" x14ac:dyDescent="0.25">
      <c r="B1369" s="113" t="s">
        <v>526</v>
      </c>
      <c r="C1369" s="128" t="s">
        <v>52</v>
      </c>
      <c r="D1369" s="129">
        <v>16</v>
      </c>
      <c r="E1369" s="130">
        <v>560</v>
      </c>
      <c r="F1369" s="130">
        <f>訂單詳細資料表格[[#This Row],[數量]]*訂單詳細資料表格[[#This Row],[售價]]</f>
        <v>8960</v>
      </c>
      <c r="G1369" s="131">
        <f>訂單詳細資料表格[[#This Row],[數量]]*VLOOKUP(訂單詳細資料表格[[#This Row],[產品編號]],產品資料表格[],4,FALSE)</f>
        <v>6384</v>
      </c>
    </row>
    <row r="1370" spans="2:7" ht="16.5" customHeight="1" x14ac:dyDescent="0.25">
      <c r="B1370" s="113" t="s">
        <v>526</v>
      </c>
      <c r="C1370" s="128" t="s">
        <v>5</v>
      </c>
      <c r="D1370" s="129">
        <v>49</v>
      </c>
      <c r="E1370" s="130">
        <v>392</v>
      </c>
      <c r="F1370" s="130">
        <f>訂單詳細資料表格[[#This Row],[數量]]*訂單詳細資料表格[[#This Row],[售價]]</f>
        <v>19208</v>
      </c>
      <c r="G1370" s="131">
        <f>訂單詳細資料表格[[#This Row],[數量]]*VLOOKUP(訂單詳細資料表格[[#This Row],[產品編號]],產品資料表格[],4,FALSE)</f>
        <v>10290</v>
      </c>
    </row>
    <row r="1371" spans="2:7" ht="16.5" customHeight="1" x14ac:dyDescent="0.25">
      <c r="B1371" s="113" t="s">
        <v>527</v>
      </c>
      <c r="C1371" s="128" t="s">
        <v>42</v>
      </c>
      <c r="D1371" s="129">
        <v>43</v>
      </c>
      <c r="E1371" s="130">
        <v>1999</v>
      </c>
      <c r="F1371" s="130">
        <f>訂單詳細資料表格[[#This Row],[數量]]*訂單詳細資料表格[[#This Row],[售價]]</f>
        <v>85957</v>
      </c>
      <c r="G1371" s="131">
        <f>訂單詳細資料表格[[#This Row],[數量]]*VLOOKUP(訂單詳細資料表格[[#This Row],[產品編號]],產品資料表格[],4,FALSE)</f>
        <v>49536</v>
      </c>
    </row>
    <row r="1372" spans="2:7" ht="16.5" customHeight="1" x14ac:dyDescent="0.25">
      <c r="B1372" s="113" t="s">
        <v>737</v>
      </c>
      <c r="C1372" s="128" t="s">
        <v>21</v>
      </c>
      <c r="D1372" s="129">
        <v>57</v>
      </c>
      <c r="E1372" s="130">
        <v>796</v>
      </c>
      <c r="F1372" s="130">
        <f>訂單詳細資料表格[[#This Row],[數量]]*訂單詳細資料表格[[#This Row],[售價]]</f>
        <v>45372</v>
      </c>
      <c r="G1372" s="131">
        <f>訂單詳細資料表格[[#This Row],[數量]]*VLOOKUP(訂單詳細資料表格[[#This Row],[產品編號]],產品資料表格[],4,FALSE)</f>
        <v>16416</v>
      </c>
    </row>
    <row r="1373" spans="2:7" ht="16.5" customHeight="1" x14ac:dyDescent="0.25">
      <c r="B1373" s="113" t="s">
        <v>737</v>
      </c>
      <c r="C1373" s="128" t="s">
        <v>17</v>
      </c>
      <c r="D1373" s="129">
        <v>46</v>
      </c>
      <c r="E1373" s="130">
        <v>161</v>
      </c>
      <c r="F1373" s="130">
        <f>訂單詳細資料表格[[#This Row],[數量]]*訂單詳細資料表格[[#This Row],[售價]]</f>
        <v>7406</v>
      </c>
      <c r="G1373" s="131">
        <f>訂單詳細資料表格[[#This Row],[數量]]*VLOOKUP(訂單詳細資料表格[[#This Row],[產品編號]],產品資料表格[],4,FALSE)</f>
        <v>4876</v>
      </c>
    </row>
    <row r="1374" spans="2:7" ht="16.5" customHeight="1" x14ac:dyDescent="0.25">
      <c r="B1374" s="113" t="s">
        <v>737</v>
      </c>
      <c r="C1374" s="128" t="s">
        <v>25</v>
      </c>
      <c r="D1374" s="129">
        <v>13</v>
      </c>
      <c r="E1374" s="130">
        <v>1399</v>
      </c>
      <c r="F1374" s="130">
        <f>訂單詳細資料表格[[#This Row],[數量]]*訂單詳細資料表格[[#This Row],[售價]]</f>
        <v>18187</v>
      </c>
      <c r="G1374" s="131">
        <f>訂單詳細資料表格[[#This Row],[數量]]*VLOOKUP(訂單詳細資料表格[[#This Row],[產品編號]],產品資料表格[],4,FALSE)</f>
        <v>8359</v>
      </c>
    </row>
    <row r="1375" spans="2:7" ht="16.5" customHeight="1" x14ac:dyDescent="0.25">
      <c r="B1375" s="113" t="s">
        <v>737</v>
      </c>
      <c r="C1375" s="128" t="s">
        <v>53</v>
      </c>
      <c r="D1375" s="129">
        <v>40</v>
      </c>
      <c r="E1375" s="130">
        <v>1354</v>
      </c>
      <c r="F1375" s="130">
        <f>訂單詳細資料表格[[#This Row],[數量]]*訂單詳細資料表格[[#This Row],[售價]]</f>
        <v>54160</v>
      </c>
      <c r="G1375" s="131">
        <f>訂單詳細資料表格[[#This Row],[數量]]*VLOOKUP(訂單詳細資料表格[[#This Row],[產品編號]],產品資料表格[],4,FALSE)</f>
        <v>30280</v>
      </c>
    </row>
    <row r="1376" spans="2:7" ht="16.5" customHeight="1" x14ac:dyDescent="0.25">
      <c r="B1376" s="113" t="s">
        <v>528</v>
      </c>
      <c r="C1376" s="128" t="s">
        <v>37</v>
      </c>
      <c r="D1376" s="129">
        <v>52</v>
      </c>
      <c r="E1376" s="130">
        <v>1567</v>
      </c>
      <c r="F1376" s="130">
        <f>訂單詳細資料表格[[#This Row],[數量]]*訂單詳細資料表格[[#This Row],[售價]]</f>
        <v>81484</v>
      </c>
      <c r="G1376" s="131">
        <f>訂單詳細資料表格[[#This Row],[數量]]*VLOOKUP(訂單詳細資料表格[[#This Row],[產品編號]],產品資料表格[],4,FALSE)</f>
        <v>41860</v>
      </c>
    </row>
    <row r="1377" spans="2:7" ht="16.5" customHeight="1" x14ac:dyDescent="0.25">
      <c r="B1377" s="113" t="s">
        <v>528</v>
      </c>
      <c r="C1377" s="128" t="s">
        <v>41</v>
      </c>
      <c r="D1377" s="129">
        <v>43</v>
      </c>
      <c r="E1377" s="130">
        <v>1952</v>
      </c>
      <c r="F1377" s="130">
        <f>訂單詳細資料表格[[#This Row],[數量]]*訂單詳細資料表格[[#This Row],[售價]]</f>
        <v>83936</v>
      </c>
      <c r="G1377" s="131">
        <f>訂單詳細資料表格[[#This Row],[數量]]*VLOOKUP(訂單詳細資料表格[[#This Row],[產品編號]],產品資料表格[],4,FALSE)</f>
        <v>33325</v>
      </c>
    </row>
    <row r="1378" spans="2:7" ht="16.5" customHeight="1" x14ac:dyDescent="0.25">
      <c r="B1378" s="113" t="s">
        <v>528</v>
      </c>
      <c r="C1378" s="128" t="s">
        <v>42</v>
      </c>
      <c r="D1378" s="129">
        <v>50</v>
      </c>
      <c r="E1378" s="130">
        <v>2136</v>
      </c>
      <c r="F1378" s="130">
        <f>訂單詳細資料表格[[#This Row],[數量]]*訂單詳細資料表格[[#This Row],[售價]]</f>
        <v>106800</v>
      </c>
      <c r="G1378" s="131">
        <f>訂單詳細資料表格[[#This Row],[數量]]*VLOOKUP(訂單詳細資料表格[[#This Row],[產品編號]],產品資料表格[],4,FALSE)</f>
        <v>57600</v>
      </c>
    </row>
    <row r="1379" spans="2:7" ht="16.5" customHeight="1" x14ac:dyDescent="0.25">
      <c r="B1379" s="113" t="s">
        <v>528</v>
      </c>
      <c r="C1379" s="128" t="s">
        <v>52</v>
      </c>
      <c r="D1379" s="129">
        <v>66</v>
      </c>
      <c r="E1379" s="130">
        <v>520</v>
      </c>
      <c r="F1379" s="130">
        <f>訂單詳細資料表格[[#This Row],[數量]]*訂單詳細資料表格[[#This Row],[售價]]</f>
        <v>34320</v>
      </c>
      <c r="G1379" s="131">
        <f>訂單詳細資料表格[[#This Row],[數量]]*VLOOKUP(訂單詳細資料表格[[#This Row],[產品編號]],產品資料表格[],4,FALSE)</f>
        <v>26334</v>
      </c>
    </row>
    <row r="1380" spans="2:7" ht="16.5" customHeight="1" x14ac:dyDescent="0.25">
      <c r="B1380" s="113" t="s">
        <v>528</v>
      </c>
      <c r="C1380" s="128" t="s">
        <v>5</v>
      </c>
      <c r="D1380" s="129">
        <v>32</v>
      </c>
      <c r="E1380" s="130">
        <v>517</v>
      </c>
      <c r="F1380" s="130">
        <f>訂單詳細資料表格[[#This Row],[數量]]*訂單詳細資料表格[[#This Row],[售價]]</f>
        <v>16544</v>
      </c>
      <c r="G1380" s="131">
        <f>訂單詳細資料表格[[#This Row],[數量]]*VLOOKUP(訂單詳細資料表格[[#This Row],[產品編號]],產品資料表格[],4,FALSE)</f>
        <v>6720</v>
      </c>
    </row>
    <row r="1381" spans="2:7" ht="16.5" customHeight="1" x14ac:dyDescent="0.25">
      <c r="B1381" s="113" t="s">
        <v>738</v>
      </c>
      <c r="C1381" s="128" t="s">
        <v>7</v>
      </c>
      <c r="D1381" s="129">
        <v>67</v>
      </c>
      <c r="E1381" s="130">
        <v>1756</v>
      </c>
      <c r="F1381" s="130">
        <f>訂單詳細資料表格[[#This Row],[數量]]*訂單詳細資料表格[[#This Row],[售價]]</f>
        <v>117652</v>
      </c>
      <c r="G1381" s="131">
        <f>訂單詳細資料表格[[#This Row],[數量]]*VLOOKUP(訂單詳細資料表格[[#This Row],[產品編號]],產品資料表格[],4,FALSE)</f>
        <v>77452</v>
      </c>
    </row>
    <row r="1382" spans="2:7" ht="16.5" customHeight="1" x14ac:dyDescent="0.25">
      <c r="B1382" s="113" t="s">
        <v>738</v>
      </c>
      <c r="C1382" s="128" t="s">
        <v>29</v>
      </c>
      <c r="D1382" s="129">
        <v>48</v>
      </c>
      <c r="E1382" s="130">
        <v>1175</v>
      </c>
      <c r="F1382" s="130">
        <f>訂單詳細資料表格[[#This Row],[數量]]*訂單詳細資料表格[[#This Row],[售價]]</f>
        <v>56400</v>
      </c>
      <c r="G1382" s="131">
        <f>訂單詳細資料表格[[#This Row],[數量]]*VLOOKUP(訂單詳細資料表格[[#This Row],[產品編號]],產品資料表格[],4,FALSE)</f>
        <v>43056</v>
      </c>
    </row>
    <row r="1383" spans="2:7" ht="16.5" customHeight="1" x14ac:dyDescent="0.25">
      <c r="B1383" s="113" t="s">
        <v>529</v>
      </c>
      <c r="C1383" s="128" t="s">
        <v>42</v>
      </c>
      <c r="D1383" s="129">
        <v>65</v>
      </c>
      <c r="E1383" s="130">
        <v>1996</v>
      </c>
      <c r="F1383" s="130">
        <f>訂單詳細資料表格[[#This Row],[數量]]*訂單詳細資料表格[[#This Row],[售價]]</f>
        <v>129740</v>
      </c>
      <c r="G1383" s="131">
        <f>訂單詳細資料表格[[#This Row],[數量]]*VLOOKUP(訂單詳細資料表格[[#This Row],[產品編號]],產品資料表格[],4,FALSE)</f>
        <v>74880</v>
      </c>
    </row>
    <row r="1384" spans="2:7" ht="16.5" customHeight="1" x14ac:dyDescent="0.25">
      <c r="B1384" s="113" t="s">
        <v>529</v>
      </c>
      <c r="C1384" s="128" t="s">
        <v>37</v>
      </c>
      <c r="D1384" s="129">
        <v>11</v>
      </c>
      <c r="E1384" s="130">
        <v>1434</v>
      </c>
      <c r="F1384" s="130">
        <f>訂單詳細資料表格[[#This Row],[數量]]*訂單詳細資料表格[[#This Row],[售價]]</f>
        <v>15774</v>
      </c>
      <c r="G1384" s="131">
        <f>訂單詳細資料表格[[#This Row],[數量]]*VLOOKUP(訂單詳細資料表格[[#This Row],[產品編號]],產品資料表格[],4,FALSE)</f>
        <v>8855</v>
      </c>
    </row>
    <row r="1385" spans="2:7" ht="16.5" customHeight="1" x14ac:dyDescent="0.25">
      <c r="B1385" s="113" t="s">
        <v>529</v>
      </c>
      <c r="C1385" s="128" t="s">
        <v>52</v>
      </c>
      <c r="D1385" s="129">
        <v>45</v>
      </c>
      <c r="E1385" s="130">
        <v>713</v>
      </c>
      <c r="F1385" s="130">
        <f>訂單詳細資料表格[[#This Row],[數量]]*訂單詳細資料表格[[#This Row],[售價]]</f>
        <v>32085</v>
      </c>
      <c r="G1385" s="131">
        <f>訂單詳細資料表格[[#This Row],[數量]]*VLOOKUP(訂單詳細資料表格[[#This Row],[產品編號]],產品資料表格[],4,FALSE)</f>
        <v>17955</v>
      </c>
    </row>
    <row r="1386" spans="2:7" ht="16.5" customHeight="1" x14ac:dyDescent="0.25">
      <c r="B1386" s="113" t="s">
        <v>529</v>
      </c>
      <c r="C1386" s="128" t="s">
        <v>24</v>
      </c>
      <c r="D1386" s="129">
        <v>32</v>
      </c>
      <c r="E1386" s="130">
        <v>837</v>
      </c>
      <c r="F1386" s="130">
        <f>訂單詳細資料表格[[#This Row],[數量]]*訂單詳細資料表格[[#This Row],[售價]]</f>
        <v>26784</v>
      </c>
      <c r="G1386" s="131">
        <f>訂單詳細資料表格[[#This Row],[數量]]*VLOOKUP(訂單詳細資料表格[[#This Row],[產品編號]],產品資料表格[],4,FALSE)</f>
        <v>20480</v>
      </c>
    </row>
    <row r="1387" spans="2:7" ht="16.5" customHeight="1" x14ac:dyDescent="0.25">
      <c r="B1387" s="113" t="s">
        <v>529</v>
      </c>
      <c r="C1387" s="128" t="s">
        <v>36</v>
      </c>
      <c r="D1387" s="129">
        <v>46</v>
      </c>
      <c r="E1387" s="130">
        <v>1475</v>
      </c>
      <c r="F1387" s="130">
        <f>訂單詳細資料表格[[#This Row],[數量]]*訂單詳細資料表格[[#This Row],[售價]]</f>
        <v>67850</v>
      </c>
      <c r="G1387" s="131">
        <f>訂單詳細資料表格[[#This Row],[數量]]*VLOOKUP(訂單詳細資料表格[[#This Row],[產品編號]],產品資料表格[],4,FALSE)</f>
        <v>45632</v>
      </c>
    </row>
    <row r="1388" spans="2:7" ht="16.5" customHeight="1" x14ac:dyDescent="0.25">
      <c r="B1388" s="113" t="s">
        <v>529</v>
      </c>
      <c r="C1388" s="128" t="s">
        <v>7</v>
      </c>
      <c r="D1388" s="129">
        <v>53</v>
      </c>
      <c r="E1388" s="130">
        <v>2689</v>
      </c>
      <c r="F1388" s="130">
        <f>訂單詳細資料表格[[#This Row],[數量]]*訂單詳細資料表格[[#This Row],[售價]]</f>
        <v>142517</v>
      </c>
      <c r="G1388" s="131">
        <f>訂單詳細資料表格[[#This Row],[數量]]*VLOOKUP(訂單詳細資料表格[[#This Row],[產品編號]],產品資料表格[],4,FALSE)</f>
        <v>61268</v>
      </c>
    </row>
    <row r="1389" spans="2:7" ht="16.5" customHeight="1" x14ac:dyDescent="0.25">
      <c r="B1389" s="113" t="s">
        <v>529</v>
      </c>
      <c r="C1389" s="128" t="s">
        <v>51</v>
      </c>
      <c r="D1389" s="129">
        <v>19</v>
      </c>
      <c r="E1389" s="130">
        <v>2004</v>
      </c>
      <c r="F1389" s="130">
        <f>訂單詳細資料表格[[#This Row],[數量]]*訂單詳細資料表格[[#This Row],[售價]]</f>
        <v>38076</v>
      </c>
      <c r="G1389" s="131">
        <f>訂單詳細資料表格[[#This Row],[數量]]*VLOOKUP(訂單詳細資料表格[[#This Row],[產品編號]],產品資料表格[],4,FALSE)</f>
        <v>21755</v>
      </c>
    </row>
    <row r="1390" spans="2:7" ht="16.5" customHeight="1" x14ac:dyDescent="0.25">
      <c r="B1390" s="113" t="s">
        <v>529</v>
      </c>
      <c r="C1390" s="128" t="s">
        <v>5</v>
      </c>
      <c r="D1390" s="129">
        <v>30</v>
      </c>
      <c r="E1390" s="130">
        <v>264</v>
      </c>
      <c r="F1390" s="130">
        <f>訂單詳細資料表格[[#This Row],[數量]]*訂單詳細資料表格[[#This Row],[售價]]</f>
        <v>7920</v>
      </c>
      <c r="G1390" s="131">
        <f>訂單詳細資料表格[[#This Row],[數量]]*VLOOKUP(訂單詳細資料表格[[#This Row],[產品編號]],產品資料表格[],4,FALSE)</f>
        <v>6300</v>
      </c>
    </row>
    <row r="1391" spans="2:7" ht="16.5" customHeight="1" x14ac:dyDescent="0.25">
      <c r="B1391" s="113" t="s">
        <v>530</v>
      </c>
      <c r="C1391" s="128" t="s">
        <v>49</v>
      </c>
      <c r="D1391" s="129">
        <v>53</v>
      </c>
      <c r="E1391" s="130">
        <v>1663</v>
      </c>
      <c r="F1391" s="130">
        <f>訂單詳細資料表格[[#This Row],[數量]]*訂單詳細資料表格[[#This Row],[售價]]</f>
        <v>88139</v>
      </c>
      <c r="G1391" s="131">
        <f>訂單詳細資料表格[[#This Row],[數量]]*VLOOKUP(訂單詳細資料表格[[#This Row],[產品編號]],產品資料表格[],4,FALSE)</f>
        <v>61586</v>
      </c>
    </row>
    <row r="1392" spans="2:7" ht="16.5" customHeight="1" x14ac:dyDescent="0.25">
      <c r="B1392" s="113" t="s">
        <v>530</v>
      </c>
      <c r="C1392" s="128" t="s">
        <v>51</v>
      </c>
      <c r="D1392" s="129">
        <v>31</v>
      </c>
      <c r="E1392" s="130">
        <v>2109</v>
      </c>
      <c r="F1392" s="130">
        <f>訂單詳細資料表格[[#This Row],[數量]]*訂單詳細資料表格[[#This Row],[售價]]</f>
        <v>65379</v>
      </c>
      <c r="G1392" s="131">
        <f>訂單詳細資料表格[[#This Row],[數量]]*VLOOKUP(訂單詳細資料表格[[#This Row],[產品編號]],產品資料表格[],4,FALSE)</f>
        <v>35495</v>
      </c>
    </row>
    <row r="1393" spans="2:7" ht="16.5" customHeight="1" x14ac:dyDescent="0.25">
      <c r="B1393" s="113" t="s">
        <v>530</v>
      </c>
      <c r="C1393" s="128" t="s">
        <v>5</v>
      </c>
      <c r="D1393" s="129">
        <v>20</v>
      </c>
      <c r="E1393" s="130">
        <v>519</v>
      </c>
      <c r="F1393" s="130">
        <f>訂單詳細資料表格[[#This Row],[數量]]*訂單詳細資料表格[[#This Row],[售價]]</f>
        <v>10380</v>
      </c>
      <c r="G1393" s="131">
        <f>訂單詳細資料表格[[#This Row],[數量]]*VLOOKUP(訂單詳細資料表格[[#This Row],[產品編號]],產品資料表格[],4,FALSE)</f>
        <v>4200</v>
      </c>
    </row>
    <row r="1394" spans="2:7" ht="16.5" customHeight="1" x14ac:dyDescent="0.25">
      <c r="B1394" s="113" t="s">
        <v>531</v>
      </c>
      <c r="C1394" s="128" t="s">
        <v>51</v>
      </c>
      <c r="D1394" s="129">
        <v>26</v>
      </c>
      <c r="E1394" s="130">
        <v>1877</v>
      </c>
      <c r="F1394" s="130">
        <f>訂單詳細資料表格[[#This Row],[數量]]*訂單詳細資料表格[[#This Row],[售價]]</f>
        <v>48802</v>
      </c>
      <c r="G1394" s="131">
        <f>訂單詳細資料表格[[#This Row],[數量]]*VLOOKUP(訂單詳細資料表格[[#This Row],[產品編號]],產品資料表格[],4,FALSE)</f>
        <v>29770</v>
      </c>
    </row>
    <row r="1395" spans="2:7" ht="16.5" customHeight="1" x14ac:dyDescent="0.25">
      <c r="B1395" s="113" t="s">
        <v>531</v>
      </c>
      <c r="C1395" s="128" t="s">
        <v>42</v>
      </c>
      <c r="D1395" s="129">
        <v>45</v>
      </c>
      <c r="E1395" s="130">
        <v>2139</v>
      </c>
      <c r="F1395" s="130">
        <f>訂單詳細資料表格[[#This Row],[數量]]*訂單詳細資料表格[[#This Row],[售價]]</f>
        <v>96255</v>
      </c>
      <c r="G1395" s="131">
        <f>訂單詳細資料表格[[#This Row],[數量]]*VLOOKUP(訂單詳細資料表格[[#This Row],[產品編號]],產品資料表格[],4,FALSE)</f>
        <v>51840</v>
      </c>
    </row>
    <row r="1396" spans="2:7" ht="16.5" customHeight="1" x14ac:dyDescent="0.25">
      <c r="B1396" s="113" t="s">
        <v>739</v>
      </c>
      <c r="C1396" s="128" t="s">
        <v>37</v>
      </c>
      <c r="D1396" s="129">
        <v>14</v>
      </c>
      <c r="E1396" s="130">
        <v>1059</v>
      </c>
      <c r="F1396" s="130">
        <f>訂單詳細資料表格[[#This Row],[數量]]*訂單詳細資料表格[[#This Row],[售價]]</f>
        <v>14826</v>
      </c>
      <c r="G1396" s="131">
        <f>訂單詳細資料表格[[#This Row],[數量]]*VLOOKUP(訂單詳細資料表格[[#This Row],[產品編號]],產品資料表格[],4,FALSE)</f>
        <v>11270</v>
      </c>
    </row>
    <row r="1397" spans="2:7" ht="16.5" customHeight="1" x14ac:dyDescent="0.25">
      <c r="B1397" s="113" t="s">
        <v>739</v>
      </c>
      <c r="C1397" s="128" t="s">
        <v>14</v>
      </c>
      <c r="D1397" s="129">
        <v>44</v>
      </c>
      <c r="E1397" s="130">
        <v>1260</v>
      </c>
      <c r="F1397" s="130">
        <f>訂單詳細資料表格[[#This Row],[數量]]*訂單詳細資料表格[[#This Row],[售價]]</f>
        <v>55440</v>
      </c>
      <c r="G1397" s="131">
        <f>訂單詳細資料表格[[#This Row],[數量]]*VLOOKUP(訂單詳細資料表格[[#This Row],[產品編號]],產品資料表格[],4,FALSE)</f>
        <v>26840</v>
      </c>
    </row>
    <row r="1398" spans="2:7" ht="16.5" customHeight="1" x14ac:dyDescent="0.25">
      <c r="B1398" s="113" t="s">
        <v>739</v>
      </c>
      <c r="C1398" s="128" t="s">
        <v>38</v>
      </c>
      <c r="D1398" s="129">
        <v>39</v>
      </c>
      <c r="E1398" s="130">
        <v>2643</v>
      </c>
      <c r="F1398" s="130">
        <f>訂單詳細資料表格[[#This Row],[數量]]*訂單詳細資料表格[[#This Row],[售價]]</f>
        <v>103077</v>
      </c>
      <c r="G1398" s="131">
        <f>訂單詳細資料表格[[#This Row],[數量]]*VLOOKUP(訂單詳細資料表格[[#This Row],[產品編號]],產品資料表格[],4,FALSE)</f>
        <v>41652</v>
      </c>
    </row>
    <row r="1399" spans="2:7" ht="16.5" customHeight="1" x14ac:dyDescent="0.25">
      <c r="B1399" s="113" t="s">
        <v>532</v>
      </c>
      <c r="C1399" s="128" t="s">
        <v>32</v>
      </c>
      <c r="D1399" s="129">
        <v>32</v>
      </c>
      <c r="E1399" s="130">
        <v>1257</v>
      </c>
      <c r="F1399" s="130">
        <f>訂單詳細資料表格[[#This Row],[數量]]*訂單詳細資料表格[[#This Row],[售價]]</f>
        <v>40224</v>
      </c>
      <c r="G1399" s="131">
        <f>訂單詳細資料表格[[#This Row],[數量]]*VLOOKUP(訂單詳細資料表格[[#This Row],[產品編號]],產品資料表格[],4,FALSE)</f>
        <v>25344</v>
      </c>
    </row>
    <row r="1400" spans="2:7" ht="16.5" customHeight="1" x14ac:dyDescent="0.25">
      <c r="B1400" s="113" t="s">
        <v>532</v>
      </c>
      <c r="C1400" s="128" t="s">
        <v>36</v>
      </c>
      <c r="D1400" s="129">
        <v>71</v>
      </c>
      <c r="E1400" s="130">
        <v>2121</v>
      </c>
      <c r="F1400" s="130">
        <f>訂單詳細資料表格[[#This Row],[數量]]*訂單詳細資料表格[[#This Row],[售價]]</f>
        <v>150591</v>
      </c>
      <c r="G1400" s="131">
        <f>訂單詳細資料表格[[#This Row],[數量]]*VLOOKUP(訂單詳細資料表格[[#This Row],[產品編號]],產品資料表格[],4,FALSE)</f>
        <v>70432</v>
      </c>
    </row>
    <row r="1401" spans="2:7" ht="16.5" customHeight="1" x14ac:dyDescent="0.25">
      <c r="B1401" s="113" t="s">
        <v>533</v>
      </c>
      <c r="C1401" s="128" t="s">
        <v>14</v>
      </c>
      <c r="D1401" s="129">
        <v>52</v>
      </c>
      <c r="E1401" s="130">
        <v>1081</v>
      </c>
      <c r="F1401" s="130">
        <f>訂單詳細資料表格[[#This Row],[數量]]*訂單詳細資料表格[[#This Row],[售價]]</f>
        <v>56212</v>
      </c>
      <c r="G1401" s="131">
        <f>訂單詳細資料表格[[#This Row],[數量]]*VLOOKUP(訂單詳細資料表格[[#This Row],[產品編號]],產品資料表格[],4,FALSE)</f>
        <v>31720</v>
      </c>
    </row>
    <row r="1402" spans="2:7" ht="16.5" customHeight="1" x14ac:dyDescent="0.25">
      <c r="B1402" s="113" t="s">
        <v>534</v>
      </c>
      <c r="C1402" s="128" t="s">
        <v>21</v>
      </c>
      <c r="D1402" s="129">
        <v>70</v>
      </c>
      <c r="E1402" s="130">
        <v>365</v>
      </c>
      <c r="F1402" s="130">
        <f>訂單詳細資料表格[[#This Row],[數量]]*訂單詳細資料表格[[#This Row],[售價]]</f>
        <v>25550</v>
      </c>
      <c r="G1402" s="131">
        <f>訂單詳細資料表格[[#This Row],[數量]]*VLOOKUP(訂單詳細資料表格[[#This Row],[產品編號]],產品資料表格[],4,FALSE)</f>
        <v>20160</v>
      </c>
    </row>
    <row r="1403" spans="2:7" ht="16.5" customHeight="1" x14ac:dyDescent="0.25">
      <c r="B1403" s="113" t="s">
        <v>534</v>
      </c>
      <c r="C1403" s="128" t="s">
        <v>14</v>
      </c>
      <c r="D1403" s="129">
        <v>43</v>
      </c>
      <c r="E1403" s="130">
        <v>973</v>
      </c>
      <c r="F1403" s="130">
        <f>訂單詳細資料表格[[#This Row],[數量]]*訂單詳細資料表格[[#This Row],[售價]]</f>
        <v>41839</v>
      </c>
      <c r="G1403" s="131">
        <f>訂單詳細資料表格[[#This Row],[數量]]*VLOOKUP(訂單詳細資料表格[[#This Row],[產品編號]],產品資料表格[],4,FALSE)</f>
        <v>26230</v>
      </c>
    </row>
    <row r="1404" spans="2:7" ht="16.5" customHeight="1" x14ac:dyDescent="0.25">
      <c r="B1404" s="113" t="s">
        <v>534</v>
      </c>
      <c r="C1404" s="128" t="s">
        <v>42</v>
      </c>
      <c r="D1404" s="129">
        <v>28</v>
      </c>
      <c r="E1404" s="130">
        <v>2101</v>
      </c>
      <c r="F1404" s="130">
        <f>訂單詳細資料表格[[#This Row],[數量]]*訂單詳細資料表格[[#This Row],[售價]]</f>
        <v>58828</v>
      </c>
      <c r="G1404" s="131">
        <f>訂單詳細資料表格[[#This Row],[數量]]*VLOOKUP(訂單詳細資料表格[[#This Row],[產品編號]],產品資料表格[],4,FALSE)</f>
        <v>32256</v>
      </c>
    </row>
    <row r="1405" spans="2:7" ht="16.5" customHeight="1" x14ac:dyDescent="0.25">
      <c r="B1405" s="113" t="s">
        <v>534</v>
      </c>
      <c r="C1405" s="128" t="s">
        <v>49</v>
      </c>
      <c r="D1405" s="129">
        <v>45</v>
      </c>
      <c r="E1405" s="130">
        <v>2444</v>
      </c>
      <c r="F1405" s="130">
        <f>訂單詳細資料表格[[#This Row],[數量]]*訂單詳細資料表格[[#This Row],[售價]]</f>
        <v>109980</v>
      </c>
      <c r="G1405" s="131">
        <f>訂單詳細資料表格[[#This Row],[數量]]*VLOOKUP(訂單詳細資料表格[[#This Row],[產品編號]],產品資料表格[],4,FALSE)</f>
        <v>52290</v>
      </c>
    </row>
    <row r="1406" spans="2:7" ht="16.5" customHeight="1" x14ac:dyDescent="0.25">
      <c r="B1406" s="113" t="s">
        <v>534</v>
      </c>
      <c r="C1406" s="128" t="s">
        <v>51</v>
      </c>
      <c r="D1406" s="129">
        <v>66</v>
      </c>
      <c r="E1406" s="130">
        <v>1415</v>
      </c>
      <c r="F1406" s="130">
        <f>訂單詳細資料表格[[#This Row],[數量]]*訂單詳細資料表格[[#This Row],[售價]]</f>
        <v>93390</v>
      </c>
      <c r="G1406" s="131">
        <f>訂單詳細資料表格[[#This Row],[數量]]*VLOOKUP(訂單詳細資料表格[[#This Row],[產品編號]],產品資料表格[],4,FALSE)</f>
        <v>75570</v>
      </c>
    </row>
    <row r="1407" spans="2:7" ht="16.5" customHeight="1" x14ac:dyDescent="0.25">
      <c r="B1407" s="113" t="s">
        <v>534</v>
      </c>
      <c r="C1407" s="128" t="s">
        <v>12</v>
      </c>
      <c r="D1407" s="129">
        <v>48</v>
      </c>
      <c r="E1407" s="130">
        <v>1725</v>
      </c>
      <c r="F1407" s="130">
        <f>訂單詳細資料表格[[#This Row],[數量]]*訂單詳細資料表格[[#This Row],[售價]]</f>
        <v>82800</v>
      </c>
      <c r="G1407" s="131">
        <f>訂單詳細資料表格[[#This Row],[數量]]*VLOOKUP(訂單詳細資料表格[[#This Row],[產品編號]],產品資料表格[],4,FALSE)</f>
        <v>53856</v>
      </c>
    </row>
    <row r="1408" spans="2:7" ht="16.5" customHeight="1" x14ac:dyDescent="0.25">
      <c r="B1408" s="113" t="s">
        <v>534</v>
      </c>
      <c r="C1408" s="128" t="s">
        <v>25</v>
      </c>
      <c r="D1408" s="129">
        <v>63</v>
      </c>
      <c r="E1408" s="130">
        <v>1489</v>
      </c>
      <c r="F1408" s="130">
        <f>訂單詳細資料表格[[#This Row],[數量]]*訂單詳細資料表格[[#This Row],[售價]]</f>
        <v>93807</v>
      </c>
      <c r="G1408" s="131">
        <f>訂單詳細資料表格[[#This Row],[數量]]*VLOOKUP(訂單詳細資料表格[[#This Row],[產品編號]],產品資料表格[],4,FALSE)</f>
        <v>40509</v>
      </c>
    </row>
    <row r="1409" spans="2:7" ht="16.5" customHeight="1" x14ac:dyDescent="0.25">
      <c r="B1409" s="113" t="s">
        <v>534</v>
      </c>
      <c r="C1409" s="128" t="s">
        <v>5</v>
      </c>
      <c r="D1409" s="129">
        <v>25</v>
      </c>
      <c r="E1409" s="130">
        <v>444</v>
      </c>
      <c r="F1409" s="130">
        <f>訂單詳細資料表格[[#This Row],[數量]]*訂單詳細資料表格[[#This Row],[售價]]</f>
        <v>11100</v>
      </c>
      <c r="G1409" s="131">
        <f>訂單詳細資料表格[[#This Row],[數量]]*VLOOKUP(訂單詳細資料表格[[#This Row],[產品編號]],產品資料表格[],4,FALSE)</f>
        <v>5250</v>
      </c>
    </row>
    <row r="1410" spans="2:7" ht="16.5" customHeight="1" x14ac:dyDescent="0.25">
      <c r="B1410" s="113" t="s">
        <v>534</v>
      </c>
      <c r="C1410" s="128" t="s">
        <v>29</v>
      </c>
      <c r="D1410" s="129">
        <v>12</v>
      </c>
      <c r="E1410" s="130">
        <v>1924</v>
      </c>
      <c r="F1410" s="130">
        <f>訂單詳細資料表格[[#This Row],[數量]]*訂單詳細資料表格[[#This Row],[售價]]</f>
        <v>23088</v>
      </c>
      <c r="G1410" s="131">
        <f>訂單詳細資料表格[[#This Row],[數量]]*VLOOKUP(訂單詳細資料表格[[#This Row],[產品編號]],產品資料表格[],4,FALSE)</f>
        <v>10764</v>
      </c>
    </row>
    <row r="1411" spans="2:7" ht="16.5" customHeight="1" x14ac:dyDescent="0.25">
      <c r="B1411" s="113" t="s">
        <v>534</v>
      </c>
      <c r="C1411" s="128" t="s">
        <v>54</v>
      </c>
      <c r="D1411" s="129">
        <v>51</v>
      </c>
      <c r="E1411" s="130">
        <v>223</v>
      </c>
      <c r="F1411" s="130">
        <f>訂單詳細資料表格[[#This Row],[數量]]*訂單詳細資料表格[[#This Row],[售價]]</f>
        <v>11373</v>
      </c>
      <c r="G1411" s="131">
        <f>訂單詳細資料表格[[#This Row],[數量]]*VLOOKUP(訂單詳細資料表格[[#This Row],[產品編號]],產品資料表格[],4,FALSE)</f>
        <v>4590</v>
      </c>
    </row>
    <row r="1412" spans="2:7" ht="16.5" customHeight="1" x14ac:dyDescent="0.25">
      <c r="B1412" s="113" t="s">
        <v>740</v>
      </c>
      <c r="C1412" s="128" t="s">
        <v>15</v>
      </c>
      <c r="D1412" s="129">
        <v>33</v>
      </c>
      <c r="E1412" s="130">
        <v>1344</v>
      </c>
      <c r="F1412" s="130">
        <f>訂單詳細資料表格[[#This Row],[數量]]*訂單詳細資料表格[[#This Row],[售價]]</f>
        <v>44352</v>
      </c>
      <c r="G1412" s="131">
        <f>訂單詳細資料表格[[#This Row],[數量]]*VLOOKUP(訂單詳細資料表格[[#This Row],[產品編號]],產品資料表格[],4,FALSE)</f>
        <v>21747</v>
      </c>
    </row>
    <row r="1413" spans="2:7" ht="16.5" customHeight="1" x14ac:dyDescent="0.25">
      <c r="B1413" s="113" t="s">
        <v>740</v>
      </c>
      <c r="C1413" s="128" t="s">
        <v>25</v>
      </c>
      <c r="D1413" s="129">
        <v>30</v>
      </c>
      <c r="E1413" s="130">
        <v>1342</v>
      </c>
      <c r="F1413" s="130">
        <f>訂單詳細資料表格[[#This Row],[數量]]*訂單詳細資料表格[[#This Row],[售價]]</f>
        <v>40260</v>
      </c>
      <c r="G1413" s="131">
        <f>訂單詳細資料表格[[#This Row],[數量]]*VLOOKUP(訂單詳細資料表格[[#This Row],[產品編號]],產品資料表格[],4,FALSE)</f>
        <v>19290</v>
      </c>
    </row>
    <row r="1414" spans="2:7" ht="16.5" customHeight="1" x14ac:dyDescent="0.25">
      <c r="B1414" s="113" t="s">
        <v>741</v>
      </c>
      <c r="C1414" s="128" t="s">
        <v>0</v>
      </c>
      <c r="D1414" s="129">
        <v>39</v>
      </c>
      <c r="E1414" s="130">
        <v>1647</v>
      </c>
      <c r="F1414" s="130">
        <f>訂單詳細資料表格[[#This Row],[數量]]*訂單詳細資料表格[[#This Row],[售價]]</f>
        <v>64233</v>
      </c>
      <c r="G1414" s="131">
        <f>訂單詳細資料表格[[#This Row],[數量]]*VLOOKUP(訂單詳細資料表格[[#This Row],[產品編號]],產品資料表格[],4,FALSE)</f>
        <v>42861</v>
      </c>
    </row>
    <row r="1415" spans="2:7" ht="16.5" customHeight="1" x14ac:dyDescent="0.25">
      <c r="B1415" s="113" t="s">
        <v>741</v>
      </c>
      <c r="C1415" s="128" t="s">
        <v>21</v>
      </c>
      <c r="D1415" s="129">
        <v>44</v>
      </c>
      <c r="E1415" s="130">
        <v>799</v>
      </c>
      <c r="F1415" s="130">
        <f>訂單詳細資料表格[[#This Row],[數量]]*訂單詳細資料表格[[#This Row],[售價]]</f>
        <v>35156</v>
      </c>
      <c r="G1415" s="131">
        <f>訂單詳細資料表格[[#This Row],[數量]]*VLOOKUP(訂單詳細資料表格[[#This Row],[產品編號]],產品資料表格[],4,FALSE)</f>
        <v>12672</v>
      </c>
    </row>
    <row r="1416" spans="2:7" ht="16.5" customHeight="1" x14ac:dyDescent="0.25">
      <c r="B1416" s="113" t="s">
        <v>535</v>
      </c>
      <c r="C1416" s="128" t="s">
        <v>14</v>
      </c>
      <c r="D1416" s="129">
        <v>12</v>
      </c>
      <c r="E1416" s="130">
        <v>1325</v>
      </c>
      <c r="F1416" s="130">
        <f>訂單詳細資料表格[[#This Row],[數量]]*訂單詳細資料表格[[#This Row],[售價]]</f>
        <v>15900</v>
      </c>
      <c r="G1416" s="131">
        <f>訂單詳細資料表格[[#This Row],[數量]]*VLOOKUP(訂單詳細資料表格[[#This Row],[產品編號]],產品資料表格[],4,FALSE)</f>
        <v>7320</v>
      </c>
    </row>
    <row r="1417" spans="2:7" ht="16.5" customHeight="1" x14ac:dyDescent="0.25">
      <c r="B1417" s="113" t="s">
        <v>535</v>
      </c>
      <c r="C1417" s="128" t="s">
        <v>42</v>
      </c>
      <c r="D1417" s="129">
        <v>56</v>
      </c>
      <c r="E1417" s="130">
        <v>1876</v>
      </c>
      <c r="F1417" s="130">
        <f>訂單詳細資料表格[[#This Row],[數量]]*訂單詳細資料表格[[#This Row],[售價]]</f>
        <v>105056</v>
      </c>
      <c r="G1417" s="131">
        <f>訂單詳細資料表格[[#This Row],[數量]]*VLOOKUP(訂單詳細資料表格[[#This Row],[產品編號]],產品資料表格[],4,FALSE)</f>
        <v>64512</v>
      </c>
    </row>
    <row r="1418" spans="2:7" ht="16.5" customHeight="1" x14ac:dyDescent="0.25">
      <c r="B1418" s="113" t="s">
        <v>535</v>
      </c>
      <c r="C1418" s="128" t="s">
        <v>44</v>
      </c>
      <c r="D1418" s="129">
        <v>17</v>
      </c>
      <c r="E1418" s="130">
        <v>966</v>
      </c>
      <c r="F1418" s="130">
        <f>訂單詳細資料表格[[#This Row],[數量]]*訂單詳細資料表格[[#This Row],[售價]]</f>
        <v>16422</v>
      </c>
      <c r="G1418" s="131">
        <f>訂單詳細資料表格[[#This Row],[數量]]*VLOOKUP(訂單詳細資料表格[[#This Row],[產品編號]],產品資料表格[],4,FALSE)</f>
        <v>9333</v>
      </c>
    </row>
    <row r="1419" spans="2:7" ht="16.5" customHeight="1" x14ac:dyDescent="0.25">
      <c r="B1419" s="113" t="s">
        <v>535</v>
      </c>
      <c r="C1419" s="128" t="s">
        <v>50</v>
      </c>
      <c r="D1419" s="129">
        <v>40</v>
      </c>
      <c r="E1419" s="130">
        <v>366</v>
      </c>
      <c r="F1419" s="130">
        <f>訂單詳細資料表格[[#This Row],[數量]]*訂單詳細資料表格[[#This Row],[售價]]</f>
        <v>14640</v>
      </c>
      <c r="G1419" s="131">
        <f>訂單詳細資料表格[[#This Row],[數量]]*VLOOKUP(訂單詳細資料表格[[#This Row],[產品編號]],產品資料表格[],4,FALSE)</f>
        <v>9760</v>
      </c>
    </row>
    <row r="1420" spans="2:7" ht="16.5" customHeight="1" x14ac:dyDescent="0.25">
      <c r="B1420" s="113" t="s">
        <v>535</v>
      </c>
      <c r="C1420" s="128" t="s">
        <v>51</v>
      </c>
      <c r="D1420" s="129">
        <v>18</v>
      </c>
      <c r="E1420" s="130">
        <v>2068</v>
      </c>
      <c r="F1420" s="130">
        <f>訂單詳細資料表格[[#This Row],[數量]]*訂單詳細資料表格[[#This Row],[售價]]</f>
        <v>37224</v>
      </c>
      <c r="G1420" s="131">
        <f>訂單詳細資料表格[[#This Row],[數量]]*VLOOKUP(訂單詳細資料表格[[#This Row],[產品編號]],產品資料表格[],4,FALSE)</f>
        <v>20610</v>
      </c>
    </row>
    <row r="1421" spans="2:7" ht="16.5" customHeight="1" x14ac:dyDescent="0.25">
      <c r="B1421" s="113" t="s">
        <v>535</v>
      </c>
      <c r="C1421" s="128" t="s">
        <v>29</v>
      </c>
      <c r="D1421" s="129">
        <v>25</v>
      </c>
      <c r="E1421" s="130">
        <v>1219</v>
      </c>
      <c r="F1421" s="130">
        <f>訂單詳細資料表格[[#This Row],[數量]]*訂單詳細資料表格[[#This Row],[售價]]</f>
        <v>30475</v>
      </c>
      <c r="G1421" s="131">
        <f>訂單詳細資料表格[[#This Row],[數量]]*VLOOKUP(訂單詳細資料表格[[#This Row],[產品編號]],產品資料表格[],4,FALSE)</f>
        <v>22425</v>
      </c>
    </row>
    <row r="1422" spans="2:7" ht="16.5" customHeight="1" x14ac:dyDescent="0.25">
      <c r="B1422" s="113" t="s">
        <v>742</v>
      </c>
      <c r="C1422" s="128" t="s">
        <v>173</v>
      </c>
      <c r="D1422" s="129">
        <v>68</v>
      </c>
      <c r="E1422" s="130">
        <v>985</v>
      </c>
      <c r="F1422" s="130">
        <f>訂單詳細資料表格[[#This Row],[數量]]*訂單詳細資料表格[[#This Row],[售價]]</f>
        <v>66980</v>
      </c>
      <c r="G1422" s="131">
        <f>訂單詳細資料表格[[#This Row],[數量]]*VLOOKUP(訂單詳細資料表格[[#This Row],[產品編號]],產品資料表格[],4,FALSE)</f>
        <v>49164</v>
      </c>
    </row>
    <row r="1423" spans="2:7" ht="16.5" customHeight="1" x14ac:dyDescent="0.25">
      <c r="B1423" s="113" t="s">
        <v>536</v>
      </c>
      <c r="C1423" s="128" t="s">
        <v>5</v>
      </c>
      <c r="D1423" s="129">
        <v>19</v>
      </c>
      <c r="E1423" s="130">
        <v>286</v>
      </c>
      <c r="F1423" s="130">
        <f>訂單詳細資料表格[[#This Row],[數量]]*訂單詳細資料表格[[#This Row],[售價]]</f>
        <v>5434</v>
      </c>
      <c r="G1423" s="131">
        <f>訂單詳細資料表格[[#This Row],[數量]]*VLOOKUP(訂單詳細資料表格[[#This Row],[產品編號]],產品資料表格[],4,FALSE)</f>
        <v>3990</v>
      </c>
    </row>
    <row r="1424" spans="2:7" ht="16.5" customHeight="1" x14ac:dyDescent="0.25">
      <c r="B1424" s="113" t="s">
        <v>537</v>
      </c>
      <c r="C1424" s="128" t="s">
        <v>43</v>
      </c>
      <c r="D1424" s="129">
        <v>48</v>
      </c>
      <c r="E1424" s="130">
        <v>2244</v>
      </c>
      <c r="F1424" s="130">
        <f>訂單詳細資料表格[[#This Row],[數量]]*訂單詳細資料表格[[#This Row],[售價]]</f>
        <v>107712</v>
      </c>
      <c r="G1424" s="131">
        <f>訂單詳細資料表格[[#This Row],[數量]]*VLOOKUP(訂單詳細資料表格[[#This Row],[產品編號]],產品資料表格[],4,FALSE)</f>
        <v>50544</v>
      </c>
    </row>
    <row r="1425" spans="2:7" ht="16.5" customHeight="1" x14ac:dyDescent="0.25">
      <c r="B1425" s="113" t="s">
        <v>743</v>
      </c>
      <c r="C1425" s="128" t="s">
        <v>27</v>
      </c>
      <c r="D1425" s="129">
        <v>25</v>
      </c>
      <c r="E1425" s="130">
        <v>1483</v>
      </c>
      <c r="F1425" s="130">
        <f>訂單詳細資料表格[[#This Row],[數量]]*訂單詳細資料表格[[#This Row],[售價]]</f>
        <v>37075</v>
      </c>
      <c r="G1425" s="131">
        <f>訂單詳細資料表格[[#This Row],[數量]]*VLOOKUP(訂單詳細資料表格[[#This Row],[產品編號]],產品資料表格[],4,FALSE)</f>
        <v>25575</v>
      </c>
    </row>
    <row r="1426" spans="2:7" ht="16.5" customHeight="1" x14ac:dyDescent="0.25">
      <c r="B1426" s="113" t="s">
        <v>538</v>
      </c>
      <c r="C1426" s="128" t="s">
        <v>37</v>
      </c>
      <c r="D1426" s="129">
        <v>57</v>
      </c>
      <c r="E1426" s="130">
        <v>1747</v>
      </c>
      <c r="F1426" s="130">
        <f>訂單詳細資料表格[[#This Row],[數量]]*訂單詳細資料表格[[#This Row],[售價]]</f>
        <v>99579</v>
      </c>
      <c r="G1426" s="131">
        <f>訂單詳細資料表格[[#This Row],[數量]]*VLOOKUP(訂單詳細資料表格[[#This Row],[產品編號]],產品資料表格[],4,FALSE)</f>
        <v>45885</v>
      </c>
    </row>
    <row r="1427" spans="2:7" ht="16.5" customHeight="1" x14ac:dyDescent="0.25">
      <c r="B1427" s="113" t="s">
        <v>744</v>
      </c>
      <c r="C1427" s="128" t="s">
        <v>41</v>
      </c>
      <c r="D1427" s="129">
        <v>45</v>
      </c>
      <c r="E1427" s="130">
        <v>1152</v>
      </c>
      <c r="F1427" s="130">
        <f>訂單詳細資料表格[[#This Row],[數量]]*訂單詳細資料表格[[#This Row],[售價]]</f>
        <v>51840</v>
      </c>
      <c r="G1427" s="131">
        <f>訂單詳細資料表格[[#This Row],[數量]]*VLOOKUP(訂單詳細資料表格[[#This Row],[產品編號]],產品資料表格[],4,FALSE)</f>
        <v>34875</v>
      </c>
    </row>
    <row r="1428" spans="2:7" ht="16.5" customHeight="1" x14ac:dyDescent="0.25">
      <c r="B1428" s="113" t="s">
        <v>539</v>
      </c>
      <c r="C1428" s="128" t="s">
        <v>13</v>
      </c>
      <c r="D1428" s="129">
        <v>54</v>
      </c>
      <c r="E1428" s="130">
        <v>305</v>
      </c>
      <c r="F1428" s="130">
        <f>訂單詳細資料表格[[#This Row],[數量]]*訂單詳細資料表格[[#This Row],[售價]]</f>
        <v>16470</v>
      </c>
      <c r="G1428" s="131">
        <f>訂單詳細資料表格[[#This Row],[數量]]*VLOOKUP(訂單詳細資料表格[[#This Row],[產品編號]],產品資料表格[],4,FALSE)</f>
        <v>12744</v>
      </c>
    </row>
    <row r="1429" spans="2:7" ht="16.5" customHeight="1" x14ac:dyDescent="0.25">
      <c r="B1429" s="113" t="s">
        <v>539</v>
      </c>
      <c r="C1429" s="128" t="s">
        <v>43</v>
      </c>
      <c r="D1429" s="129">
        <v>36</v>
      </c>
      <c r="E1429" s="130">
        <v>1467</v>
      </c>
      <c r="F1429" s="130">
        <f>訂單詳細資料表格[[#This Row],[數量]]*訂單詳細資料表格[[#This Row],[售價]]</f>
        <v>52812</v>
      </c>
      <c r="G1429" s="131">
        <f>訂單詳細資料表格[[#This Row],[數量]]*VLOOKUP(訂單詳細資料表格[[#This Row],[產品編號]],產品資料表格[],4,FALSE)</f>
        <v>37908</v>
      </c>
    </row>
    <row r="1430" spans="2:7" ht="16.5" customHeight="1" x14ac:dyDescent="0.25">
      <c r="B1430" s="113" t="s">
        <v>539</v>
      </c>
      <c r="C1430" s="128" t="s">
        <v>41</v>
      </c>
      <c r="D1430" s="129">
        <v>22</v>
      </c>
      <c r="E1430" s="130">
        <v>1897</v>
      </c>
      <c r="F1430" s="130">
        <f>訂單詳細資料表格[[#This Row],[數量]]*訂單詳細資料表格[[#This Row],[售價]]</f>
        <v>41734</v>
      </c>
      <c r="G1430" s="131">
        <f>訂單詳細資料表格[[#This Row],[數量]]*VLOOKUP(訂單詳細資料表格[[#This Row],[產品編號]],產品資料表格[],4,FALSE)</f>
        <v>17050</v>
      </c>
    </row>
    <row r="1431" spans="2:7" ht="16.5" customHeight="1" x14ac:dyDescent="0.25">
      <c r="B1431" s="113" t="s">
        <v>539</v>
      </c>
      <c r="C1431" s="128" t="s">
        <v>51</v>
      </c>
      <c r="D1431" s="129">
        <v>42</v>
      </c>
      <c r="E1431" s="130">
        <v>1424</v>
      </c>
      <c r="F1431" s="130">
        <f>訂單詳細資料表格[[#This Row],[數量]]*訂單詳細資料表格[[#This Row],[售價]]</f>
        <v>59808</v>
      </c>
      <c r="G1431" s="131">
        <f>訂單詳細資料表格[[#This Row],[數量]]*VLOOKUP(訂單詳細資料表格[[#This Row],[產品編號]],產品資料表格[],4,FALSE)</f>
        <v>48090</v>
      </c>
    </row>
    <row r="1432" spans="2:7" ht="16.5" customHeight="1" x14ac:dyDescent="0.25">
      <c r="B1432" s="113" t="s">
        <v>539</v>
      </c>
      <c r="C1432" s="128" t="s">
        <v>50</v>
      </c>
      <c r="D1432" s="129">
        <v>49</v>
      </c>
      <c r="E1432" s="130">
        <v>367</v>
      </c>
      <c r="F1432" s="130">
        <f>訂單詳細資料表格[[#This Row],[數量]]*訂單詳細資料表格[[#This Row],[售價]]</f>
        <v>17983</v>
      </c>
      <c r="G1432" s="131">
        <f>訂單詳細資料表格[[#This Row],[數量]]*VLOOKUP(訂單詳細資料表格[[#This Row],[產品編號]],產品資料表格[],4,FALSE)</f>
        <v>11956</v>
      </c>
    </row>
    <row r="1433" spans="2:7" ht="16.5" customHeight="1" x14ac:dyDescent="0.25">
      <c r="B1433" s="113" t="s">
        <v>539</v>
      </c>
      <c r="C1433" s="128" t="s">
        <v>37</v>
      </c>
      <c r="D1433" s="129">
        <v>12</v>
      </c>
      <c r="E1433" s="130">
        <v>1577</v>
      </c>
      <c r="F1433" s="130">
        <f>訂單詳細資料表格[[#This Row],[數量]]*訂單詳細資料表格[[#This Row],[售價]]</f>
        <v>18924</v>
      </c>
      <c r="G1433" s="131">
        <f>訂單詳細資料表格[[#This Row],[數量]]*VLOOKUP(訂單詳細資料表格[[#This Row],[產品編號]],產品資料表格[],4,FALSE)</f>
        <v>9660</v>
      </c>
    </row>
    <row r="1434" spans="2:7" ht="16.5" customHeight="1" x14ac:dyDescent="0.25">
      <c r="B1434" s="113" t="s">
        <v>539</v>
      </c>
      <c r="C1434" s="128" t="s">
        <v>25</v>
      </c>
      <c r="D1434" s="129">
        <v>46</v>
      </c>
      <c r="E1434" s="130">
        <v>1465</v>
      </c>
      <c r="F1434" s="130">
        <f>訂單詳細資料表格[[#This Row],[數量]]*訂單詳細資料表格[[#This Row],[售價]]</f>
        <v>67390</v>
      </c>
      <c r="G1434" s="131">
        <f>訂單詳細資料表格[[#This Row],[數量]]*VLOOKUP(訂單詳細資料表格[[#This Row],[產品編號]],產品資料表格[],4,FALSE)</f>
        <v>29578</v>
      </c>
    </row>
    <row r="1435" spans="2:7" ht="16.5" customHeight="1" x14ac:dyDescent="0.25">
      <c r="B1435" s="113" t="s">
        <v>539</v>
      </c>
      <c r="C1435" s="128" t="s">
        <v>30</v>
      </c>
      <c r="D1435" s="129">
        <v>41</v>
      </c>
      <c r="E1435" s="130">
        <v>2216</v>
      </c>
      <c r="F1435" s="130">
        <f>訂單詳細資料表格[[#This Row],[數量]]*訂單詳細資料表格[[#This Row],[售價]]</f>
        <v>90856</v>
      </c>
      <c r="G1435" s="131">
        <f>訂單詳細資料表格[[#This Row],[數量]]*VLOOKUP(訂單詳細資料表格[[#This Row],[產品編號]],產品資料表格[],4,FALSE)</f>
        <v>47191</v>
      </c>
    </row>
    <row r="1436" spans="2:7" ht="16.5" customHeight="1" x14ac:dyDescent="0.25">
      <c r="B1436" s="113" t="s">
        <v>539</v>
      </c>
      <c r="C1436" s="128" t="s">
        <v>19</v>
      </c>
      <c r="D1436" s="129">
        <v>36</v>
      </c>
      <c r="E1436" s="130">
        <v>519</v>
      </c>
      <c r="F1436" s="130">
        <f>訂單詳細資料表格[[#This Row],[數量]]*訂單詳細資料表格[[#This Row],[售價]]</f>
        <v>18684</v>
      </c>
      <c r="G1436" s="131">
        <f>訂單詳細資料表格[[#This Row],[數量]]*VLOOKUP(訂單詳細資料表格[[#This Row],[產品編號]],產品資料表格[],4,FALSE)</f>
        <v>10800</v>
      </c>
    </row>
    <row r="1437" spans="2:7" ht="16.5" customHeight="1" x14ac:dyDescent="0.25">
      <c r="B1437" s="113" t="s">
        <v>540</v>
      </c>
      <c r="C1437" s="128" t="s">
        <v>42</v>
      </c>
      <c r="D1437" s="129">
        <v>13</v>
      </c>
      <c r="E1437" s="130">
        <v>1505</v>
      </c>
      <c r="F1437" s="130">
        <f>訂單詳細資料表格[[#This Row],[數量]]*訂單詳細資料表格[[#This Row],[售價]]</f>
        <v>19565</v>
      </c>
      <c r="G1437" s="131">
        <f>訂單詳細資料表格[[#This Row],[數量]]*VLOOKUP(訂單詳細資料表格[[#This Row],[產品編號]],產品資料表格[],4,FALSE)</f>
        <v>14976</v>
      </c>
    </row>
    <row r="1438" spans="2:7" ht="16.5" customHeight="1" x14ac:dyDescent="0.25">
      <c r="B1438" s="113" t="s">
        <v>540</v>
      </c>
      <c r="C1438" s="128" t="s">
        <v>51</v>
      </c>
      <c r="D1438" s="129">
        <v>29</v>
      </c>
      <c r="E1438" s="130">
        <v>1500</v>
      </c>
      <c r="F1438" s="130">
        <f>訂單詳細資料表格[[#This Row],[數量]]*訂單詳細資料表格[[#This Row],[售價]]</f>
        <v>43500</v>
      </c>
      <c r="G1438" s="131">
        <f>訂單詳細資料表格[[#This Row],[數量]]*VLOOKUP(訂單詳細資料表格[[#This Row],[產品編號]],產品資料表格[],4,FALSE)</f>
        <v>33205</v>
      </c>
    </row>
    <row r="1439" spans="2:7" ht="16.5" customHeight="1" x14ac:dyDescent="0.25">
      <c r="B1439" s="113" t="s">
        <v>540</v>
      </c>
      <c r="C1439" s="128" t="s">
        <v>19</v>
      </c>
      <c r="D1439" s="129">
        <v>33</v>
      </c>
      <c r="E1439" s="130">
        <v>365</v>
      </c>
      <c r="F1439" s="130">
        <f>訂單詳細資料表格[[#This Row],[數量]]*訂單詳細資料表格[[#This Row],[售價]]</f>
        <v>12045</v>
      </c>
      <c r="G1439" s="131">
        <f>訂單詳細資料表格[[#This Row],[數量]]*VLOOKUP(訂單詳細資料表格[[#This Row],[產品編號]],產品資料表格[],4,FALSE)</f>
        <v>9900</v>
      </c>
    </row>
    <row r="1440" spans="2:7" ht="16.5" customHeight="1" x14ac:dyDescent="0.25">
      <c r="B1440" s="113" t="s">
        <v>745</v>
      </c>
      <c r="C1440" s="128" t="s">
        <v>43</v>
      </c>
      <c r="D1440" s="129">
        <v>45</v>
      </c>
      <c r="E1440" s="130">
        <v>2129</v>
      </c>
      <c r="F1440" s="130">
        <f>訂單詳細資料表格[[#This Row],[數量]]*訂單詳細資料表格[[#This Row],[售價]]</f>
        <v>95805</v>
      </c>
      <c r="G1440" s="131">
        <f>訂單詳細資料表格[[#This Row],[數量]]*VLOOKUP(訂單詳細資料表格[[#This Row],[產品編號]],產品資料表格[],4,FALSE)</f>
        <v>47385</v>
      </c>
    </row>
    <row r="1441" spans="2:7" ht="16.5" customHeight="1" x14ac:dyDescent="0.25">
      <c r="B1441" s="113" t="s">
        <v>745</v>
      </c>
      <c r="C1441" s="128" t="s">
        <v>41</v>
      </c>
      <c r="D1441" s="129">
        <v>45</v>
      </c>
      <c r="E1441" s="130">
        <v>1403</v>
      </c>
      <c r="F1441" s="130">
        <f>訂單詳細資料表格[[#This Row],[數量]]*訂單詳細資料表格[[#This Row],[售價]]</f>
        <v>63135</v>
      </c>
      <c r="G1441" s="131">
        <f>訂單詳細資料表格[[#This Row],[數量]]*VLOOKUP(訂單詳細資料表格[[#This Row],[產品編號]],產品資料表格[],4,FALSE)</f>
        <v>34875</v>
      </c>
    </row>
    <row r="1442" spans="2:7" ht="16.5" customHeight="1" x14ac:dyDescent="0.25">
      <c r="B1442" s="113" t="s">
        <v>745</v>
      </c>
      <c r="C1442" s="128" t="s">
        <v>4</v>
      </c>
      <c r="D1442" s="129">
        <v>35</v>
      </c>
      <c r="E1442" s="130">
        <v>1513</v>
      </c>
      <c r="F1442" s="130">
        <f>訂單詳細資料表格[[#This Row],[數量]]*訂單詳細資料表格[[#This Row],[售價]]</f>
        <v>52955</v>
      </c>
      <c r="G1442" s="131">
        <f>訂單詳細資料表格[[#This Row],[數量]]*VLOOKUP(訂單詳細資料表格[[#This Row],[產品編號]],產品資料表格[],4,FALSE)</f>
        <v>40075</v>
      </c>
    </row>
    <row r="1443" spans="2:7" ht="16.5" customHeight="1" x14ac:dyDescent="0.25">
      <c r="B1443" s="113" t="s">
        <v>745</v>
      </c>
      <c r="C1443" s="128" t="s">
        <v>24</v>
      </c>
      <c r="D1443" s="129">
        <v>61</v>
      </c>
      <c r="E1443" s="130">
        <v>1429</v>
      </c>
      <c r="F1443" s="130">
        <f>訂單詳細資料表格[[#This Row],[數量]]*訂單詳細資料表格[[#This Row],[售價]]</f>
        <v>87169</v>
      </c>
      <c r="G1443" s="131">
        <f>訂單詳細資料表格[[#This Row],[數量]]*VLOOKUP(訂單詳細資料表格[[#This Row],[產品編號]],產品資料表格[],4,FALSE)</f>
        <v>39040</v>
      </c>
    </row>
    <row r="1444" spans="2:7" ht="16.5" customHeight="1" x14ac:dyDescent="0.25">
      <c r="B1444" s="113" t="s">
        <v>745</v>
      </c>
      <c r="C1444" s="128" t="s">
        <v>49</v>
      </c>
      <c r="D1444" s="129">
        <v>30</v>
      </c>
      <c r="E1444" s="130">
        <v>2343</v>
      </c>
      <c r="F1444" s="130">
        <f>訂單詳細資料表格[[#This Row],[數量]]*訂單詳細資料表格[[#This Row],[售價]]</f>
        <v>70290</v>
      </c>
      <c r="G1444" s="131">
        <f>訂單詳細資料表格[[#This Row],[數量]]*VLOOKUP(訂單詳細資料表格[[#This Row],[產品編號]],產品資料表格[],4,FALSE)</f>
        <v>34860</v>
      </c>
    </row>
    <row r="1445" spans="2:7" ht="16.5" customHeight="1" x14ac:dyDescent="0.25">
      <c r="B1445" s="113" t="s">
        <v>745</v>
      </c>
      <c r="C1445" s="128" t="s">
        <v>173</v>
      </c>
      <c r="D1445" s="129">
        <v>31</v>
      </c>
      <c r="E1445" s="130">
        <v>1248</v>
      </c>
      <c r="F1445" s="130">
        <f>訂單詳細資料表格[[#This Row],[數量]]*訂單詳細資料表格[[#This Row],[售價]]</f>
        <v>38688</v>
      </c>
      <c r="G1445" s="131">
        <f>訂單詳細資料表格[[#This Row],[數量]]*VLOOKUP(訂單詳細資料表格[[#This Row],[產品編號]],產品資料表格[],4,FALSE)</f>
        <v>22413</v>
      </c>
    </row>
    <row r="1446" spans="2:7" ht="16.5" customHeight="1" x14ac:dyDescent="0.25">
      <c r="B1446" s="113" t="s">
        <v>745</v>
      </c>
      <c r="C1446" s="128" t="s">
        <v>53</v>
      </c>
      <c r="D1446" s="129">
        <v>57</v>
      </c>
      <c r="E1446" s="130">
        <v>1079</v>
      </c>
      <c r="F1446" s="130">
        <f>訂單詳細資料表格[[#This Row],[數量]]*訂單詳細資料表格[[#This Row],[售價]]</f>
        <v>61503</v>
      </c>
      <c r="G1446" s="131">
        <f>訂單詳細資料表格[[#This Row],[數量]]*VLOOKUP(訂單詳細資料表格[[#This Row],[產品編號]],產品資料表格[],4,FALSE)</f>
        <v>43149</v>
      </c>
    </row>
    <row r="1447" spans="2:7" ht="16.5" customHeight="1" x14ac:dyDescent="0.25">
      <c r="B1447" s="113" t="s">
        <v>1258</v>
      </c>
      <c r="C1447" s="128" t="s">
        <v>13</v>
      </c>
      <c r="D1447" s="129">
        <v>57</v>
      </c>
      <c r="E1447" s="130">
        <v>449</v>
      </c>
      <c r="F1447" s="130">
        <f>訂單詳細資料表格[[#This Row],[數量]]*訂單詳細資料表格[[#This Row],[售價]]</f>
        <v>25593</v>
      </c>
      <c r="G1447" s="131">
        <f>訂單詳細資料表格[[#This Row],[數量]]*VLOOKUP(訂單詳細資料表格[[#This Row],[產品編號]],產品資料表格[],4,FALSE)</f>
        <v>13452</v>
      </c>
    </row>
    <row r="1448" spans="2:7" ht="16.5" customHeight="1" x14ac:dyDescent="0.25">
      <c r="B1448" s="113" t="s">
        <v>1258</v>
      </c>
      <c r="C1448" s="128" t="s">
        <v>44</v>
      </c>
      <c r="D1448" s="129">
        <v>43</v>
      </c>
      <c r="E1448" s="130">
        <v>693</v>
      </c>
      <c r="F1448" s="130">
        <f>訂單詳細資料表格[[#This Row],[數量]]*訂單詳細資料表格[[#This Row],[售價]]</f>
        <v>29799</v>
      </c>
      <c r="G1448" s="131">
        <f>訂單詳細資料表格[[#This Row],[數量]]*VLOOKUP(訂單詳細資料表格[[#This Row],[產品編號]],產品資料表格[],4,FALSE)</f>
        <v>23607</v>
      </c>
    </row>
    <row r="1449" spans="2:7" ht="16.5" customHeight="1" x14ac:dyDescent="0.25">
      <c r="B1449" s="113" t="s">
        <v>1258</v>
      </c>
      <c r="C1449" s="128" t="s">
        <v>17</v>
      </c>
      <c r="D1449" s="129">
        <v>24</v>
      </c>
      <c r="E1449" s="130">
        <v>184</v>
      </c>
      <c r="F1449" s="130">
        <f>訂單詳細資料表格[[#This Row],[數量]]*訂單詳細資料表格[[#This Row],[售價]]</f>
        <v>4416</v>
      </c>
      <c r="G1449" s="131">
        <f>訂單詳細資料表格[[#This Row],[數量]]*VLOOKUP(訂單詳細資料表格[[#This Row],[產品編號]],產品資料表格[],4,FALSE)</f>
        <v>2544</v>
      </c>
    </row>
    <row r="1450" spans="2:7" ht="16.5" customHeight="1" x14ac:dyDescent="0.25">
      <c r="B1450" s="113" t="s">
        <v>1258</v>
      </c>
      <c r="C1450" s="128" t="s">
        <v>2</v>
      </c>
      <c r="D1450" s="129">
        <v>47</v>
      </c>
      <c r="E1450" s="130">
        <v>708</v>
      </c>
      <c r="F1450" s="130">
        <f>訂單詳細資料表格[[#This Row],[數量]]*訂單詳細資料表格[[#This Row],[售價]]</f>
        <v>33276</v>
      </c>
      <c r="G1450" s="131">
        <f>訂單詳細資料表格[[#This Row],[數量]]*VLOOKUP(訂單詳細資料表格[[#This Row],[產品編號]],產品資料表格[],4,FALSE)</f>
        <v>19975</v>
      </c>
    </row>
    <row r="1451" spans="2:7" ht="16.5" customHeight="1" x14ac:dyDescent="0.25">
      <c r="B1451" s="113" t="s">
        <v>1046</v>
      </c>
      <c r="C1451" s="128" t="s">
        <v>15</v>
      </c>
      <c r="D1451" s="129">
        <v>40</v>
      </c>
      <c r="E1451" s="130">
        <v>1428</v>
      </c>
      <c r="F1451" s="130">
        <f>訂單詳細資料表格[[#This Row],[數量]]*訂單詳細資料表格[[#This Row],[售價]]</f>
        <v>57120</v>
      </c>
      <c r="G1451" s="131">
        <f>訂單詳細資料表格[[#This Row],[數量]]*VLOOKUP(訂單詳細資料表格[[#This Row],[產品編號]],產品資料表格[],4,FALSE)</f>
        <v>26360</v>
      </c>
    </row>
    <row r="1452" spans="2:7" ht="16.5" customHeight="1" x14ac:dyDescent="0.25">
      <c r="B1452" s="113" t="s">
        <v>1046</v>
      </c>
      <c r="C1452" s="128" t="s">
        <v>42</v>
      </c>
      <c r="D1452" s="129">
        <v>24</v>
      </c>
      <c r="E1452" s="130">
        <v>1958</v>
      </c>
      <c r="F1452" s="130">
        <f>訂單詳細資料表格[[#This Row],[數量]]*訂單詳細資料表格[[#This Row],[售價]]</f>
        <v>46992</v>
      </c>
      <c r="G1452" s="131">
        <f>訂單詳細資料表格[[#This Row],[數量]]*VLOOKUP(訂單詳細資料表格[[#This Row],[產品編號]],產品資料表格[],4,FALSE)</f>
        <v>27648</v>
      </c>
    </row>
    <row r="1453" spans="2:7" ht="16.5" customHeight="1" x14ac:dyDescent="0.25">
      <c r="B1453" s="113" t="s">
        <v>1046</v>
      </c>
      <c r="C1453" s="128" t="s">
        <v>47</v>
      </c>
      <c r="D1453" s="129">
        <v>44</v>
      </c>
      <c r="E1453" s="130">
        <v>346</v>
      </c>
      <c r="F1453" s="130">
        <f>訂單詳細資料表格[[#This Row],[數量]]*訂單詳細資料表格[[#This Row],[售價]]</f>
        <v>15224</v>
      </c>
      <c r="G1453" s="131">
        <f>訂單詳細資料表格[[#This Row],[數量]]*VLOOKUP(訂單詳細資料表格[[#This Row],[產品編號]],產品資料表格[],4,FALSE)</f>
        <v>10164</v>
      </c>
    </row>
    <row r="1454" spans="2:7" ht="16.5" customHeight="1" x14ac:dyDescent="0.25">
      <c r="B1454" s="113" t="s">
        <v>1046</v>
      </c>
      <c r="C1454" s="128" t="s">
        <v>49</v>
      </c>
      <c r="D1454" s="129">
        <v>16</v>
      </c>
      <c r="E1454" s="130">
        <v>2429</v>
      </c>
      <c r="F1454" s="130">
        <f>訂單詳細資料表格[[#This Row],[數量]]*訂單詳細資料表格[[#This Row],[售價]]</f>
        <v>38864</v>
      </c>
      <c r="G1454" s="131">
        <f>訂單詳細資料表格[[#This Row],[數量]]*VLOOKUP(訂單詳細資料表格[[#This Row],[產品編號]],產品資料表格[],4,FALSE)</f>
        <v>18592</v>
      </c>
    </row>
    <row r="1455" spans="2:7" ht="16.5" customHeight="1" x14ac:dyDescent="0.25">
      <c r="B1455" s="113" t="s">
        <v>1259</v>
      </c>
      <c r="C1455" s="128" t="s">
        <v>2</v>
      </c>
      <c r="D1455" s="129">
        <v>21</v>
      </c>
      <c r="E1455" s="130">
        <v>677</v>
      </c>
      <c r="F1455" s="130">
        <f>訂單詳細資料表格[[#This Row],[數量]]*訂單詳細資料表格[[#This Row],[售價]]</f>
        <v>14217</v>
      </c>
      <c r="G1455" s="131">
        <f>訂單詳細資料表格[[#This Row],[數量]]*VLOOKUP(訂單詳細資料表格[[#This Row],[產品編號]],產品資料表格[],4,FALSE)</f>
        <v>8925</v>
      </c>
    </row>
    <row r="1456" spans="2:7" ht="16.5" customHeight="1" x14ac:dyDescent="0.25">
      <c r="B1456" s="113" t="s">
        <v>1047</v>
      </c>
      <c r="C1456" s="128" t="s">
        <v>38</v>
      </c>
      <c r="D1456" s="129">
        <v>21</v>
      </c>
      <c r="E1456" s="130">
        <v>1307</v>
      </c>
      <c r="F1456" s="130">
        <f>訂單詳細資料表格[[#This Row],[數量]]*訂單詳細資料表格[[#This Row],[售價]]</f>
        <v>27447</v>
      </c>
      <c r="G1456" s="131">
        <f>訂單詳細資料表格[[#This Row],[數量]]*VLOOKUP(訂單詳細資料表格[[#This Row],[產品編號]],產品資料表格[],4,FALSE)</f>
        <v>22428</v>
      </c>
    </row>
    <row r="1457" spans="2:7" ht="16.5" customHeight="1" x14ac:dyDescent="0.25">
      <c r="B1457" s="113" t="s">
        <v>1047</v>
      </c>
      <c r="C1457" s="128" t="s">
        <v>50</v>
      </c>
      <c r="D1457" s="129">
        <v>55</v>
      </c>
      <c r="E1457" s="130">
        <v>467</v>
      </c>
      <c r="F1457" s="130">
        <f>訂單詳細資料表格[[#This Row],[數量]]*訂單詳細資料表格[[#This Row],[售價]]</f>
        <v>25685</v>
      </c>
      <c r="G1457" s="131">
        <f>訂單詳細資料表格[[#This Row],[數量]]*VLOOKUP(訂單詳細資料表格[[#This Row],[產品編號]],產品資料表格[],4,FALSE)</f>
        <v>13420</v>
      </c>
    </row>
    <row r="1458" spans="2:7" ht="16.5" customHeight="1" x14ac:dyDescent="0.25">
      <c r="B1458" s="113" t="s">
        <v>1047</v>
      </c>
      <c r="C1458" s="128" t="s">
        <v>40</v>
      </c>
      <c r="D1458" s="129">
        <v>45</v>
      </c>
      <c r="E1458" s="130">
        <v>118</v>
      </c>
      <c r="F1458" s="130">
        <f>訂單詳細資料表格[[#This Row],[數量]]*訂單詳細資料表格[[#This Row],[售價]]</f>
        <v>5310</v>
      </c>
      <c r="G1458" s="131">
        <f>訂單詳細資料表格[[#This Row],[數量]]*VLOOKUP(訂單詳細資料表格[[#This Row],[產品編號]],產品資料表格[],4,FALSE)</f>
        <v>4410</v>
      </c>
    </row>
    <row r="1459" spans="2:7" ht="16.5" customHeight="1" x14ac:dyDescent="0.25">
      <c r="B1459" s="113" t="s">
        <v>1047</v>
      </c>
      <c r="C1459" s="128" t="s">
        <v>8</v>
      </c>
      <c r="D1459" s="129">
        <v>29</v>
      </c>
      <c r="E1459" s="130">
        <v>1410</v>
      </c>
      <c r="F1459" s="130">
        <f>訂單詳細資料表格[[#This Row],[數量]]*訂單詳細資料表格[[#This Row],[售價]]</f>
        <v>40890</v>
      </c>
      <c r="G1459" s="131">
        <f>訂單詳細資料表格[[#This Row],[數量]]*VLOOKUP(訂單詳細資料表格[[#This Row],[產品編號]],產品資料表格[],4,FALSE)</f>
        <v>30276</v>
      </c>
    </row>
    <row r="1460" spans="2:7" ht="16.5" customHeight="1" x14ac:dyDescent="0.25">
      <c r="B1460" s="113" t="s">
        <v>1260</v>
      </c>
      <c r="C1460" s="128" t="s">
        <v>48</v>
      </c>
      <c r="D1460" s="129">
        <v>49</v>
      </c>
      <c r="E1460" s="130">
        <v>252</v>
      </c>
      <c r="F1460" s="130">
        <f>訂單詳細資料表格[[#This Row],[數量]]*訂單詳細資料表格[[#This Row],[售價]]</f>
        <v>12348</v>
      </c>
      <c r="G1460" s="131">
        <f>訂單詳細資料表格[[#This Row],[數量]]*VLOOKUP(訂單詳細資料表格[[#This Row],[產品編號]],產品資料表格[],4,FALSE)</f>
        <v>8967</v>
      </c>
    </row>
    <row r="1461" spans="2:7" ht="16.5" customHeight="1" x14ac:dyDescent="0.25">
      <c r="B1461" s="113" t="s">
        <v>1260</v>
      </c>
      <c r="C1461" s="128" t="s">
        <v>49</v>
      </c>
      <c r="D1461" s="129">
        <v>33</v>
      </c>
      <c r="E1461" s="130">
        <v>2187</v>
      </c>
      <c r="F1461" s="130">
        <f>訂單詳細資料表格[[#This Row],[數量]]*訂單詳細資料表格[[#This Row],[售價]]</f>
        <v>72171</v>
      </c>
      <c r="G1461" s="131">
        <f>訂單詳細資料表格[[#This Row],[數量]]*VLOOKUP(訂單詳細資料表格[[#This Row],[產品編號]],產品資料表格[],4,FALSE)</f>
        <v>38346</v>
      </c>
    </row>
    <row r="1462" spans="2:7" ht="16.5" customHeight="1" x14ac:dyDescent="0.25">
      <c r="B1462" s="113" t="s">
        <v>1260</v>
      </c>
      <c r="C1462" s="128" t="s">
        <v>17</v>
      </c>
      <c r="D1462" s="129">
        <v>68</v>
      </c>
      <c r="E1462" s="130">
        <v>138</v>
      </c>
      <c r="F1462" s="130">
        <f>訂單詳細資料表格[[#This Row],[數量]]*訂單詳細資料表格[[#This Row],[售價]]</f>
        <v>9384</v>
      </c>
      <c r="G1462" s="131">
        <f>訂單詳細資料表格[[#This Row],[數量]]*VLOOKUP(訂單詳細資料表格[[#This Row],[產品編號]],產品資料表格[],4,FALSE)</f>
        <v>7208</v>
      </c>
    </row>
    <row r="1463" spans="2:7" ht="16.5" customHeight="1" x14ac:dyDescent="0.25">
      <c r="B1463" s="113" t="s">
        <v>1260</v>
      </c>
      <c r="C1463" s="128" t="s">
        <v>51</v>
      </c>
      <c r="D1463" s="129">
        <v>51</v>
      </c>
      <c r="E1463" s="130">
        <v>1858</v>
      </c>
      <c r="F1463" s="130">
        <f>訂單詳細資料表格[[#This Row],[數量]]*訂單詳細資料表格[[#This Row],[售價]]</f>
        <v>94758</v>
      </c>
      <c r="G1463" s="131">
        <f>訂單詳細資料表格[[#This Row],[數量]]*VLOOKUP(訂單詳細資料表格[[#This Row],[產品編號]],產品資料表格[],4,FALSE)</f>
        <v>58395</v>
      </c>
    </row>
    <row r="1464" spans="2:7" ht="16.5" customHeight="1" x14ac:dyDescent="0.25">
      <c r="B1464" s="113" t="s">
        <v>1260</v>
      </c>
      <c r="C1464" s="128" t="s">
        <v>8</v>
      </c>
      <c r="D1464" s="129">
        <v>46</v>
      </c>
      <c r="E1464" s="130">
        <v>1661</v>
      </c>
      <c r="F1464" s="130">
        <f>訂單詳細資料表格[[#This Row],[數量]]*訂單詳細資料表格[[#This Row],[售價]]</f>
        <v>76406</v>
      </c>
      <c r="G1464" s="131">
        <f>訂單詳細資料表格[[#This Row],[數量]]*VLOOKUP(訂單詳細資料表格[[#This Row],[產品編號]],產品資料表格[],4,FALSE)</f>
        <v>48024</v>
      </c>
    </row>
    <row r="1465" spans="2:7" ht="16.5" customHeight="1" x14ac:dyDescent="0.25">
      <c r="B1465" s="113" t="s">
        <v>1260</v>
      </c>
      <c r="C1465" s="128" t="s">
        <v>30</v>
      </c>
      <c r="D1465" s="129">
        <v>43</v>
      </c>
      <c r="E1465" s="130">
        <v>2336</v>
      </c>
      <c r="F1465" s="130">
        <f>訂單詳細資料表格[[#This Row],[數量]]*訂單詳細資料表格[[#This Row],[售價]]</f>
        <v>100448</v>
      </c>
      <c r="G1465" s="131">
        <f>訂單詳細資料表格[[#This Row],[數量]]*VLOOKUP(訂單詳細資料表格[[#This Row],[產品編號]],產品資料表格[],4,FALSE)</f>
        <v>49493</v>
      </c>
    </row>
    <row r="1466" spans="2:7" ht="16.5" customHeight="1" x14ac:dyDescent="0.25">
      <c r="B1466" s="113" t="s">
        <v>1260</v>
      </c>
      <c r="C1466" s="128" t="s">
        <v>7</v>
      </c>
      <c r="D1466" s="129">
        <v>16</v>
      </c>
      <c r="E1466" s="130">
        <v>1909</v>
      </c>
      <c r="F1466" s="130">
        <f>訂單詳細資料表格[[#This Row],[數量]]*訂單詳細資料表格[[#This Row],[售價]]</f>
        <v>30544</v>
      </c>
      <c r="G1466" s="131">
        <f>訂單詳細資料表格[[#This Row],[數量]]*VLOOKUP(訂單詳細資料表格[[#This Row],[產品編號]],產品資料表格[],4,FALSE)</f>
        <v>18496</v>
      </c>
    </row>
    <row r="1467" spans="2:7" ht="16.5" customHeight="1" x14ac:dyDescent="0.25">
      <c r="B1467" s="113" t="s">
        <v>1260</v>
      </c>
      <c r="C1467" s="128" t="s">
        <v>29</v>
      </c>
      <c r="D1467" s="129">
        <v>11</v>
      </c>
      <c r="E1467" s="130">
        <v>1145</v>
      </c>
      <c r="F1467" s="130">
        <f>訂單詳細資料表格[[#This Row],[數量]]*訂單詳細資料表格[[#This Row],[售價]]</f>
        <v>12595</v>
      </c>
      <c r="G1467" s="131">
        <f>訂單詳細資料表格[[#This Row],[數量]]*VLOOKUP(訂單詳細資料表格[[#This Row],[產品編號]],產品資料表格[],4,FALSE)</f>
        <v>9867</v>
      </c>
    </row>
    <row r="1468" spans="2:7" ht="16.5" customHeight="1" x14ac:dyDescent="0.25">
      <c r="B1468" s="113" t="s">
        <v>1048</v>
      </c>
      <c r="C1468" s="128" t="s">
        <v>16</v>
      </c>
      <c r="D1468" s="129">
        <v>26</v>
      </c>
      <c r="E1468" s="130">
        <v>1130</v>
      </c>
      <c r="F1468" s="130">
        <f>訂單詳細資料表格[[#This Row],[數量]]*訂單詳細資料表格[[#This Row],[售價]]</f>
        <v>29380</v>
      </c>
      <c r="G1468" s="131">
        <f>訂單詳細資料表格[[#This Row],[數量]]*VLOOKUP(訂單詳細資料表格[[#This Row],[產品編號]],產品資料表格[],4,FALSE)</f>
        <v>23530</v>
      </c>
    </row>
    <row r="1469" spans="2:7" ht="16.5" customHeight="1" x14ac:dyDescent="0.25">
      <c r="B1469" s="113" t="s">
        <v>1048</v>
      </c>
      <c r="C1469" s="128" t="s">
        <v>40</v>
      </c>
      <c r="D1469" s="129">
        <v>28</v>
      </c>
      <c r="E1469" s="130">
        <v>169</v>
      </c>
      <c r="F1469" s="130">
        <f>訂單詳細資料表格[[#This Row],[數量]]*訂單詳細資料表格[[#This Row],[售價]]</f>
        <v>4732</v>
      </c>
      <c r="G1469" s="131">
        <f>訂單詳細資料表格[[#This Row],[數量]]*VLOOKUP(訂單詳細資料表格[[#This Row],[產品編號]],產品資料表格[],4,FALSE)</f>
        <v>2744</v>
      </c>
    </row>
    <row r="1470" spans="2:7" ht="16.5" customHeight="1" x14ac:dyDescent="0.25">
      <c r="B1470" s="113" t="s">
        <v>1261</v>
      </c>
      <c r="C1470" s="128" t="s">
        <v>37</v>
      </c>
      <c r="D1470" s="129">
        <v>18</v>
      </c>
      <c r="E1470" s="130">
        <v>1027</v>
      </c>
      <c r="F1470" s="130">
        <f>訂單詳細資料表格[[#This Row],[數量]]*訂單詳細資料表格[[#This Row],[售價]]</f>
        <v>18486</v>
      </c>
      <c r="G1470" s="131">
        <f>訂單詳細資料表格[[#This Row],[數量]]*VLOOKUP(訂單詳細資料表格[[#This Row],[產品編號]],產品資料表格[],4,FALSE)</f>
        <v>14490</v>
      </c>
    </row>
    <row r="1471" spans="2:7" ht="16.5" customHeight="1" x14ac:dyDescent="0.25">
      <c r="B1471" s="113" t="s">
        <v>1261</v>
      </c>
      <c r="C1471" s="128" t="s">
        <v>35</v>
      </c>
      <c r="D1471" s="129">
        <v>47</v>
      </c>
      <c r="E1471" s="130">
        <v>1394</v>
      </c>
      <c r="F1471" s="130">
        <f>訂單詳細資料表格[[#This Row],[數量]]*訂單詳細資料表格[[#This Row],[售價]]</f>
        <v>65518</v>
      </c>
      <c r="G1471" s="131">
        <f>訂單詳細資料表格[[#This Row],[數量]]*VLOOKUP(訂單詳細資料表格[[#This Row],[產品編號]],產品資料表格[],4,FALSE)</f>
        <v>43757</v>
      </c>
    </row>
    <row r="1472" spans="2:7" ht="16.5" customHeight="1" x14ac:dyDescent="0.25">
      <c r="B1472" s="113" t="s">
        <v>1261</v>
      </c>
      <c r="C1472" s="128" t="s">
        <v>34</v>
      </c>
      <c r="D1472" s="129">
        <v>18</v>
      </c>
      <c r="E1472" s="130">
        <v>1059</v>
      </c>
      <c r="F1472" s="130">
        <f>訂單詳細資料表格[[#This Row],[數量]]*訂單詳細資料表格[[#This Row],[售價]]</f>
        <v>19062</v>
      </c>
      <c r="G1472" s="131">
        <f>訂單詳細資料表格[[#This Row],[數量]]*VLOOKUP(訂單詳細資料表格[[#This Row],[產品編號]],產品資料表格[],4,FALSE)</f>
        <v>12366</v>
      </c>
    </row>
    <row r="1473" spans="2:7" ht="16.5" customHeight="1" x14ac:dyDescent="0.25">
      <c r="B1473" s="113" t="s">
        <v>1261</v>
      </c>
      <c r="C1473" s="128" t="s">
        <v>173</v>
      </c>
      <c r="D1473" s="129">
        <v>26</v>
      </c>
      <c r="E1473" s="130">
        <v>889</v>
      </c>
      <c r="F1473" s="130">
        <f>訂單詳細資料表格[[#This Row],[數量]]*訂單詳細資料表格[[#This Row],[售價]]</f>
        <v>23114</v>
      </c>
      <c r="G1473" s="131">
        <f>訂單詳細資料表格[[#This Row],[數量]]*VLOOKUP(訂單詳細資料表格[[#This Row],[產品編號]],產品資料表格[],4,FALSE)</f>
        <v>18798</v>
      </c>
    </row>
    <row r="1474" spans="2:7" ht="16.5" customHeight="1" x14ac:dyDescent="0.25">
      <c r="B1474" s="113" t="s">
        <v>1261</v>
      </c>
      <c r="C1474" s="128" t="s">
        <v>5</v>
      </c>
      <c r="D1474" s="129">
        <v>57</v>
      </c>
      <c r="E1474" s="130">
        <v>480</v>
      </c>
      <c r="F1474" s="130">
        <f>訂單詳細資料表格[[#This Row],[數量]]*訂單詳細資料表格[[#This Row],[售價]]</f>
        <v>27360</v>
      </c>
      <c r="G1474" s="131">
        <f>訂單詳細資料表格[[#This Row],[數量]]*VLOOKUP(訂單詳細資料表格[[#This Row],[產品編號]],產品資料表格[],4,FALSE)</f>
        <v>11970</v>
      </c>
    </row>
    <row r="1475" spans="2:7" ht="16.5" customHeight="1" x14ac:dyDescent="0.25">
      <c r="B1475" s="113" t="s">
        <v>1261</v>
      </c>
      <c r="C1475" s="128" t="s">
        <v>30</v>
      </c>
      <c r="D1475" s="129">
        <v>42</v>
      </c>
      <c r="E1475" s="130">
        <v>2589</v>
      </c>
      <c r="F1475" s="130">
        <f>訂單詳細資料表格[[#This Row],[數量]]*訂單詳細資料表格[[#This Row],[售價]]</f>
        <v>108738</v>
      </c>
      <c r="G1475" s="131">
        <f>訂單詳細資料表格[[#This Row],[數量]]*VLOOKUP(訂單詳細資料表格[[#This Row],[產品編號]],產品資料表格[],4,FALSE)</f>
        <v>48342</v>
      </c>
    </row>
    <row r="1476" spans="2:7" ht="16.5" customHeight="1" x14ac:dyDescent="0.25">
      <c r="B1476" s="113" t="s">
        <v>1261</v>
      </c>
      <c r="C1476" s="128" t="s">
        <v>10</v>
      </c>
      <c r="D1476" s="129">
        <v>32</v>
      </c>
      <c r="E1476" s="130">
        <v>1093</v>
      </c>
      <c r="F1476" s="130">
        <f>訂單詳細資料表格[[#This Row],[數量]]*訂單詳細資料表格[[#This Row],[售價]]</f>
        <v>34976</v>
      </c>
      <c r="G1476" s="131">
        <f>訂單詳細資料表格[[#This Row],[數量]]*VLOOKUP(訂單詳細資料表格[[#This Row],[產品編號]],產品資料表格[],4,FALSE)</f>
        <v>22816</v>
      </c>
    </row>
    <row r="1477" spans="2:7" ht="16.5" customHeight="1" x14ac:dyDescent="0.25">
      <c r="B1477" s="113" t="s">
        <v>1049</v>
      </c>
      <c r="C1477" s="128" t="s">
        <v>0</v>
      </c>
      <c r="D1477" s="129">
        <v>26</v>
      </c>
      <c r="E1477" s="130">
        <v>1957</v>
      </c>
      <c r="F1477" s="130">
        <f>訂單詳細資料表格[[#This Row],[數量]]*訂單詳細資料表格[[#This Row],[售價]]</f>
        <v>50882</v>
      </c>
      <c r="G1477" s="131">
        <f>訂單詳細資料表格[[#This Row],[數量]]*VLOOKUP(訂單詳細資料表格[[#This Row],[產品編號]],產品資料表格[],4,FALSE)</f>
        <v>28574</v>
      </c>
    </row>
    <row r="1478" spans="2:7" ht="16.5" customHeight="1" x14ac:dyDescent="0.25">
      <c r="B1478" s="113" t="s">
        <v>1049</v>
      </c>
      <c r="C1478" s="128" t="s">
        <v>36</v>
      </c>
      <c r="D1478" s="129">
        <v>61</v>
      </c>
      <c r="E1478" s="130">
        <v>1751</v>
      </c>
      <c r="F1478" s="130">
        <f>訂單詳細資料表格[[#This Row],[數量]]*訂單詳細資料表格[[#This Row],[售價]]</f>
        <v>106811</v>
      </c>
      <c r="G1478" s="131">
        <f>訂單詳細資料表格[[#This Row],[數量]]*VLOOKUP(訂單詳細資料表格[[#This Row],[產品編號]],產品資料表格[],4,FALSE)</f>
        <v>60512</v>
      </c>
    </row>
    <row r="1479" spans="2:7" ht="16.5" customHeight="1" x14ac:dyDescent="0.25">
      <c r="B1479" s="113" t="s">
        <v>1049</v>
      </c>
      <c r="C1479" s="128" t="s">
        <v>43</v>
      </c>
      <c r="D1479" s="129">
        <v>61</v>
      </c>
      <c r="E1479" s="130">
        <v>2151</v>
      </c>
      <c r="F1479" s="130">
        <f>訂單詳細資料表格[[#This Row],[數量]]*訂單詳細資料表格[[#This Row],[售價]]</f>
        <v>131211</v>
      </c>
      <c r="G1479" s="131">
        <f>訂單詳細資料表格[[#This Row],[數量]]*VLOOKUP(訂單詳細資料表格[[#This Row],[產品編號]],產品資料表格[],4,FALSE)</f>
        <v>64233</v>
      </c>
    </row>
    <row r="1480" spans="2:7" ht="16.5" customHeight="1" x14ac:dyDescent="0.25">
      <c r="B1480" s="113" t="s">
        <v>1049</v>
      </c>
      <c r="C1480" s="128" t="s">
        <v>38</v>
      </c>
      <c r="D1480" s="129">
        <v>41</v>
      </c>
      <c r="E1480" s="130">
        <v>1808</v>
      </c>
      <c r="F1480" s="130">
        <f>訂單詳細資料表格[[#This Row],[數量]]*訂單詳細資料表格[[#This Row],[售價]]</f>
        <v>74128</v>
      </c>
      <c r="G1480" s="131">
        <f>訂單詳細資料表格[[#This Row],[數量]]*VLOOKUP(訂單詳細資料表格[[#This Row],[產品編號]],產品資料表格[],4,FALSE)</f>
        <v>43788</v>
      </c>
    </row>
    <row r="1481" spans="2:7" ht="16.5" customHeight="1" x14ac:dyDescent="0.25">
      <c r="B1481" s="113" t="s">
        <v>1049</v>
      </c>
      <c r="C1481" s="128" t="s">
        <v>44</v>
      </c>
      <c r="D1481" s="129">
        <v>38</v>
      </c>
      <c r="E1481" s="130">
        <v>1300</v>
      </c>
      <c r="F1481" s="130">
        <f>訂單詳細資料表格[[#This Row],[數量]]*訂單詳細資料表格[[#This Row],[售價]]</f>
        <v>49400</v>
      </c>
      <c r="G1481" s="131">
        <f>訂單詳細資料表格[[#This Row],[數量]]*VLOOKUP(訂單詳細資料表格[[#This Row],[產品編號]],產品資料表格[],4,FALSE)</f>
        <v>20862</v>
      </c>
    </row>
    <row r="1482" spans="2:7" ht="16.5" customHeight="1" x14ac:dyDescent="0.25">
      <c r="B1482" s="113" t="s">
        <v>1049</v>
      </c>
      <c r="C1482" s="128" t="s">
        <v>50</v>
      </c>
      <c r="D1482" s="129">
        <v>19</v>
      </c>
      <c r="E1482" s="130">
        <v>498</v>
      </c>
      <c r="F1482" s="130">
        <f>訂單詳細資料表格[[#This Row],[數量]]*訂單詳細資料表格[[#This Row],[售價]]</f>
        <v>9462</v>
      </c>
      <c r="G1482" s="131">
        <f>訂單詳細資料表格[[#This Row],[數量]]*VLOOKUP(訂單詳細資料表格[[#This Row],[產品編號]],產品資料表格[],4,FALSE)</f>
        <v>4636</v>
      </c>
    </row>
    <row r="1483" spans="2:7" ht="16.5" customHeight="1" x14ac:dyDescent="0.25">
      <c r="B1483" s="113" t="s">
        <v>1049</v>
      </c>
      <c r="C1483" s="128" t="s">
        <v>52</v>
      </c>
      <c r="D1483" s="129">
        <v>42</v>
      </c>
      <c r="E1483" s="130">
        <v>602</v>
      </c>
      <c r="F1483" s="130">
        <f>訂單詳細資料表格[[#This Row],[數量]]*訂單詳細資料表格[[#This Row],[售價]]</f>
        <v>25284</v>
      </c>
      <c r="G1483" s="131">
        <f>訂單詳細資料表格[[#This Row],[數量]]*VLOOKUP(訂單詳細資料表格[[#This Row],[產品編號]],產品資料表格[],4,FALSE)</f>
        <v>16758</v>
      </c>
    </row>
    <row r="1484" spans="2:7" ht="16.5" customHeight="1" x14ac:dyDescent="0.25">
      <c r="B1484" s="113" t="s">
        <v>1262</v>
      </c>
      <c r="C1484" s="128" t="s">
        <v>43</v>
      </c>
      <c r="D1484" s="129">
        <v>26</v>
      </c>
      <c r="E1484" s="130">
        <v>2015</v>
      </c>
      <c r="F1484" s="130">
        <f>訂單詳細資料表格[[#This Row],[數量]]*訂單詳細資料表格[[#This Row],[售價]]</f>
        <v>52390</v>
      </c>
      <c r="G1484" s="131">
        <f>訂單詳細資料表格[[#This Row],[數量]]*VLOOKUP(訂單詳細資料表格[[#This Row],[產品編號]],產品資料表格[],4,FALSE)</f>
        <v>27378</v>
      </c>
    </row>
    <row r="1485" spans="2:7" ht="16.5" customHeight="1" x14ac:dyDescent="0.25">
      <c r="B1485" s="113" t="s">
        <v>1262</v>
      </c>
      <c r="C1485" s="128" t="s">
        <v>44</v>
      </c>
      <c r="D1485" s="129">
        <v>47</v>
      </c>
      <c r="E1485" s="130">
        <v>755</v>
      </c>
      <c r="F1485" s="130">
        <f>訂單詳細資料表格[[#This Row],[數量]]*訂單詳細資料表格[[#This Row],[售價]]</f>
        <v>35485</v>
      </c>
      <c r="G1485" s="131">
        <f>訂單詳細資料表格[[#This Row],[數量]]*VLOOKUP(訂單詳細資料表格[[#This Row],[產品編號]],產品資料表格[],4,FALSE)</f>
        <v>25803</v>
      </c>
    </row>
    <row r="1486" spans="2:7" ht="16.5" customHeight="1" x14ac:dyDescent="0.25">
      <c r="B1486" s="113" t="s">
        <v>1262</v>
      </c>
      <c r="C1486" s="128" t="s">
        <v>50</v>
      </c>
      <c r="D1486" s="129">
        <v>14</v>
      </c>
      <c r="E1486" s="130">
        <v>367</v>
      </c>
      <c r="F1486" s="130">
        <f>訂單詳細資料表格[[#This Row],[數量]]*訂單詳細資料表格[[#This Row],[售價]]</f>
        <v>5138</v>
      </c>
      <c r="G1486" s="131">
        <f>訂單詳細資料表格[[#This Row],[數量]]*VLOOKUP(訂單詳細資料表格[[#This Row],[產品編號]],產品資料表格[],4,FALSE)</f>
        <v>3416</v>
      </c>
    </row>
    <row r="1487" spans="2:7" ht="16.5" customHeight="1" x14ac:dyDescent="0.25">
      <c r="B1487" s="113" t="s">
        <v>1262</v>
      </c>
      <c r="C1487" s="128" t="s">
        <v>25</v>
      </c>
      <c r="D1487" s="129">
        <v>48</v>
      </c>
      <c r="E1487" s="130">
        <v>1075</v>
      </c>
      <c r="F1487" s="130">
        <f>訂單詳細資料表格[[#This Row],[數量]]*訂單詳細資料表格[[#This Row],[售價]]</f>
        <v>51600</v>
      </c>
      <c r="G1487" s="131">
        <f>訂單詳細資料表格[[#This Row],[數量]]*VLOOKUP(訂單詳細資料表格[[#This Row],[產品編號]],產品資料表格[],4,FALSE)</f>
        <v>30864</v>
      </c>
    </row>
    <row r="1488" spans="2:7" ht="16.5" customHeight="1" x14ac:dyDescent="0.25">
      <c r="B1488" s="113" t="s">
        <v>1050</v>
      </c>
      <c r="C1488" s="128" t="s">
        <v>13</v>
      </c>
      <c r="D1488" s="129">
        <v>71</v>
      </c>
      <c r="E1488" s="130">
        <v>406</v>
      </c>
      <c r="F1488" s="130">
        <f>訂單詳細資料表格[[#This Row],[數量]]*訂單詳細資料表格[[#This Row],[售價]]</f>
        <v>28826</v>
      </c>
      <c r="G1488" s="131">
        <f>訂單詳細資料表格[[#This Row],[數量]]*VLOOKUP(訂單詳細資料表格[[#This Row],[產品編號]],產品資料表格[],4,FALSE)</f>
        <v>16756</v>
      </c>
    </row>
    <row r="1489" spans="2:7" ht="16.5" customHeight="1" x14ac:dyDescent="0.25">
      <c r="B1489" s="113" t="s">
        <v>1050</v>
      </c>
      <c r="C1489" s="128" t="s">
        <v>49</v>
      </c>
      <c r="D1489" s="129">
        <v>36</v>
      </c>
      <c r="E1489" s="130">
        <v>2466</v>
      </c>
      <c r="F1489" s="130">
        <f>訂單詳細資料表格[[#This Row],[數量]]*訂單詳細資料表格[[#This Row],[售價]]</f>
        <v>88776</v>
      </c>
      <c r="G1489" s="131">
        <f>訂單詳細資料表格[[#This Row],[數量]]*VLOOKUP(訂單詳細資料表格[[#This Row],[產品編號]],產品資料表格[],4,FALSE)</f>
        <v>41832</v>
      </c>
    </row>
    <row r="1490" spans="2:7" ht="16.5" customHeight="1" x14ac:dyDescent="0.25">
      <c r="B1490" s="113" t="s">
        <v>1051</v>
      </c>
      <c r="C1490" s="128" t="s">
        <v>43</v>
      </c>
      <c r="D1490" s="129">
        <v>32</v>
      </c>
      <c r="E1490" s="130">
        <v>1854</v>
      </c>
      <c r="F1490" s="130">
        <f>訂單詳細資料表格[[#This Row],[數量]]*訂單詳細資料表格[[#This Row],[售價]]</f>
        <v>59328</v>
      </c>
      <c r="G1490" s="131">
        <f>訂單詳細資料表格[[#This Row],[數量]]*VLOOKUP(訂單詳細資料表格[[#This Row],[產品編號]],產品資料表格[],4,FALSE)</f>
        <v>33696</v>
      </c>
    </row>
    <row r="1491" spans="2:7" ht="16.5" customHeight="1" x14ac:dyDescent="0.25">
      <c r="B1491" s="113" t="s">
        <v>1263</v>
      </c>
      <c r="C1491" s="128" t="s">
        <v>0</v>
      </c>
      <c r="D1491" s="129">
        <v>73</v>
      </c>
      <c r="E1491" s="130">
        <v>1896</v>
      </c>
      <c r="F1491" s="130">
        <f>訂單詳細資料表格[[#This Row],[數量]]*訂單詳細資料表格[[#This Row],[售價]]</f>
        <v>138408</v>
      </c>
      <c r="G1491" s="131">
        <f>訂單詳細資料表格[[#This Row],[數量]]*VLOOKUP(訂單詳細資料表格[[#This Row],[產品編號]],產品資料表格[],4,FALSE)</f>
        <v>80227</v>
      </c>
    </row>
    <row r="1492" spans="2:7" ht="16.5" customHeight="1" x14ac:dyDescent="0.25">
      <c r="B1492" s="113" t="s">
        <v>1263</v>
      </c>
      <c r="C1492" s="128" t="s">
        <v>4</v>
      </c>
      <c r="D1492" s="129">
        <v>41</v>
      </c>
      <c r="E1492" s="130">
        <v>1877</v>
      </c>
      <c r="F1492" s="130">
        <f>訂單詳細資料表格[[#This Row],[數量]]*訂單詳細資料表格[[#This Row],[售價]]</f>
        <v>76957</v>
      </c>
      <c r="G1492" s="131">
        <f>訂單詳細資料表格[[#This Row],[數量]]*VLOOKUP(訂單詳細資料表格[[#This Row],[產品編號]],產品資料表格[],4,FALSE)</f>
        <v>46945</v>
      </c>
    </row>
    <row r="1493" spans="2:7" ht="16.5" customHeight="1" x14ac:dyDescent="0.25">
      <c r="B1493" s="113" t="s">
        <v>1263</v>
      </c>
      <c r="C1493" s="128" t="s">
        <v>30</v>
      </c>
      <c r="D1493" s="129">
        <v>59</v>
      </c>
      <c r="E1493" s="130">
        <v>1452</v>
      </c>
      <c r="F1493" s="130">
        <f>訂單詳細資料表格[[#This Row],[數量]]*訂單詳細資料表格[[#This Row],[售價]]</f>
        <v>85668</v>
      </c>
      <c r="G1493" s="131">
        <f>訂單詳細資料表格[[#This Row],[數量]]*VLOOKUP(訂單詳細資料表格[[#This Row],[產品編號]],產品資料表格[],4,FALSE)</f>
        <v>67909</v>
      </c>
    </row>
    <row r="1494" spans="2:7" ht="16.5" customHeight="1" x14ac:dyDescent="0.25">
      <c r="B1494" s="113" t="s">
        <v>1263</v>
      </c>
      <c r="C1494" s="128" t="s">
        <v>53</v>
      </c>
      <c r="D1494" s="129">
        <v>69</v>
      </c>
      <c r="E1494" s="130">
        <v>1124</v>
      </c>
      <c r="F1494" s="130">
        <f>訂單詳細資料表格[[#This Row],[數量]]*訂單詳細資料表格[[#This Row],[售價]]</f>
        <v>77556</v>
      </c>
      <c r="G1494" s="131">
        <f>訂單詳細資料表格[[#This Row],[數量]]*VLOOKUP(訂單詳細資料表格[[#This Row],[產品編號]],產品資料表格[],4,FALSE)</f>
        <v>52233</v>
      </c>
    </row>
    <row r="1495" spans="2:7" ht="16.5" customHeight="1" x14ac:dyDescent="0.25">
      <c r="B1495" s="113" t="s">
        <v>1052</v>
      </c>
      <c r="C1495" s="128" t="s">
        <v>52</v>
      </c>
      <c r="D1495" s="129">
        <v>41</v>
      </c>
      <c r="E1495" s="130">
        <v>705</v>
      </c>
      <c r="F1495" s="130">
        <f>訂單詳細資料表格[[#This Row],[數量]]*訂單詳細資料表格[[#This Row],[售價]]</f>
        <v>28905</v>
      </c>
      <c r="G1495" s="131">
        <f>訂單詳細資料表格[[#This Row],[數量]]*VLOOKUP(訂單詳細資料表格[[#This Row],[產品編號]],產品資料表格[],4,FALSE)</f>
        <v>16359</v>
      </c>
    </row>
    <row r="1496" spans="2:7" ht="16.5" customHeight="1" x14ac:dyDescent="0.25">
      <c r="B1496" s="113" t="s">
        <v>1052</v>
      </c>
      <c r="C1496" s="128" t="s">
        <v>7</v>
      </c>
      <c r="D1496" s="129">
        <v>22</v>
      </c>
      <c r="E1496" s="130">
        <v>2374</v>
      </c>
      <c r="F1496" s="130">
        <f>訂單詳細資料表格[[#This Row],[數量]]*訂單詳細資料表格[[#This Row],[售價]]</f>
        <v>52228</v>
      </c>
      <c r="G1496" s="131">
        <f>訂單詳細資料表格[[#This Row],[數量]]*VLOOKUP(訂單詳細資料表格[[#This Row],[產品編號]],產品資料表格[],4,FALSE)</f>
        <v>25432</v>
      </c>
    </row>
    <row r="1497" spans="2:7" ht="16.5" customHeight="1" x14ac:dyDescent="0.25">
      <c r="B1497" s="113" t="s">
        <v>1264</v>
      </c>
      <c r="C1497" s="128" t="s">
        <v>51</v>
      </c>
      <c r="D1497" s="129">
        <v>31</v>
      </c>
      <c r="E1497" s="130">
        <v>2349</v>
      </c>
      <c r="F1497" s="130">
        <f>訂單詳細資料表格[[#This Row],[數量]]*訂單詳細資料表格[[#This Row],[售價]]</f>
        <v>72819</v>
      </c>
      <c r="G1497" s="131">
        <f>訂單詳細資料表格[[#This Row],[數量]]*VLOOKUP(訂單詳細資料表格[[#This Row],[產品編號]],產品資料表格[],4,FALSE)</f>
        <v>35495</v>
      </c>
    </row>
    <row r="1498" spans="2:7" ht="16.5" customHeight="1" x14ac:dyDescent="0.25">
      <c r="B1498" s="113" t="s">
        <v>1264</v>
      </c>
      <c r="C1498" s="128" t="s">
        <v>4</v>
      </c>
      <c r="D1498" s="129">
        <v>18</v>
      </c>
      <c r="E1498" s="130">
        <v>2191</v>
      </c>
      <c r="F1498" s="130">
        <f>訂單詳細資料表格[[#This Row],[數量]]*訂單詳細資料表格[[#This Row],[售價]]</f>
        <v>39438</v>
      </c>
      <c r="G1498" s="131">
        <f>訂單詳細資料表格[[#This Row],[數量]]*VLOOKUP(訂單詳細資料表格[[#This Row],[產品編號]],產品資料表格[],4,FALSE)</f>
        <v>20610</v>
      </c>
    </row>
    <row r="1499" spans="2:7" ht="16.5" customHeight="1" x14ac:dyDescent="0.25">
      <c r="B1499" s="113" t="s">
        <v>1053</v>
      </c>
      <c r="C1499" s="128" t="s">
        <v>40</v>
      </c>
      <c r="D1499" s="129">
        <v>38</v>
      </c>
      <c r="E1499" s="130">
        <v>145</v>
      </c>
      <c r="F1499" s="130">
        <f>訂單詳細資料表格[[#This Row],[數量]]*訂單詳細資料表格[[#This Row],[售價]]</f>
        <v>5510</v>
      </c>
      <c r="G1499" s="131">
        <f>訂單詳細資料表格[[#This Row],[數量]]*VLOOKUP(訂單詳細資料表格[[#This Row],[產品編號]],產品資料表格[],4,FALSE)</f>
        <v>3724</v>
      </c>
    </row>
    <row r="1500" spans="2:7" ht="16.5" customHeight="1" x14ac:dyDescent="0.25">
      <c r="B1500" s="113" t="s">
        <v>1265</v>
      </c>
      <c r="C1500" s="128" t="s">
        <v>44</v>
      </c>
      <c r="D1500" s="129">
        <v>50</v>
      </c>
      <c r="E1500" s="130">
        <v>870</v>
      </c>
      <c r="F1500" s="130">
        <f>訂單詳細資料表格[[#This Row],[數量]]*訂單詳細資料表格[[#This Row],[售價]]</f>
        <v>43500</v>
      </c>
      <c r="G1500" s="131">
        <f>訂單詳細資料表格[[#This Row],[數量]]*VLOOKUP(訂單詳細資料表格[[#This Row],[產品編號]],產品資料表格[],4,FALSE)</f>
        <v>27450</v>
      </c>
    </row>
    <row r="1501" spans="2:7" ht="16.5" customHeight="1" x14ac:dyDescent="0.25">
      <c r="B1501" s="113" t="s">
        <v>1265</v>
      </c>
      <c r="C1501" s="128" t="s">
        <v>52</v>
      </c>
      <c r="D1501" s="129">
        <v>27</v>
      </c>
      <c r="E1501" s="130">
        <v>541</v>
      </c>
      <c r="F1501" s="130">
        <f>訂單詳細資料表格[[#This Row],[數量]]*訂單詳細資料表格[[#This Row],[售價]]</f>
        <v>14607</v>
      </c>
      <c r="G1501" s="131">
        <f>訂單詳細資料表格[[#This Row],[數量]]*VLOOKUP(訂單詳細資料表格[[#This Row],[產品編號]],產品資料表格[],4,FALSE)</f>
        <v>10773</v>
      </c>
    </row>
    <row r="1502" spans="2:7" ht="16.5" customHeight="1" x14ac:dyDescent="0.25">
      <c r="B1502" s="113" t="s">
        <v>1054</v>
      </c>
      <c r="C1502" s="128" t="s">
        <v>37</v>
      </c>
      <c r="D1502" s="129">
        <v>48</v>
      </c>
      <c r="E1502" s="130">
        <v>1285</v>
      </c>
      <c r="F1502" s="130">
        <f>訂單詳細資料表格[[#This Row],[數量]]*訂單詳細資料表格[[#This Row],[售價]]</f>
        <v>61680</v>
      </c>
      <c r="G1502" s="131">
        <f>訂單詳細資料表格[[#This Row],[數量]]*VLOOKUP(訂單詳細資料表格[[#This Row],[產品編號]],產品資料表格[],4,FALSE)</f>
        <v>38640</v>
      </c>
    </row>
    <row r="1503" spans="2:7" ht="16.5" customHeight="1" x14ac:dyDescent="0.25">
      <c r="B1503" s="113" t="s">
        <v>1054</v>
      </c>
      <c r="C1503" s="128" t="s">
        <v>42</v>
      </c>
      <c r="D1503" s="129">
        <v>47</v>
      </c>
      <c r="E1503" s="130">
        <v>2128</v>
      </c>
      <c r="F1503" s="130">
        <f>訂單詳細資料表格[[#This Row],[數量]]*訂單詳細資料表格[[#This Row],[售價]]</f>
        <v>100016</v>
      </c>
      <c r="G1503" s="131">
        <f>訂單詳細資料表格[[#This Row],[數量]]*VLOOKUP(訂單詳細資料表格[[#This Row],[產品編號]],產品資料表格[],4,FALSE)</f>
        <v>54144</v>
      </c>
    </row>
    <row r="1504" spans="2:7" ht="16.5" customHeight="1" x14ac:dyDescent="0.25">
      <c r="B1504" s="113" t="s">
        <v>1054</v>
      </c>
      <c r="C1504" s="128" t="s">
        <v>45</v>
      </c>
      <c r="D1504" s="129">
        <v>68</v>
      </c>
      <c r="E1504" s="130">
        <v>1350</v>
      </c>
      <c r="F1504" s="130">
        <f>訂單詳細資料表格[[#This Row],[數量]]*訂單詳細資料表格[[#This Row],[售價]]</f>
        <v>91800</v>
      </c>
      <c r="G1504" s="131">
        <f>訂單詳細資料表格[[#This Row],[數量]]*VLOOKUP(訂單詳細資料表格[[#This Row],[產品編號]],產品資料表格[],4,FALSE)</f>
        <v>40664</v>
      </c>
    </row>
    <row r="1505" spans="2:7" ht="16.5" customHeight="1" x14ac:dyDescent="0.25">
      <c r="B1505" s="113" t="s">
        <v>1054</v>
      </c>
      <c r="C1505" s="128" t="s">
        <v>30</v>
      </c>
      <c r="D1505" s="129">
        <v>14</v>
      </c>
      <c r="E1505" s="130">
        <v>1790</v>
      </c>
      <c r="F1505" s="130">
        <f>訂單詳細資料表格[[#This Row],[數量]]*訂單詳細資料表格[[#This Row],[售價]]</f>
        <v>25060</v>
      </c>
      <c r="G1505" s="131">
        <f>訂單詳細資料表格[[#This Row],[數量]]*VLOOKUP(訂單詳細資料表格[[#This Row],[產品編號]],產品資料表格[],4,FALSE)</f>
        <v>16114</v>
      </c>
    </row>
    <row r="1506" spans="2:7" ht="16.5" customHeight="1" x14ac:dyDescent="0.25">
      <c r="B1506" s="113" t="s">
        <v>1266</v>
      </c>
      <c r="C1506" s="128" t="s">
        <v>15</v>
      </c>
      <c r="D1506" s="129">
        <v>42</v>
      </c>
      <c r="E1506" s="130">
        <v>1196</v>
      </c>
      <c r="F1506" s="130">
        <f>訂單詳細資料表格[[#This Row],[數量]]*訂單詳細資料表格[[#This Row],[售價]]</f>
        <v>50232</v>
      </c>
      <c r="G1506" s="131">
        <f>訂單詳細資料表格[[#This Row],[數量]]*VLOOKUP(訂單詳細資料表格[[#This Row],[產品編號]],產品資料表格[],4,FALSE)</f>
        <v>27678</v>
      </c>
    </row>
    <row r="1507" spans="2:7" ht="16.5" customHeight="1" x14ac:dyDescent="0.25">
      <c r="B1507" s="113" t="s">
        <v>1266</v>
      </c>
      <c r="C1507" s="128" t="s">
        <v>50</v>
      </c>
      <c r="D1507" s="129">
        <v>58</v>
      </c>
      <c r="E1507" s="130">
        <v>538</v>
      </c>
      <c r="F1507" s="130">
        <f>訂單詳細資料表格[[#This Row],[數量]]*訂單詳細資料表格[[#This Row],[售價]]</f>
        <v>31204</v>
      </c>
      <c r="G1507" s="131">
        <f>訂單詳細資料表格[[#This Row],[數量]]*VLOOKUP(訂單詳細資料表格[[#This Row],[產品編號]],產品資料表格[],4,FALSE)</f>
        <v>14152</v>
      </c>
    </row>
    <row r="1508" spans="2:7" ht="16.5" customHeight="1" x14ac:dyDescent="0.25">
      <c r="B1508" s="113" t="s">
        <v>1266</v>
      </c>
      <c r="C1508" s="128" t="s">
        <v>2</v>
      </c>
      <c r="D1508" s="129">
        <v>51</v>
      </c>
      <c r="E1508" s="130">
        <v>549</v>
      </c>
      <c r="F1508" s="130">
        <f>訂單詳細資料表格[[#This Row],[數量]]*訂單詳細資料表格[[#This Row],[售價]]</f>
        <v>27999</v>
      </c>
      <c r="G1508" s="131">
        <f>訂單詳細資料表格[[#This Row],[數量]]*VLOOKUP(訂單詳細資料表格[[#This Row],[產品編號]],產品資料表格[],4,FALSE)</f>
        <v>21675</v>
      </c>
    </row>
    <row r="1509" spans="2:7" ht="16.5" customHeight="1" x14ac:dyDescent="0.25">
      <c r="B1509" s="113" t="s">
        <v>1266</v>
      </c>
      <c r="C1509" s="128" t="s">
        <v>27</v>
      </c>
      <c r="D1509" s="129">
        <v>37</v>
      </c>
      <c r="E1509" s="130">
        <v>2124</v>
      </c>
      <c r="F1509" s="130">
        <f>訂單詳細資料表格[[#This Row],[數量]]*訂單詳細資料表格[[#This Row],[售價]]</f>
        <v>78588</v>
      </c>
      <c r="G1509" s="131">
        <f>訂單詳細資料表格[[#This Row],[數量]]*VLOOKUP(訂單詳細資料表格[[#This Row],[產品編號]],產品資料表格[],4,FALSE)</f>
        <v>37851</v>
      </c>
    </row>
    <row r="1510" spans="2:7" ht="16.5" customHeight="1" x14ac:dyDescent="0.25">
      <c r="B1510" s="113" t="s">
        <v>1055</v>
      </c>
      <c r="C1510" s="128" t="s">
        <v>0</v>
      </c>
      <c r="D1510" s="129">
        <v>16</v>
      </c>
      <c r="E1510" s="130">
        <v>1678</v>
      </c>
      <c r="F1510" s="130">
        <f>訂單詳細資料表格[[#This Row],[數量]]*訂單詳細資料表格[[#This Row],[售價]]</f>
        <v>26848</v>
      </c>
      <c r="G1510" s="131">
        <f>訂單詳細資料表格[[#This Row],[數量]]*VLOOKUP(訂單詳細資料表格[[#This Row],[產品編號]],產品資料表格[],4,FALSE)</f>
        <v>17584</v>
      </c>
    </row>
    <row r="1511" spans="2:7" ht="16.5" customHeight="1" x14ac:dyDescent="0.25">
      <c r="B1511" s="113" t="s">
        <v>1055</v>
      </c>
      <c r="C1511" s="128" t="s">
        <v>47</v>
      </c>
      <c r="D1511" s="129">
        <v>12</v>
      </c>
      <c r="E1511" s="130">
        <v>323</v>
      </c>
      <c r="F1511" s="130">
        <f>訂單詳細資料表格[[#This Row],[數量]]*訂單詳細資料表格[[#This Row],[售價]]</f>
        <v>3876</v>
      </c>
      <c r="G1511" s="131">
        <f>訂單詳細資料表格[[#This Row],[數量]]*VLOOKUP(訂單詳細資料表格[[#This Row],[產品編號]],產品資料表格[],4,FALSE)</f>
        <v>2772</v>
      </c>
    </row>
    <row r="1512" spans="2:7" ht="16.5" customHeight="1" x14ac:dyDescent="0.25">
      <c r="B1512" s="113" t="s">
        <v>1055</v>
      </c>
      <c r="C1512" s="128" t="s">
        <v>21</v>
      </c>
      <c r="D1512" s="129">
        <v>19</v>
      </c>
      <c r="E1512" s="130">
        <v>495</v>
      </c>
      <c r="F1512" s="130">
        <f>訂單詳細資料表格[[#This Row],[數量]]*訂單詳細資料表格[[#This Row],[售價]]</f>
        <v>9405</v>
      </c>
      <c r="G1512" s="131">
        <f>訂單詳細資料表格[[#This Row],[數量]]*VLOOKUP(訂單詳細資料表格[[#This Row],[產品編號]],產品資料表格[],4,FALSE)</f>
        <v>5472</v>
      </c>
    </row>
    <row r="1513" spans="2:7" ht="16.5" customHeight="1" x14ac:dyDescent="0.25">
      <c r="B1513" s="113" t="s">
        <v>1055</v>
      </c>
      <c r="C1513" s="128" t="s">
        <v>37</v>
      </c>
      <c r="D1513" s="129">
        <v>16</v>
      </c>
      <c r="E1513" s="130">
        <v>1625</v>
      </c>
      <c r="F1513" s="130">
        <f>訂單詳細資料表格[[#This Row],[數量]]*訂單詳細資料表格[[#This Row],[售價]]</f>
        <v>26000</v>
      </c>
      <c r="G1513" s="131">
        <f>訂單詳細資料表格[[#This Row],[數量]]*VLOOKUP(訂單詳細資料表格[[#This Row],[產品編號]],產品資料表格[],4,FALSE)</f>
        <v>12880</v>
      </c>
    </row>
    <row r="1514" spans="2:7" ht="16.5" customHeight="1" x14ac:dyDescent="0.25">
      <c r="B1514" s="113" t="s">
        <v>1055</v>
      </c>
      <c r="C1514" s="128" t="s">
        <v>42</v>
      </c>
      <c r="D1514" s="129">
        <v>40</v>
      </c>
      <c r="E1514" s="130">
        <v>1593</v>
      </c>
      <c r="F1514" s="130">
        <f>訂單詳細資料表格[[#This Row],[數量]]*訂單詳細資料表格[[#This Row],[售價]]</f>
        <v>63720</v>
      </c>
      <c r="G1514" s="131">
        <f>訂單詳細資料表格[[#This Row],[數量]]*VLOOKUP(訂單詳細資料表格[[#This Row],[產品編號]],產品資料表格[],4,FALSE)</f>
        <v>46080</v>
      </c>
    </row>
    <row r="1515" spans="2:7" ht="16.5" customHeight="1" x14ac:dyDescent="0.25">
      <c r="B1515" s="113" t="s">
        <v>1055</v>
      </c>
      <c r="C1515" s="128" t="s">
        <v>13</v>
      </c>
      <c r="D1515" s="129">
        <v>57</v>
      </c>
      <c r="E1515" s="130">
        <v>438</v>
      </c>
      <c r="F1515" s="130">
        <f>訂單詳細資料表格[[#This Row],[數量]]*訂單詳細資料表格[[#This Row],[售價]]</f>
        <v>24966</v>
      </c>
      <c r="G1515" s="131">
        <f>訂單詳細資料表格[[#This Row],[數量]]*VLOOKUP(訂單詳細資料表格[[#This Row],[產品編號]],產品資料表格[],4,FALSE)</f>
        <v>13452</v>
      </c>
    </row>
    <row r="1516" spans="2:7" ht="16.5" customHeight="1" x14ac:dyDescent="0.25">
      <c r="B1516" s="113" t="s">
        <v>1055</v>
      </c>
      <c r="C1516" s="128" t="s">
        <v>45</v>
      </c>
      <c r="D1516" s="129">
        <v>20</v>
      </c>
      <c r="E1516" s="130">
        <v>765</v>
      </c>
      <c r="F1516" s="130">
        <f>訂單詳細資料表格[[#This Row],[數量]]*訂單詳細資料表格[[#This Row],[售價]]</f>
        <v>15300</v>
      </c>
      <c r="G1516" s="131">
        <f>訂單詳細資料表格[[#This Row],[數量]]*VLOOKUP(訂單詳細資料表格[[#This Row],[產品編號]],產品資料表格[],4,FALSE)</f>
        <v>11960</v>
      </c>
    </row>
    <row r="1517" spans="2:7" ht="16.5" customHeight="1" x14ac:dyDescent="0.25">
      <c r="B1517" s="113" t="s">
        <v>1055</v>
      </c>
      <c r="C1517" s="128" t="s">
        <v>48</v>
      </c>
      <c r="D1517" s="129">
        <v>17</v>
      </c>
      <c r="E1517" s="130">
        <v>385</v>
      </c>
      <c r="F1517" s="130">
        <f>訂單詳細資料表格[[#This Row],[數量]]*訂單詳細資料表格[[#This Row],[售價]]</f>
        <v>6545</v>
      </c>
      <c r="G1517" s="131">
        <f>訂單詳細資料表格[[#This Row],[數量]]*VLOOKUP(訂單詳細資料表格[[#This Row],[產品編號]],產品資料表格[],4,FALSE)</f>
        <v>3111</v>
      </c>
    </row>
    <row r="1518" spans="2:7" ht="16.5" customHeight="1" x14ac:dyDescent="0.25">
      <c r="B1518" s="113" t="s">
        <v>1055</v>
      </c>
      <c r="C1518" s="128" t="s">
        <v>24</v>
      </c>
      <c r="D1518" s="129">
        <v>55</v>
      </c>
      <c r="E1518" s="130">
        <v>1025</v>
      </c>
      <c r="F1518" s="130">
        <f>訂單詳細資料表格[[#This Row],[數量]]*訂單詳細資料表格[[#This Row],[售價]]</f>
        <v>56375</v>
      </c>
      <c r="G1518" s="131">
        <f>訂單詳細資料表格[[#This Row],[數量]]*VLOOKUP(訂單詳細資料表格[[#This Row],[產品編號]],產品資料表格[],4,FALSE)</f>
        <v>35200</v>
      </c>
    </row>
    <row r="1519" spans="2:7" ht="16.5" customHeight="1" x14ac:dyDescent="0.25">
      <c r="B1519" s="113" t="s">
        <v>1055</v>
      </c>
      <c r="C1519" s="128" t="s">
        <v>8</v>
      </c>
      <c r="D1519" s="129">
        <v>36</v>
      </c>
      <c r="E1519" s="130">
        <v>1589</v>
      </c>
      <c r="F1519" s="130">
        <f>訂單詳細資料表格[[#This Row],[數量]]*訂單詳細資料表格[[#This Row],[售價]]</f>
        <v>57204</v>
      </c>
      <c r="G1519" s="131">
        <f>訂單詳細資料表格[[#This Row],[數量]]*VLOOKUP(訂單詳細資料表格[[#This Row],[產品編號]],產品資料表格[],4,FALSE)</f>
        <v>37584</v>
      </c>
    </row>
    <row r="1520" spans="2:7" ht="16.5" customHeight="1" x14ac:dyDescent="0.25">
      <c r="B1520" s="113" t="s">
        <v>1055</v>
      </c>
      <c r="C1520" s="128" t="s">
        <v>34</v>
      </c>
      <c r="D1520" s="129">
        <v>27</v>
      </c>
      <c r="E1520" s="130">
        <v>996</v>
      </c>
      <c r="F1520" s="130">
        <f>訂單詳細資料表格[[#This Row],[數量]]*訂單詳細資料表格[[#This Row],[售價]]</f>
        <v>26892</v>
      </c>
      <c r="G1520" s="131">
        <f>訂單詳細資料表格[[#This Row],[數量]]*VLOOKUP(訂單詳細資料表格[[#This Row],[產品編號]],產品資料表格[],4,FALSE)</f>
        <v>18549</v>
      </c>
    </row>
    <row r="1521" spans="2:7" ht="16.5" customHeight="1" x14ac:dyDescent="0.25">
      <c r="B1521" s="113" t="s">
        <v>1055</v>
      </c>
      <c r="C1521" s="128" t="s">
        <v>36</v>
      </c>
      <c r="D1521" s="129">
        <v>46</v>
      </c>
      <c r="E1521" s="130">
        <v>1284</v>
      </c>
      <c r="F1521" s="130">
        <f>訂單詳細資料表格[[#This Row],[數量]]*訂單詳細資料表格[[#This Row],[售價]]</f>
        <v>59064</v>
      </c>
      <c r="G1521" s="131">
        <f>訂單詳細資料表格[[#This Row],[數量]]*VLOOKUP(訂單詳細資料表格[[#This Row],[產品編號]],產品資料表格[],4,FALSE)</f>
        <v>45632</v>
      </c>
    </row>
    <row r="1522" spans="2:7" ht="16.5" customHeight="1" x14ac:dyDescent="0.25">
      <c r="B1522" s="113" t="s">
        <v>1055</v>
      </c>
      <c r="C1522" s="128" t="s">
        <v>30</v>
      </c>
      <c r="D1522" s="129">
        <v>43</v>
      </c>
      <c r="E1522" s="130">
        <v>2494</v>
      </c>
      <c r="F1522" s="130">
        <f>訂單詳細資料表格[[#This Row],[數量]]*訂單詳細資料表格[[#This Row],[售價]]</f>
        <v>107242</v>
      </c>
      <c r="G1522" s="131">
        <f>訂單詳細資料表格[[#This Row],[數量]]*VLOOKUP(訂單詳細資料表格[[#This Row],[產品編號]],產品資料表格[],4,FALSE)</f>
        <v>49493</v>
      </c>
    </row>
    <row r="1523" spans="2:7" ht="16.5" customHeight="1" x14ac:dyDescent="0.25">
      <c r="B1523" s="113" t="s">
        <v>1055</v>
      </c>
      <c r="C1523" s="128" t="s">
        <v>19</v>
      </c>
      <c r="D1523" s="129">
        <v>61</v>
      </c>
      <c r="E1523" s="130">
        <v>402</v>
      </c>
      <c r="F1523" s="130">
        <f>訂單詳細資料表格[[#This Row],[數量]]*訂單詳細資料表格[[#This Row],[售價]]</f>
        <v>24522</v>
      </c>
      <c r="G1523" s="131">
        <f>訂單詳細資料表格[[#This Row],[數量]]*VLOOKUP(訂單詳細資料表格[[#This Row],[產品編號]],產品資料表格[],4,FALSE)</f>
        <v>18300</v>
      </c>
    </row>
    <row r="1524" spans="2:7" ht="16.5" customHeight="1" x14ac:dyDescent="0.25">
      <c r="B1524" s="113" t="s">
        <v>1267</v>
      </c>
      <c r="C1524" s="128" t="s">
        <v>45</v>
      </c>
      <c r="D1524" s="129">
        <v>59</v>
      </c>
      <c r="E1524" s="130">
        <v>1553</v>
      </c>
      <c r="F1524" s="130">
        <f>訂單詳細資料表格[[#This Row],[數量]]*訂單詳細資料表格[[#This Row],[售價]]</f>
        <v>91627</v>
      </c>
      <c r="G1524" s="131">
        <f>訂單詳細資料表格[[#This Row],[數量]]*VLOOKUP(訂單詳細資料表格[[#This Row],[產品編號]],產品資料表格[],4,FALSE)</f>
        <v>35282</v>
      </c>
    </row>
    <row r="1525" spans="2:7" ht="16.5" customHeight="1" x14ac:dyDescent="0.25">
      <c r="B1525" s="113" t="s">
        <v>1267</v>
      </c>
      <c r="C1525" s="128" t="s">
        <v>35</v>
      </c>
      <c r="D1525" s="129">
        <v>17</v>
      </c>
      <c r="E1525" s="130">
        <v>1443</v>
      </c>
      <c r="F1525" s="130">
        <f>訂單詳細資料表格[[#This Row],[數量]]*訂單詳細資料表格[[#This Row],[售價]]</f>
        <v>24531</v>
      </c>
      <c r="G1525" s="131">
        <f>訂單詳細資料表格[[#This Row],[數量]]*VLOOKUP(訂單詳細資料表格[[#This Row],[產品編號]],產品資料表格[],4,FALSE)</f>
        <v>15827</v>
      </c>
    </row>
    <row r="1526" spans="2:7" ht="16.5" customHeight="1" x14ac:dyDescent="0.25">
      <c r="B1526" s="113" t="s">
        <v>1056</v>
      </c>
      <c r="C1526" s="128" t="s">
        <v>34</v>
      </c>
      <c r="D1526" s="129">
        <v>16</v>
      </c>
      <c r="E1526" s="130">
        <v>832</v>
      </c>
      <c r="F1526" s="130">
        <f>訂單詳細資料表格[[#This Row],[數量]]*訂單詳細資料表格[[#This Row],[售價]]</f>
        <v>13312</v>
      </c>
      <c r="G1526" s="131">
        <f>訂單詳細資料表格[[#This Row],[數量]]*VLOOKUP(訂單詳細資料表格[[#This Row],[產品編號]],產品資料表格[],4,FALSE)</f>
        <v>10992</v>
      </c>
    </row>
    <row r="1527" spans="2:7" ht="16.5" customHeight="1" x14ac:dyDescent="0.25">
      <c r="B1527" s="113" t="s">
        <v>1057</v>
      </c>
      <c r="C1527" s="128" t="s">
        <v>47</v>
      </c>
      <c r="D1527" s="129">
        <v>55</v>
      </c>
      <c r="E1527" s="130">
        <v>443</v>
      </c>
      <c r="F1527" s="130">
        <f>訂單詳細資料表格[[#This Row],[數量]]*訂單詳細資料表格[[#This Row],[售價]]</f>
        <v>24365</v>
      </c>
      <c r="G1527" s="131">
        <f>訂單詳細資料表格[[#This Row],[數量]]*VLOOKUP(訂單詳細資料表格[[#This Row],[產品編號]],產品資料表格[],4,FALSE)</f>
        <v>12705</v>
      </c>
    </row>
    <row r="1528" spans="2:7" ht="16.5" customHeight="1" x14ac:dyDescent="0.25">
      <c r="B1528" s="113" t="s">
        <v>1057</v>
      </c>
      <c r="C1528" s="128" t="s">
        <v>51</v>
      </c>
      <c r="D1528" s="129">
        <v>44</v>
      </c>
      <c r="E1528" s="130">
        <v>1641</v>
      </c>
      <c r="F1528" s="130">
        <f>訂單詳細資料表格[[#This Row],[數量]]*訂單詳細資料表格[[#This Row],[售價]]</f>
        <v>72204</v>
      </c>
      <c r="G1528" s="131">
        <f>訂單詳細資料表格[[#This Row],[數量]]*VLOOKUP(訂單詳細資料表格[[#This Row],[產品編號]],產品資料表格[],4,FALSE)</f>
        <v>50380</v>
      </c>
    </row>
    <row r="1529" spans="2:7" ht="16.5" customHeight="1" x14ac:dyDescent="0.25">
      <c r="B1529" s="113" t="s">
        <v>1057</v>
      </c>
      <c r="C1529" s="128" t="s">
        <v>4</v>
      </c>
      <c r="D1529" s="129">
        <v>33</v>
      </c>
      <c r="E1529" s="130">
        <v>2227</v>
      </c>
      <c r="F1529" s="130">
        <f>訂單詳細資料表格[[#This Row],[數量]]*訂單詳細資料表格[[#This Row],[售價]]</f>
        <v>73491</v>
      </c>
      <c r="G1529" s="131">
        <f>訂單詳細資料表格[[#This Row],[數量]]*VLOOKUP(訂單詳細資料表格[[#This Row],[產品編號]],產品資料表格[],4,FALSE)</f>
        <v>37785</v>
      </c>
    </row>
    <row r="1530" spans="2:7" ht="16.5" customHeight="1" x14ac:dyDescent="0.25">
      <c r="B1530" s="113" t="s">
        <v>1057</v>
      </c>
      <c r="C1530" s="128" t="s">
        <v>40</v>
      </c>
      <c r="D1530" s="129">
        <v>41</v>
      </c>
      <c r="E1530" s="130">
        <v>138</v>
      </c>
      <c r="F1530" s="130">
        <f>訂單詳細資料表格[[#This Row],[數量]]*訂單詳細資料表格[[#This Row],[售價]]</f>
        <v>5658</v>
      </c>
      <c r="G1530" s="131">
        <f>訂單詳細資料表格[[#This Row],[數量]]*VLOOKUP(訂單詳細資料表格[[#This Row],[產品編號]],產品資料表格[],4,FALSE)</f>
        <v>4018</v>
      </c>
    </row>
    <row r="1531" spans="2:7" ht="16.5" customHeight="1" x14ac:dyDescent="0.25">
      <c r="B1531" s="113" t="s">
        <v>1058</v>
      </c>
      <c r="C1531" s="128" t="s">
        <v>41</v>
      </c>
      <c r="D1531" s="129">
        <v>22</v>
      </c>
      <c r="E1531" s="130">
        <v>1363</v>
      </c>
      <c r="F1531" s="130">
        <f>訂單詳細資料表格[[#This Row],[數量]]*訂單詳細資料表格[[#This Row],[售價]]</f>
        <v>29986</v>
      </c>
      <c r="G1531" s="131">
        <f>訂單詳細資料表格[[#This Row],[數量]]*VLOOKUP(訂單詳細資料表格[[#This Row],[產品編號]],產品資料表格[],4,FALSE)</f>
        <v>17050</v>
      </c>
    </row>
    <row r="1532" spans="2:7" ht="16.5" customHeight="1" x14ac:dyDescent="0.25">
      <c r="B1532" s="113" t="s">
        <v>1268</v>
      </c>
      <c r="C1532" s="128" t="s">
        <v>0</v>
      </c>
      <c r="D1532" s="129">
        <v>37</v>
      </c>
      <c r="E1532" s="130">
        <v>1807</v>
      </c>
      <c r="F1532" s="130">
        <f>訂單詳細資料表格[[#This Row],[數量]]*訂單詳細資料表格[[#This Row],[售價]]</f>
        <v>66859</v>
      </c>
      <c r="G1532" s="131">
        <f>訂單詳細資料表格[[#This Row],[數量]]*VLOOKUP(訂單詳細資料表格[[#This Row],[產品編號]],產品資料表格[],4,FALSE)</f>
        <v>40663</v>
      </c>
    </row>
    <row r="1533" spans="2:7" ht="16.5" customHeight="1" x14ac:dyDescent="0.25">
      <c r="B1533" s="113" t="s">
        <v>1268</v>
      </c>
      <c r="C1533" s="128" t="s">
        <v>49</v>
      </c>
      <c r="D1533" s="129">
        <v>30</v>
      </c>
      <c r="E1533" s="130">
        <v>2319</v>
      </c>
      <c r="F1533" s="130">
        <f>訂單詳細資料表格[[#This Row],[數量]]*訂單詳細資料表格[[#This Row],[售價]]</f>
        <v>69570</v>
      </c>
      <c r="G1533" s="131">
        <f>訂單詳細資料表格[[#This Row],[數量]]*VLOOKUP(訂單詳細資料表格[[#This Row],[產品編號]],產品資料表格[],4,FALSE)</f>
        <v>34860</v>
      </c>
    </row>
    <row r="1534" spans="2:7" ht="16.5" customHeight="1" x14ac:dyDescent="0.25">
      <c r="B1534" s="113" t="s">
        <v>1268</v>
      </c>
      <c r="C1534" s="128" t="s">
        <v>34</v>
      </c>
      <c r="D1534" s="129">
        <v>46</v>
      </c>
      <c r="E1534" s="130">
        <v>1449</v>
      </c>
      <c r="F1534" s="130">
        <f>訂單詳細資料表格[[#This Row],[數量]]*訂單詳細資料表格[[#This Row],[售價]]</f>
        <v>66654</v>
      </c>
      <c r="G1534" s="131">
        <f>訂單詳細資料表格[[#This Row],[數量]]*VLOOKUP(訂單詳細資料表格[[#This Row],[產品編號]],產品資料表格[],4,FALSE)</f>
        <v>31602</v>
      </c>
    </row>
    <row r="1535" spans="2:7" ht="16.5" customHeight="1" x14ac:dyDescent="0.25">
      <c r="B1535" s="113" t="s">
        <v>1268</v>
      </c>
      <c r="C1535" s="128" t="s">
        <v>29</v>
      </c>
      <c r="D1535" s="129">
        <v>36</v>
      </c>
      <c r="E1535" s="130">
        <v>1216</v>
      </c>
      <c r="F1535" s="130">
        <f>訂單詳細資料表格[[#This Row],[數量]]*訂單詳細資料表格[[#This Row],[售價]]</f>
        <v>43776</v>
      </c>
      <c r="G1535" s="131">
        <f>訂單詳細資料表格[[#This Row],[數量]]*VLOOKUP(訂單詳細資料表格[[#This Row],[產品編號]],產品資料表格[],4,FALSE)</f>
        <v>32292</v>
      </c>
    </row>
    <row r="1536" spans="2:7" ht="16.5" customHeight="1" x14ac:dyDescent="0.25">
      <c r="B1536" s="113" t="s">
        <v>1059</v>
      </c>
      <c r="C1536" s="128" t="s">
        <v>47</v>
      </c>
      <c r="D1536" s="129">
        <v>58</v>
      </c>
      <c r="E1536" s="130">
        <v>429</v>
      </c>
      <c r="F1536" s="130">
        <f>訂單詳細資料表格[[#This Row],[數量]]*訂單詳細資料表格[[#This Row],[售價]]</f>
        <v>24882</v>
      </c>
      <c r="G1536" s="131">
        <f>訂單詳細資料表格[[#This Row],[數量]]*VLOOKUP(訂單詳細資料表格[[#This Row],[產品編號]],產品資料表格[],4,FALSE)</f>
        <v>13398</v>
      </c>
    </row>
    <row r="1537" spans="2:7" ht="16.5" customHeight="1" x14ac:dyDescent="0.25">
      <c r="B1537" s="113" t="s">
        <v>1059</v>
      </c>
      <c r="C1537" s="128" t="s">
        <v>24</v>
      </c>
      <c r="D1537" s="129">
        <v>19</v>
      </c>
      <c r="E1537" s="130">
        <v>1463</v>
      </c>
      <c r="F1537" s="130">
        <f>訂單詳細資料表格[[#This Row],[數量]]*訂單詳細資料表格[[#This Row],[售價]]</f>
        <v>27797</v>
      </c>
      <c r="G1537" s="131">
        <f>訂單詳細資料表格[[#This Row],[數量]]*VLOOKUP(訂單詳細資料表格[[#This Row],[產品編號]],產品資料表格[],4,FALSE)</f>
        <v>12160</v>
      </c>
    </row>
    <row r="1538" spans="2:7" ht="16.5" customHeight="1" x14ac:dyDescent="0.25">
      <c r="B1538" s="113" t="s">
        <v>1059</v>
      </c>
      <c r="C1538" s="128" t="s">
        <v>4</v>
      </c>
      <c r="D1538" s="129">
        <v>60</v>
      </c>
      <c r="E1538" s="130">
        <v>2424</v>
      </c>
      <c r="F1538" s="130">
        <f>訂單詳細資料表格[[#This Row],[數量]]*訂單詳細資料表格[[#This Row],[售價]]</f>
        <v>145440</v>
      </c>
      <c r="G1538" s="131">
        <f>訂單詳細資料表格[[#This Row],[數量]]*VLOOKUP(訂單詳細資料表格[[#This Row],[產品編號]],產品資料表格[],4,FALSE)</f>
        <v>68700</v>
      </c>
    </row>
    <row r="1539" spans="2:7" ht="16.5" customHeight="1" x14ac:dyDescent="0.25">
      <c r="B1539" s="113" t="s">
        <v>1059</v>
      </c>
      <c r="C1539" s="128" t="s">
        <v>49</v>
      </c>
      <c r="D1539" s="129">
        <v>35</v>
      </c>
      <c r="E1539" s="130">
        <v>1818</v>
      </c>
      <c r="F1539" s="130">
        <f>訂單詳細資料表格[[#This Row],[數量]]*訂單詳細資料表格[[#This Row],[售價]]</f>
        <v>63630</v>
      </c>
      <c r="G1539" s="131">
        <f>訂單詳細資料表格[[#This Row],[數量]]*VLOOKUP(訂單詳細資料表格[[#This Row],[產品編號]],產品資料表格[],4,FALSE)</f>
        <v>40670</v>
      </c>
    </row>
    <row r="1540" spans="2:7" ht="16.5" customHeight="1" x14ac:dyDescent="0.25">
      <c r="B1540" s="113" t="s">
        <v>1059</v>
      </c>
      <c r="C1540" s="128" t="s">
        <v>25</v>
      </c>
      <c r="D1540" s="129">
        <v>22</v>
      </c>
      <c r="E1540" s="130">
        <v>992</v>
      </c>
      <c r="F1540" s="130">
        <f>訂單詳細資料表格[[#This Row],[數量]]*訂單詳細資料表格[[#This Row],[售價]]</f>
        <v>21824</v>
      </c>
      <c r="G1540" s="131">
        <f>訂單詳細資料表格[[#This Row],[數量]]*VLOOKUP(訂單詳細資料表格[[#This Row],[產品編號]],產品資料表格[],4,FALSE)</f>
        <v>14146</v>
      </c>
    </row>
    <row r="1541" spans="2:7" ht="16.5" customHeight="1" x14ac:dyDescent="0.25">
      <c r="B1541" s="113" t="s">
        <v>1269</v>
      </c>
      <c r="C1541" s="128" t="s">
        <v>4</v>
      </c>
      <c r="D1541" s="129">
        <v>59</v>
      </c>
      <c r="E1541" s="130">
        <v>2846</v>
      </c>
      <c r="F1541" s="130">
        <f>訂單詳細資料表格[[#This Row],[數量]]*訂單詳細資料表格[[#This Row],[售價]]</f>
        <v>167914</v>
      </c>
      <c r="G1541" s="131">
        <f>訂單詳細資料表格[[#This Row],[數量]]*VLOOKUP(訂單詳細資料表格[[#This Row],[產品編號]],產品資料表格[],4,FALSE)</f>
        <v>67555</v>
      </c>
    </row>
    <row r="1542" spans="2:7" ht="16.5" customHeight="1" x14ac:dyDescent="0.25">
      <c r="B1542" s="113" t="s">
        <v>1269</v>
      </c>
      <c r="C1542" s="128" t="s">
        <v>30</v>
      </c>
      <c r="D1542" s="129">
        <v>38</v>
      </c>
      <c r="E1542" s="130">
        <v>2263</v>
      </c>
      <c r="F1542" s="130">
        <f>訂單詳細資料表格[[#This Row],[數量]]*訂單詳細資料表格[[#This Row],[售價]]</f>
        <v>85994</v>
      </c>
      <c r="G1542" s="131">
        <f>訂單詳細資料表格[[#This Row],[數量]]*VLOOKUP(訂單詳細資料表格[[#This Row],[產品編號]],產品資料表格[],4,FALSE)</f>
        <v>43738</v>
      </c>
    </row>
    <row r="1543" spans="2:7" ht="16.5" customHeight="1" x14ac:dyDescent="0.25">
      <c r="B1543" s="113" t="s">
        <v>1060</v>
      </c>
      <c r="C1543" s="128" t="s">
        <v>41</v>
      </c>
      <c r="D1543" s="129">
        <v>11</v>
      </c>
      <c r="E1543" s="130">
        <v>1720</v>
      </c>
      <c r="F1543" s="130">
        <f>訂單詳細資料表格[[#This Row],[數量]]*訂單詳細資料表格[[#This Row],[售價]]</f>
        <v>18920</v>
      </c>
      <c r="G1543" s="131">
        <f>訂單詳細資料表格[[#This Row],[數量]]*VLOOKUP(訂單詳細資料表格[[#This Row],[產品編號]],產品資料表格[],4,FALSE)</f>
        <v>8525</v>
      </c>
    </row>
    <row r="1544" spans="2:7" ht="16.5" customHeight="1" x14ac:dyDescent="0.25">
      <c r="B1544" s="113" t="s">
        <v>1060</v>
      </c>
      <c r="C1544" s="128" t="s">
        <v>49</v>
      </c>
      <c r="D1544" s="129">
        <v>38</v>
      </c>
      <c r="E1544" s="130">
        <v>2104</v>
      </c>
      <c r="F1544" s="130">
        <f>訂單詳細資料表格[[#This Row],[數量]]*訂單詳細資料表格[[#This Row],[售價]]</f>
        <v>79952</v>
      </c>
      <c r="G1544" s="131">
        <f>訂單詳細資料表格[[#This Row],[數量]]*VLOOKUP(訂單詳細資料表格[[#This Row],[產品編號]],產品資料表格[],4,FALSE)</f>
        <v>44156</v>
      </c>
    </row>
    <row r="1545" spans="2:7" ht="16.5" customHeight="1" x14ac:dyDescent="0.25">
      <c r="B1545" s="113" t="s">
        <v>1060</v>
      </c>
      <c r="C1545" s="128" t="s">
        <v>51</v>
      </c>
      <c r="D1545" s="129">
        <v>38</v>
      </c>
      <c r="E1545" s="130">
        <v>1698</v>
      </c>
      <c r="F1545" s="130">
        <f>訂單詳細資料表格[[#This Row],[數量]]*訂單詳細資料表格[[#This Row],[售價]]</f>
        <v>64524</v>
      </c>
      <c r="G1545" s="131">
        <f>訂單詳細資料表格[[#This Row],[數量]]*VLOOKUP(訂單詳細資料表格[[#This Row],[產品編號]],產品資料表格[],4,FALSE)</f>
        <v>43510</v>
      </c>
    </row>
    <row r="1546" spans="2:7" ht="16.5" customHeight="1" x14ac:dyDescent="0.25">
      <c r="B1546" s="113" t="s">
        <v>1060</v>
      </c>
      <c r="C1546" s="128" t="s">
        <v>52</v>
      </c>
      <c r="D1546" s="129">
        <v>36</v>
      </c>
      <c r="E1546" s="130">
        <v>810</v>
      </c>
      <c r="F1546" s="130">
        <f>訂單詳細資料表格[[#This Row],[數量]]*訂單詳細資料表格[[#This Row],[售價]]</f>
        <v>29160</v>
      </c>
      <c r="G1546" s="131">
        <f>訂單詳細資料表格[[#This Row],[數量]]*VLOOKUP(訂單詳細資料表格[[#This Row],[產品編號]],產品資料表格[],4,FALSE)</f>
        <v>14364</v>
      </c>
    </row>
    <row r="1547" spans="2:7" ht="16.5" customHeight="1" x14ac:dyDescent="0.25">
      <c r="B1547" s="113" t="s">
        <v>1060</v>
      </c>
      <c r="C1547" s="128" t="s">
        <v>24</v>
      </c>
      <c r="D1547" s="129">
        <v>45</v>
      </c>
      <c r="E1547" s="130">
        <v>858</v>
      </c>
      <c r="F1547" s="130">
        <f>訂單詳細資料表格[[#This Row],[數量]]*訂單詳細資料表格[[#This Row],[售價]]</f>
        <v>38610</v>
      </c>
      <c r="G1547" s="131">
        <f>訂單詳細資料表格[[#This Row],[數量]]*VLOOKUP(訂單詳細資料表格[[#This Row],[產品編號]],產品資料表格[],4,FALSE)</f>
        <v>28800</v>
      </c>
    </row>
    <row r="1548" spans="2:7" ht="16.5" customHeight="1" x14ac:dyDescent="0.25">
      <c r="B1548" s="113" t="s">
        <v>1060</v>
      </c>
      <c r="C1548" s="128" t="s">
        <v>7</v>
      </c>
      <c r="D1548" s="129">
        <v>20</v>
      </c>
      <c r="E1548" s="130">
        <v>2663</v>
      </c>
      <c r="F1548" s="130">
        <f>訂單詳細資料表格[[#This Row],[數量]]*訂單詳細資料表格[[#This Row],[售價]]</f>
        <v>53260</v>
      </c>
      <c r="G1548" s="131">
        <f>訂單詳細資料表格[[#This Row],[數量]]*VLOOKUP(訂單詳細資料表格[[#This Row],[產品編號]],產品資料表格[],4,FALSE)</f>
        <v>23120</v>
      </c>
    </row>
    <row r="1549" spans="2:7" ht="16.5" customHeight="1" x14ac:dyDescent="0.25">
      <c r="B1549" s="113" t="s">
        <v>1060</v>
      </c>
      <c r="C1549" s="128" t="s">
        <v>30</v>
      </c>
      <c r="D1549" s="129">
        <v>41</v>
      </c>
      <c r="E1549" s="130">
        <v>2640</v>
      </c>
      <c r="F1549" s="130">
        <f>訂單詳細資料表格[[#This Row],[數量]]*訂單詳細資料表格[[#This Row],[售價]]</f>
        <v>108240</v>
      </c>
      <c r="G1549" s="131">
        <f>訂單詳細資料表格[[#This Row],[數量]]*VLOOKUP(訂單詳細資料表格[[#This Row],[產品編號]],產品資料表格[],4,FALSE)</f>
        <v>47191</v>
      </c>
    </row>
    <row r="1550" spans="2:7" ht="16.5" customHeight="1" x14ac:dyDescent="0.25">
      <c r="B1550" s="113" t="s">
        <v>1060</v>
      </c>
      <c r="C1550" s="128" t="s">
        <v>31</v>
      </c>
      <c r="D1550" s="129">
        <v>64</v>
      </c>
      <c r="E1550" s="130">
        <v>1200</v>
      </c>
      <c r="F1550" s="130">
        <f>訂單詳細資料表格[[#This Row],[數量]]*訂單詳細資料表格[[#This Row],[售價]]</f>
        <v>76800</v>
      </c>
      <c r="G1550" s="131">
        <f>訂單詳細資料表格[[#This Row],[數量]]*VLOOKUP(訂單詳細資料表格[[#This Row],[產品編號]],產品資料表格[],4,FALSE)</f>
        <v>60608</v>
      </c>
    </row>
    <row r="1551" spans="2:7" ht="16.5" customHeight="1" x14ac:dyDescent="0.25">
      <c r="B1551" s="113" t="s">
        <v>1061</v>
      </c>
      <c r="C1551" s="128" t="s">
        <v>21</v>
      </c>
      <c r="D1551" s="129">
        <v>57</v>
      </c>
      <c r="E1551" s="130">
        <v>635</v>
      </c>
      <c r="F1551" s="130">
        <f>訂單詳細資料表格[[#This Row],[數量]]*訂單詳細資料表格[[#This Row],[售價]]</f>
        <v>36195</v>
      </c>
      <c r="G1551" s="131">
        <f>訂單詳細資料表格[[#This Row],[數量]]*VLOOKUP(訂單詳細資料表格[[#This Row],[產品編號]],產品資料表格[],4,FALSE)</f>
        <v>16416</v>
      </c>
    </row>
    <row r="1552" spans="2:7" ht="16.5" customHeight="1" x14ac:dyDescent="0.25">
      <c r="B1552" s="113" t="s">
        <v>1061</v>
      </c>
      <c r="C1552" s="128" t="s">
        <v>4</v>
      </c>
      <c r="D1552" s="129">
        <v>21</v>
      </c>
      <c r="E1552" s="130">
        <v>2423</v>
      </c>
      <c r="F1552" s="130">
        <f>訂單詳細資料表格[[#This Row],[數量]]*訂單詳細資料表格[[#This Row],[售價]]</f>
        <v>50883</v>
      </c>
      <c r="G1552" s="131">
        <f>訂單詳細資料表格[[#This Row],[數量]]*VLOOKUP(訂單詳細資料表格[[#This Row],[產品編號]],產品資料表格[],4,FALSE)</f>
        <v>24045</v>
      </c>
    </row>
    <row r="1553" spans="2:7" ht="16.5" customHeight="1" x14ac:dyDescent="0.25">
      <c r="B1553" s="113" t="s">
        <v>1061</v>
      </c>
      <c r="C1553" s="128" t="s">
        <v>31</v>
      </c>
      <c r="D1553" s="129">
        <v>21</v>
      </c>
      <c r="E1553" s="130">
        <v>1581</v>
      </c>
      <c r="F1553" s="130">
        <f>訂單詳細資料表格[[#This Row],[數量]]*訂單詳細資料表格[[#This Row],[售價]]</f>
        <v>33201</v>
      </c>
      <c r="G1553" s="131">
        <f>訂單詳細資料表格[[#This Row],[數量]]*VLOOKUP(訂單詳細資料表格[[#This Row],[產品編號]],產品資料表格[],4,FALSE)</f>
        <v>19887</v>
      </c>
    </row>
    <row r="1554" spans="2:7" ht="16.5" customHeight="1" x14ac:dyDescent="0.25">
      <c r="B1554" s="113" t="s">
        <v>1062</v>
      </c>
      <c r="C1554" s="128" t="s">
        <v>36</v>
      </c>
      <c r="D1554" s="129">
        <v>48</v>
      </c>
      <c r="E1554" s="130">
        <v>2273</v>
      </c>
      <c r="F1554" s="130">
        <f>訂單詳細資料表格[[#This Row],[數量]]*訂單詳細資料表格[[#This Row],[售價]]</f>
        <v>109104</v>
      </c>
      <c r="G1554" s="131">
        <f>訂單詳細資料表格[[#This Row],[數量]]*VLOOKUP(訂單詳細資料表格[[#This Row],[產品編號]],產品資料表格[],4,FALSE)</f>
        <v>47616</v>
      </c>
    </row>
    <row r="1555" spans="2:7" ht="16.5" customHeight="1" x14ac:dyDescent="0.25">
      <c r="B1555" s="113" t="s">
        <v>1062</v>
      </c>
      <c r="C1555" s="128" t="s">
        <v>19</v>
      </c>
      <c r="D1555" s="129">
        <v>18</v>
      </c>
      <c r="E1555" s="130">
        <v>474</v>
      </c>
      <c r="F1555" s="130">
        <f>訂單詳細資料表格[[#This Row],[數量]]*訂單詳細資料表格[[#This Row],[售價]]</f>
        <v>8532</v>
      </c>
      <c r="G1555" s="131">
        <f>訂單詳細資料表格[[#This Row],[數量]]*VLOOKUP(訂單詳細資料表格[[#This Row],[產品編號]],產品資料表格[],4,FALSE)</f>
        <v>5400</v>
      </c>
    </row>
    <row r="1556" spans="2:7" ht="16.5" customHeight="1" x14ac:dyDescent="0.25">
      <c r="B1556" s="113" t="s">
        <v>1270</v>
      </c>
      <c r="C1556" s="128" t="s">
        <v>32</v>
      </c>
      <c r="D1556" s="129">
        <v>13</v>
      </c>
      <c r="E1556" s="130">
        <v>1087</v>
      </c>
      <c r="F1556" s="130">
        <f>訂單詳細資料表格[[#This Row],[數量]]*訂單詳細資料表格[[#This Row],[售價]]</f>
        <v>14131</v>
      </c>
      <c r="G1556" s="131">
        <f>訂單詳細資料表格[[#This Row],[數量]]*VLOOKUP(訂單詳細資料表格[[#This Row],[產品編號]],產品資料表格[],4,FALSE)</f>
        <v>10296</v>
      </c>
    </row>
    <row r="1557" spans="2:7" ht="16.5" customHeight="1" x14ac:dyDescent="0.25">
      <c r="B1557" s="113" t="s">
        <v>1270</v>
      </c>
      <c r="C1557" s="128" t="s">
        <v>5</v>
      </c>
      <c r="D1557" s="129">
        <v>43</v>
      </c>
      <c r="E1557" s="130">
        <v>533</v>
      </c>
      <c r="F1557" s="130">
        <f>訂單詳細資料表格[[#This Row],[數量]]*訂單詳細資料表格[[#This Row],[售價]]</f>
        <v>22919</v>
      </c>
      <c r="G1557" s="131">
        <f>訂單詳細資料表格[[#This Row],[數量]]*VLOOKUP(訂單詳細資料表格[[#This Row],[產品編號]],產品資料表格[],4,FALSE)</f>
        <v>9030</v>
      </c>
    </row>
    <row r="1558" spans="2:7" ht="16.5" customHeight="1" x14ac:dyDescent="0.25">
      <c r="B1558" s="113" t="s">
        <v>1270</v>
      </c>
      <c r="C1558" s="128" t="s">
        <v>19</v>
      </c>
      <c r="D1558" s="129">
        <v>62</v>
      </c>
      <c r="E1558" s="130">
        <v>496</v>
      </c>
      <c r="F1558" s="130">
        <f>訂單詳細資料表格[[#This Row],[數量]]*訂單詳細資料表格[[#This Row],[售價]]</f>
        <v>30752</v>
      </c>
      <c r="G1558" s="131">
        <f>訂單詳細資料表格[[#This Row],[數量]]*VLOOKUP(訂單詳細資料表格[[#This Row],[產品編號]],產品資料表格[],4,FALSE)</f>
        <v>18600</v>
      </c>
    </row>
    <row r="1559" spans="2:7" ht="16.5" customHeight="1" x14ac:dyDescent="0.25">
      <c r="B1559" s="113" t="s">
        <v>1063</v>
      </c>
      <c r="C1559" s="128" t="s">
        <v>0</v>
      </c>
      <c r="D1559" s="129">
        <v>27</v>
      </c>
      <c r="E1559" s="130">
        <v>1427</v>
      </c>
      <c r="F1559" s="130">
        <f>訂單詳細資料表格[[#This Row],[數量]]*訂單詳細資料表格[[#This Row],[售價]]</f>
        <v>38529</v>
      </c>
      <c r="G1559" s="131">
        <f>訂單詳細資料表格[[#This Row],[數量]]*VLOOKUP(訂單詳細資料表格[[#This Row],[產品編號]],產品資料表格[],4,FALSE)</f>
        <v>29673</v>
      </c>
    </row>
    <row r="1560" spans="2:7" ht="16.5" customHeight="1" x14ac:dyDescent="0.25">
      <c r="B1560" s="113" t="s">
        <v>1063</v>
      </c>
      <c r="C1560" s="128" t="s">
        <v>21</v>
      </c>
      <c r="D1560" s="129">
        <v>54</v>
      </c>
      <c r="E1560" s="130">
        <v>746</v>
      </c>
      <c r="F1560" s="130">
        <f>訂單詳細資料表格[[#This Row],[數量]]*訂單詳細資料表格[[#This Row],[售價]]</f>
        <v>40284</v>
      </c>
      <c r="G1560" s="131">
        <f>訂單詳細資料表格[[#This Row],[數量]]*VLOOKUP(訂單詳細資料表格[[#This Row],[產品編號]],產品資料表格[],4,FALSE)</f>
        <v>15552</v>
      </c>
    </row>
    <row r="1561" spans="2:7" ht="16.5" customHeight="1" x14ac:dyDescent="0.25">
      <c r="B1561" s="113" t="s">
        <v>1064</v>
      </c>
      <c r="C1561" s="128" t="s">
        <v>22</v>
      </c>
      <c r="D1561" s="129">
        <v>46</v>
      </c>
      <c r="E1561" s="130">
        <v>1182</v>
      </c>
      <c r="F1561" s="130">
        <f>訂單詳細資料表格[[#This Row],[數量]]*訂單詳細資料表格[[#This Row],[售價]]</f>
        <v>54372</v>
      </c>
      <c r="G1561" s="131">
        <f>訂單詳細資料表格[[#This Row],[數量]]*VLOOKUP(訂單詳細資料表格[[#This Row],[產品編號]],產品資料表格[],4,FALSE)</f>
        <v>37812</v>
      </c>
    </row>
    <row r="1562" spans="2:7" ht="16.5" customHeight="1" x14ac:dyDescent="0.25">
      <c r="B1562" s="113" t="s">
        <v>1065</v>
      </c>
      <c r="C1562" s="128" t="s">
        <v>15</v>
      </c>
      <c r="D1562" s="129">
        <v>14</v>
      </c>
      <c r="E1562" s="130">
        <v>1094</v>
      </c>
      <c r="F1562" s="130">
        <f>訂單詳細資料表格[[#This Row],[數量]]*訂單詳細資料表格[[#This Row],[售價]]</f>
        <v>15316</v>
      </c>
      <c r="G1562" s="131">
        <f>訂單詳細資料表格[[#This Row],[數量]]*VLOOKUP(訂單詳細資料表格[[#This Row],[產品編號]],產品資料表格[],4,FALSE)</f>
        <v>9226</v>
      </c>
    </row>
    <row r="1563" spans="2:7" ht="16.5" customHeight="1" x14ac:dyDescent="0.25">
      <c r="B1563" s="113" t="s">
        <v>1065</v>
      </c>
      <c r="C1563" s="128" t="s">
        <v>41</v>
      </c>
      <c r="D1563" s="129">
        <v>48</v>
      </c>
      <c r="E1563" s="130">
        <v>1703</v>
      </c>
      <c r="F1563" s="130">
        <f>訂單詳細資料表格[[#This Row],[數量]]*訂單詳細資料表格[[#This Row],[售價]]</f>
        <v>81744</v>
      </c>
      <c r="G1563" s="131">
        <f>訂單詳細資料表格[[#This Row],[數量]]*VLOOKUP(訂單詳細資料表格[[#This Row],[產品編號]],產品資料表格[],4,FALSE)</f>
        <v>37200</v>
      </c>
    </row>
    <row r="1564" spans="2:7" ht="16.5" customHeight="1" x14ac:dyDescent="0.25">
      <c r="B1564" s="113" t="s">
        <v>1065</v>
      </c>
      <c r="C1564" s="128" t="s">
        <v>42</v>
      </c>
      <c r="D1564" s="129">
        <v>62</v>
      </c>
      <c r="E1564" s="130">
        <v>1697</v>
      </c>
      <c r="F1564" s="130">
        <f>訂單詳細資料表格[[#This Row],[數量]]*訂單詳細資料表格[[#This Row],[售價]]</f>
        <v>105214</v>
      </c>
      <c r="G1564" s="131">
        <f>訂單詳細資料表格[[#This Row],[數量]]*VLOOKUP(訂單詳細資料表格[[#This Row],[產品編號]],產品資料表格[],4,FALSE)</f>
        <v>71424</v>
      </c>
    </row>
    <row r="1565" spans="2:7" ht="16.5" customHeight="1" x14ac:dyDescent="0.25">
      <c r="B1565" s="113" t="s">
        <v>1065</v>
      </c>
      <c r="C1565" s="128" t="s">
        <v>38</v>
      </c>
      <c r="D1565" s="129">
        <v>29</v>
      </c>
      <c r="E1565" s="130">
        <v>2467</v>
      </c>
      <c r="F1565" s="130">
        <f>訂單詳細資料表格[[#This Row],[數量]]*訂單詳細資料表格[[#This Row],[售價]]</f>
        <v>71543</v>
      </c>
      <c r="G1565" s="131">
        <f>訂單詳細資料表格[[#This Row],[數量]]*VLOOKUP(訂單詳細資料表格[[#This Row],[產品編號]],產品資料表格[],4,FALSE)</f>
        <v>30972</v>
      </c>
    </row>
    <row r="1566" spans="2:7" ht="16.5" customHeight="1" x14ac:dyDescent="0.25">
      <c r="B1566" s="113" t="s">
        <v>1065</v>
      </c>
      <c r="C1566" s="128" t="s">
        <v>44</v>
      </c>
      <c r="D1566" s="129">
        <v>30</v>
      </c>
      <c r="E1566" s="130">
        <v>1168</v>
      </c>
      <c r="F1566" s="130">
        <f>訂單詳細資料表格[[#This Row],[數量]]*訂單詳細資料表格[[#This Row],[售價]]</f>
        <v>35040</v>
      </c>
      <c r="G1566" s="131">
        <f>訂單詳細資料表格[[#This Row],[數量]]*VLOOKUP(訂單詳細資料表格[[#This Row],[產品編號]],產品資料表格[],4,FALSE)</f>
        <v>16470</v>
      </c>
    </row>
    <row r="1567" spans="2:7" ht="16.5" customHeight="1" x14ac:dyDescent="0.25">
      <c r="B1567" s="113" t="s">
        <v>1065</v>
      </c>
      <c r="C1567" s="128" t="s">
        <v>50</v>
      </c>
      <c r="D1567" s="129">
        <v>47</v>
      </c>
      <c r="E1567" s="130">
        <v>393</v>
      </c>
      <c r="F1567" s="130">
        <f>訂單詳細資料表格[[#This Row],[數量]]*訂單詳細資料表格[[#This Row],[售價]]</f>
        <v>18471</v>
      </c>
      <c r="G1567" s="131">
        <f>訂單詳細資料表格[[#This Row],[數量]]*VLOOKUP(訂單詳細資料表格[[#This Row],[產品編號]],產品資料表格[],4,FALSE)</f>
        <v>11468</v>
      </c>
    </row>
    <row r="1568" spans="2:7" ht="16.5" customHeight="1" x14ac:dyDescent="0.25">
      <c r="B1568" s="113" t="s">
        <v>1065</v>
      </c>
      <c r="C1568" s="128" t="s">
        <v>173</v>
      </c>
      <c r="D1568" s="129">
        <v>31</v>
      </c>
      <c r="E1568" s="130">
        <v>1340</v>
      </c>
      <c r="F1568" s="130">
        <f>訂單詳細資料表格[[#This Row],[數量]]*訂單詳細資料表格[[#This Row],[售價]]</f>
        <v>41540</v>
      </c>
      <c r="G1568" s="131">
        <f>訂單詳細資料表格[[#This Row],[數量]]*VLOOKUP(訂單詳細資料表格[[#This Row],[產品編號]],產品資料表格[],4,FALSE)</f>
        <v>22413</v>
      </c>
    </row>
    <row r="1569" spans="2:7" ht="16.5" customHeight="1" x14ac:dyDescent="0.25">
      <c r="B1569" s="113" t="s">
        <v>1065</v>
      </c>
      <c r="C1569" s="128" t="s">
        <v>7</v>
      </c>
      <c r="D1569" s="129">
        <v>32</v>
      </c>
      <c r="E1569" s="130">
        <v>2387</v>
      </c>
      <c r="F1569" s="130">
        <f>訂單詳細資料表格[[#This Row],[數量]]*訂單詳細資料表格[[#This Row],[售價]]</f>
        <v>76384</v>
      </c>
      <c r="G1569" s="131">
        <f>訂單詳細資料表格[[#This Row],[數量]]*VLOOKUP(訂單詳細資料表格[[#This Row],[產品編號]],產品資料表格[],4,FALSE)</f>
        <v>36992</v>
      </c>
    </row>
    <row r="1570" spans="2:7" ht="16.5" customHeight="1" x14ac:dyDescent="0.25">
      <c r="B1570" s="113" t="s">
        <v>1065</v>
      </c>
      <c r="C1570" s="128" t="s">
        <v>10</v>
      </c>
      <c r="D1570" s="129">
        <v>46</v>
      </c>
      <c r="E1570" s="130">
        <v>1430</v>
      </c>
      <c r="F1570" s="130">
        <f>訂單詳細資料表格[[#This Row],[數量]]*訂單詳細資料表格[[#This Row],[售價]]</f>
        <v>65780</v>
      </c>
      <c r="G1570" s="131">
        <f>訂單詳細資料表格[[#This Row],[數量]]*VLOOKUP(訂單詳細資料表格[[#This Row],[產品編號]],產品資料表格[],4,FALSE)</f>
        <v>32798</v>
      </c>
    </row>
    <row r="1571" spans="2:7" ht="16.5" customHeight="1" x14ac:dyDescent="0.25">
      <c r="B1571" s="113" t="s">
        <v>1065</v>
      </c>
      <c r="C1571" s="128" t="s">
        <v>54</v>
      </c>
      <c r="D1571" s="129">
        <v>35</v>
      </c>
      <c r="E1571" s="130">
        <v>129</v>
      </c>
      <c r="F1571" s="130">
        <f>訂單詳細資料表格[[#This Row],[數量]]*訂單詳細資料表格[[#This Row],[售價]]</f>
        <v>4515</v>
      </c>
      <c r="G1571" s="131">
        <f>訂單詳細資料表格[[#This Row],[數量]]*VLOOKUP(訂單詳細資料表格[[#This Row],[產品編號]],產品資料表格[],4,FALSE)</f>
        <v>3150</v>
      </c>
    </row>
    <row r="1572" spans="2:7" ht="16.5" customHeight="1" x14ac:dyDescent="0.25">
      <c r="B1572" s="113" t="s">
        <v>1271</v>
      </c>
      <c r="C1572" s="128" t="s">
        <v>24</v>
      </c>
      <c r="D1572" s="129">
        <v>61</v>
      </c>
      <c r="E1572" s="130">
        <v>1203</v>
      </c>
      <c r="F1572" s="130">
        <f>訂單詳細資料表格[[#This Row],[數量]]*訂單詳細資料表格[[#This Row],[售價]]</f>
        <v>73383</v>
      </c>
      <c r="G1572" s="131">
        <f>訂單詳細資料表格[[#This Row],[數量]]*VLOOKUP(訂單詳細資料表格[[#This Row],[產品編號]],產品資料表格[],4,FALSE)</f>
        <v>39040</v>
      </c>
    </row>
    <row r="1573" spans="2:7" ht="16.5" customHeight="1" x14ac:dyDescent="0.25">
      <c r="B1573" s="113" t="s">
        <v>1271</v>
      </c>
      <c r="C1573" s="128" t="s">
        <v>10</v>
      </c>
      <c r="D1573" s="129">
        <v>65</v>
      </c>
      <c r="E1573" s="130">
        <v>1797</v>
      </c>
      <c r="F1573" s="130">
        <f>訂單詳細資料表格[[#This Row],[數量]]*訂單詳細資料表格[[#This Row],[售價]]</f>
        <v>116805</v>
      </c>
      <c r="G1573" s="131">
        <f>訂單詳細資料表格[[#This Row],[數量]]*VLOOKUP(訂單詳細資料表格[[#This Row],[產品編號]],產品資料表格[],4,FALSE)</f>
        <v>46345</v>
      </c>
    </row>
    <row r="1574" spans="2:7" ht="16.5" customHeight="1" x14ac:dyDescent="0.25">
      <c r="B1574" s="113" t="s">
        <v>1272</v>
      </c>
      <c r="C1574" s="128" t="s">
        <v>40</v>
      </c>
      <c r="D1574" s="129">
        <v>11</v>
      </c>
      <c r="E1574" s="130">
        <v>143</v>
      </c>
      <c r="F1574" s="130">
        <f>訂單詳細資料表格[[#This Row],[數量]]*訂單詳細資料表格[[#This Row],[售價]]</f>
        <v>1573</v>
      </c>
      <c r="G1574" s="131">
        <f>訂單詳細資料表格[[#This Row],[數量]]*VLOOKUP(訂單詳細資料表格[[#This Row],[產品編號]],產品資料表格[],4,FALSE)</f>
        <v>1078</v>
      </c>
    </row>
    <row r="1575" spans="2:7" ht="16.5" customHeight="1" x14ac:dyDescent="0.25">
      <c r="B1575" s="113" t="s">
        <v>1272</v>
      </c>
      <c r="C1575" s="128" t="s">
        <v>31</v>
      </c>
      <c r="D1575" s="129">
        <v>31</v>
      </c>
      <c r="E1575" s="130">
        <v>1975</v>
      </c>
      <c r="F1575" s="130">
        <f>訂單詳細資料表格[[#This Row],[數量]]*訂單詳細資料表格[[#This Row],[售價]]</f>
        <v>61225</v>
      </c>
      <c r="G1575" s="131">
        <f>訂單詳細資料表格[[#This Row],[數量]]*VLOOKUP(訂單詳細資料表格[[#This Row],[產品編號]],產品資料表格[],4,FALSE)</f>
        <v>29357</v>
      </c>
    </row>
    <row r="1576" spans="2:7" ht="16.5" customHeight="1" x14ac:dyDescent="0.25">
      <c r="B1576" s="113" t="s">
        <v>1066</v>
      </c>
      <c r="C1576" s="128" t="s">
        <v>48</v>
      </c>
      <c r="D1576" s="129">
        <v>21</v>
      </c>
      <c r="E1576" s="130">
        <v>278</v>
      </c>
      <c r="F1576" s="130">
        <f>訂單詳細資料表格[[#This Row],[數量]]*訂單詳細資料表格[[#This Row],[售價]]</f>
        <v>5838</v>
      </c>
      <c r="G1576" s="131">
        <f>訂單詳細資料表格[[#This Row],[數量]]*VLOOKUP(訂單詳細資料表格[[#This Row],[產品編號]],產品資料表格[],4,FALSE)</f>
        <v>3843</v>
      </c>
    </row>
    <row r="1577" spans="2:7" ht="16.5" customHeight="1" x14ac:dyDescent="0.25">
      <c r="B1577" s="113" t="s">
        <v>1066</v>
      </c>
      <c r="C1577" s="128" t="s">
        <v>17</v>
      </c>
      <c r="D1577" s="129">
        <v>66</v>
      </c>
      <c r="E1577" s="130">
        <v>175</v>
      </c>
      <c r="F1577" s="130">
        <f>訂單詳細資料表格[[#This Row],[數量]]*訂單詳細資料表格[[#This Row],[售價]]</f>
        <v>11550</v>
      </c>
      <c r="G1577" s="131">
        <f>訂單詳細資料表格[[#This Row],[數量]]*VLOOKUP(訂單詳細資料表格[[#This Row],[產品編號]],產品資料表格[],4,FALSE)</f>
        <v>6996</v>
      </c>
    </row>
    <row r="1578" spans="2:7" ht="16.5" customHeight="1" x14ac:dyDescent="0.25">
      <c r="B1578" s="113" t="s">
        <v>1066</v>
      </c>
      <c r="C1578" s="128" t="s">
        <v>40</v>
      </c>
      <c r="D1578" s="129">
        <v>48</v>
      </c>
      <c r="E1578" s="130">
        <v>134</v>
      </c>
      <c r="F1578" s="130">
        <f>訂單詳細資料表格[[#This Row],[數量]]*訂單詳細資料表格[[#This Row],[售價]]</f>
        <v>6432</v>
      </c>
      <c r="G1578" s="131">
        <f>訂單詳細資料表格[[#This Row],[數量]]*VLOOKUP(訂單詳細資料表格[[#This Row],[產品編號]],產品資料表格[],4,FALSE)</f>
        <v>4704</v>
      </c>
    </row>
    <row r="1579" spans="2:7" ht="16.5" customHeight="1" x14ac:dyDescent="0.25">
      <c r="B1579" s="113" t="s">
        <v>1066</v>
      </c>
      <c r="C1579" s="128" t="s">
        <v>8</v>
      </c>
      <c r="D1579" s="129">
        <v>32</v>
      </c>
      <c r="E1579" s="130">
        <v>1584</v>
      </c>
      <c r="F1579" s="130">
        <f>訂單詳細資料表格[[#This Row],[數量]]*訂單詳細資料表格[[#This Row],[售價]]</f>
        <v>50688</v>
      </c>
      <c r="G1579" s="131">
        <f>訂單詳細資料表格[[#This Row],[數量]]*VLOOKUP(訂單詳細資料表格[[#This Row],[產品編號]],產品資料表格[],4,FALSE)</f>
        <v>33408</v>
      </c>
    </row>
    <row r="1580" spans="2:7" ht="16.5" customHeight="1" x14ac:dyDescent="0.25">
      <c r="B1580" s="113" t="s">
        <v>1066</v>
      </c>
      <c r="C1580" s="128" t="s">
        <v>36</v>
      </c>
      <c r="D1580" s="129">
        <v>50</v>
      </c>
      <c r="E1580" s="130">
        <v>1809</v>
      </c>
      <c r="F1580" s="130">
        <f>訂單詳細資料表格[[#This Row],[數量]]*訂單詳細資料表格[[#This Row],[售價]]</f>
        <v>90450</v>
      </c>
      <c r="G1580" s="131">
        <f>訂單詳細資料表格[[#This Row],[數量]]*VLOOKUP(訂單詳細資料表格[[#This Row],[產品編號]],產品資料表格[],4,FALSE)</f>
        <v>49600</v>
      </c>
    </row>
    <row r="1581" spans="2:7" ht="16.5" customHeight="1" x14ac:dyDescent="0.25">
      <c r="B1581" s="113" t="s">
        <v>1066</v>
      </c>
      <c r="C1581" s="128" t="s">
        <v>54</v>
      </c>
      <c r="D1581" s="129">
        <v>64</v>
      </c>
      <c r="E1581" s="130">
        <v>178</v>
      </c>
      <c r="F1581" s="130">
        <f>訂單詳細資料表格[[#This Row],[數量]]*訂單詳細資料表格[[#This Row],[售價]]</f>
        <v>11392</v>
      </c>
      <c r="G1581" s="131">
        <f>訂單詳細資料表格[[#This Row],[數量]]*VLOOKUP(訂單詳細資料表格[[#This Row],[產品編號]],產品資料表格[],4,FALSE)</f>
        <v>5760</v>
      </c>
    </row>
    <row r="1582" spans="2:7" ht="16.5" customHeight="1" x14ac:dyDescent="0.25">
      <c r="B1582" s="113" t="s">
        <v>1273</v>
      </c>
      <c r="C1582" s="128" t="s">
        <v>38</v>
      </c>
      <c r="D1582" s="129">
        <v>35</v>
      </c>
      <c r="E1582" s="130">
        <v>2502</v>
      </c>
      <c r="F1582" s="130">
        <f>訂單詳細資料表格[[#This Row],[數量]]*訂單詳細資料表格[[#This Row],[售價]]</f>
        <v>87570</v>
      </c>
      <c r="G1582" s="131">
        <f>訂單詳細資料表格[[#This Row],[數量]]*VLOOKUP(訂單詳細資料表格[[#This Row],[產品編號]],產品資料表格[],4,FALSE)</f>
        <v>37380</v>
      </c>
    </row>
    <row r="1583" spans="2:7" ht="16.5" customHeight="1" x14ac:dyDescent="0.25">
      <c r="B1583" s="113" t="s">
        <v>1067</v>
      </c>
      <c r="C1583" s="128" t="s">
        <v>0</v>
      </c>
      <c r="D1583" s="129">
        <v>38</v>
      </c>
      <c r="E1583" s="130">
        <v>1800</v>
      </c>
      <c r="F1583" s="130">
        <f>訂單詳細資料表格[[#This Row],[數量]]*訂單詳細資料表格[[#This Row],[售價]]</f>
        <v>68400</v>
      </c>
      <c r="G1583" s="131">
        <f>訂單詳細資料表格[[#This Row],[數量]]*VLOOKUP(訂單詳細資料表格[[#This Row],[產品編號]],產品資料表格[],4,FALSE)</f>
        <v>41762</v>
      </c>
    </row>
    <row r="1584" spans="2:7" ht="16.5" customHeight="1" x14ac:dyDescent="0.25">
      <c r="B1584" s="113" t="s">
        <v>1068</v>
      </c>
      <c r="C1584" s="128" t="s">
        <v>15</v>
      </c>
      <c r="D1584" s="129">
        <v>46</v>
      </c>
      <c r="E1584" s="130">
        <v>1674</v>
      </c>
      <c r="F1584" s="130">
        <f>訂單詳細資料表格[[#This Row],[數量]]*訂單詳細資料表格[[#This Row],[售價]]</f>
        <v>77004</v>
      </c>
      <c r="G1584" s="131">
        <f>訂單詳細資料表格[[#This Row],[數量]]*VLOOKUP(訂單詳細資料表格[[#This Row],[產品編號]],產品資料表格[],4,FALSE)</f>
        <v>30314</v>
      </c>
    </row>
    <row r="1585" spans="2:7" ht="16.5" customHeight="1" x14ac:dyDescent="0.25">
      <c r="B1585" s="113" t="s">
        <v>1274</v>
      </c>
      <c r="C1585" s="128" t="s">
        <v>0</v>
      </c>
      <c r="D1585" s="129">
        <v>18</v>
      </c>
      <c r="E1585" s="130">
        <v>1772</v>
      </c>
      <c r="F1585" s="130">
        <f>訂單詳細資料表格[[#This Row],[數量]]*訂單詳細資料表格[[#This Row],[售價]]</f>
        <v>31896</v>
      </c>
      <c r="G1585" s="131">
        <f>訂單詳細資料表格[[#This Row],[數量]]*VLOOKUP(訂單詳細資料表格[[#This Row],[產品編號]],產品資料表格[],4,FALSE)</f>
        <v>19782</v>
      </c>
    </row>
    <row r="1586" spans="2:7" ht="16.5" customHeight="1" x14ac:dyDescent="0.25">
      <c r="B1586" s="113" t="s">
        <v>1069</v>
      </c>
      <c r="C1586" s="128" t="s">
        <v>12</v>
      </c>
      <c r="D1586" s="129">
        <v>44</v>
      </c>
      <c r="E1586" s="130">
        <v>1926</v>
      </c>
      <c r="F1586" s="130">
        <f>訂單詳細資料表格[[#This Row],[數量]]*訂單詳細資料表格[[#This Row],[售價]]</f>
        <v>84744</v>
      </c>
      <c r="G1586" s="131">
        <f>訂單詳細資料表格[[#This Row],[數量]]*VLOOKUP(訂單詳細資料表格[[#This Row],[產品編號]],產品資料表格[],4,FALSE)</f>
        <v>49368</v>
      </c>
    </row>
    <row r="1587" spans="2:7" ht="16.5" customHeight="1" x14ac:dyDescent="0.25">
      <c r="B1587" s="113" t="s">
        <v>1275</v>
      </c>
      <c r="C1587" s="128" t="s">
        <v>17</v>
      </c>
      <c r="D1587" s="129">
        <v>39</v>
      </c>
      <c r="E1587" s="130">
        <v>191</v>
      </c>
      <c r="F1587" s="130">
        <f>訂單詳細資料表格[[#This Row],[數量]]*訂單詳細資料表格[[#This Row],[售價]]</f>
        <v>7449</v>
      </c>
      <c r="G1587" s="131">
        <f>訂單詳細資料表格[[#This Row],[數量]]*VLOOKUP(訂單詳細資料表格[[#This Row],[產品編號]],產品資料表格[],4,FALSE)</f>
        <v>4134</v>
      </c>
    </row>
    <row r="1588" spans="2:7" ht="16.5" customHeight="1" x14ac:dyDescent="0.25">
      <c r="B1588" s="113" t="s">
        <v>1070</v>
      </c>
      <c r="C1588" s="128" t="s">
        <v>38</v>
      </c>
      <c r="D1588" s="129">
        <v>22</v>
      </c>
      <c r="E1588" s="130">
        <v>2081</v>
      </c>
      <c r="F1588" s="130">
        <f>訂單詳細資料表格[[#This Row],[數量]]*訂單詳細資料表格[[#This Row],[售價]]</f>
        <v>45782</v>
      </c>
      <c r="G1588" s="131">
        <f>訂單詳細資料表格[[#This Row],[數量]]*VLOOKUP(訂單詳細資料表格[[#This Row],[產品編號]],產品資料表格[],4,FALSE)</f>
        <v>23496</v>
      </c>
    </row>
    <row r="1589" spans="2:7" ht="16.5" customHeight="1" x14ac:dyDescent="0.25">
      <c r="B1589" s="113" t="s">
        <v>1070</v>
      </c>
      <c r="C1589" s="128" t="s">
        <v>1289</v>
      </c>
      <c r="D1589" s="129">
        <v>46</v>
      </c>
      <c r="E1589" s="130">
        <v>719</v>
      </c>
      <c r="F1589" s="130">
        <f>訂單詳細資料表格[[#This Row],[數量]]*訂單詳細資料表格[[#This Row],[售價]]</f>
        <v>33074</v>
      </c>
      <c r="G1589" s="131">
        <f>訂單詳細資料表格[[#This Row],[數量]]*VLOOKUP(訂單詳細資料表格[[#This Row],[產品編號]],產品資料表格[],4,FALSE)</f>
        <v>20746</v>
      </c>
    </row>
    <row r="1590" spans="2:7" ht="16.5" customHeight="1" x14ac:dyDescent="0.25">
      <c r="B1590" s="113" t="s">
        <v>1070</v>
      </c>
      <c r="C1590" s="128" t="s">
        <v>49</v>
      </c>
      <c r="D1590" s="129">
        <v>29</v>
      </c>
      <c r="E1590" s="130">
        <v>2493</v>
      </c>
      <c r="F1590" s="130">
        <f>訂單詳細資料表格[[#This Row],[數量]]*訂單詳細資料表格[[#This Row],[售價]]</f>
        <v>72297</v>
      </c>
      <c r="G1590" s="131">
        <f>訂單詳細資料表格[[#This Row],[數量]]*VLOOKUP(訂單詳細資料表格[[#This Row],[產品編號]],產品資料表格[],4,FALSE)</f>
        <v>33698</v>
      </c>
    </row>
    <row r="1591" spans="2:7" ht="16.5" customHeight="1" x14ac:dyDescent="0.25">
      <c r="B1591" s="113" t="s">
        <v>1070</v>
      </c>
      <c r="C1591" s="128" t="s">
        <v>32</v>
      </c>
      <c r="D1591" s="129">
        <v>42</v>
      </c>
      <c r="E1591" s="130">
        <v>1181</v>
      </c>
      <c r="F1591" s="130">
        <f>訂單詳細資料表格[[#This Row],[數量]]*訂單詳細資料表格[[#This Row],[售價]]</f>
        <v>49602</v>
      </c>
      <c r="G1591" s="131">
        <f>訂單詳細資料表格[[#This Row],[數量]]*VLOOKUP(訂單詳細資料表格[[#This Row],[產品編號]],產品資料表格[],4,FALSE)</f>
        <v>33264</v>
      </c>
    </row>
    <row r="1592" spans="2:7" ht="16.5" customHeight="1" x14ac:dyDescent="0.25">
      <c r="B1592" s="113" t="s">
        <v>1070</v>
      </c>
      <c r="C1592" s="128" t="s">
        <v>12</v>
      </c>
      <c r="D1592" s="129">
        <v>18</v>
      </c>
      <c r="E1592" s="130">
        <v>2017</v>
      </c>
      <c r="F1592" s="130">
        <f>訂單詳細資料表格[[#This Row],[數量]]*訂單詳細資料表格[[#This Row],[售價]]</f>
        <v>36306</v>
      </c>
      <c r="G1592" s="131">
        <f>訂單詳細資料表格[[#This Row],[數量]]*VLOOKUP(訂單詳細資料表格[[#This Row],[產品編號]],產品資料表格[],4,FALSE)</f>
        <v>20196</v>
      </c>
    </row>
    <row r="1593" spans="2:7" ht="16.5" customHeight="1" x14ac:dyDescent="0.25">
      <c r="B1593" s="113" t="s">
        <v>1070</v>
      </c>
      <c r="C1593" s="128" t="s">
        <v>24</v>
      </c>
      <c r="D1593" s="129">
        <v>30</v>
      </c>
      <c r="E1593" s="130">
        <v>983</v>
      </c>
      <c r="F1593" s="130">
        <f>訂單詳細資料表格[[#This Row],[數量]]*訂單詳細資料表格[[#This Row],[售價]]</f>
        <v>29490</v>
      </c>
      <c r="G1593" s="131">
        <f>訂單詳細資料表格[[#This Row],[數量]]*VLOOKUP(訂單詳細資料表格[[#This Row],[產品編號]],產品資料表格[],4,FALSE)</f>
        <v>19200</v>
      </c>
    </row>
    <row r="1594" spans="2:7" ht="16.5" customHeight="1" x14ac:dyDescent="0.25">
      <c r="B1594" s="113" t="s">
        <v>1070</v>
      </c>
      <c r="C1594" s="128" t="s">
        <v>8</v>
      </c>
      <c r="D1594" s="129">
        <v>55</v>
      </c>
      <c r="E1594" s="130">
        <v>1835</v>
      </c>
      <c r="F1594" s="130">
        <f>訂單詳細資料表格[[#This Row],[數量]]*訂單詳細資料表格[[#This Row],[售價]]</f>
        <v>100925</v>
      </c>
      <c r="G1594" s="131">
        <f>訂單詳細資料表格[[#This Row],[數量]]*VLOOKUP(訂單詳細資料表格[[#This Row],[產品編號]],產品資料表格[],4,FALSE)</f>
        <v>57420</v>
      </c>
    </row>
    <row r="1595" spans="2:7" ht="16.5" customHeight="1" x14ac:dyDescent="0.25">
      <c r="B1595" s="113" t="s">
        <v>1070</v>
      </c>
      <c r="C1595" s="128" t="s">
        <v>36</v>
      </c>
      <c r="D1595" s="129">
        <v>60</v>
      </c>
      <c r="E1595" s="130">
        <v>1374</v>
      </c>
      <c r="F1595" s="130">
        <f>訂單詳細資料表格[[#This Row],[數量]]*訂單詳細資料表格[[#This Row],[售價]]</f>
        <v>82440</v>
      </c>
      <c r="G1595" s="131">
        <f>訂單詳細資料表格[[#This Row],[數量]]*VLOOKUP(訂單詳細資料表格[[#This Row],[產品編號]],產品資料表格[],4,FALSE)</f>
        <v>59520</v>
      </c>
    </row>
    <row r="1596" spans="2:7" ht="16.5" customHeight="1" x14ac:dyDescent="0.25">
      <c r="B1596" s="113" t="s">
        <v>1070</v>
      </c>
      <c r="C1596" s="128" t="s">
        <v>19</v>
      </c>
      <c r="D1596" s="129">
        <v>44</v>
      </c>
      <c r="E1596" s="130">
        <v>395</v>
      </c>
      <c r="F1596" s="130">
        <f>訂單詳細資料表格[[#This Row],[數量]]*訂單詳細資料表格[[#This Row],[售價]]</f>
        <v>17380</v>
      </c>
      <c r="G1596" s="131">
        <f>訂單詳細資料表格[[#This Row],[數量]]*VLOOKUP(訂單詳細資料表格[[#This Row],[產品編號]],產品資料表格[],4,FALSE)</f>
        <v>13200</v>
      </c>
    </row>
    <row r="1597" spans="2:7" ht="16.5" customHeight="1" x14ac:dyDescent="0.25">
      <c r="B1597" s="113" t="s">
        <v>1071</v>
      </c>
      <c r="C1597" s="128" t="s">
        <v>12</v>
      </c>
      <c r="D1597" s="129">
        <v>45</v>
      </c>
      <c r="E1597" s="130">
        <v>2425</v>
      </c>
      <c r="F1597" s="130">
        <f>訂單詳細資料表格[[#This Row],[數量]]*訂單詳細資料表格[[#This Row],[售價]]</f>
        <v>109125</v>
      </c>
      <c r="G1597" s="131">
        <f>訂單詳細資料表格[[#This Row],[數量]]*VLOOKUP(訂單詳細資料表格[[#This Row],[產品編號]],產品資料表格[],4,FALSE)</f>
        <v>50490</v>
      </c>
    </row>
    <row r="1598" spans="2:7" ht="16.5" customHeight="1" x14ac:dyDescent="0.25">
      <c r="B1598" s="113" t="s">
        <v>1071</v>
      </c>
      <c r="C1598" s="128" t="s">
        <v>10</v>
      </c>
      <c r="D1598" s="129">
        <v>46</v>
      </c>
      <c r="E1598" s="130">
        <v>1695</v>
      </c>
      <c r="F1598" s="130">
        <f>訂單詳細資料表格[[#This Row],[數量]]*訂單詳細資料表格[[#This Row],[售價]]</f>
        <v>77970</v>
      </c>
      <c r="G1598" s="131">
        <f>訂單詳細資料表格[[#This Row],[數量]]*VLOOKUP(訂單詳細資料表格[[#This Row],[產品編號]],產品資料表格[],4,FALSE)</f>
        <v>32798</v>
      </c>
    </row>
    <row r="1599" spans="2:7" ht="16.5" customHeight="1" x14ac:dyDescent="0.25">
      <c r="B1599" s="113" t="s">
        <v>1071</v>
      </c>
      <c r="C1599" s="128" t="s">
        <v>54</v>
      </c>
      <c r="D1599" s="129">
        <v>34</v>
      </c>
      <c r="E1599" s="130">
        <v>134</v>
      </c>
      <c r="F1599" s="130">
        <f>訂單詳細資料表格[[#This Row],[數量]]*訂單詳細資料表格[[#This Row],[售價]]</f>
        <v>4556</v>
      </c>
      <c r="G1599" s="131">
        <f>訂單詳細資料表格[[#This Row],[數量]]*VLOOKUP(訂單詳細資料表格[[#This Row],[產品編號]],產品資料表格[],4,FALSE)</f>
        <v>3060</v>
      </c>
    </row>
    <row r="1600" spans="2:7" ht="16.5" customHeight="1" x14ac:dyDescent="0.25">
      <c r="B1600" s="113" t="s">
        <v>1276</v>
      </c>
      <c r="C1600" s="128" t="s">
        <v>15</v>
      </c>
      <c r="D1600" s="129">
        <v>33</v>
      </c>
      <c r="E1600" s="130">
        <v>1614</v>
      </c>
      <c r="F1600" s="130">
        <f>訂單詳細資料表格[[#This Row],[數量]]*訂單詳細資料表格[[#This Row],[售價]]</f>
        <v>53262</v>
      </c>
      <c r="G1600" s="131">
        <f>訂單詳細資料表格[[#This Row],[數量]]*VLOOKUP(訂單詳細資料表格[[#This Row],[產品編號]],產品資料表格[],4,FALSE)</f>
        <v>21747</v>
      </c>
    </row>
    <row r="1601" spans="2:7" ht="16.5" customHeight="1" x14ac:dyDescent="0.25">
      <c r="B1601" s="113" t="s">
        <v>1276</v>
      </c>
      <c r="C1601" s="128" t="s">
        <v>48</v>
      </c>
      <c r="D1601" s="129">
        <v>27</v>
      </c>
      <c r="E1601" s="130">
        <v>360</v>
      </c>
      <c r="F1601" s="130">
        <f>訂單詳細資料表格[[#This Row],[數量]]*訂單詳細資料表格[[#This Row],[售價]]</f>
        <v>9720</v>
      </c>
      <c r="G1601" s="131">
        <f>訂單詳細資料表格[[#This Row],[數量]]*VLOOKUP(訂單詳細資料表格[[#This Row],[產品編號]],產品資料表格[],4,FALSE)</f>
        <v>4941</v>
      </c>
    </row>
    <row r="1602" spans="2:7" ht="16.5" customHeight="1" x14ac:dyDescent="0.25">
      <c r="B1602" s="113" t="s">
        <v>1276</v>
      </c>
      <c r="C1602" s="128" t="s">
        <v>51</v>
      </c>
      <c r="D1602" s="129">
        <v>37</v>
      </c>
      <c r="E1602" s="130">
        <v>2265</v>
      </c>
      <c r="F1602" s="130">
        <f>訂單詳細資料表格[[#This Row],[數量]]*訂單詳細資料表格[[#This Row],[售價]]</f>
        <v>83805</v>
      </c>
      <c r="G1602" s="131">
        <f>訂單詳細資料表格[[#This Row],[數量]]*VLOOKUP(訂單詳細資料表格[[#This Row],[產品編號]],產品資料表格[],4,FALSE)</f>
        <v>42365</v>
      </c>
    </row>
    <row r="1603" spans="2:7" ht="16.5" customHeight="1" x14ac:dyDescent="0.25">
      <c r="B1603" s="113" t="s">
        <v>1276</v>
      </c>
      <c r="C1603" s="128" t="s">
        <v>35</v>
      </c>
      <c r="D1603" s="129">
        <v>44</v>
      </c>
      <c r="E1603" s="130">
        <v>1611</v>
      </c>
      <c r="F1603" s="130">
        <f>訂單詳細資料表格[[#This Row],[數量]]*訂單詳細資料表格[[#This Row],[售價]]</f>
        <v>70884</v>
      </c>
      <c r="G1603" s="131">
        <f>訂單詳細資料表格[[#This Row],[數量]]*VLOOKUP(訂單詳細資料表格[[#This Row],[產品編號]],產品資料表格[],4,FALSE)</f>
        <v>40964</v>
      </c>
    </row>
    <row r="1604" spans="2:7" ht="16.5" customHeight="1" x14ac:dyDescent="0.25">
      <c r="B1604" s="113" t="s">
        <v>1276</v>
      </c>
      <c r="C1604" s="128" t="s">
        <v>32</v>
      </c>
      <c r="D1604" s="129">
        <v>13</v>
      </c>
      <c r="E1604" s="130">
        <v>1104</v>
      </c>
      <c r="F1604" s="130">
        <f>訂單詳細資料表格[[#This Row],[數量]]*訂單詳細資料表格[[#This Row],[售價]]</f>
        <v>14352</v>
      </c>
      <c r="G1604" s="131">
        <f>訂單詳細資料表格[[#This Row],[數量]]*VLOOKUP(訂單詳細資料表格[[#This Row],[產品編號]],產品資料表格[],4,FALSE)</f>
        <v>10296</v>
      </c>
    </row>
    <row r="1605" spans="2:7" ht="16.5" customHeight="1" x14ac:dyDescent="0.25">
      <c r="B1605" s="113" t="s">
        <v>1276</v>
      </c>
      <c r="C1605" s="128" t="s">
        <v>27</v>
      </c>
      <c r="D1605" s="129">
        <v>27</v>
      </c>
      <c r="E1605" s="130">
        <v>1621</v>
      </c>
      <c r="F1605" s="130">
        <f>訂單詳細資料表格[[#This Row],[數量]]*訂單詳細資料表格[[#This Row],[售價]]</f>
        <v>43767</v>
      </c>
      <c r="G1605" s="131">
        <f>訂單詳細資料表格[[#This Row],[數量]]*VLOOKUP(訂單詳細資料表格[[#This Row],[產品編號]],產品資料表格[],4,FALSE)</f>
        <v>27621</v>
      </c>
    </row>
    <row r="1606" spans="2:7" ht="16.5" customHeight="1" x14ac:dyDescent="0.25">
      <c r="B1606" s="113" t="s">
        <v>1276</v>
      </c>
      <c r="C1606" s="128" t="s">
        <v>31</v>
      </c>
      <c r="D1606" s="129">
        <v>72</v>
      </c>
      <c r="E1606" s="130">
        <v>1741</v>
      </c>
      <c r="F1606" s="130">
        <f>訂單詳細資料表格[[#This Row],[數量]]*訂單詳細資料表格[[#This Row],[售價]]</f>
        <v>125352</v>
      </c>
      <c r="G1606" s="131">
        <f>訂單詳細資料表格[[#This Row],[數量]]*VLOOKUP(訂單詳細資料表格[[#This Row],[產品編號]],產品資料表格[],4,FALSE)</f>
        <v>68184</v>
      </c>
    </row>
    <row r="1607" spans="2:7" ht="16.5" customHeight="1" x14ac:dyDescent="0.25">
      <c r="B1607" s="113" t="s">
        <v>1072</v>
      </c>
      <c r="C1607" s="128" t="s">
        <v>43</v>
      </c>
      <c r="D1607" s="129">
        <v>34</v>
      </c>
      <c r="E1607" s="130">
        <v>1962</v>
      </c>
      <c r="F1607" s="130">
        <f>訂單詳細資料表格[[#This Row],[數量]]*訂單詳細資料表格[[#This Row],[售價]]</f>
        <v>66708</v>
      </c>
      <c r="G1607" s="131">
        <f>訂單詳細資料表格[[#This Row],[數量]]*VLOOKUP(訂單詳細資料表格[[#This Row],[產品編號]],產品資料表格[],4,FALSE)</f>
        <v>35802</v>
      </c>
    </row>
    <row r="1608" spans="2:7" ht="16.5" customHeight="1" x14ac:dyDescent="0.25">
      <c r="B1608" s="113" t="s">
        <v>1073</v>
      </c>
      <c r="C1608" s="128" t="s">
        <v>36</v>
      </c>
      <c r="D1608" s="129">
        <v>70</v>
      </c>
      <c r="E1608" s="130">
        <v>2108</v>
      </c>
      <c r="F1608" s="130">
        <f>訂單詳細資料表格[[#This Row],[數量]]*訂單詳細資料表格[[#This Row],[售價]]</f>
        <v>147560</v>
      </c>
      <c r="G1608" s="131">
        <f>訂單詳細資料表格[[#This Row],[數量]]*VLOOKUP(訂單詳細資料表格[[#This Row],[產品編號]],產品資料表格[],4,FALSE)</f>
        <v>69440</v>
      </c>
    </row>
    <row r="1609" spans="2:7" ht="16.5" customHeight="1" x14ac:dyDescent="0.25">
      <c r="B1609" s="113" t="s">
        <v>1073</v>
      </c>
      <c r="C1609" s="128" t="s">
        <v>5</v>
      </c>
      <c r="D1609" s="129">
        <v>54</v>
      </c>
      <c r="E1609" s="130">
        <v>538</v>
      </c>
      <c r="F1609" s="130">
        <f>訂單詳細資料表格[[#This Row],[數量]]*訂單詳細資料表格[[#This Row],[售價]]</f>
        <v>29052</v>
      </c>
      <c r="G1609" s="131">
        <f>訂單詳細資料表格[[#This Row],[數量]]*VLOOKUP(訂單詳細資料表格[[#This Row],[產品編號]],產品資料表格[],4,FALSE)</f>
        <v>11340</v>
      </c>
    </row>
    <row r="1610" spans="2:7" ht="16.5" customHeight="1" x14ac:dyDescent="0.25">
      <c r="B1610" s="113" t="s">
        <v>1073</v>
      </c>
      <c r="C1610" s="128" t="s">
        <v>53</v>
      </c>
      <c r="D1610" s="129">
        <v>12</v>
      </c>
      <c r="E1610" s="130">
        <v>1349</v>
      </c>
      <c r="F1610" s="130">
        <f>訂單詳細資料表格[[#This Row],[數量]]*訂單詳細資料表格[[#This Row],[售價]]</f>
        <v>16188</v>
      </c>
      <c r="G1610" s="131">
        <f>訂單詳細資料表格[[#This Row],[數量]]*VLOOKUP(訂單詳細資料表格[[#This Row],[產品編號]],產品資料表格[],4,FALSE)</f>
        <v>9084</v>
      </c>
    </row>
    <row r="1611" spans="2:7" ht="16.5" customHeight="1" x14ac:dyDescent="0.25">
      <c r="B1611" s="113" t="s">
        <v>786</v>
      </c>
      <c r="C1611" s="128" t="s">
        <v>29</v>
      </c>
      <c r="D1611" s="129">
        <v>29</v>
      </c>
      <c r="E1611" s="130">
        <v>1676</v>
      </c>
      <c r="F1611" s="130">
        <f>訂單詳細資料表格[[#This Row],[數量]]*訂單詳細資料表格[[#This Row],[售價]]</f>
        <v>48604</v>
      </c>
      <c r="G1611" s="131">
        <f>訂單詳細資料表格[[#This Row],[數量]]*VLOOKUP(訂單詳細資料表格[[#This Row],[產品編號]],產品資料表格[],4,FALSE)</f>
        <v>26013</v>
      </c>
    </row>
    <row r="1612" spans="2:7" ht="16.5" customHeight="1" x14ac:dyDescent="0.25">
      <c r="B1612" s="113" t="s">
        <v>1074</v>
      </c>
      <c r="C1612" s="128" t="s">
        <v>46</v>
      </c>
      <c r="D1612" s="129">
        <v>51</v>
      </c>
      <c r="E1612" s="130">
        <v>1926</v>
      </c>
      <c r="F1612" s="130">
        <f>訂單詳細資料表格[[#This Row],[數量]]*訂單詳細資料表格[[#This Row],[售價]]</f>
        <v>98226</v>
      </c>
      <c r="G1612" s="131">
        <f>訂單詳細資料表格[[#This Row],[數量]]*VLOOKUP(訂單詳細資料表格[[#This Row],[產品編號]],產品資料表格[],4,FALSE)</f>
        <v>58854</v>
      </c>
    </row>
    <row r="1613" spans="2:7" ht="16.5" customHeight="1" x14ac:dyDescent="0.25">
      <c r="B1613" s="113" t="s">
        <v>787</v>
      </c>
      <c r="C1613" s="128" t="s">
        <v>38</v>
      </c>
      <c r="D1613" s="129">
        <v>39</v>
      </c>
      <c r="E1613" s="130">
        <v>1500</v>
      </c>
      <c r="F1613" s="130">
        <f>訂單詳細資料表格[[#This Row],[數量]]*訂單詳細資料表格[[#This Row],[售價]]</f>
        <v>58500</v>
      </c>
      <c r="G1613" s="131">
        <f>訂單詳細資料表格[[#This Row],[數量]]*VLOOKUP(訂單詳細資料表格[[#This Row],[產品編號]],產品資料表格[],4,FALSE)</f>
        <v>41652</v>
      </c>
    </row>
    <row r="1614" spans="2:7" ht="16.5" customHeight="1" x14ac:dyDescent="0.25">
      <c r="B1614" s="113" t="s">
        <v>787</v>
      </c>
      <c r="C1614" s="128" t="s">
        <v>46</v>
      </c>
      <c r="D1614" s="129">
        <v>19</v>
      </c>
      <c r="E1614" s="130">
        <v>2023</v>
      </c>
      <c r="F1614" s="130">
        <f>訂單詳細資料表格[[#This Row],[數量]]*訂單詳細資料表格[[#This Row],[售價]]</f>
        <v>38437</v>
      </c>
      <c r="G1614" s="131">
        <f>訂單詳細資料表格[[#This Row],[數量]]*VLOOKUP(訂單詳細資料表格[[#This Row],[產品編號]],產品資料表格[],4,FALSE)</f>
        <v>21926</v>
      </c>
    </row>
    <row r="1615" spans="2:7" ht="16.5" customHeight="1" x14ac:dyDescent="0.25">
      <c r="B1615" s="113" t="s">
        <v>787</v>
      </c>
      <c r="C1615" s="128" t="s">
        <v>25</v>
      </c>
      <c r="D1615" s="129">
        <v>13</v>
      </c>
      <c r="E1615" s="130">
        <v>871</v>
      </c>
      <c r="F1615" s="130">
        <f>訂單詳細資料表格[[#This Row],[數量]]*訂單詳細資料表格[[#This Row],[售價]]</f>
        <v>11323</v>
      </c>
      <c r="G1615" s="131">
        <f>訂單詳細資料表格[[#This Row],[數量]]*VLOOKUP(訂單詳細資料表格[[#This Row],[產品編號]],產品資料表格[],4,FALSE)</f>
        <v>8359</v>
      </c>
    </row>
    <row r="1616" spans="2:7" ht="16.5" customHeight="1" x14ac:dyDescent="0.25">
      <c r="B1616" s="113" t="s">
        <v>787</v>
      </c>
      <c r="C1616" s="128" t="s">
        <v>10</v>
      </c>
      <c r="D1616" s="129">
        <v>24</v>
      </c>
      <c r="E1616" s="130">
        <v>974</v>
      </c>
      <c r="F1616" s="130">
        <f>訂單詳細資料表格[[#This Row],[數量]]*訂單詳細資料表格[[#This Row],[售價]]</f>
        <v>23376</v>
      </c>
      <c r="G1616" s="131">
        <f>訂單詳細資料表格[[#This Row],[數量]]*VLOOKUP(訂單詳細資料表格[[#This Row],[產品編號]],產品資料表格[],4,FALSE)</f>
        <v>17112</v>
      </c>
    </row>
    <row r="1617" spans="2:7" ht="16.5" customHeight="1" x14ac:dyDescent="0.25">
      <c r="B1617" s="113" t="s">
        <v>1075</v>
      </c>
      <c r="C1617" s="128" t="s">
        <v>13</v>
      </c>
      <c r="D1617" s="129">
        <v>14</v>
      </c>
      <c r="E1617" s="130">
        <v>437</v>
      </c>
      <c r="F1617" s="130">
        <f>訂單詳細資料表格[[#This Row],[數量]]*訂單詳細資料表格[[#This Row],[售價]]</f>
        <v>6118</v>
      </c>
      <c r="G1617" s="131">
        <f>訂單詳細資料表格[[#This Row],[數量]]*VLOOKUP(訂單詳細資料表格[[#This Row],[產品編號]],產品資料表格[],4,FALSE)</f>
        <v>3304</v>
      </c>
    </row>
    <row r="1618" spans="2:7" ht="16.5" customHeight="1" x14ac:dyDescent="0.25">
      <c r="B1618" s="113" t="s">
        <v>1075</v>
      </c>
      <c r="C1618" s="128" t="s">
        <v>7</v>
      </c>
      <c r="D1618" s="129">
        <v>48</v>
      </c>
      <c r="E1618" s="130">
        <v>2029</v>
      </c>
      <c r="F1618" s="130">
        <f>訂單詳細資料表格[[#This Row],[數量]]*訂單詳細資料表格[[#This Row],[售價]]</f>
        <v>97392</v>
      </c>
      <c r="G1618" s="131">
        <f>訂單詳細資料表格[[#This Row],[數量]]*VLOOKUP(訂單詳細資料表格[[#This Row],[產品編號]],產品資料表格[],4,FALSE)</f>
        <v>55488</v>
      </c>
    </row>
    <row r="1619" spans="2:7" ht="16.5" customHeight="1" x14ac:dyDescent="0.25">
      <c r="B1619" s="113" t="s">
        <v>788</v>
      </c>
      <c r="C1619" s="128" t="s">
        <v>10</v>
      </c>
      <c r="D1619" s="129">
        <v>21</v>
      </c>
      <c r="E1619" s="130">
        <v>1426</v>
      </c>
      <c r="F1619" s="130">
        <f>訂單詳細資料表格[[#This Row],[數量]]*訂單詳細資料表格[[#This Row],[售價]]</f>
        <v>29946</v>
      </c>
      <c r="G1619" s="131">
        <f>訂單詳細資料表格[[#This Row],[數量]]*VLOOKUP(訂單詳細資料表格[[#This Row],[產品編號]],產品資料表格[],4,FALSE)</f>
        <v>14973</v>
      </c>
    </row>
    <row r="1620" spans="2:7" ht="16.5" customHeight="1" x14ac:dyDescent="0.25">
      <c r="B1620" s="113" t="s">
        <v>1076</v>
      </c>
      <c r="C1620" s="128" t="s">
        <v>24</v>
      </c>
      <c r="D1620" s="129">
        <v>33</v>
      </c>
      <c r="E1620" s="130">
        <v>1396</v>
      </c>
      <c r="F1620" s="130">
        <f>訂單詳細資料表格[[#This Row],[數量]]*訂單詳細資料表格[[#This Row],[售價]]</f>
        <v>46068</v>
      </c>
      <c r="G1620" s="131">
        <f>訂單詳細資料表格[[#This Row],[數量]]*VLOOKUP(訂單詳細資料表格[[#This Row],[產品編號]],產品資料表格[],4,FALSE)</f>
        <v>21120</v>
      </c>
    </row>
    <row r="1621" spans="2:7" ht="16.5" customHeight="1" x14ac:dyDescent="0.25">
      <c r="B1621" s="113" t="s">
        <v>789</v>
      </c>
      <c r="C1621" s="128" t="s">
        <v>52</v>
      </c>
      <c r="D1621" s="129">
        <v>73</v>
      </c>
      <c r="E1621" s="130">
        <v>491</v>
      </c>
      <c r="F1621" s="130">
        <f>訂單詳細資料表格[[#This Row],[數量]]*訂單詳細資料表格[[#This Row],[售價]]</f>
        <v>35843</v>
      </c>
      <c r="G1621" s="131">
        <f>訂單詳細資料表格[[#This Row],[數量]]*VLOOKUP(訂單詳細資料表格[[#This Row],[產品編號]],產品資料表格[],4,FALSE)</f>
        <v>29127</v>
      </c>
    </row>
    <row r="1622" spans="2:7" ht="16.5" customHeight="1" x14ac:dyDescent="0.25">
      <c r="B1622" s="113" t="s">
        <v>789</v>
      </c>
      <c r="C1622" s="128" t="s">
        <v>31</v>
      </c>
      <c r="D1622" s="129">
        <v>31</v>
      </c>
      <c r="E1622" s="130">
        <v>1658</v>
      </c>
      <c r="F1622" s="130">
        <f>訂單詳細資料表格[[#This Row],[數量]]*訂單詳細資料表格[[#This Row],[售價]]</f>
        <v>51398</v>
      </c>
      <c r="G1622" s="131">
        <f>訂單詳細資料表格[[#This Row],[數量]]*VLOOKUP(訂單詳細資料表格[[#This Row],[產品編號]],產品資料表格[],4,FALSE)</f>
        <v>29357</v>
      </c>
    </row>
    <row r="1623" spans="2:7" ht="16.5" customHeight="1" x14ac:dyDescent="0.25">
      <c r="B1623" s="113" t="s">
        <v>1077</v>
      </c>
      <c r="C1623" s="128" t="s">
        <v>21</v>
      </c>
      <c r="D1623" s="129">
        <v>23</v>
      </c>
      <c r="E1623" s="130">
        <v>514</v>
      </c>
      <c r="F1623" s="130">
        <f>訂單詳細資料表格[[#This Row],[數量]]*訂單詳細資料表格[[#This Row],[售價]]</f>
        <v>11822</v>
      </c>
      <c r="G1623" s="131">
        <f>訂單詳細資料表格[[#This Row],[數量]]*VLOOKUP(訂單詳細資料表格[[#This Row],[產品編號]],產品資料表格[],4,FALSE)</f>
        <v>6624</v>
      </c>
    </row>
    <row r="1624" spans="2:7" ht="16.5" customHeight="1" x14ac:dyDescent="0.25">
      <c r="B1624" s="113" t="s">
        <v>1077</v>
      </c>
      <c r="C1624" s="128" t="s">
        <v>44</v>
      </c>
      <c r="D1624" s="129">
        <v>26</v>
      </c>
      <c r="E1624" s="130">
        <v>984</v>
      </c>
      <c r="F1624" s="130">
        <f>訂單詳細資料表格[[#This Row],[數量]]*訂單詳細資料表格[[#This Row],[售價]]</f>
        <v>25584</v>
      </c>
      <c r="G1624" s="131">
        <f>訂單詳細資料表格[[#This Row],[數量]]*VLOOKUP(訂單詳細資料表格[[#This Row],[產品編號]],產品資料表格[],4,FALSE)</f>
        <v>14274</v>
      </c>
    </row>
    <row r="1625" spans="2:7" ht="16.5" customHeight="1" x14ac:dyDescent="0.25">
      <c r="B1625" s="113" t="s">
        <v>1077</v>
      </c>
      <c r="C1625" s="128" t="s">
        <v>4</v>
      </c>
      <c r="D1625" s="129">
        <v>21</v>
      </c>
      <c r="E1625" s="130">
        <v>2669</v>
      </c>
      <c r="F1625" s="130">
        <f>訂單詳細資料表格[[#This Row],[數量]]*訂單詳細資料表格[[#This Row],[售價]]</f>
        <v>56049</v>
      </c>
      <c r="G1625" s="131">
        <f>訂單詳細資料表格[[#This Row],[數量]]*VLOOKUP(訂單詳細資料表格[[#This Row],[產品編號]],產品資料表格[],4,FALSE)</f>
        <v>24045</v>
      </c>
    </row>
    <row r="1626" spans="2:7" ht="16.5" customHeight="1" x14ac:dyDescent="0.25">
      <c r="B1626" s="113" t="s">
        <v>1077</v>
      </c>
      <c r="C1626" s="128" t="s">
        <v>34</v>
      </c>
      <c r="D1626" s="129">
        <v>29</v>
      </c>
      <c r="E1626" s="130">
        <v>961</v>
      </c>
      <c r="F1626" s="130">
        <f>訂單詳細資料表格[[#This Row],[數量]]*訂單詳細資料表格[[#This Row],[售價]]</f>
        <v>27869</v>
      </c>
      <c r="G1626" s="131">
        <f>訂單詳細資料表格[[#This Row],[數量]]*VLOOKUP(訂單詳細資料表格[[#This Row],[產品編號]],產品資料表格[],4,FALSE)</f>
        <v>19923</v>
      </c>
    </row>
    <row r="1627" spans="2:7" ht="16.5" customHeight="1" x14ac:dyDescent="0.25">
      <c r="B1627" s="113" t="s">
        <v>1077</v>
      </c>
      <c r="C1627" s="128" t="s">
        <v>47</v>
      </c>
      <c r="D1627" s="129">
        <v>52</v>
      </c>
      <c r="E1627" s="130">
        <v>362</v>
      </c>
      <c r="F1627" s="130">
        <f>訂單詳細資料表格[[#This Row],[數量]]*訂單詳細資料表格[[#This Row],[售價]]</f>
        <v>18824</v>
      </c>
      <c r="G1627" s="131">
        <f>訂單詳細資料表格[[#This Row],[數量]]*VLOOKUP(訂單詳細資料表格[[#This Row],[產品編號]],產品資料表格[],4,FALSE)</f>
        <v>12012</v>
      </c>
    </row>
    <row r="1628" spans="2:7" ht="16.5" customHeight="1" x14ac:dyDescent="0.25">
      <c r="B1628" s="113" t="s">
        <v>790</v>
      </c>
      <c r="C1628" s="128" t="s">
        <v>43</v>
      </c>
      <c r="D1628" s="129">
        <v>29</v>
      </c>
      <c r="E1628" s="130">
        <v>2180</v>
      </c>
      <c r="F1628" s="130">
        <f>訂單詳細資料表格[[#This Row],[數量]]*訂單詳細資料表格[[#This Row],[售價]]</f>
        <v>63220</v>
      </c>
      <c r="G1628" s="131">
        <f>訂單詳細資料表格[[#This Row],[數量]]*VLOOKUP(訂單詳細資料表格[[#This Row],[產品編號]],產品資料表格[],4,FALSE)</f>
        <v>30537</v>
      </c>
    </row>
    <row r="1629" spans="2:7" ht="16.5" customHeight="1" x14ac:dyDescent="0.25">
      <c r="B1629" s="113" t="s">
        <v>790</v>
      </c>
      <c r="C1629" s="128" t="s">
        <v>4</v>
      </c>
      <c r="D1629" s="129">
        <v>54</v>
      </c>
      <c r="E1629" s="130">
        <v>2453</v>
      </c>
      <c r="F1629" s="130">
        <f>訂單詳細資料表格[[#This Row],[數量]]*訂單詳細資料表格[[#This Row],[售價]]</f>
        <v>132462</v>
      </c>
      <c r="G1629" s="131">
        <f>訂單詳細資料表格[[#This Row],[數量]]*VLOOKUP(訂單詳細資料表格[[#This Row],[產品編號]],產品資料表格[],4,FALSE)</f>
        <v>61830</v>
      </c>
    </row>
    <row r="1630" spans="2:7" ht="16.5" customHeight="1" x14ac:dyDescent="0.25">
      <c r="B1630" s="113" t="s">
        <v>790</v>
      </c>
      <c r="C1630" s="128" t="s">
        <v>40</v>
      </c>
      <c r="D1630" s="129">
        <v>54</v>
      </c>
      <c r="E1630" s="130">
        <v>117</v>
      </c>
      <c r="F1630" s="130">
        <f>訂單詳細資料表格[[#This Row],[數量]]*訂單詳細資料表格[[#This Row],[售價]]</f>
        <v>6318</v>
      </c>
      <c r="G1630" s="131">
        <f>訂單詳細資料表格[[#This Row],[數量]]*VLOOKUP(訂單詳細資料表格[[#This Row],[產品編號]],產品資料表格[],4,FALSE)</f>
        <v>5292</v>
      </c>
    </row>
    <row r="1631" spans="2:7" ht="16.5" customHeight="1" x14ac:dyDescent="0.25">
      <c r="B1631" s="113" t="s">
        <v>790</v>
      </c>
      <c r="C1631" s="128" t="s">
        <v>25</v>
      </c>
      <c r="D1631" s="129">
        <v>15</v>
      </c>
      <c r="E1631" s="130">
        <v>1257</v>
      </c>
      <c r="F1631" s="130">
        <f>訂單詳細資料表格[[#This Row],[數量]]*訂單詳細資料表格[[#This Row],[售價]]</f>
        <v>18855</v>
      </c>
      <c r="G1631" s="131">
        <f>訂單詳細資料表格[[#This Row],[數量]]*VLOOKUP(訂單詳細資料表格[[#This Row],[產品編號]],產品資料表格[],4,FALSE)</f>
        <v>9645</v>
      </c>
    </row>
    <row r="1632" spans="2:7" ht="16.5" customHeight="1" x14ac:dyDescent="0.25">
      <c r="B1632" s="113" t="s">
        <v>791</v>
      </c>
      <c r="C1632" s="128" t="s">
        <v>16</v>
      </c>
      <c r="D1632" s="129">
        <v>41</v>
      </c>
      <c r="E1632" s="130">
        <v>1175</v>
      </c>
      <c r="F1632" s="130">
        <f>訂單詳細資料表格[[#This Row],[數量]]*訂單詳細資料表格[[#This Row],[售價]]</f>
        <v>48175</v>
      </c>
      <c r="G1632" s="131">
        <f>訂單詳細資料表格[[#This Row],[數量]]*VLOOKUP(訂單詳細資料表格[[#This Row],[產品編號]],產品資料表格[],4,FALSE)</f>
        <v>37105</v>
      </c>
    </row>
    <row r="1633" spans="2:7" ht="16.5" customHeight="1" x14ac:dyDescent="0.25">
      <c r="B1633" s="113" t="s">
        <v>791</v>
      </c>
      <c r="C1633" s="128" t="s">
        <v>21</v>
      </c>
      <c r="D1633" s="129">
        <v>64</v>
      </c>
      <c r="E1633" s="130">
        <v>436</v>
      </c>
      <c r="F1633" s="130">
        <f>訂單詳細資料表格[[#This Row],[數量]]*訂單詳細資料表格[[#This Row],[售價]]</f>
        <v>27904</v>
      </c>
      <c r="G1633" s="131">
        <f>訂單詳細資料表格[[#This Row],[數量]]*VLOOKUP(訂單詳細資料表格[[#This Row],[產品編號]],產品資料表格[],4,FALSE)</f>
        <v>18432</v>
      </c>
    </row>
    <row r="1634" spans="2:7" ht="16.5" customHeight="1" x14ac:dyDescent="0.25">
      <c r="B1634" s="113" t="s">
        <v>791</v>
      </c>
      <c r="C1634" s="128" t="s">
        <v>14</v>
      </c>
      <c r="D1634" s="129">
        <v>12</v>
      </c>
      <c r="E1634" s="130">
        <v>1201</v>
      </c>
      <c r="F1634" s="130">
        <f>訂單詳細資料表格[[#This Row],[數量]]*訂單詳細資料表格[[#This Row],[售價]]</f>
        <v>14412</v>
      </c>
      <c r="G1634" s="131">
        <f>訂單詳細資料表格[[#This Row],[數量]]*VLOOKUP(訂單詳細資料表格[[#This Row],[產品編號]],產品資料表格[],4,FALSE)</f>
        <v>7320</v>
      </c>
    </row>
    <row r="1635" spans="2:7" ht="16.5" customHeight="1" x14ac:dyDescent="0.25">
      <c r="B1635" s="113" t="s">
        <v>791</v>
      </c>
      <c r="C1635" s="128" t="s">
        <v>27</v>
      </c>
      <c r="D1635" s="129">
        <v>48</v>
      </c>
      <c r="E1635" s="130">
        <v>1479</v>
      </c>
      <c r="F1635" s="130">
        <f>訂單詳細資料表格[[#This Row],[數量]]*訂單詳細資料表格[[#This Row],[售價]]</f>
        <v>70992</v>
      </c>
      <c r="G1635" s="131">
        <f>訂單詳細資料表格[[#This Row],[數量]]*VLOOKUP(訂單詳細資料表格[[#This Row],[產品編號]],產品資料表格[],4,FALSE)</f>
        <v>49104</v>
      </c>
    </row>
    <row r="1636" spans="2:7" ht="16.5" customHeight="1" x14ac:dyDescent="0.25">
      <c r="B1636" s="113" t="s">
        <v>791</v>
      </c>
      <c r="C1636" s="128" t="s">
        <v>30</v>
      </c>
      <c r="D1636" s="129">
        <v>12</v>
      </c>
      <c r="E1636" s="130">
        <v>1917</v>
      </c>
      <c r="F1636" s="130">
        <f>訂單詳細資料表格[[#This Row],[數量]]*訂單詳細資料表格[[#This Row],[售價]]</f>
        <v>23004</v>
      </c>
      <c r="G1636" s="131">
        <f>訂單詳細資料表格[[#This Row],[數量]]*VLOOKUP(訂單詳細資料表格[[#This Row],[產品編號]],產品資料表格[],4,FALSE)</f>
        <v>13812</v>
      </c>
    </row>
    <row r="1637" spans="2:7" ht="16.5" customHeight="1" x14ac:dyDescent="0.25">
      <c r="B1637" s="113" t="s">
        <v>1078</v>
      </c>
      <c r="C1637" s="128" t="s">
        <v>45</v>
      </c>
      <c r="D1637" s="129">
        <v>51</v>
      </c>
      <c r="E1637" s="130">
        <v>909</v>
      </c>
      <c r="F1637" s="130">
        <f>訂單詳細資料表格[[#This Row],[數量]]*訂單詳細資料表格[[#This Row],[售價]]</f>
        <v>46359</v>
      </c>
      <c r="G1637" s="131">
        <f>訂單詳細資料表格[[#This Row],[數量]]*VLOOKUP(訂單詳細資料表格[[#This Row],[產品編號]],產品資料表格[],4,FALSE)</f>
        <v>30498</v>
      </c>
    </row>
    <row r="1638" spans="2:7" ht="16.5" customHeight="1" x14ac:dyDescent="0.25">
      <c r="B1638" s="113" t="s">
        <v>792</v>
      </c>
      <c r="C1638" s="128" t="s">
        <v>13</v>
      </c>
      <c r="D1638" s="129">
        <v>47</v>
      </c>
      <c r="E1638" s="130">
        <v>392</v>
      </c>
      <c r="F1638" s="130">
        <f>訂單詳細資料表格[[#This Row],[數量]]*訂單詳細資料表格[[#This Row],[售價]]</f>
        <v>18424</v>
      </c>
      <c r="G1638" s="131">
        <f>訂單詳細資料表格[[#This Row],[數量]]*VLOOKUP(訂單詳細資料表格[[#This Row],[產品編號]],產品資料表格[],4,FALSE)</f>
        <v>11092</v>
      </c>
    </row>
    <row r="1639" spans="2:7" ht="16.5" customHeight="1" x14ac:dyDescent="0.25">
      <c r="B1639" s="113" t="s">
        <v>792</v>
      </c>
      <c r="C1639" s="128" t="s">
        <v>47</v>
      </c>
      <c r="D1639" s="129">
        <v>45</v>
      </c>
      <c r="E1639" s="130">
        <v>388</v>
      </c>
      <c r="F1639" s="130">
        <f>訂單詳細資料表格[[#This Row],[數量]]*訂單詳細資料表格[[#This Row],[售價]]</f>
        <v>17460</v>
      </c>
      <c r="G1639" s="131">
        <f>訂單詳細資料表格[[#This Row],[數量]]*VLOOKUP(訂單詳細資料表格[[#This Row],[產品編號]],產品資料表格[],4,FALSE)</f>
        <v>10395</v>
      </c>
    </row>
    <row r="1640" spans="2:7" ht="16.5" customHeight="1" x14ac:dyDescent="0.25">
      <c r="B1640" s="113" t="s">
        <v>792</v>
      </c>
      <c r="C1640" s="128" t="s">
        <v>10</v>
      </c>
      <c r="D1640" s="129">
        <v>10</v>
      </c>
      <c r="E1640" s="130">
        <v>1349</v>
      </c>
      <c r="F1640" s="130">
        <f>訂單詳細資料表格[[#This Row],[數量]]*訂單詳細資料表格[[#This Row],[售價]]</f>
        <v>13490</v>
      </c>
      <c r="G1640" s="131">
        <f>訂單詳細資料表格[[#This Row],[數量]]*VLOOKUP(訂單詳細資料表格[[#This Row],[產品編號]],產品資料表格[],4,FALSE)</f>
        <v>7130</v>
      </c>
    </row>
    <row r="1641" spans="2:7" ht="16.5" customHeight="1" x14ac:dyDescent="0.25">
      <c r="B1641" s="113" t="s">
        <v>1079</v>
      </c>
      <c r="C1641" s="128" t="s">
        <v>38</v>
      </c>
      <c r="D1641" s="129">
        <v>23</v>
      </c>
      <c r="E1641" s="130">
        <v>1823</v>
      </c>
      <c r="F1641" s="130">
        <f>訂單詳細資料表格[[#This Row],[數量]]*訂單詳細資料表格[[#This Row],[售價]]</f>
        <v>41929</v>
      </c>
      <c r="G1641" s="131">
        <f>訂單詳細資料表格[[#This Row],[數量]]*VLOOKUP(訂單詳細資料表格[[#This Row],[產品編號]],產品資料表格[],4,FALSE)</f>
        <v>24564</v>
      </c>
    </row>
    <row r="1642" spans="2:7" ht="16.5" customHeight="1" x14ac:dyDescent="0.25">
      <c r="B1642" s="113" t="s">
        <v>1079</v>
      </c>
      <c r="C1642" s="128" t="s">
        <v>17</v>
      </c>
      <c r="D1642" s="129">
        <v>68</v>
      </c>
      <c r="E1642" s="130">
        <v>211</v>
      </c>
      <c r="F1642" s="130">
        <f>訂單詳細資料表格[[#This Row],[數量]]*訂單詳細資料表格[[#This Row],[售價]]</f>
        <v>14348</v>
      </c>
      <c r="G1642" s="131">
        <f>訂單詳細資料表格[[#This Row],[數量]]*VLOOKUP(訂單詳細資料表格[[#This Row],[產品編號]],產品資料表格[],4,FALSE)</f>
        <v>7208</v>
      </c>
    </row>
    <row r="1643" spans="2:7" ht="16.5" customHeight="1" x14ac:dyDescent="0.25">
      <c r="B1643" s="113" t="s">
        <v>793</v>
      </c>
      <c r="C1643" s="128" t="s">
        <v>37</v>
      </c>
      <c r="D1643" s="129">
        <v>20</v>
      </c>
      <c r="E1643" s="130">
        <v>1201</v>
      </c>
      <c r="F1643" s="130">
        <f>訂單詳細資料表格[[#This Row],[數量]]*訂單詳細資料表格[[#This Row],[售價]]</f>
        <v>24020</v>
      </c>
      <c r="G1643" s="131">
        <f>訂單詳細資料表格[[#This Row],[數量]]*VLOOKUP(訂單詳細資料表格[[#This Row],[產品編號]],產品資料表格[],4,FALSE)</f>
        <v>16100</v>
      </c>
    </row>
    <row r="1644" spans="2:7" ht="16.5" customHeight="1" x14ac:dyDescent="0.25">
      <c r="B1644" s="113" t="s">
        <v>793</v>
      </c>
      <c r="C1644" s="128" t="s">
        <v>31</v>
      </c>
      <c r="D1644" s="129">
        <v>27</v>
      </c>
      <c r="E1644" s="130">
        <v>1722</v>
      </c>
      <c r="F1644" s="130">
        <f>訂單詳細資料表格[[#This Row],[數量]]*訂單詳細資料表格[[#This Row],[售價]]</f>
        <v>46494</v>
      </c>
      <c r="G1644" s="131">
        <f>訂單詳細資料表格[[#This Row],[數量]]*VLOOKUP(訂單詳細資料表格[[#This Row],[產品編號]],產品資料表格[],4,FALSE)</f>
        <v>25569</v>
      </c>
    </row>
    <row r="1645" spans="2:7" ht="16.5" customHeight="1" x14ac:dyDescent="0.25">
      <c r="B1645" s="113" t="s">
        <v>1080</v>
      </c>
      <c r="C1645" s="128" t="s">
        <v>4</v>
      </c>
      <c r="D1645" s="129">
        <v>65</v>
      </c>
      <c r="E1645" s="130">
        <v>2289</v>
      </c>
      <c r="F1645" s="130">
        <f>訂單詳細資料表格[[#This Row],[數量]]*訂單詳細資料表格[[#This Row],[售價]]</f>
        <v>148785</v>
      </c>
      <c r="G1645" s="131">
        <f>訂單詳細資料表格[[#This Row],[數量]]*VLOOKUP(訂單詳細資料表格[[#This Row],[產品編號]],產品資料表格[],4,FALSE)</f>
        <v>74425</v>
      </c>
    </row>
    <row r="1646" spans="2:7" ht="16.5" customHeight="1" x14ac:dyDescent="0.25">
      <c r="B1646" s="113" t="s">
        <v>794</v>
      </c>
      <c r="C1646" s="128" t="s">
        <v>0</v>
      </c>
      <c r="D1646" s="129">
        <v>57</v>
      </c>
      <c r="E1646" s="130">
        <v>2097</v>
      </c>
      <c r="F1646" s="130">
        <f>訂單詳細資料表格[[#This Row],[數量]]*訂單詳細資料表格[[#This Row],[售價]]</f>
        <v>119529</v>
      </c>
      <c r="G1646" s="131">
        <f>訂單詳細資料表格[[#This Row],[數量]]*VLOOKUP(訂單詳細資料表格[[#This Row],[產品編號]],產品資料表格[],4,FALSE)</f>
        <v>62643</v>
      </c>
    </row>
    <row r="1647" spans="2:7" ht="16.5" customHeight="1" x14ac:dyDescent="0.25">
      <c r="B1647" s="113" t="s">
        <v>794</v>
      </c>
      <c r="C1647" s="128" t="s">
        <v>12</v>
      </c>
      <c r="D1647" s="129">
        <v>28</v>
      </c>
      <c r="E1647" s="130">
        <v>1439</v>
      </c>
      <c r="F1647" s="130">
        <f>訂單詳細資料表格[[#This Row],[數量]]*訂單詳細資料表格[[#This Row],[售價]]</f>
        <v>40292</v>
      </c>
      <c r="G1647" s="131">
        <f>訂單詳細資料表格[[#This Row],[數量]]*VLOOKUP(訂單詳細資料表格[[#This Row],[產品編號]],產品資料表格[],4,FALSE)</f>
        <v>31416</v>
      </c>
    </row>
    <row r="1648" spans="2:7" ht="16.5" customHeight="1" x14ac:dyDescent="0.25">
      <c r="B1648" s="113" t="s">
        <v>794</v>
      </c>
      <c r="C1648" s="128" t="s">
        <v>49</v>
      </c>
      <c r="D1648" s="129">
        <v>14</v>
      </c>
      <c r="E1648" s="130">
        <v>2592</v>
      </c>
      <c r="F1648" s="130">
        <f>訂單詳細資料表格[[#This Row],[數量]]*訂單詳細資料表格[[#This Row],[售價]]</f>
        <v>36288</v>
      </c>
      <c r="G1648" s="131">
        <f>訂單詳細資料表格[[#This Row],[數量]]*VLOOKUP(訂單詳細資料表格[[#This Row],[產品編號]],產品資料表格[],4,FALSE)</f>
        <v>16268</v>
      </c>
    </row>
    <row r="1649" spans="2:7" ht="16.5" customHeight="1" x14ac:dyDescent="0.25">
      <c r="B1649" s="113" t="s">
        <v>794</v>
      </c>
      <c r="C1649" s="128" t="s">
        <v>34</v>
      </c>
      <c r="D1649" s="129">
        <v>27</v>
      </c>
      <c r="E1649" s="130">
        <v>1189</v>
      </c>
      <c r="F1649" s="130">
        <f>訂單詳細資料表格[[#This Row],[數量]]*訂單詳細資料表格[[#This Row],[售價]]</f>
        <v>32103</v>
      </c>
      <c r="G1649" s="131">
        <f>訂單詳細資料表格[[#This Row],[數量]]*VLOOKUP(訂單詳細資料表格[[#This Row],[產品編號]],產品資料表格[],4,FALSE)</f>
        <v>18549</v>
      </c>
    </row>
    <row r="1650" spans="2:7" ht="16.5" customHeight="1" x14ac:dyDescent="0.25">
      <c r="B1650" s="113" t="s">
        <v>794</v>
      </c>
      <c r="C1650" s="128" t="s">
        <v>173</v>
      </c>
      <c r="D1650" s="129">
        <v>40</v>
      </c>
      <c r="E1650" s="130">
        <v>1039</v>
      </c>
      <c r="F1650" s="130">
        <f>訂單詳細資料表格[[#This Row],[數量]]*訂單詳細資料表格[[#This Row],[售價]]</f>
        <v>41560</v>
      </c>
      <c r="G1650" s="131">
        <f>訂單詳細資料表格[[#This Row],[數量]]*VLOOKUP(訂單詳細資料表格[[#This Row],[產品編號]],產品資料表格[],4,FALSE)</f>
        <v>28920</v>
      </c>
    </row>
    <row r="1651" spans="2:7" ht="16.5" customHeight="1" x14ac:dyDescent="0.25">
      <c r="B1651" s="113" t="s">
        <v>1081</v>
      </c>
      <c r="C1651" s="128" t="s">
        <v>41</v>
      </c>
      <c r="D1651" s="129">
        <v>42</v>
      </c>
      <c r="E1651" s="130">
        <v>1485</v>
      </c>
      <c r="F1651" s="130">
        <f>訂單詳細資料表格[[#This Row],[數量]]*訂單詳細資料表格[[#This Row],[售價]]</f>
        <v>62370</v>
      </c>
      <c r="G1651" s="131">
        <f>訂單詳細資料表格[[#This Row],[數量]]*VLOOKUP(訂單詳細資料表格[[#This Row],[產品編號]],產品資料表格[],4,FALSE)</f>
        <v>32550</v>
      </c>
    </row>
    <row r="1652" spans="2:7" ht="16.5" customHeight="1" x14ac:dyDescent="0.25">
      <c r="B1652" s="113" t="s">
        <v>1081</v>
      </c>
      <c r="C1652" s="128" t="s">
        <v>38</v>
      </c>
      <c r="D1652" s="129">
        <v>17</v>
      </c>
      <c r="E1652" s="130">
        <v>1646</v>
      </c>
      <c r="F1652" s="130">
        <f>訂單詳細資料表格[[#This Row],[數量]]*訂單詳細資料表格[[#This Row],[售價]]</f>
        <v>27982</v>
      </c>
      <c r="G1652" s="131">
        <f>訂單詳細資料表格[[#This Row],[數量]]*VLOOKUP(訂單詳細資料表格[[#This Row],[產品編號]],產品資料表格[],4,FALSE)</f>
        <v>18156</v>
      </c>
    </row>
    <row r="1653" spans="2:7" ht="16.5" customHeight="1" x14ac:dyDescent="0.25">
      <c r="B1653" s="113" t="s">
        <v>1081</v>
      </c>
      <c r="C1653" s="128" t="s">
        <v>45</v>
      </c>
      <c r="D1653" s="129">
        <v>28</v>
      </c>
      <c r="E1653" s="130">
        <v>1260</v>
      </c>
      <c r="F1653" s="130">
        <f>訂單詳細資料表格[[#This Row],[數量]]*訂單詳細資料表格[[#This Row],[售價]]</f>
        <v>35280</v>
      </c>
      <c r="G1653" s="131">
        <f>訂單詳細資料表格[[#This Row],[數量]]*VLOOKUP(訂單詳細資料表格[[#This Row],[產品編號]],產品資料表格[],4,FALSE)</f>
        <v>16744</v>
      </c>
    </row>
    <row r="1654" spans="2:7" ht="16.5" customHeight="1" x14ac:dyDescent="0.25">
      <c r="B1654" s="113" t="s">
        <v>1081</v>
      </c>
      <c r="C1654" s="128" t="s">
        <v>50</v>
      </c>
      <c r="D1654" s="129">
        <v>41</v>
      </c>
      <c r="E1654" s="130">
        <v>533</v>
      </c>
      <c r="F1654" s="130">
        <f>訂單詳細資料表格[[#This Row],[數量]]*訂單詳細資料表格[[#This Row],[售價]]</f>
        <v>21853</v>
      </c>
      <c r="G1654" s="131">
        <f>訂單詳細資料表格[[#This Row],[數量]]*VLOOKUP(訂單詳細資料表格[[#This Row],[產品編號]],產品資料表格[],4,FALSE)</f>
        <v>10004</v>
      </c>
    </row>
    <row r="1655" spans="2:7" ht="16.5" customHeight="1" x14ac:dyDescent="0.25">
      <c r="B1655" s="113" t="s">
        <v>795</v>
      </c>
      <c r="C1655" s="128" t="s">
        <v>44</v>
      </c>
      <c r="D1655" s="129">
        <v>18</v>
      </c>
      <c r="E1655" s="130">
        <v>995</v>
      </c>
      <c r="F1655" s="130">
        <f>訂單詳細資料表格[[#This Row],[數量]]*訂單詳細資料表格[[#This Row],[售價]]</f>
        <v>17910</v>
      </c>
      <c r="G1655" s="131">
        <f>訂單詳細資料表格[[#This Row],[數量]]*VLOOKUP(訂單詳細資料表格[[#This Row],[產品編號]],產品資料表格[],4,FALSE)</f>
        <v>9882</v>
      </c>
    </row>
    <row r="1656" spans="2:7" ht="16.5" customHeight="1" x14ac:dyDescent="0.25">
      <c r="B1656" s="113" t="s">
        <v>795</v>
      </c>
      <c r="C1656" s="128" t="s">
        <v>29</v>
      </c>
      <c r="D1656" s="129">
        <v>13</v>
      </c>
      <c r="E1656" s="130">
        <v>1740</v>
      </c>
      <c r="F1656" s="130">
        <f>訂單詳細資料表格[[#This Row],[數量]]*訂單詳細資料表格[[#This Row],[售價]]</f>
        <v>22620</v>
      </c>
      <c r="G1656" s="131">
        <f>訂單詳細資料表格[[#This Row],[數量]]*VLOOKUP(訂單詳細資料表格[[#This Row],[產品編號]],產品資料表格[],4,FALSE)</f>
        <v>11661</v>
      </c>
    </row>
    <row r="1657" spans="2:7" ht="16.5" customHeight="1" x14ac:dyDescent="0.25">
      <c r="B1657" s="113" t="s">
        <v>795</v>
      </c>
      <c r="C1657" s="128" t="s">
        <v>30</v>
      </c>
      <c r="D1657" s="129">
        <v>39</v>
      </c>
      <c r="E1657" s="130">
        <v>1642</v>
      </c>
      <c r="F1657" s="130">
        <f>訂單詳細資料表格[[#This Row],[數量]]*訂單詳細資料表格[[#This Row],[售價]]</f>
        <v>64038</v>
      </c>
      <c r="G1657" s="131">
        <f>訂單詳細資料表格[[#This Row],[數量]]*VLOOKUP(訂單詳細資料表格[[#This Row],[產品編號]],產品資料表格[],4,FALSE)</f>
        <v>44889</v>
      </c>
    </row>
    <row r="1658" spans="2:7" ht="16.5" customHeight="1" x14ac:dyDescent="0.25">
      <c r="B1658" s="113" t="s">
        <v>746</v>
      </c>
      <c r="C1658" s="128" t="s">
        <v>0</v>
      </c>
      <c r="D1658" s="129">
        <v>71</v>
      </c>
      <c r="E1658" s="130">
        <v>1345</v>
      </c>
      <c r="F1658" s="130">
        <f>訂單詳細資料表格[[#This Row],[數量]]*訂單詳細資料表格[[#This Row],[售價]]</f>
        <v>95495</v>
      </c>
      <c r="G1658" s="131">
        <f>訂單詳細資料表格[[#This Row],[數量]]*VLOOKUP(訂單詳細資料表格[[#This Row],[產品編號]],產品資料表格[],4,FALSE)</f>
        <v>78029</v>
      </c>
    </row>
    <row r="1659" spans="2:7" ht="16.5" customHeight="1" x14ac:dyDescent="0.25">
      <c r="B1659" s="113" t="s">
        <v>746</v>
      </c>
      <c r="C1659" s="128" t="s">
        <v>35</v>
      </c>
      <c r="D1659" s="129">
        <v>66</v>
      </c>
      <c r="E1659" s="130">
        <v>1459</v>
      </c>
      <c r="F1659" s="130">
        <f>訂單詳細資料表格[[#This Row],[數量]]*訂單詳細資料表格[[#This Row],[售價]]</f>
        <v>96294</v>
      </c>
      <c r="G1659" s="131">
        <f>訂單詳細資料表格[[#This Row],[數量]]*VLOOKUP(訂單詳細資料表格[[#This Row],[產品編號]],產品資料表格[],4,FALSE)</f>
        <v>61446</v>
      </c>
    </row>
    <row r="1660" spans="2:7" ht="16.5" customHeight="1" x14ac:dyDescent="0.25">
      <c r="B1660" s="113" t="s">
        <v>796</v>
      </c>
      <c r="C1660" s="128" t="s">
        <v>34</v>
      </c>
      <c r="D1660" s="129">
        <v>44</v>
      </c>
      <c r="E1660" s="130">
        <v>1462</v>
      </c>
      <c r="F1660" s="130">
        <f>訂單詳細資料表格[[#This Row],[數量]]*訂單詳細資料表格[[#This Row],[售價]]</f>
        <v>64328</v>
      </c>
      <c r="G1660" s="131">
        <f>訂單詳細資料表格[[#This Row],[數量]]*VLOOKUP(訂單詳細資料表格[[#This Row],[產品編號]],產品資料表格[],4,FALSE)</f>
        <v>30228</v>
      </c>
    </row>
    <row r="1661" spans="2:7" ht="16.5" customHeight="1" x14ac:dyDescent="0.25">
      <c r="B1661" s="113" t="s">
        <v>797</v>
      </c>
      <c r="C1661" s="128" t="s">
        <v>21</v>
      </c>
      <c r="D1661" s="129">
        <v>63</v>
      </c>
      <c r="E1661" s="130">
        <v>683</v>
      </c>
      <c r="F1661" s="130">
        <f>訂單詳細資料表格[[#This Row],[數量]]*訂單詳細資料表格[[#This Row],[售價]]</f>
        <v>43029</v>
      </c>
      <c r="G1661" s="131">
        <f>訂單詳細資料表格[[#This Row],[數量]]*VLOOKUP(訂單詳細資料表格[[#This Row],[產品編號]],產品資料表格[],4,FALSE)</f>
        <v>18144</v>
      </c>
    </row>
    <row r="1662" spans="2:7" ht="16.5" customHeight="1" x14ac:dyDescent="0.25">
      <c r="B1662" s="113" t="s">
        <v>797</v>
      </c>
      <c r="C1662" s="128" t="s">
        <v>27</v>
      </c>
      <c r="D1662" s="129">
        <v>48</v>
      </c>
      <c r="E1662" s="130">
        <v>1393</v>
      </c>
      <c r="F1662" s="130">
        <f>訂單詳細資料表格[[#This Row],[數量]]*訂單詳細資料表格[[#This Row],[售價]]</f>
        <v>66864</v>
      </c>
      <c r="G1662" s="131">
        <f>訂單詳細資料表格[[#This Row],[數量]]*VLOOKUP(訂單詳細資料表格[[#This Row],[產品編號]],產品資料表格[],4,FALSE)</f>
        <v>49104</v>
      </c>
    </row>
    <row r="1663" spans="2:7" ht="16.5" customHeight="1" x14ac:dyDescent="0.25">
      <c r="B1663" s="113" t="s">
        <v>1082</v>
      </c>
      <c r="C1663" s="128" t="s">
        <v>34</v>
      </c>
      <c r="D1663" s="129">
        <v>43</v>
      </c>
      <c r="E1663" s="130">
        <v>1445</v>
      </c>
      <c r="F1663" s="130">
        <f>訂單詳細資料表格[[#This Row],[數量]]*訂單詳細資料表格[[#This Row],[售價]]</f>
        <v>62135</v>
      </c>
      <c r="G1663" s="131">
        <f>訂單詳細資料表格[[#This Row],[數量]]*VLOOKUP(訂單詳細資料表格[[#This Row],[產品編號]],產品資料表格[],4,FALSE)</f>
        <v>29541</v>
      </c>
    </row>
    <row r="1664" spans="2:7" ht="16.5" customHeight="1" x14ac:dyDescent="0.25">
      <c r="B1664" s="113" t="s">
        <v>1082</v>
      </c>
      <c r="C1664" s="128" t="s">
        <v>10</v>
      </c>
      <c r="D1664" s="129">
        <v>41</v>
      </c>
      <c r="E1664" s="130">
        <v>943</v>
      </c>
      <c r="F1664" s="130">
        <f>訂單詳細資料表格[[#This Row],[數量]]*訂單詳細資料表格[[#This Row],[售價]]</f>
        <v>38663</v>
      </c>
      <c r="G1664" s="131">
        <f>訂單詳細資料表格[[#This Row],[數量]]*VLOOKUP(訂單詳細資料表格[[#This Row],[產品編號]],產品資料表格[],4,FALSE)</f>
        <v>29233</v>
      </c>
    </row>
    <row r="1665" spans="2:7" ht="16.5" customHeight="1" x14ac:dyDescent="0.25">
      <c r="B1665" s="113" t="s">
        <v>798</v>
      </c>
      <c r="C1665" s="128" t="s">
        <v>52</v>
      </c>
      <c r="D1665" s="129">
        <v>42</v>
      </c>
      <c r="E1665" s="130">
        <v>700</v>
      </c>
      <c r="F1665" s="130">
        <f>訂單詳細資料表格[[#This Row],[數量]]*訂單詳細資料表格[[#This Row],[售價]]</f>
        <v>29400</v>
      </c>
      <c r="G1665" s="131">
        <f>訂單詳細資料表格[[#This Row],[數量]]*VLOOKUP(訂單詳細資料表格[[#This Row],[產品編號]],產品資料表格[],4,FALSE)</f>
        <v>16758</v>
      </c>
    </row>
    <row r="1666" spans="2:7" ht="16.5" customHeight="1" x14ac:dyDescent="0.25">
      <c r="B1666" s="113" t="s">
        <v>799</v>
      </c>
      <c r="C1666" s="128" t="s">
        <v>15</v>
      </c>
      <c r="D1666" s="129">
        <v>68</v>
      </c>
      <c r="E1666" s="130">
        <v>1087</v>
      </c>
      <c r="F1666" s="130">
        <f>訂單詳細資料表格[[#This Row],[數量]]*訂單詳細資料表格[[#This Row],[售價]]</f>
        <v>73916</v>
      </c>
      <c r="G1666" s="131">
        <f>訂單詳細資料表格[[#This Row],[數量]]*VLOOKUP(訂單詳細資料表格[[#This Row],[產品編號]],產品資料表格[],4,FALSE)</f>
        <v>44812</v>
      </c>
    </row>
    <row r="1667" spans="2:7" ht="16.5" customHeight="1" x14ac:dyDescent="0.25">
      <c r="B1667" s="113" t="s">
        <v>799</v>
      </c>
      <c r="C1667" s="128" t="s">
        <v>47</v>
      </c>
      <c r="D1667" s="129">
        <v>31</v>
      </c>
      <c r="E1667" s="130">
        <v>405</v>
      </c>
      <c r="F1667" s="130">
        <f>訂單詳細資料表格[[#This Row],[數量]]*訂單詳細資料表格[[#This Row],[售價]]</f>
        <v>12555</v>
      </c>
      <c r="G1667" s="131">
        <f>訂單詳細資料表格[[#This Row],[數量]]*VLOOKUP(訂單詳細資料表格[[#This Row],[產品編號]],產品資料表格[],4,FALSE)</f>
        <v>7161</v>
      </c>
    </row>
    <row r="1668" spans="2:7" ht="16.5" customHeight="1" x14ac:dyDescent="0.25">
      <c r="B1668" s="113" t="s">
        <v>799</v>
      </c>
      <c r="C1668" s="128" t="s">
        <v>32</v>
      </c>
      <c r="D1668" s="129">
        <v>32</v>
      </c>
      <c r="E1668" s="130">
        <v>1516</v>
      </c>
      <c r="F1668" s="130">
        <f>訂單詳細資料表格[[#This Row],[數量]]*訂單詳細資料表格[[#This Row],[售價]]</f>
        <v>48512</v>
      </c>
      <c r="G1668" s="131">
        <f>訂單詳細資料表格[[#This Row],[數量]]*VLOOKUP(訂單詳細資料表格[[#This Row],[產品編號]],產品資料表格[],4,FALSE)</f>
        <v>25344</v>
      </c>
    </row>
    <row r="1669" spans="2:7" ht="16.5" customHeight="1" x14ac:dyDescent="0.25">
      <c r="B1669" s="113" t="s">
        <v>799</v>
      </c>
      <c r="C1669" s="128" t="s">
        <v>54</v>
      </c>
      <c r="D1669" s="129">
        <v>57</v>
      </c>
      <c r="E1669" s="130">
        <v>142</v>
      </c>
      <c r="F1669" s="130">
        <f>訂單詳細資料表格[[#This Row],[數量]]*訂單詳細資料表格[[#This Row],[售價]]</f>
        <v>8094</v>
      </c>
      <c r="G1669" s="131">
        <f>訂單詳細資料表格[[#This Row],[數量]]*VLOOKUP(訂單詳細資料表格[[#This Row],[產品編號]],產品資料表格[],4,FALSE)</f>
        <v>5130</v>
      </c>
    </row>
    <row r="1670" spans="2:7" ht="16.5" customHeight="1" x14ac:dyDescent="0.25">
      <c r="B1670" s="113" t="s">
        <v>1083</v>
      </c>
      <c r="C1670" s="128" t="s">
        <v>25</v>
      </c>
      <c r="D1670" s="129">
        <v>21</v>
      </c>
      <c r="E1670" s="130">
        <v>1259</v>
      </c>
      <c r="F1670" s="130">
        <f>訂單詳細資料表格[[#This Row],[數量]]*訂單詳細資料表格[[#This Row],[售價]]</f>
        <v>26439</v>
      </c>
      <c r="G1670" s="131">
        <f>訂單詳細資料表格[[#This Row],[數量]]*VLOOKUP(訂單詳細資料表格[[#This Row],[產品編號]],產品資料表格[],4,FALSE)</f>
        <v>13503</v>
      </c>
    </row>
    <row r="1671" spans="2:7" ht="16.5" customHeight="1" x14ac:dyDescent="0.25">
      <c r="B1671" s="113" t="s">
        <v>747</v>
      </c>
      <c r="C1671" s="128" t="s">
        <v>37</v>
      </c>
      <c r="D1671" s="129">
        <v>44</v>
      </c>
      <c r="E1671" s="130">
        <v>1631</v>
      </c>
      <c r="F1671" s="130">
        <f>訂單詳細資料表格[[#This Row],[數量]]*訂單詳細資料表格[[#This Row],[售價]]</f>
        <v>71764</v>
      </c>
      <c r="G1671" s="131">
        <f>訂單詳細資料表格[[#This Row],[數量]]*VLOOKUP(訂單詳細資料表格[[#This Row],[產品編號]],產品資料表格[],4,FALSE)</f>
        <v>35420</v>
      </c>
    </row>
    <row r="1672" spans="2:7" ht="16.5" customHeight="1" x14ac:dyDescent="0.25">
      <c r="B1672" s="113" t="s">
        <v>747</v>
      </c>
      <c r="C1672" s="128" t="s">
        <v>52</v>
      </c>
      <c r="D1672" s="129">
        <v>58</v>
      </c>
      <c r="E1672" s="130">
        <v>633</v>
      </c>
      <c r="F1672" s="130">
        <f>訂單詳細資料表格[[#This Row],[數量]]*訂單詳細資料表格[[#This Row],[售價]]</f>
        <v>36714</v>
      </c>
      <c r="G1672" s="131">
        <f>訂單詳細資料表格[[#This Row],[數量]]*VLOOKUP(訂單詳細資料表格[[#This Row],[產品編號]],產品資料表格[],4,FALSE)</f>
        <v>23142</v>
      </c>
    </row>
    <row r="1673" spans="2:7" ht="16.5" customHeight="1" x14ac:dyDescent="0.25">
      <c r="B1673" s="113" t="s">
        <v>747</v>
      </c>
      <c r="C1673" s="128" t="s">
        <v>12</v>
      </c>
      <c r="D1673" s="129">
        <v>17</v>
      </c>
      <c r="E1673" s="130">
        <v>2156</v>
      </c>
      <c r="F1673" s="130">
        <f>訂單詳細資料表格[[#This Row],[數量]]*訂單詳細資料表格[[#This Row],[售價]]</f>
        <v>36652</v>
      </c>
      <c r="G1673" s="131">
        <f>訂單詳細資料表格[[#This Row],[數量]]*VLOOKUP(訂單詳細資料表格[[#This Row],[產品編號]],產品資料表格[],4,FALSE)</f>
        <v>19074</v>
      </c>
    </row>
    <row r="1674" spans="2:7" ht="16.5" customHeight="1" x14ac:dyDescent="0.25">
      <c r="B1674" s="113" t="s">
        <v>800</v>
      </c>
      <c r="C1674" s="128" t="s">
        <v>46</v>
      </c>
      <c r="D1674" s="129">
        <v>18</v>
      </c>
      <c r="E1674" s="130">
        <v>2145</v>
      </c>
      <c r="F1674" s="130">
        <f>訂單詳細資料表格[[#This Row],[數量]]*訂單詳細資料表格[[#This Row],[售價]]</f>
        <v>38610</v>
      </c>
      <c r="G1674" s="131">
        <f>訂單詳細資料表格[[#This Row],[數量]]*VLOOKUP(訂單詳細資料表格[[#This Row],[產品編號]],產品資料表格[],4,FALSE)</f>
        <v>20772</v>
      </c>
    </row>
    <row r="1675" spans="2:7" ht="16.5" customHeight="1" x14ac:dyDescent="0.25">
      <c r="B1675" s="113" t="s">
        <v>800</v>
      </c>
      <c r="C1675" s="128" t="s">
        <v>48</v>
      </c>
      <c r="D1675" s="129">
        <v>25</v>
      </c>
      <c r="E1675" s="130">
        <v>380</v>
      </c>
      <c r="F1675" s="130">
        <f>訂單詳細資料表格[[#This Row],[數量]]*訂單詳細資料表格[[#This Row],[售價]]</f>
        <v>9500</v>
      </c>
      <c r="G1675" s="131">
        <f>訂單詳細資料表格[[#This Row],[數量]]*VLOOKUP(訂單詳細資料表格[[#This Row],[產品編號]],產品資料表格[],4,FALSE)</f>
        <v>4575</v>
      </c>
    </row>
    <row r="1676" spans="2:7" ht="16.5" customHeight="1" x14ac:dyDescent="0.25">
      <c r="B1676" s="113" t="s">
        <v>800</v>
      </c>
      <c r="C1676" s="128" t="s">
        <v>2</v>
      </c>
      <c r="D1676" s="129">
        <v>58</v>
      </c>
      <c r="E1676" s="130">
        <v>550</v>
      </c>
      <c r="F1676" s="130">
        <f>訂單詳細資料表格[[#This Row],[數量]]*訂單詳細資料表格[[#This Row],[售價]]</f>
        <v>31900</v>
      </c>
      <c r="G1676" s="131">
        <f>訂單詳細資料表格[[#This Row],[數量]]*VLOOKUP(訂單詳細資料表格[[#This Row],[產品編號]],產品資料表格[],4,FALSE)</f>
        <v>24650</v>
      </c>
    </row>
    <row r="1677" spans="2:7" ht="16.5" customHeight="1" x14ac:dyDescent="0.25">
      <c r="B1677" s="113" t="s">
        <v>800</v>
      </c>
      <c r="C1677" s="128" t="s">
        <v>40</v>
      </c>
      <c r="D1677" s="129">
        <v>68</v>
      </c>
      <c r="E1677" s="130">
        <v>132</v>
      </c>
      <c r="F1677" s="130">
        <f>訂單詳細資料表格[[#This Row],[數量]]*訂單詳細資料表格[[#This Row],[售價]]</f>
        <v>8976</v>
      </c>
      <c r="G1677" s="131">
        <f>訂單詳細資料表格[[#This Row],[數量]]*VLOOKUP(訂單詳細資料表格[[#This Row],[產品編號]],產品資料表格[],4,FALSE)</f>
        <v>6664</v>
      </c>
    </row>
    <row r="1678" spans="2:7" ht="16.5" customHeight="1" x14ac:dyDescent="0.25">
      <c r="B1678" s="113" t="s">
        <v>800</v>
      </c>
      <c r="C1678" s="128" t="s">
        <v>25</v>
      </c>
      <c r="D1678" s="129">
        <v>60</v>
      </c>
      <c r="E1678" s="130">
        <v>1199</v>
      </c>
      <c r="F1678" s="130">
        <f>訂單詳細資料表格[[#This Row],[數量]]*訂單詳細資料表格[[#This Row],[售價]]</f>
        <v>71940</v>
      </c>
      <c r="G1678" s="131">
        <f>訂單詳細資料表格[[#This Row],[數量]]*VLOOKUP(訂單詳細資料表格[[#This Row],[產品編號]],產品資料表格[],4,FALSE)</f>
        <v>38580</v>
      </c>
    </row>
    <row r="1679" spans="2:7" ht="16.5" customHeight="1" x14ac:dyDescent="0.25">
      <c r="B1679" s="113" t="s">
        <v>800</v>
      </c>
      <c r="C1679" s="128" t="s">
        <v>7</v>
      </c>
      <c r="D1679" s="129">
        <v>23</v>
      </c>
      <c r="E1679" s="130">
        <v>2193</v>
      </c>
      <c r="F1679" s="130">
        <f>訂單詳細資料表格[[#This Row],[數量]]*訂單詳細資料表格[[#This Row],[售價]]</f>
        <v>50439</v>
      </c>
      <c r="G1679" s="131">
        <f>訂單詳細資料表格[[#This Row],[數量]]*VLOOKUP(訂單詳細資料表格[[#This Row],[產品編號]],產品資料表格[],4,FALSE)</f>
        <v>26588</v>
      </c>
    </row>
    <row r="1680" spans="2:7" ht="16.5" customHeight="1" x14ac:dyDescent="0.25">
      <c r="B1680" s="113" t="s">
        <v>800</v>
      </c>
      <c r="C1680" s="128" t="s">
        <v>30</v>
      </c>
      <c r="D1680" s="129">
        <v>15</v>
      </c>
      <c r="E1680" s="130">
        <v>2518</v>
      </c>
      <c r="F1680" s="130">
        <f>訂單詳細資料表格[[#This Row],[數量]]*訂單詳細資料表格[[#This Row],[售價]]</f>
        <v>37770</v>
      </c>
      <c r="G1680" s="131">
        <f>訂單詳細資料表格[[#This Row],[數量]]*VLOOKUP(訂單詳細資料表格[[#This Row],[產品編號]],產品資料表格[],4,FALSE)</f>
        <v>17265</v>
      </c>
    </row>
    <row r="1681" spans="2:7" ht="16.5" customHeight="1" x14ac:dyDescent="0.25">
      <c r="B1681" s="113" t="s">
        <v>1084</v>
      </c>
      <c r="C1681" s="128" t="s">
        <v>16</v>
      </c>
      <c r="D1681" s="129">
        <v>29</v>
      </c>
      <c r="E1681" s="130">
        <v>2521</v>
      </c>
      <c r="F1681" s="130">
        <f>訂單詳細資料表格[[#This Row],[數量]]*訂單詳細資料表格[[#This Row],[售價]]</f>
        <v>73109</v>
      </c>
      <c r="G1681" s="131">
        <f>訂單詳細資料表格[[#This Row],[數量]]*VLOOKUP(訂單詳細資料表格[[#This Row],[產品編號]],產品資料表格[],4,FALSE)</f>
        <v>26245</v>
      </c>
    </row>
    <row r="1682" spans="2:7" ht="16.5" customHeight="1" x14ac:dyDescent="0.25">
      <c r="B1682" s="113" t="s">
        <v>1084</v>
      </c>
      <c r="C1682" s="128" t="s">
        <v>21</v>
      </c>
      <c r="D1682" s="129">
        <v>43</v>
      </c>
      <c r="E1682" s="130">
        <v>652</v>
      </c>
      <c r="F1682" s="130">
        <f>訂單詳細資料表格[[#This Row],[數量]]*訂單詳細資料表格[[#This Row],[售價]]</f>
        <v>28036</v>
      </c>
      <c r="G1682" s="131">
        <f>訂單詳細資料表格[[#This Row],[數量]]*VLOOKUP(訂單詳細資料表格[[#This Row],[產品編號]],產品資料表格[],4,FALSE)</f>
        <v>12384</v>
      </c>
    </row>
    <row r="1683" spans="2:7" ht="16.5" customHeight="1" x14ac:dyDescent="0.25">
      <c r="B1683" s="113" t="s">
        <v>1084</v>
      </c>
      <c r="C1683" s="128" t="s">
        <v>50</v>
      </c>
      <c r="D1683" s="129">
        <v>44</v>
      </c>
      <c r="E1683" s="130">
        <v>318</v>
      </c>
      <c r="F1683" s="130">
        <f>訂單詳細資料表格[[#This Row],[數量]]*訂單詳細資料表格[[#This Row],[售價]]</f>
        <v>13992</v>
      </c>
      <c r="G1683" s="131">
        <f>訂單詳細資料表格[[#This Row],[數量]]*VLOOKUP(訂單詳細資料表格[[#This Row],[產品編號]],產品資料表格[],4,FALSE)</f>
        <v>10736</v>
      </c>
    </row>
    <row r="1684" spans="2:7" ht="16.5" customHeight="1" x14ac:dyDescent="0.25">
      <c r="B1684" s="113" t="s">
        <v>1084</v>
      </c>
      <c r="C1684" s="128" t="s">
        <v>32</v>
      </c>
      <c r="D1684" s="129">
        <v>35</v>
      </c>
      <c r="E1684" s="130">
        <v>1555</v>
      </c>
      <c r="F1684" s="130">
        <f>訂單詳細資料表格[[#This Row],[數量]]*訂單詳細資料表格[[#This Row],[售價]]</f>
        <v>54425</v>
      </c>
      <c r="G1684" s="131">
        <f>訂單詳細資料表格[[#This Row],[數量]]*VLOOKUP(訂單詳細資料表格[[#This Row],[產品編號]],產品資料表格[],4,FALSE)</f>
        <v>27720</v>
      </c>
    </row>
    <row r="1685" spans="2:7" ht="16.5" customHeight="1" x14ac:dyDescent="0.25">
      <c r="B1685" s="113" t="s">
        <v>1084</v>
      </c>
      <c r="C1685" s="128" t="s">
        <v>5</v>
      </c>
      <c r="D1685" s="129">
        <v>43</v>
      </c>
      <c r="E1685" s="130">
        <v>420</v>
      </c>
      <c r="F1685" s="130">
        <f>訂單詳細資料表格[[#This Row],[數量]]*訂單詳細資料表格[[#This Row],[售價]]</f>
        <v>18060</v>
      </c>
      <c r="G1685" s="131">
        <f>訂單詳細資料表格[[#This Row],[數量]]*VLOOKUP(訂單詳細資料表格[[#This Row],[產品編號]],產品資料表格[],4,FALSE)</f>
        <v>9030</v>
      </c>
    </row>
    <row r="1686" spans="2:7" ht="16.5" customHeight="1" x14ac:dyDescent="0.25">
      <c r="B1686" s="113" t="s">
        <v>1084</v>
      </c>
      <c r="C1686" s="128" t="s">
        <v>27</v>
      </c>
      <c r="D1686" s="129">
        <v>73</v>
      </c>
      <c r="E1686" s="130">
        <v>1503</v>
      </c>
      <c r="F1686" s="130">
        <f>訂單詳細資料表格[[#This Row],[數量]]*訂單詳細資料表格[[#This Row],[售價]]</f>
        <v>109719</v>
      </c>
      <c r="G1686" s="131">
        <f>訂單詳細資料表格[[#This Row],[數量]]*VLOOKUP(訂單詳細資料表格[[#This Row],[產品編號]],產品資料表格[],4,FALSE)</f>
        <v>74679</v>
      </c>
    </row>
    <row r="1687" spans="2:7" ht="16.5" customHeight="1" x14ac:dyDescent="0.25">
      <c r="B1687" s="113" t="s">
        <v>801</v>
      </c>
      <c r="C1687" s="128" t="s">
        <v>10</v>
      </c>
      <c r="D1687" s="129">
        <v>14</v>
      </c>
      <c r="E1687" s="130">
        <v>1636</v>
      </c>
      <c r="F1687" s="130">
        <f>訂單詳細資料表格[[#This Row],[數量]]*訂單詳細資料表格[[#This Row],[售價]]</f>
        <v>22904</v>
      </c>
      <c r="G1687" s="131">
        <f>訂單詳細資料表格[[#This Row],[數量]]*VLOOKUP(訂單詳細資料表格[[#This Row],[產品編號]],產品資料表格[],4,FALSE)</f>
        <v>9982</v>
      </c>
    </row>
    <row r="1688" spans="2:7" ht="16.5" customHeight="1" x14ac:dyDescent="0.25">
      <c r="B1688" s="113" t="s">
        <v>1085</v>
      </c>
      <c r="C1688" s="128" t="s">
        <v>0</v>
      </c>
      <c r="D1688" s="129">
        <v>59</v>
      </c>
      <c r="E1688" s="130">
        <v>1577</v>
      </c>
      <c r="F1688" s="130">
        <f>訂單詳細資料表格[[#This Row],[數量]]*訂單詳細資料表格[[#This Row],[售價]]</f>
        <v>93043</v>
      </c>
      <c r="G1688" s="131">
        <f>訂單詳細資料表格[[#This Row],[數量]]*VLOOKUP(訂單詳細資料表格[[#This Row],[產品編號]],產品資料表格[],4,FALSE)</f>
        <v>64841</v>
      </c>
    </row>
    <row r="1689" spans="2:7" ht="16.5" customHeight="1" x14ac:dyDescent="0.25">
      <c r="B1689" s="113" t="s">
        <v>1085</v>
      </c>
      <c r="C1689" s="128" t="s">
        <v>2</v>
      </c>
      <c r="D1689" s="129">
        <v>44</v>
      </c>
      <c r="E1689" s="130">
        <v>768</v>
      </c>
      <c r="F1689" s="130">
        <f>訂單詳細資料表格[[#This Row],[數量]]*訂單詳細資料表格[[#This Row],[售價]]</f>
        <v>33792</v>
      </c>
      <c r="G1689" s="131">
        <f>訂單詳細資料表格[[#This Row],[數量]]*VLOOKUP(訂單詳細資料表格[[#This Row],[產品編號]],產品資料表格[],4,FALSE)</f>
        <v>18700</v>
      </c>
    </row>
    <row r="1690" spans="2:7" ht="16.5" customHeight="1" x14ac:dyDescent="0.25">
      <c r="B1690" s="113" t="s">
        <v>1085</v>
      </c>
      <c r="C1690" s="128" t="s">
        <v>40</v>
      </c>
      <c r="D1690" s="129">
        <v>45</v>
      </c>
      <c r="E1690" s="130">
        <v>144</v>
      </c>
      <c r="F1690" s="130">
        <f>訂單詳細資料表格[[#This Row],[數量]]*訂單詳細資料表格[[#This Row],[售價]]</f>
        <v>6480</v>
      </c>
      <c r="G1690" s="131">
        <f>訂單詳細資料表格[[#This Row],[數量]]*VLOOKUP(訂單詳細資料表格[[#This Row],[產品編號]],產品資料表格[],4,FALSE)</f>
        <v>4410</v>
      </c>
    </row>
    <row r="1691" spans="2:7" ht="16.5" customHeight="1" x14ac:dyDescent="0.25">
      <c r="B1691" s="113" t="s">
        <v>1085</v>
      </c>
      <c r="C1691" s="128" t="s">
        <v>32</v>
      </c>
      <c r="D1691" s="129">
        <v>14</v>
      </c>
      <c r="E1691" s="130">
        <v>1313</v>
      </c>
      <c r="F1691" s="130">
        <f>訂單詳細資料表格[[#This Row],[數量]]*訂單詳細資料表格[[#This Row],[售價]]</f>
        <v>18382</v>
      </c>
      <c r="G1691" s="131">
        <f>訂單詳細資料表格[[#This Row],[數量]]*VLOOKUP(訂單詳細資料表格[[#This Row],[產品編號]],產品資料表格[],4,FALSE)</f>
        <v>11088</v>
      </c>
    </row>
    <row r="1692" spans="2:7" ht="16.5" customHeight="1" x14ac:dyDescent="0.25">
      <c r="B1692" s="113" t="s">
        <v>1085</v>
      </c>
      <c r="C1692" s="128" t="s">
        <v>25</v>
      </c>
      <c r="D1692" s="129">
        <v>35</v>
      </c>
      <c r="E1692" s="130">
        <v>928</v>
      </c>
      <c r="F1692" s="130">
        <f>訂單詳細資料表格[[#This Row],[數量]]*訂單詳細資料表格[[#This Row],[售價]]</f>
        <v>32480</v>
      </c>
      <c r="G1692" s="131">
        <f>訂單詳細資料表格[[#This Row],[數量]]*VLOOKUP(訂單詳細資料表格[[#This Row],[產品編號]],產品資料表格[],4,FALSE)</f>
        <v>22505</v>
      </c>
    </row>
    <row r="1693" spans="2:7" ht="16.5" customHeight="1" x14ac:dyDescent="0.25">
      <c r="B1693" s="113" t="s">
        <v>1085</v>
      </c>
      <c r="C1693" s="128" t="s">
        <v>27</v>
      </c>
      <c r="D1693" s="129">
        <v>49</v>
      </c>
      <c r="E1693" s="130">
        <v>2453</v>
      </c>
      <c r="F1693" s="130">
        <f>訂單詳細資料表格[[#This Row],[數量]]*訂單詳細資料表格[[#This Row],[售價]]</f>
        <v>120197</v>
      </c>
      <c r="G1693" s="131">
        <f>訂單詳細資料表格[[#This Row],[數量]]*VLOOKUP(訂單詳細資料表格[[#This Row],[產品編號]],產品資料表格[],4,FALSE)</f>
        <v>50127</v>
      </c>
    </row>
    <row r="1694" spans="2:7" ht="16.5" customHeight="1" x14ac:dyDescent="0.25">
      <c r="B1694" s="113" t="s">
        <v>748</v>
      </c>
      <c r="C1694" s="128" t="s">
        <v>45</v>
      </c>
      <c r="D1694" s="129">
        <v>15</v>
      </c>
      <c r="E1694" s="130">
        <v>1543</v>
      </c>
      <c r="F1694" s="130">
        <f>訂單詳細資料表格[[#This Row],[數量]]*訂單詳細資料表格[[#This Row],[售價]]</f>
        <v>23145</v>
      </c>
      <c r="G1694" s="131">
        <f>訂單詳細資料表格[[#This Row],[數量]]*VLOOKUP(訂單詳細資料表格[[#This Row],[產品編號]],產品資料表格[],4,FALSE)</f>
        <v>8970</v>
      </c>
    </row>
    <row r="1695" spans="2:7" ht="16.5" customHeight="1" x14ac:dyDescent="0.25">
      <c r="B1695" s="113" t="s">
        <v>748</v>
      </c>
      <c r="C1695" s="128" t="s">
        <v>47</v>
      </c>
      <c r="D1695" s="129">
        <v>22</v>
      </c>
      <c r="E1695" s="130">
        <v>329</v>
      </c>
      <c r="F1695" s="130">
        <f>訂單詳細資料表格[[#This Row],[數量]]*訂單詳細資料表格[[#This Row],[售價]]</f>
        <v>7238</v>
      </c>
      <c r="G1695" s="131">
        <f>訂單詳細資料表格[[#This Row],[數量]]*VLOOKUP(訂單詳細資料表格[[#This Row],[產品編號]],產品資料表格[],4,FALSE)</f>
        <v>5082</v>
      </c>
    </row>
    <row r="1696" spans="2:7" ht="16.5" customHeight="1" x14ac:dyDescent="0.25">
      <c r="B1696" s="113" t="s">
        <v>802</v>
      </c>
      <c r="C1696" s="128" t="s">
        <v>13</v>
      </c>
      <c r="D1696" s="129">
        <v>31</v>
      </c>
      <c r="E1696" s="130">
        <v>487</v>
      </c>
      <c r="F1696" s="130">
        <f>訂單詳細資料表格[[#This Row],[數量]]*訂單詳細資料表格[[#This Row],[售價]]</f>
        <v>15097</v>
      </c>
      <c r="G1696" s="131">
        <f>訂單詳細資料表格[[#This Row],[數量]]*VLOOKUP(訂單詳細資料表格[[#This Row],[產品編號]],產品資料表格[],4,FALSE)</f>
        <v>7316</v>
      </c>
    </row>
    <row r="1697" spans="2:7" ht="16.5" customHeight="1" x14ac:dyDescent="0.25">
      <c r="B1697" s="113" t="s">
        <v>802</v>
      </c>
      <c r="C1697" s="128" t="s">
        <v>25</v>
      </c>
      <c r="D1697" s="129">
        <v>51</v>
      </c>
      <c r="E1697" s="130">
        <v>893</v>
      </c>
      <c r="F1697" s="130">
        <f>訂單詳細資料表格[[#This Row],[數量]]*訂單詳細資料表格[[#This Row],[售價]]</f>
        <v>45543</v>
      </c>
      <c r="G1697" s="131">
        <f>訂單詳細資料表格[[#This Row],[數量]]*VLOOKUP(訂單詳細資料表格[[#This Row],[產品編號]],產品資料表格[],4,FALSE)</f>
        <v>32793</v>
      </c>
    </row>
    <row r="1698" spans="2:7" ht="16.5" customHeight="1" x14ac:dyDescent="0.25">
      <c r="B1698" s="113" t="s">
        <v>1086</v>
      </c>
      <c r="C1698" s="128" t="s">
        <v>19</v>
      </c>
      <c r="D1698" s="129">
        <v>59</v>
      </c>
      <c r="E1698" s="130">
        <v>533</v>
      </c>
      <c r="F1698" s="130">
        <f>訂單詳細資料表格[[#This Row],[數量]]*訂單詳細資料表格[[#This Row],[售價]]</f>
        <v>31447</v>
      </c>
      <c r="G1698" s="131">
        <f>訂單詳細資料表格[[#This Row],[數量]]*VLOOKUP(訂單詳細資料表格[[#This Row],[產品編號]],產品資料表格[],4,FALSE)</f>
        <v>17700</v>
      </c>
    </row>
    <row r="1699" spans="2:7" ht="16.5" customHeight="1" x14ac:dyDescent="0.25">
      <c r="B1699" s="113" t="s">
        <v>1087</v>
      </c>
      <c r="C1699" s="128" t="s">
        <v>48</v>
      </c>
      <c r="D1699" s="129">
        <v>68</v>
      </c>
      <c r="E1699" s="130">
        <v>276</v>
      </c>
      <c r="F1699" s="130">
        <f>訂單詳細資料表格[[#This Row],[數量]]*訂單詳細資料表格[[#This Row],[售價]]</f>
        <v>18768</v>
      </c>
      <c r="G1699" s="131">
        <f>訂單詳細資料表格[[#This Row],[數量]]*VLOOKUP(訂單詳細資料表格[[#This Row],[產品編號]],產品資料表格[],4,FALSE)</f>
        <v>12444</v>
      </c>
    </row>
    <row r="1700" spans="2:7" ht="16.5" customHeight="1" x14ac:dyDescent="0.25">
      <c r="B1700" s="113" t="s">
        <v>803</v>
      </c>
      <c r="C1700" s="128" t="s">
        <v>34</v>
      </c>
      <c r="D1700" s="129">
        <v>25</v>
      </c>
      <c r="E1700" s="130">
        <v>1503</v>
      </c>
      <c r="F1700" s="130">
        <f>訂單詳細資料表格[[#This Row],[數量]]*訂單詳細資料表格[[#This Row],[售價]]</f>
        <v>37575</v>
      </c>
      <c r="G1700" s="131">
        <f>訂單詳細資料表格[[#This Row],[數量]]*VLOOKUP(訂單詳細資料表格[[#This Row],[產品編號]],產品資料表格[],4,FALSE)</f>
        <v>17175</v>
      </c>
    </row>
    <row r="1701" spans="2:7" ht="16.5" customHeight="1" x14ac:dyDescent="0.25">
      <c r="B1701" s="113" t="s">
        <v>803</v>
      </c>
      <c r="C1701" s="128" t="s">
        <v>31</v>
      </c>
      <c r="D1701" s="129">
        <v>15</v>
      </c>
      <c r="E1701" s="130">
        <v>1253</v>
      </c>
      <c r="F1701" s="130">
        <f>訂單詳細資料表格[[#This Row],[數量]]*訂單詳細資料表格[[#This Row],[售價]]</f>
        <v>18795</v>
      </c>
      <c r="G1701" s="131">
        <f>訂單詳細資料表格[[#This Row],[數量]]*VLOOKUP(訂單詳細資料表格[[#This Row],[產品編號]],產品資料表格[],4,FALSE)</f>
        <v>14205</v>
      </c>
    </row>
    <row r="1702" spans="2:7" ht="16.5" customHeight="1" x14ac:dyDescent="0.25">
      <c r="B1702" s="113" t="s">
        <v>1088</v>
      </c>
      <c r="C1702" s="128" t="s">
        <v>40</v>
      </c>
      <c r="D1702" s="129">
        <v>67</v>
      </c>
      <c r="E1702" s="130">
        <v>144</v>
      </c>
      <c r="F1702" s="130">
        <f>訂單詳細資料表格[[#This Row],[數量]]*訂單詳細資料表格[[#This Row],[售價]]</f>
        <v>9648</v>
      </c>
      <c r="G1702" s="131">
        <f>訂單詳細資料表格[[#This Row],[數量]]*VLOOKUP(訂單詳細資料表格[[#This Row],[產品編號]],產品資料表格[],4,FALSE)</f>
        <v>6566</v>
      </c>
    </row>
    <row r="1703" spans="2:7" ht="16.5" customHeight="1" x14ac:dyDescent="0.25">
      <c r="B1703" s="113" t="s">
        <v>1089</v>
      </c>
      <c r="C1703" s="128" t="s">
        <v>173</v>
      </c>
      <c r="D1703" s="129">
        <v>37</v>
      </c>
      <c r="E1703" s="130">
        <v>1337</v>
      </c>
      <c r="F1703" s="130">
        <f>訂單詳細資料表格[[#This Row],[數量]]*訂單詳細資料表格[[#This Row],[售價]]</f>
        <v>49469</v>
      </c>
      <c r="G1703" s="131">
        <f>訂單詳細資料表格[[#This Row],[數量]]*VLOOKUP(訂單詳細資料表格[[#This Row],[產品編號]],產品資料表格[],4,FALSE)</f>
        <v>26751</v>
      </c>
    </row>
    <row r="1704" spans="2:7" ht="16.5" customHeight="1" x14ac:dyDescent="0.25">
      <c r="B1704" s="113" t="s">
        <v>1090</v>
      </c>
      <c r="C1704" s="128" t="s">
        <v>38</v>
      </c>
      <c r="D1704" s="129">
        <v>49</v>
      </c>
      <c r="E1704" s="130">
        <v>2179</v>
      </c>
      <c r="F1704" s="130">
        <f>訂單詳細資料表格[[#This Row],[數量]]*訂單詳細資料表格[[#This Row],[售價]]</f>
        <v>106771</v>
      </c>
      <c r="G1704" s="131">
        <f>訂單詳細資料表格[[#This Row],[數量]]*VLOOKUP(訂單詳細資料表格[[#This Row],[產品編號]],產品資料表格[],4,FALSE)</f>
        <v>52332</v>
      </c>
    </row>
    <row r="1705" spans="2:7" ht="16.5" customHeight="1" x14ac:dyDescent="0.25">
      <c r="B1705" s="113" t="s">
        <v>1090</v>
      </c>
      <c r="C1705" s="128" t="s">
        <v>34</v>
      </c>
      <c r="D1705" s="129">
        <v>43</v>
      </c>
      <c r="E1705" s="130">
        <v>1124</v>
      </c>
      <c r="F1705" s="130">
        <f>訂單詳細資料表格[[#This Row],[數量]]*訂單詳細資料表格[[#This Row],[售價]]</f>
        <v>48332</v>
      </c>
      <c r="G1705" s="131">
        <f>訂單詳細資料表格[[#This Row],[數量]]*VLOOKUP(訂單詳細資料表格[[#This Row],[產品編號]],產品資料表格[],4,FALSE)</f>
        <v>29541</v>
      </c>
    </row>
    <row r="1706" spans="2:7" ht="16.5" customHeight="1" x14ac:dyDescent="0.25">
      <c r="B1706" s="113" t="s">
        <v>1090</v>
      </c>
      <c r="C1706" s="128" t="s">
        <v>19</v>
      </c>
      <c r="D1706" s="129">
        <v>50</v>
      </c>
      <c r="E1706" s="130">
        <v>499</v>
      </c>
      <c r="F1706" s="130">
        <f>訂單詳細資料表格[[#This Row],[數量]]*訂單詳細資料表格[[#This Row],[售價]]</f>
        <v>24950</v>
      </c>
      <c r="G1706" s="131">
        <f>訂單詳細資料表格[[#This Row],[數量]]*VLOOKUP(訂單詳細資料表格[[#This Row],[產品編號]],產品資料表格[],4,FALSE)</f>
        <v>15000</v>
      </c>
    </row>
    <row r="1707" spans="2:7" ht="16.5" customHeight="1" x14ac:dyDescent="0.25">
      <c r="B1707" s="113" t="s">
        <v>804</v>
      </c>
      <c r="C1707" s="128" t="s">
        <v>21</v>
      </c>
      <c r="D1707" s="129">
        <v>23</v>
      </c>
      <c r="E1707" s="130">
        <v>383</v>
      </c>
      <c r="F1707" s="130">
        <f>訂單詳細資料表格[[#This Row],[數量]]*訂單詳細資料表格[[#This Row],[售價]]</f>
        <v>8809</v>
      </c>
      <c r="G1707" s="131">
        <f>訂單詳細資料表格[[#This Row],[數量]]*VLOOKUP(訂單詳細資料表格[[#This Row],[產品編號]],產品資料表格[],4,FALSE)</f>
        <v>6624</v>
      </c>
    </row>
    <row r="1708" spans="2:7" ht="16.5" customHeight="1" x14ac:dyDescent="0.25">
      <c r="B1708" s="113" t="s">
        <v>804</v>
      </c>
      <c r="C1708" s="128" t="s">
        <v>43</v>
      </c>
      <c r="D1708" s="129">
        <v>51</v>
      </c>
      <c r="E1708" s="130">
        <v>1536</v>
      </c>
      <c r="F1708" s="130">
        <f>訂單詳細資料表格[[#This Row],[數量]]*訂單詳細資料表格[[#This Row],[售價]]</f>
        <v>78336</v>
      </c>
      <c r="G1708" s="131">
        <f>訂單詳細資料表格[[#This Row],[數量]]*VLOOKUP(訂單詳細資料表格[[#This Row],[產品編號]],產品資料表格[],4,FALSE)</f>
        <v>53703</v>
      </c>
    </row>
    <row r="1709" spans="2:7" ht="16.5" customHeight="1" x14ac:dyDescent="0.25">
      <c r="B1709" s="113" t="s">
        <v>804</v>
      </c>
      <c r="C1709" s="128" t="s">
        <v>24</v>
      </c>
      <c r="D1709" s="129">
        <v>18</v>
      </c>
      <c r="E1709" s="130">
        <v>1545</v>
      </c>
      <c r="F1709" s="130">
        <f>訂單詳細資料表格[[#This Row],[數量]]*訂單詳細資料表格[[#This Row],[售價]]</f>
        <v>27810</v>
      </c>
      <c r="G1709" s="131">
        <f>訂單詳細資料表格[[#This Row],[數量]]*VLOOKUP(訂單詳細資料表格[[#This Row],[產品編號]],產品資料表格[],4,FALSE)</f>
        <v>11520</v>
      </c>
    </row>
    <row r="1710" spans="2:7" ht="16.5" customHeight="1" x14ac:dyDescent="0.25">
      <c r="B1710" s="113" t="s">
        <v>804</v>
      </c>
      <c r="C1710" s="128" t="s">
        <v>34</v>
      </c>
      <c r="D1710" s="129">
        <v>12</v>
      </c>
      <c r="E1710" s="130">
        <v>1298</v>
      </c>
      <c r="F1710" s="130">
        <f>訂單詳細資料表格[[#This Row],[數量]]*訂單詳細資料表格[[#This Row],[售價]]</f>
        <v>15576</v>
      </c>
      <c r="G1710" s="131">
        <f>訂單詳細資料表格[[#This Row],[數量]]*VLOOKUP(訂單詳細資料表格[[#This Row],[產品編號]],產品資料表格[],4,FALSE)</f>
        <v>8244</v>
      </c>
    </row>
    <row r="1711" spans="2:7" ht="16.5" customHeight="1" x14ac:dyDescent="0.25">
      <c r="B1711" s="113" t="s">
        <v>804</v>
      </c>
      <c r="C1711" s="128" t="s">
        <v>29</v>
      </c>
      <c r="D1711" s="129">
        <v>16</v>
      </c>
      <c r="E1711" s="130">
        <v>1667</v>
      </c>
      <c r="F1711" s="130">
        <f>訂單詳細資料表格[[#This Row],[數量]]*訂單詳細資料表格[[#This Row],[售價]]</f>
        <v>26672</v>
      </c>
      <c r="G1711" s="131">
        <f>訂單詳細資料表格[[#This Row],[數量]]*VLOOKUP(訂單詳細資料表格[[#This Row],[產品編號]],產品資料表格[],4,FALSE)</f>
        <v>14352</v>
      </c>
    </row>
    <row r="1712" spans="2:7" ht="16.5" customHeight="1" x14ac:dyDescent="0.25">
      <c r="B1712" s="113" t="s">
        <v>804</v>
      </c>
      <c r="C1712" s="128" t="s">
        <v>30</v>
      </c>
      <c r="D1712" s="129">
        <v>24</v>
      </c>
      <c r="E1712" s="130">
        <v>2411</v>
      </c>
      <c r="F1712" s="130">
        <f>訂單詳細資料表格[[#This Row],[數量]]*訂單詳細資料表格[[#This Row],[售價]]</f>
        <v>57864</v>
      </c>
      <c r="G1712" s="131">
        <f>訂單詳細資料表格[[#This Row],[數量]]*VLOOKUP(訂單詳細資料表格[[#This Row],[產品編號]],產品資料表格[],4,FALSE)</f>
        <v>27624</v>
      </c>
    </row>
    <row r="1713" spans="2:7" ht="16.5" customHeight="1" x14ac:dyDescent="0.25">
      <c r="B1713" s="113" t="s">
        <v>805</v>
      </c>
      <c r="C1713" s="128" t="s">
        <v>15</v>
      </c>
      <c r="D1713" s="129">
        <v>43</v>
      </c>
      <c r="E1713" s="130">
        <v>1466</v>
      </c>
      <c r="F1713" s="130">
        <f>訂單詳細資料表格[[#This Row],[數量]]*訂單詳細資料表格[[#This Row],[售價]]</f>
        <v>63038</v>
      </c>
      <c r="G1713" s="131">
        <f>訂單詳細資料表格[[#This Row],[數量]]*VLOOKUP(訂單詳細資料表格[[#This Row],[產品編號]],產品資料表格[],4,FALSE)</f>
        <v>28337</v>
      </c>
    </row>
    <row r="1714" spans="2:7" ht="16.5" customHeight="1" x14ac:dyDescent="0.25">
      <c r="B1714" s="113" t="s">
        <v>805</v>
      </c>
      <c r="C1714" s="128" t="s">
        <v>38</v>
      </c>
      <c r="D1714" s="129">
        <v>16</v>
      </c>
      <c r="E1714" s="130">
        <v>1990</v>
      </c>
      <c r="F1714" s="130">
        <f>訂單詳細資料表格[[#This Row],[數量]]*訂單詳細資料表格[[#This Row],[售價]]</f>
        <v>31840</v>
      </c>
      <c r="G1714" s="131">
        <f>訂單詳細資料表格[[#This Row],[數量]]*VLOOKUP(訂單詳細資料表格[[#This Row],[產品編號]],產品資料表格[],4,FALSE)</f>
        <v>17088</v>
      </c>
    </row>
    <row r="1715" spans="2:7" ht="16.5" customHeight="1" x14ac:dyDescent="0.25">
      <c r="B1715" s="113" t="s">
        <v>805</v>
      </c>
      <c r="C1715" s="128" t="s">
        <v>44</v>
      </c>
      <c r="D1715" s="129">
        <v>50</v>
      </c>
      <c r="E1715" s="130">
        <v>1217</v>
      </c>
      <c r="F1715" s="130">
        <f>訂單詳細資料表格[[#This Row],[數量]]*訂單詳細資料表格[[#This Row],[售價]]</f>
        <v>60850</v>
      </c>
      <c r="G1715" s="131">
        <f>訂單詳細資料表格[[#This Row],[數量]]*VLOOKUP(訂單詳細資料表格[[#This Row],[產品編號]],產品資料表格[],4,FALSE)</f>
        <v>27450</v>
      </c>
    </row>
    <row r="1716" spans="2:7" ht="16.5" customHeight="1" x14ac:dyDescent="0.25">
      <c r="B1716" s="113" t="s">
        <v>805</v>
      </c>
      <c r="C1716" s="128" t="s">
        <v>51</v>
      </c>
      <c r="D1716" s="129">
        <v>40</v>
      </c>
      <c r="E1716" s="130">
        <v>1752</v>
      </c>
      <c r="F1716" s="130">
        <f>訂單詳細資料表格[[#This Row],[數量]]*訂單詳細資料表格[[#This Row],[售價]]</f>
        <v>70080</v>
      </c>
      <c r="G1716" s="131">
        <f>訂單詳細資料表格[[#This Row],[數量]]*VLOOKUP(訂單詳細資料表格[[#This Row],[產品編號]],產品資料表格[],4,FALSE)</f>
        <v>45800</v>
      </c>
    </row>
    <row r="1717" spans="2:7" ht="16.5" customHeight="1" x14ac:dyDescent="0.25">
      <c r="B1717" s="113" t="s">
        <v>805</v>
      </c>
      <c r="C1717" s="128" t="s">
        <v>40</v>
      </c>
      <c r="D1717" s="129">
        <v>26</v>
      </c>
      <c r="E1717" s="130">
        <v>126</v>
      </c>
      <c r="F1717" s="130">
        <f>訂單詳細資料表格[[#This Row],[數量]]*訂單詳細資料表格[[#This Row],[售價]]</f>
        <v>3276</v>
      </c>
      <c r="G1717" s="131">
        <f>訂單詳細資料表格[[#This Row],[數量]]*VLOOKUP(訂單詳細資料表格[[#This Row],[產品編號]],產品資料表格[],4,FALSE)</f>
        <v>2548</v>
      </c>
    </row>
    <row r="1718" spans="2:7" ht="16.5" customHeight="1" x14ac:dyDescent="0.25">
      <c r="B1718" s="113" t="s">
        <v>805</v>
      </c>
      <c r="C1718" s="128" t="s">
        <v>32</v>
      </c>
      <c r="D1718" s="129">
        <v>71</v>
      </c>
      <c r="E1718" s="130">
        <v>1527</v>
      </c>
      <c r="F1718" s="130">
        <f>訂單詳細資料表格[[#This Row],[數量]]*訂單詳細資料表格[[#This Row],[售價]]</f>
        <v>108417</v>
      </c>
      <c r="G1718" s="131">
        <f>訂單詳細資料表格[[#This Row],[數量]]*VLOOKUP(訂單詳細資料表格[[#This Row],[產品編號]],產品資料表格[],4,FALSE)</f>
        <v>56232</v>
      </c>
    </row>
    <row r="1719" spans="2:7" ht="16.5" customHeight="1" x14ac:dyDescent="0.25">
      <c r="B1719" s="113" t="s">
        <v>805</v>
      </c>
      <c r="C1719" s="128" t="s">
        <v>5</v>
      </c>
      <c r="D1719" s="129">
        <v>11</v>
      </c>
      <c r="E1719" s="130">
        <v>315</v>
      </c>
      <c r="F1719" s="130">
        <f>訂單詳細資料表格[[#This Row],[數量]]*訂單詳細資料表格[[#This Row],[售價]]</f>
        <v>3465</v>
      </c>
      <c r="G1719" s="131">
        <f>訂單詳細資料表格[[#This Row],[數量]]*VLOOKUP(訂單詳細資料表格[[#This Row],[產品編號]],產品資料表格[],4,FALSE)</f>
        <v>2310</v>
      </c>
    </row>
    <row r="1720" spans="2:7" ht="16.5" customHeight="1" x14ac:dyDescent="0.25">
      <c r="B1720" s="113" t="s">
        <v>805</v>
      </c>
      <c r="C1720" s="128" t="s">
        <v>30</v>
      </c>
      <c r="D1720" s="129">
        <v>21</v>
      </c>
      <c r="E1720" s="130">
        <v>2116</v>
      </c>
      <c r="F1720" s="130">
        <f>訂單詳細資料表格[[#This Row],[數量]]*訂單詳細資料表格[[#This Row],[售價]]</f>
        <v>44436</v>
      </c>
      <c r="G1720" s="131">
        <f>訂單詳細資料表格[[#This Row],[數量]]*VLOOKUP(訂單詳細資料表格[[#This Row],[產品編號]],產品資料表格[],4,FALSE)</f>
        <v>24171</v>
      </c>
    </row>
    <row r="1721" spans="2:7" ht="16.5" customHeight="1" x14ac:dyDescent="0.25">
      <c r="B1721" s="113" t="s">
        <v>1091</v>
      </c>
      <c r="C1721" s="128" t="s">
        <v>41</v>
      </c>
      <c r="D1721" s="129">
        <v>18</v>
      </c>
      <c r="E1721" s="130">
        <v>1180</v>
      </c>
      <c r="F1721" s="130">
        <f>訂單詳細資料表格[[#This Row],[數量]]*訂單詳細資料表格[[#This Row],[售價]]</f>
        <v>21240</v>
      </c>
      <c r="G1721" s="131">
        <f>訂單詳細資料表格[[#This Row],[數量]]*VLOOKUP(訂單詳細資料表格[[#This Row],[產品編號]],產品資料表格[],4,FALSE)</f>
        <v>13950</v>
      </c>
    </row>
    <row r="1722" spans="2:7" ht="16.5" customHeight="1" x14ac:dyDescent="0.25">
      <c r="B1722" s="113" t="s">
        <v>1091</v>
      </c>
      <c r="C1722" s="128" t="s">
        <v>42</v>
      </c>
      <c r="D1722" s="129">
        <v>37</v>
      </c>
      <c r="E1722" s="130">
        <v>2165</v>
      </c>
      <c r="F1722" s="130">
        <f>訂單詳細資料表格[[#This Row],[數量]]*訂單詳細資料表格[[#This Row],[售價]]</f>
        <v>80105</v>
      </c>
      <c r="G1722" s="131">
        <f>訂單詳細資料表格[[#This Row],[數量]]*VLOOKUP(訂單詳細資料表格[[#This Row],[產品編號]],產品資料表格[],4,FALSE)</f>
        <v>42624</v>
      </c>
    </row>
    <row r="1723" spans="2:7" ht="16.5" customHeight="1" x14ac:dyDescent="0.25">
      <c r="B1723" s="113" t="s">
        <v>1091</v>
      </c>
      <c r="C1723" s="128" t="s">
        <v>17</v>
      </c>
      <c r="D1723" s="129">
        <v>16</v>
      </c>
      <c r="E1723" s="130">
        <v>200</v>
      </c>
      <c r="F1723" s="130">
        <f>訂單詳細資料表格[[#This Row],[數量]]*訂單詳細資料表格[[#This Row],[售價]]</f>
        <v>3200</v>
      </c>
      <c r="G1723" s="131">
        <f>訂單詳細資料表格[[#This Row],[數量]]*VLOOKUP(訂單詳細資料表格[[#This Row],[產品編號]],產品資料表格[],4,FALSE)</f>
        <v>1696</v>
      </c>
    </row>
    <row r="1724" spans="2:7" ht="16.5" customHeight="1" x14ac:dyDescent="0.25">
      <c r="B1724" s="113" t="s">
        <v>806</v>
      </c>
      <c r="C1724" s="128" t="s">
        <v>21</v>
      </c>
      <c r="D1724" s="129">
        <v>16</v>
      </c>
      <c r="E1724" s="130">
        <v>663</v>
      </c>
      <c r="F1724" s="130">
        <f>訂單詳細資料表格[[#This Row],[數量]]*訂單詳細資料表格[[#This Row],[售價]]</f>
        <v>10608</v>
      </c>
      <c r="G1724" s="131">
        <f>訂單詳細資料表格[[#This Row],[數量]]*VLOOKUP(訂單詳細資料表格[[#This Row],[產品編號]],產品資料表格[],4,FALSE)</f>
        <v>4608</v>
      </c>
    </row>
    <row r="1725" spans="2:7" ht="16.5" customHeight="1" x14ac:dyDescent="0.25">
      <c r="B1725" s="113" t="s">
        <v>806</v>
      </c>
      <c r="C1725" s="128" t="s">
        <v>46</v>
      </c>
      <c r="D1725" s="129">
        <v>13</v>
      </c>
      <c r="E1725" s="130">
        <v>2553</v>
      </c>
      <c r="F1725" s="130">
        <f>訂單詳細資料表格[[#This Row],[數量]]*訂單詳細資料表格[[#This Row],[售價]]</f>
        <v>33189</v>
      </c>
      <c r="G1725" s="131">
        <f>訂單詳細資料表格[[#This Row],[數量]]*VLOOKUP(訂單詳細資料表格[[#This Row],[產品編號]],產品資料表格[],4,FALSE)</f>
        <v>15002</v>
      </c>
    </row>
    <row r="1726" spans="2:7" ht="16.5" customHeight="1" x14ac:dyDescent="0.25">
      <c r="B1726" s="113" t="s">
        <v>806</v>
      </c>
      <c r="C1726" s="128" t="s">
        <v>35</v>
      </c>
      <c r="D1726" s="129">
        <v>16</v>
      </c>
      <c r="E1726" s="130">
        <v>1953</v>
      </c>
      <c r="F1726" s="130">
        <f>訂單詳細資料表格[[#This Row],[數量]]*訂單詳細資料表格[[#This Row],[售價]]</f>
        <v>31248</v>
      </c>
      <c r="G1726" s="131">
        <f>訂單詳細資料表格[[#This Row],[數量]]*VLOOKUP(訂單詳細資料表格[[#This Row],[產品編號]],產品資料表格[],4,FALSE)</f>
        <v>14896</v>
      </c>
    </row>
    <row r="1727" spans="2:7" ht="16.5" customHeight="1" x14ac:dyDescent="0.25">
      <c r="B1727" s="113" t="s">
        <v>806</v>
      </c>
      <c r="C1727" s="128" t="s">
        <v>32</v>
      </c>
      <c r="D1727" s="129">
        <v>35</v>
      </c>
      <c r="E1727" s="130">
        <v>1502</v>
      </c>
      <c r="F1727" s="130">
        <f>訂單詳細資料表格[[#This Row],[數量]]*訂單詳細資料表格[[#This Row],[售價]]</f>
        <v>52570</v>
      </c>
      <c r="G1727" s="131">
        <f>訂單詳細資料表格[[#This Row],[數量]]*VLOOKUP(訂單詳細資料表格[[#This Row],[產品編號]],產品資料表格[],4,FALSE)</f>
        <v>27720</v>
      </c>
    </row>
    <row r="1728" spans="2:7" ht="16.5" customHeight="1" x14ac:dyDescent="0.25">
      <c r="B1728" s="113" t="s">
        <v>807</v>
      </c>
      <c r="C1728" s="128" t="s">
        <v>16</v>
      </c>
      <c r="D1728" s="129">
        <v>60</v>
      </c>
      <c r="E1728" s="130">
        <v>1370</v>
      </c>
      <c r="F1728" s="130">
        <f>訂單詳細資料表格[[#This Row],[數量]]*訂單詳細資料表格[[#This Row],[售價]]</f>
        <v>82200</v>
      </c>
      <c r="G1728" s="131">
        <f>訂單詳細資料表格[[#This Row],[數量]]*VLOOKUP(訂單詳細資料表格[[#This Row],[產品編號]],產品資料表格[],4,FALSE)</f>
        <v>54300</v>
      </c>
    </row>
    <row r="1729" spans="2:7" ht="16.5" customHeight="1" x14ac:dyDescent="0.25">
      <c r="B1729" s="113" t="s">
        <v>807</v>
      </c>
      <c r="C1729" s="128" t="s">
        <v>42</v>
      </c>
      <c r="D1729" s="129">
        <v>40</v>
      </c>
      <c r="E1729" s="130">
        <v>1561</v>
      </c>
      <c r="F1729" s="130">
        <f>訂單詳細資料表格[[#This Row],[數量]]*訂單詳細資料表格[[#This Row],[售價]]</f>
        <v>62440</v>
      </c>
      <c r="G1729" s="131">
        <f>訂單詳細資料表格[[#This Row],[數量]]*VLOOKUP(訂單詳細資料表格[[#This Row],[產品編號]],產品資料表格[],4,FALSE)</f>
        <v>46080</v>
      </c>
    </row>
    <row r="1730" spans="2:7" ht="16.5" customHeight="1" x14ac:dyDescent="0.25">
      <c r="B1730" s="113" t="s">
        <v>749</v>
      </c>
      <c r="C1730" s="128" t="s">
        <v>24</v>
      </c>
      <c r="D1730" s="129">
        <v>43</v>
      </c>
      <c r="E1730" s="130">
        <v>804</v>
      </c>
      <c r="F1730" s="130">
        <f>訂單詳細資料表格[[#This Row],[數量]]*訂單詳細資料表格[[#This Row],[售價]]</f>
        <v>34572</v>
      </c>
      <c r="G1730" s="131">
        <f>訂單詳細資料表格[[#This Row],[數量]]*VLOOKUP(訂單詳細資料表格[[#This Row],[產品編號]],產品資料表格[],4,FALSE)</f>
        <v>27520</v>
      </c>
    </row>
    <row r="1731" spans="2:7" ht="16.5" customHeight="1" x14ac:dyDescent="0.25">
      <c r="B1731" s="113" t="s">
        <v>808</v>
      </c>
      <c r="C1731" s="128" t="s">
        <v>38</v>
      </c>
      <c r="D1731" s="129">
        <v>31</v>
      </c>
      <c r="E1731" s="130">
        <v>2283</v>
      </c>
      <c r="F1731" s="130">
        <f>訂單詳細資料表格[[#This Row],[數量]]*訂單詳細資料表格[[#This Row],[售價]]</f>
        <v>70773</v>
      </c>
      <c r="G1731" s="131">
        <f>訂單詳細資料表格[[#This Row],[數量]]*VLOOKUP(訂單詳細資料表格[[#This Row],[產品編號]],產品資料表格[],4,FALSE)</f>
        <v>33108</v>
      </c>
    </row>
    <row r="1732" spans="2:7" ht="16.5" customHeight="1" x14ac:dyDescent="0.25">
      <c r="B1732" s="113" t="s">
        <v>808</v>
      </c>
      <c r="C1732" s="128" t="s">
        <v>1289</v>
      </c>
      <c r="D1732" s="129">
        <v>58</v>
      </c>
      <c r="E1732" s="130">
        <v>756</v>
      </c>
      <c r="F1732" s="130">
        <f>訂單詳細資料表格[[#This Row],[數量]]*訂單詳細資料表格[[#This Row],[售價]]</f>
        <v>43848</v>
      </c>
      <c r="G1732" s="131">
        <f>訂單詳細資料表格[[#This Row],[數量]]*VLOOKUP(訂單詳細資料表格[[#This Row],[產品編號]],產品資料表格[],4,FALSE)</f>
        <v>26158</v>
      </c>
    </row>
    <row r="1733" spans="2:7" ht="16.5" customHeight="1" x14ac:dyDescent="0.25">
      <c r="B1733" s="113" t="s">
        <v>808</v>
      </c>
      <c r="C1733" s="128" t="s">
        <v>36</v>
      </c>
      <c r="D1733" s="129">
        <v>21</v>
      </c>
      <c r="E1733" s="130">
        <v>2160</v>
      </c>
      <c r="F1733" s="130">
        <f>訂單詳細資料表格[[#This Row],[數量]]*訂單詳細資料表格[[#This Row],[售價]]</f>
        <v>45360</v>
      </c>
      <c r="G1733" s="131">
        <f>訂單詳細資料表格[[#This Row],[數量]]*VLOOKUP(訂單詳細資料表格[[#This Row],[產品編號]],產品資料表格[],4,FALSE)</f>
        <v>20832</v>
      </c>
    </row>
    <row r="1734" spans="2:7" ht="16.5" customHeight="1" x14ac:dyDescent="0.25">
      <c r="B1734" s="113" t="s">
        <v>809</v>
      </c>
      <c r="C1734" s="128" t="s">
        <v>14</v>
      </c>
      <c r="D1734" s="129">
        <v>14</v>
      </c>
      <c r="E1734" s="130">
        <v>1151</v>
      </c>
      <c r="F1734" s="130">
        <f>訂單詳細資料表格[[#This Row],[數量]]*訂單詳細資料表格[[#This Row],[售價]]</f>
        <v>16114</v>
      </c>
      <c r="G1734" s="131">
        <f>訂單詳細資料表格[[#This Row],[數量]]*VLOOKUP(訂單詳細資料表格[[#This Row],[產品編號]],產品資料表格[],4,FALSE)</f>
        <v>8540</v>
      </c>
    </row>
    <row r="1735" spans="2:7" ht="16.5" customHeight="1" x14ac:dyDescent="0.25">
      <c r="B1735" s="113" t="s">
        <v>809</v>
      </c>
      <c r="C1735" s="128" t="s">
        <v>45</v>
      </c>
      <c r="D1735" s="129">
        <v>22</v>
      </c>
      <c r="E1735" s="130">
        <v>910</v>
      </c>
      <c r="F1735" s="130">
        <f>訂單詳細資料表格[[#This Row],[數量]]*訂單詳細資料表格[[#This Row],[售價]]</f>
        <v>20020</v>
      </c>
      <c r="G1735" s="131">
        <f>訂單詳細資料表格[[#This Row],[數量]]*VLOOKUP(訂單詳細資料表格[[#This Row],[產品編號]],產品資料表格[],4,FALSE)</f>
        <v>13156</v>
      </c>
    </row>
    <row r="1736" spans="2:7" ht="16.5" customHeight="1" x14ac:dyDescent="0.25">
      <c r="B1736" s="113" t="s">
        <v>809</v>
      </c>
      <c r="C1736" s="128" t="s">
        <v>52</v>
      </c>
      <c r="D1736" s="129">
        <v>58</v>
      </c>
      <c r="E1736" s="130">
        <v>807</v>
      </c>
      <c r="F1736" s="130">
        <f>訂單詳細資料表格[[#This Row],[數量]]*訂單詳細資料表格[[#This Row],[售價]]</f>
        <v>46806</v>
      </c>
      <c r="G1736" s="131">
        <f>訂單詳細資料表格[[#This Row],[數量]]*VLOOKUP(訂單詳細資料表格[[#This Row],[產品編號]],產品資料表格[],4,FALSE)</f>
        <v>23142</v>
      </c>
    </row>
    <row r="1737" spans="2:7" ht="16.5" customHeight="1" x14ac:dyDescent="0.25">
      <c r="B1737" s="113" t="s">
        <v>1092</v>
      </c>
      <c r="C1737" s="128" t="s">
        <v>21</v>
      </c>
      <c r="D1737" s="129">
        <v>33</v>
      </c>
      <c r="E1737" s="130">
        <v>493</v>
      </c>
      <c r="F1737" s="130">
        <f>訂單詳細資料表格[[#This Row],[數量]]*訂單詳細資料表格[[#This Row],[售價]]</f>
        <v>16269</v>
      </c>
      <c r="G1737" s="131">
        <f>訂單詳細資料表格[[#This Row],[數量]]*VLOOKUP(訂單詳細資料表格[[#This Row],[產品編號]],產品資料表格[],4,FALSE)</f>
        <v>9504</v>
      </c>
    </row>
    <row r="1738" spans="2:7" ht="16.5" customHeight="1" x14ac:dyDescent="0.25">
      <c r="B1738" s="113" t="s">
        <v>1092</v>
      </c>
      <c r="C1738" s="128" t="s">
        <v>47</v>
      </c>
      <c r="D1738" s="129">
        <v>25</v>
      </c>
      <c r="E1738" s="130">
        <v>358</v>
      </c>
      <c r="F1738" s="130">
        <f>訂單詳細資料表格[[#This Row],[數量]]*訂單詳細資料表格[[#This Row],[售價]]</f>
        <v>8950</v>
      </c>
      <c r="G1738" s="131">
        <f>訂單詳細資料表格[[#This Row],[數量]]*VLOOKUP(訂單詳細資料表格[[#This Row],[產品編號]],產品資料表格[],4,FALSE)</f>
        <v>5775</v>
      </c>
    </row>
    <row r="1739" spans="2:7" ht="16.5" customHeight="1" x14ac:dyDescent="0.25">
      <c r="B1739" s="113" t="s">
        <v>1092</v>
      </c>
      <c r="C1739" s="128" t="s">
        <v>51</v>
      </c>
      <c r="D1739" s="129">
        <v>48</v>
      </c>
      <c r="E1739" s="130">
        <v>2114</v>
      </c>
      <c r="F1739" s="130">
        <f>訂單詳細資料表格[[#This Row],[數量]]*訂單詳細資料表格[[#This Row],[售價]]</f>
        <v>101472</v>
      </c>
      <c r="G1739" s="131">
        <f>訂單詳細資料表格[[#This Row],[數量]]*VLOOKUP(訂單詳細資料表格[[#This Row],[產品編號]],產品資料表格[],4,FALSE)</f>
        <v>54960</v>
      </c>
    </row>
    <row r="1740" spans="2:7" ht="16.5" customHeight="1" x14ac:dyDescent="0.25">
      <c r="B1740" s="113" t="s">
        <v>1092</v>
      </c>
      <c r="C1740" s="128" t="s">
        <v>4</v>
      </c>
      <c r="D1740" s="129">
        <v>16</v>
      </c>
      <c r="E1740" s="130">
        <v>2134</v>
      </c>
      <c r="F1740" s="130">
        <f>訂單詳細資料表格[[#This Row],[數量]]*訂單詳細資料表格[[#This Row],[售價]]</f>
        <v>34144</v>
      </c>
      <c r="G1740" s="131">
        <f>訂單詳細資料表格[[#This Row],[數量]]*VLOOKUP(訂單詳細資料表格[[#This Row],[產品編號]],產品資料表格[],4,FALSE)</f>
        <v>18320</v>
      </c>
    </row>
    <row r="1741" spans="2:7" ht="16.5" customHeight="1" x14ac:dyDescent="0.25">
      <c r="B1741" s="113" t="s">
        <v>1092</v>
      </c>
      <c r="C1741" s="128" t="s">
        <v>8</v>
      </c>
      <c r="D1741" s="129">
        <v>57</v>
      </c>
      <c r="E1741" s="130">
        <v>2421</v>
      </c>
      <c r="F1741" s="130">
        <f>訂單詳細資料表格[[#This Row],[數量]]*訂單詳細資料表格[[#This Row],[售價]]</f>
        <v>137997</v>
      </c>
      <c r="G1741" s="131">
        <f>訂單詳細資料表格[[#This Row],[數量]]*VLOOKUP(訂單詳細資料表格[[#This Row],[產品編號]],產品資料表格[],4,FALSE)</f>
        <v>59508</v>
      </c>
    </row>
    <row r="1742" spans="2:7" ht="16.5" customHeight="1" x14ac:dyDescent="0.25">
      <c r="B1742" s="113" t="s">
        <v>1092</v>
      </c>
      <c r="C1742" s="128" t="s">
        <v>19</v>
      </c>
      <c r="D1742" s="129">
        <v>25</v>
      </c>
      <c r="E1742" s="130">
        <v>374</v>
      </c>
      <c r="F1742" s="130">
        <f>訂單詳細資料表格[[#This Row],[數量]]*訂單詳細資料表格[[#This Row],[售價]]</f>
        <v>9350</v>
      </c>
      <c r="G1742" s="131">
        <f>訂單詳細資料表格[[#This Row],[數量]]*VLOOKUP(訂單詳細資料表格[[#This Row],[產品編號]],產品資料表格[],4,FALSE)</f>
        <v>7500</v>
      </c>
    </row>
    <row r="1743" spans="2:7" ht="16.5" customHeight="1" x14ac:dyDescent="0.25">
      <c r="B1743" s="113" t="s">
        <v>1093</v>
      </c>
      <c r="C1743" s="128" t="s">
        <v>38</v>
      </c>
      <c r="D1743" s="129">
        <v>57</v>
      </c>
      <c r="E1743" s="130">
        <v>2610</v>
      </c>
      <c r="F1743" s="130">
        <f>訂單詳細資料表格[[#This Row],[數量]]*訂單詳細資料表格[[#This Row],[售價]]</f>
        <v>148770</v>
      </c>
      <c r="G1743" s="131">
        <f>訂單詳細資料表格[[#This Row],[數量]]*VLOOKUP(訂單詳細資料表格[[#This Row],[產品編號]],產品資料表格[],4,FALSE)</f>
        <v>60876</v>
      </c>
    </row>
    <row r="1744" spans="2:7" ht="16.5" customHeight="1" x14ac:dyDescent="0.25">
      <c r="B1744" s="113" t="s">
        <v>1093</v>
      </c>
      <c r="C1744" s="128" t="s">
        <v>5</v>
      </c>
      <c r="D1744" s="129">
        <v>68</v>
      </c>
      <c r="E1744" s="130">
        <v>270</v>
      </c>
      <c r="F1744" s="130">
        <f>訂單詳細資料表格[[#This Row],[數量]]*訂單詳細資料表格[[#This Row],[售價]]</f>
        <v>18360</v>
      </c>
      <c r="G1744" s="131">
        <f>訂單詳細資料表格[[#This Row],[數量]]*VLOOKUP(訂單詳細資料表格[[#This Row],[產品編號]],產品資料表格[],4,FALSE)</f>
        <v>14280</v>
      </c>
    </row>
    <row r="1745" spans="2:7" ht="16.5" customHeight="1" x14ac:dyDescent="0.25">
      <c r="B1745" s="113" t="s">
        <v>810</v>
      </c>
      <c r="C1745" s="128" t="s">
        <v>0</v>
      </c>
      <c r="D1745" s="129">
        <v>26</v>
      </c>
      <c r="E1745" s="130">
        <v>1792</v>
      </c>
      <c r="F1745" s="130">
        <f>訂單詳細資料表格[[#This Row],[數量]]*訂單詳細資料表格[[#This Row],[售價]]</f>
        <v>46592</v>
      </c>
      <c r="G1745" s="131">
        <f>訂單詳細資料表格[[#This Row],[數量]]*VLOOKUP(訂單詳細資料表格[[#This Row],[產品編號]],產品資料表格[],4,FALSE)</f>
        <v>28574</v>
      </c>
    </row>
    <row r="1746" spans="2:7" ht="16.5" customHeight="1" x14ac:dyDescent="0.25">
      <c r="B1746" s="113" t="s">
        <v>1094</v>
      </c>
      <c r="C1746" s="128" t="s">
        <v>29</v>
      </c>
      <c r="D1746" s="129">
        <v>17</v>
      </c>
      <c r="E1746" s="130">
        <v>1167</v>
      </c>
      <c r="F1746" s="130">
        <f>訂單詳細資料表格[[#This Row],[數量]]*訂單詳細資料表格[[#This Row],[售價]]</f>
        <v>19839</v>
      </c>
      <c r="G1746" s="131">
        <f>訂單詳細資料表格[[#This Row],[數量]]*VLOOKUP(訂單詳細資料表格[[#This Row],[產品編號]],產品資料表格[],4,FALSE)</f>
        <v>15249</v>
      </c>
    </row>
    <row r="1747" spans="2:7" ht="16.5" customHeight="1" x14ac:dyDescent="0.25">
      <c r="B1747" s="113" t="s">
        <v>750</v>
      </c>
      <c r="C1747" s="128" t="s">
        <v>50</v>
      </c>
      <c r="D1747" s="129">
        <v>30</v>
      </c>
      <c r="E1747" s="130">
        <v>457</v>
      </c>
      <c r="F1747" s="130">
        <f>訂單詳細資料表格[[#This Row],[數量]]*訂單詳細資料表格[[#This Row],[售價]]</f>
        <v>13710</v>
      </c>
      <c r="G1747" s="131">
        <f>訂單詳細資料表格[[#This Row],[數量]]*VLOOKUP(訂單詳細資料表格[[#This Row],[產品編號]],產品資料表格[],4,FALSE)</f>
        <v>7320</v>
      </c>
    </row>
    <row r="1748" spans="2:7" ht="16.5" customHeight="1" x14ac:dyDescent="0.25">
      <c r="B1748" s="113" t="s">
        <v>811</v>
      </c>
      <c r="C1748" s="128" t="s">
        <v>21</v>
      </c>
      <c r="D1748" s="129">
        <v>39</v>
      </c>
      <c r="E1748" s="130">
        <v>777</v>
      </c>
      <c r="F1748" s="130">
        <f>訂單詳細資料表格[[#This Row],[數量]]*訂單詳細資料表格[[#This Row],[售價]]</f>
        <v>30303</v>
      </c>
      <c r="G1748" s="131">
        <f>訂單詳細資料表格[[#This Row],[數量]]*VLOOKUP(訂單詳細資料表格[[#This Row],[產品編號]],產品資料表格[],4,FALSE)</f>
        <v>11232</v>
      </c>
    </row>
    <row r="1749" spans="2:7" ht="16.5" customHeight="1" x14ac:dyDescent="0.25">
      <c r="B1749" s="113" t="s">
        <v>811</v>
      </c>
      <c r="C1749" s="128" t="s">
        <v>37</v>
      </c>
      <c r="D1749" s="129">
        <v>34</v>
      </c>
      <c r="E1749" s="130">
        <v>1779</v>
      </c>
      <c r="F1749" s="130">
        <f>訂單詳細資料表格[[#This Row],[數量]]*訂單詳細資料表格[[#This Row],[售價]]</f>
        <v>60486</v>
      </c>
      <c r="G1749" s="131">
        <f>訂單詳細資料表格[[#This Row],[數量]]*VLOOKUP(訂單詳細資料表格[[#This Row],[產品編號]],產品資料表格[],4,FALSE)</f>
        <v>27370</v>
      </c>
    </row>
    <row r="1750" spans="2:7" ht="16.5" customHeight="1" x14ac:dyDescent="0.25">
      <c r="B1750" s="113" t="s">
        <v>811</v>
      </c>
      <c r="C1750" s="128" t="s">
        <v>22</v>
      </c>
      <c r="D1750" s="129">
        <v>40</v>
      </c>
      <c r="E1750" s="130">
        <v>1448</v>
      </c>
      <c r="F1750" s="130">
        <f>訂單詳細資料表格[[#This Row],[數量]]*訂單詳細資料表格[[#This Row],[售價]]</f>
        <v>57920</v>
      </c>
      <c r="G1750" s="131">
        <f>訂單詳細資料表格[[#This Row],[數量]]*VLOOKUP(訂單詳細資料表格[[#This Row],[產品編號]],產品資料表格[],4,FALSE)</f>
        <v>32880</v>
      </c>
    </row>
    <row r="1751" spans="2:7" ht="16.5" customHeight="1" x14ac:dyDescent="0.25">
      <c r="B1751" s="113" t="s">
        <v>811</v>
      </c>
      <c r="C1751" s="128" t="s">
        <v>44</v>
      </c>
      <c r="D1751" s="129">
        <v>49</v>
      </c>
      <c r="E1751" s="130">
        <v>1037</v>
      </c>
      <c r="F1751" s="130">
        <f>訂單詳細資料表格[[#This Row],[數量]]*訂單詳細資料表格[[#This Row],[售價]]</f>
        <v>50813</v>
      </c>
      <c r="G1751" s="131">
        <f>訂單詳細資料表格[[#This Row],[數量]]*VLOOKUP(訂單詳細資料表格[[#This Row],[產品編號]],產品資料表格[],4,FALSE)</f>
        <v>26901</v>
      </c>
    </row>
    <row r="1752" spans="2:7" ht="16.5" customHeight="1" x14ac:dyDescent="0.25">
      <c r="B1752" s="113" t="s">
        <v>811</v>
      </c>
      <c r="C1752" s="128" t="s">
        <v>47</v>
      </c>
      <c r="D1752" s="129">
        <v>37</v>
      </c>
      <c r="E1752" s="130">
        <v>291</v>
      </c>
      <c r="F1752" s="130">
        <f>訂單詳細資料表格[[#This Row],[數量]]*訂單詳細資料表格[[#This Row],[售價]]</f>
        <v>10767</v>
      </c>
      <c r="G1752" s="131">
        <f>訂單詳細資料表格[[#This Row],[數量]]*VLOOKUP(訂單詳細資料表格[[#This Row],[產品編號]],產品資料表格[],4,FALSE)</f>
        <v>8547</v>
      </c>
    </row>
    <row r="1753" spans="2:7" ht="16.5" customHeight="1" x14ac:dyDescent="0.25">
      <c r="B1753" s="113" t="s">
        <v>811</v>
      </c>
      <c r="C1753" s="128" t="s">
        <v>49</v>
      </c>
      <c r="D1753" s="129">
        <v>23</v>
      </c>
      <c r="E1753" s="130">
        <v>2586</v>
      </c>
      <c r="F1753" s="130">
        <f>訂單詳細資料表格[[#This Row],[數量]]*訂單詳細資料表格[[#This Row],[售價]]</f>
        <v>59478</v>
      </c>
      <c r="G1753" s="131">
        <f>訂單詳細資料表格[[#This Row],[數量]]*VLOOKUP(訂單詳細資料表格[[#This Row],[產品編號]],產品資料表格[],4,FALSE)</f>
        <v>26726</v>
      </c>
    </row>
    <row r="1754" spans="2:7" ht="16.5" customHeight="1" x14ac:dyDescent="0.25">
      <c r="B1754" s="113" t="s">
        <v>811</v>
      </c>
      <c r="C1754" s="128" t="s">
        <v>2</v>
      </c>
      <c r="D1754" s="129">
        <v>35</v>
      </c>
      <c r="E1754" s="130">
        <v>642</v>
      </c>
      <c r="F1754" s="130">
        <f>訂單詳細資料表格[[#This Row],[數量]]*訂單詳細資料表格[[#This Row],[售價]]</f>
        <v>22470</v>
      </c>
      <c r="G1754" s="131">
        <f>訂單詳細資料表格[[#This Row],[數量]]*VLOOKUP(訂單詳細資料表格[[#This Row],[產品編號]],產品資料表格[],4,FALSE)</f>
        <v>14875</v>
      </c>
    </row>
    <row r="1755" spans="2:7" ht="16.5" customHeight="1" x14ac:dyDescent="0.25">
      <c r="B1755" s="113" t="s">
        <v>811</v>
      </c>
      <c r="C1755" s="128" t="s">
        <v>40</v>
      </c>
      <c r="D1755" s="129">
        <v>24</v>
      </c>
      <c r="E1755" s="130">
        <v>131</v>
      </c>
      <c r="F1755" s="130">
        <f>訂單詳細資料表格[[#This Row],[數量]]*訂單詳細資料表格[[#This Row],[售價]]</f>
        <v>3144</v>
      </c>
      <c r="G1755" s="131">
        <f>訂單詳細資料表格[[#This Row],[數量]]*VLOOKUP(訂單詳細資料表格[[#This Row],[產品編號]],產品資料表格[],4,FALSE)</f>
        <v>2352</v>
      </c>
    </row>
    <row r="1756" spans="2:7" ht="16.5" customHeight="1" x14ac:dyDescent="0.25">
      <c r="B1756" s="113" t="s">
        <v>811</v>
      </c>
      <c r="C1756" s="128" t="s">
        <v>24</v>
      </c>
      <c r="D1756" s="129">
        <v>25</v>
      </c>
      <c r="E1756" s="130">
        <v>1482</v>
      </c>
      <c r="F1756" s="130">
        <f>訂單詳細資料表格[[#This Row],[數量]]*訂單詳細資料表格[[#This Row],[售價]]</f>
        <v>37050</v>
      </c>
      <c r="G1756" s="131">
        <f>訂單詳細資料表格[[#This Row],[數量]]*VLOOKUP(訂單詳細資料表格[[#This Row],[產品編號]],產品資料表格[],4,FALSE)</f>
        <v>16000</v>
      </c>
    </row>
    <row r="1757" spans="2:7" ht="16.5" customHeight="1" x14ac:dyDescent="0.25">
      <c r="B1757" s="113" t="s">
        <v>811</v>
      </c>
      <c r="C1757" s="128" t="s">
        <v>34</v>
      </c>
      <c r="D1757" s="129">
        <v>55</v>
      </c>
      <c r="E1757" s="130">
        <v>1148</v>
      </c>
      <c r="F1757" s="130">
        <f>訂單詳細資料表格[[#This Row],[數量]]*訂單詳細資料表格[[#This Row],[售價]]</f>
        <v>63140</v>
      </c>
      <c r="G1757" s="131">
        <f>訂單詳細資料表格[[#This Row],[數量]]*VLOOKUP(訂單詳細資料表格[[#This Row],[產品編號]],產品資料表格[],4,FALSE)</f>
        <v>37785</v>
      </c>
    </row>
    <row r="1758" spans="2:7" ht="16.5" customHeight="1" x14ac:dyDescent="0.25">
      <c r="B1758" s="113" t="s">
        <v>811</v>
      </c>
      <c r="C1758" s="128" t="s">
        <v>7</v>
      </c>
      <c r="D1758" s="129">
        <v>24</v>
      </c>
      <c r="E1758" s="130">
        <v>1552</v>
      </c>
      <c r="F1758" s="130">
        <f>訂單詳細資料表格[[#This Row],[數量]]*訂單詳細資料表格[[#This Row],[售價]]</f>
        <v>37248</v>
      </c>
      <c r="G1758" s="131">
        <f>訂單詳細資料表格[[#This Row],[數量]]*VLOOKUP(訂單詳細資料表格[[#This Row],[產品編號]],產品資料表格[],4,FALSE)</f>
        <v>27744</v>
      </c>
    </row>
    <row r="1759" spans="2:7" ht="16.5" customHeight="1" x14ac:dyDescent="0.25">
      <c r="B1759" s="113" t="s">
        <v>811</v>
      </c>
      <c r="C1759" s="128" t="s">
        <v>29</v>
      </c>
      <c r="D1759" s="129">
        <v>44</v>
      </c>
      <c r="E1759" s="130">
        <v>1591</v>
      </c>
      <c r="F1759" s="130">
        <f>訂單詳細資料表格[[#This Row],[數量]]*訂單詳細資料表格[[#This Row],[售價]]</f>
        <v>70004</v>
      </c>
      <c r="G1759" s="131">
        <f>訂單詳細資料表格[[#This Row],[數量]]*VLOOKUP(訂單詳細資料表格[[#This Row],[產品編號]],產品資料表格[],4,FALSE)</f>
        <v>39468</v>
      </c>
    </row>
    <row r="1760" spans="2:7" ht="16.5" customHeight="1" x14ac:dyDescent="0.25">
      <c r="B1760" s="113" t="s">
        <v>811</v>
      </c>
      <c r="C1760" s="128" t="s">
        <v>53</v>
      </c>
      <c r="D1760" s="129">
        <v>15</v>
      </c>
      <c r="E1760" s="130">
        <v>1341</v>
      </c>
      <c r="F1760" s="130">
        <f>訂單詳細資料表格[[#This Row],[數量]]*訂單詳細資料表格[[#This Row],[售價]]</f>
        <v>20115</v>
      </c>
      <c r="G1760" s="131">
        <f>訂單詳細資料表格[[#This Row],[數量]]*VLOOKUP(訂單詳細資料表格[[#This Row],[產品編號]],產品資料表格[],4,FALSE)</f>
        <v>11355</v>
      </c>
    </row>
    <row r="1761" spans="2:7" ht="16.5" customHeight="1" x14ac:dyDescent="0.25">
      <c r="B1761" s="113" t="s">
        <v>812</v>
      </c>
      <c r="C1761" s="128" t="s">
        <v>0</v>
      </c>
      <c r="D1761" s="129">
        <v>30</v>
      </c>
      <c r="E1761" s="130">
        <v>1853</v>
      </c>
      <c r="F1761" s="130">
        <f>訂單詳細資料表格[[#This Row],[數量]]*訂單詳細資料表格[[#This Row],[售價]]</f>
        <v>55590</v>
      </c>
      <c r="G1761" s="131">
        <f>訂單詳細資料表格[[#This Row],[數量]]*VLOOKUP(訂單詳細資料表格[[#This Row],[產品編號]],產品資料表格[],4,FALSE)</f>
        <v>32970</v>
      </c>
    </row>
    <row r="1762" spans="2:7" ht="16.5" customHeight="1" x14ac:dyDescent="0.25">
      <c r="B1762" s="113" t="s">
        <v>812</v>
      </c>
      <c r="C1762" s="128" t="s">
        <v>50</v>
      </c>
      <c r="D1762" s="129">
        <v>26</v>
      </c>
      <c r="E1762" s="130">
        <v>402</v>
      </c>
      <c r="F1762" s="130">
        <f>訂單詳細資料表格[[#This Row],[數量]]*訂單詳細資料表格[[#This Row],[售價]]</f>
        <v>10452</v>
      </c>
      <c r="G1762" s="131">
        <f>訂單詳細資料表格[[#This Row],[數量]]*VLOOKUP(訂單詳細資料表格[[#This Row],[產品編號]],產品資料表格[],4,FALSE)</f>
        <v>6344</v>
      </c>
    </row>
    <row r="1763" spans="2:7" ht="16.5" customHeight="1" x14ac:dyDescent="0.25">
      <c r="B1763" s="113" t="s">
        <v>812</v>
      </c>
      <c r="C1763" s="128" t="s">
        <v>34</v>
      </c>
      <c r="D1763" s="129">
        <v>66</v>
      </c>
      <c r="E1763" s="130">
        <v>1146</v>
      </c>
      <c r="F1763" s="130">
        <f>訂單詳細資料表格[[#This Row],[數量]]*訂單詳細資料表格[[#This Row],[售價]]</f>
        <v>75636</v>
      </c>
      <c r="G1763" s="131">
        <f>訂單詳細資料表格[[#This Row],[數量]]*VLOOKUP(訂單詳細資料表格[[#This Row],[產品編號]],產品資料表格[],4,FALSE)</f>
        <v>45342</v>
      </c>
    </row>
    <row r="1764" spans="2:7" ht="16.5" customHeight="1" x14ac:dyDescent="0.25">
      <c r="B1764" s="113" t="s">
        <v>812</v>
      </c>
      <c r="C1764" s="128" t="s">
        <v>36</v>
      </c>
      <c r="D1764" s="129">
        <v>31</v>
      </c>
      <c r="E1764" s="130">
        <v>1548</v>
      </c>
      <c r="F1764" s="130">
        <f>訂單詳細資料表格[[#This Row],[數量]]*訂單詳細資料表格[[#This Row],[售價]]</f>
        <v>47988</v>
      </c>
      <c r="G1764" s="131">
        <f>訂單詳細資料表格[[#This Row],[數量]]*VLOOKUP(訂單詳細資料表格[[#This Row],[產品編號]],產品資料表格[],4,FALSE)</f>
        <v>30752</v>
      </c>
    </row>
    <row r="1765" spans="2:7" ht="16.5" customHeight="1" x14ac:dyDescent="0.25">
      <c r="B1765" s="113" t="s">
        <v>812</v>
      </c>
      <c r="C1765" s="128" t="s">
        <v>25</v>
      </c>
      <c r="D1765" s="129">
        <v>37</v>
      </c>
      <c r="E1765" s="130">
        <v>887</v>
      </c>
      <c r="F1765" s="130">
        <f>訂單詳細資料表格[[#This Row],[數量]]*訂單詳細資料表格[[#This Row],[售價]]</f>
        <v>32819</v>
      </c>
      <c r="G1765" s="131">
        <f>訂單詳細資料表格[[#This Row],[數量]]*VLOOKUP(訂單詳細資料表格[[#This Row],[產品編號]],產品資料表格[],4,FALSE)</f>
        <v>23791</v>
      </c>
    </row>
    <row r="1766" spans="2:7" ht="16.5" customHeight="1" x14ac:dyDescent="0.25">
      <c r="B1766" s="113" t="s">
        <v>812</v>
      </c>
      <c r="C1766" s="128" t="s">
        <v>173</v>
      </c>
      <c r="D1766" s="129">
        <v>37</v>
      </c>
      <c r="E1766" s="130">
        <v>1178</v>
      </c>
      <c r="F1766" s="130">
        <f>訂單詳細資料表格[[#This Row],[數量]]*訂單詳細資料表格[[#This Row],[售價]]</f>
        <v>43586</v>
      </c>
      <c r="G1766" s="131">
        <f>訂單詳細資料表格[[#This Row],[數量]]*VLOOKUP(訂單詳細資料表格[[#This Row],[產品編號]],產品資料表格[],4,FALSE)</f>
        <v>26751</v>
      </c>
    </row>
    <row r="1767" spans="2:7" ht="16.5" customHeight="1" x14ac:dyDescent="0.25">
      <c r="B1767" s="113" t="s">
        <v>813</v>
      </c>
      <c r="C1767" s="128" t="s">
        <v>52</v>
      </c>
      <c r="D1767" s="129">
        <v>22</v>
      </c>
      <c r="E1767" s="130">
        <v>813</v>
      </c>
      <c r="F1767" s="130">
        <f>訂單詳細資料表格[[#This Row],[數量]]*訂單詳細資料表格[[#This Row],[售價]]</f>
        <v>17886</v>
      </c>
      <c r="G1767" s="131">
        <f>訂單詳細資料表格[[#This Row],[數量]]*VLOOKUP(訂單詳細資料表格[[#This Row],[產品編號]],產品資料表格[],4,FALSE)</f>
        <v>8778</v>
      </c>
    </row>
    <row r="1768" spans="2:7" ht="16.5" customHeight="1" x14ac:dyDescent="0.25">
      <c r="B1768" s="113" t="s">
        <v>813</v>
      </c>
      <c r="C1768" s="128" t="s">
        <v>24</v>
      </c>
      <c r="D1768" s="129">
        <v>39</v>
      </c>
      <c r="E1768" s="130">
        <v>1202</v>
      </c>
      <c r="F1768" s="130">
        <f>訂單詳細資料表格[[#This Row],[數量]]*訂單詳細資料表格[[#This Row],[售價]]</f>
        <v>46878</v>
      </c>
      <c r="G1768" s="131">
        <f>訂單詳細資料表格[[#This Row],[數量]]*VLOOKUP(訂單詳細資料表格[[#This Row],[產品編號]],產品資料表格[],4,FALSE)</f>
        <v>24960</v>
      </c>
    </row>
    <row r="1769" spans="2:7" ht="16.5" customHeight="1" x14ac:dyDescent="0.25">
      <c r="B1769" s="113" t="s">
        <v>813</v>
      </c>
      <c r="C1769" s="128" t="s">
        <v>36</v>
      </c>
      <c r="D1769" s="129">
        <v>46</v>
      </c>
      <c r="E1769" s="130">
        <v>1720</v>
      </c>
      <c r="F1769" s="130">
        <f>訂單詳細資料表格[[#This Row],[數量]]*訂單詳細資料表格[[#This Row],[售價]]</f>
        <v>79120</v>
      </c>
      <c r="G1769" s="131">
        <f>訂單詳細資料表格[[#This Row],[數量]]*VLOOKUP(訂單詳細資料表格[[#This Row],[產品編號]],產品資料表格[],4,FALSE)</f>
        <v>45632</v>
      </c>
    </row>
    <row r="1770" spans="2:7" ht="16.5" customHeight="1" x14ac:dyDescent="0.25">
      <c r="B1770" s="113" t="s">
        <v>751</v>
      </c>
      <c r="C1770" s="128" t="s">
        <v>50</v>
      </c>
      <c r="D1770" s="129">
        <v>11</v>
      </c>
      <c r="E1770" s="130">
        <v>297</v>
      </c>
      <c r="F1770" s="130">
        <f>訂單詳細資料表格[[#This Row],[數量]]*訂單詳細資料表格[[#This Row],[售價]]</f>
        <v>3267</v>
      </c>
      <c r="G1770" s="131">
        <f>訂單詳細資料表格[[#This Row],[數量]]*VLOOKUP(訂單詳細資料表格[[#This Row],[產品編號]],產品資料表格[],4,FALSE)</f>
        <v>2684</v>
      </c>
    </row>
    <row r="1771" spans="2:7" ht="16.5" customHeight="1" x14ac:dyDescent="0.25">
      <c r="B1771" s="113" t="s">
        <v>814</v>
      </c>
      <c r="C1771" s="128" t="s">
        <v>16</v>
      </c>
      <c r="D1771" s="129">
        <v>50</v>
      </c>
      <c r="E1771" s="130">
        <v>2553</v>
      </c>
      <c r="F1771" s="130">
        <f>訂單詳細資料表格[[#This Row],[數量]]*訂單詳細資料表格[[#This Row],[售價]]</f>
        <v>127650</v>
      </c>
      <c r="G1771" s="131">
        <f>訂單詳細資料表格[[#This Row],[數量]]*VLOOKUP(訂單詳細資料表格[[#This Row],[產品編號]],產品資料表格[],4,FALSE)</f>
        <v>45250</v>
      </c>
    </row>
    <row r="1772" spans="2:7" ht="16.5" customHeight="1" x14ac:dyDescent="0.25">
      <c r="B1772" s="113" t="s">
        <v>814</v>
      </c>
      <c r="C1772" s="128" t="s">
        <v>12</v>
      </c>
      <c r="D1772" s="129">
        <v>27</v>
      </c>
      <c r="E1772" s="130">
        <v>2017</v>
      </c>
      <c r="F1772" s="130">
        <f>訂單詳細資料表格[[#This Row],[數量]]*訂單詳細資料表格[[#This Row],[售價]]</f>
        <v>54459</v>
      </c>
      <c r="G1772" s="131">
        <f>訂單詳細資料表格[[#This Row],[數量]]*VLOOKUP(訂單詳細資料表格[[#This Row],[產品編號]],產品資料表格[],4,FALSE)</f>
        <v>30294</v>
      </c>
    </row>
    <row r="1773" spans="2:7" ht="16.5" customHeight="1" x14ac:dyDescent="0.25">
      <c r="B1773" s="113" t="s">
        <v>814</v>
      </c>
      <c r="C1773" s="128" t="s">
        <v>49</v>
      </c>
      <c r="D1773" s="129">
        <v>18</v>
      </c>
      <c r="E1773" s="130">
        <v>1661</v>
      </c>
      <c r="F1773" s="130">
        <f>訂單詳細資料表格[[#This Row],[數量]]*訂單詳細資料表格[[#This Row],[售價]]</f>
        <v>29898</v>
      </c>
      <c r="G1773" s="131">
        <f>訂單詳細資料表格[[#This Row],[數量]]*VLOOKUP(訂單詳細資料表格[[#This Row],[產品編號]],產品資料表格[],4,FALSE)</f>
        <v>20916</v>
      </c>
    </row>
    <row r="1774" spans="2:7" ht="16.5" customHeight="1" x14ac:dyDescent="0.25">
      <c r="B1774" s="113" t="s">
        <v>814</v>
      </c>
      <c r="C1774" s="128" t="s">
        <v>27</v>
      </c>
      <c r="D1774" s="129">
        <v>65</v>
      </c>
      <c r="E1774" s="130">
        <v>1549</v>
      </c>
      <c r="F1774" s="130">
        <f>訂單詳細資料表格[[#This Row],[數量]]*訂單詳細資料表格[[#This Row],[售價]]</f>
        <v>100685</v>
      </c>
      <c r="G1774" s="131">
        <f>訂單詳細資料表格[[#This Row],[數量]]*VLOOKUP(訂單詳細資料表格[[#This Row],[產品編號]],產品資料表格[],4,FALSE)</f>
        <v>66495</v>
      </c>
    </row>
    <row r="1775" spans="2:7" ht="16.5" customHeight="1" x14ac:dyDescent="0.25">
      <c r="B1775" s="113" t="s">
        <v>814</v>
      </c>
      <c r="C1775" s="128" t="s">
        <v>29</v>
      </c>
      <c r="D1775" s="129">
        <v>38</v>
      </c>
      <c r="E1775" s="130">
        <v>1906</v>
      </c>
      <c r="F1775" s="130">
        <f>訂單詳細資料表格[[#This Row],[數量]]*訂單詳細資料表格[[#This Row],[售價]]</f>
        <v>72428</v>
      </c>
      <c r="G1775" s="131">
        <f>訂單詳細資料表格[[#This Row],[數量]]*VLOOKUP(訂單詳細資料表格[[#This Row],[產品編號]],產品資料表格[],4,FALSE)</f>
        <v>34086</v>
      </c>
    </row>
    <row r="1776" spans="2:7" ht="16.5" customHeight="1" x14ac:dyDescent="0.25">
      <c r="B1776" s="113" t="s">
        <v>814</v>
      </c>
      <c r="C1776" s="128" t="s">
        <v>30</v>
      </c>
      <c r="D1776" s="129">
        <v>69</v>
      </c>
      <c r="E1776" s="130">
        <v>1781</v>
      </c>
      <c r="F1776" s="130">
        <f>訂單詳細資料表格[[#This Row],[數量]]*訂單詳細資料表格[[#This Row],[售價]]</f>
        <v>122889</v>
      </c>
      <c r="G1776" s="131">
        <f>訂單詳細資料表格[[#This Row],[數量]]*VLOOKUP(訂單詳細資料表格[[#This Row],[產品編號]],產品資料表格[],4,FALSE)</f>
        <v>79419</v>
      </c>
    </row>
    <row r="1777" spans="2:7" ht="16.5" customHeight="1" x14ac:dyDescent="0.25">
      <c r="B1777" s="113" t="s">
        <v>814</v>
      </c>
      <c r="C1777" s="128" t="s">
        <v>19</v>
      </c>
      <c r="D1777" s="129">
        <v>21</v>
      </c>
      <c r="E1777" s="130">
        <v>498</v>
      </c>
      <c r="F1777" s="130">
        <f>訂單詳細資料表格[[#This Row],[數量]]*訂單詳細資料表格[[#This Row],[售價]]</f>
        <v>10458</v>
      </c>
      <c r="G1777" s="131">
        <f>訂單詳細資料表格[[#This Row],[數量]]*VLOOKUP(訂單詳細資料表格[[#This Row],[產品編號]],產品資料表格[],4,FALSE)</f>
        <v>6300</v>
      </c>
    </row>
    <row r="1778" spans="2:7" ht="16.5" customHeight="1" x14ac:dyDescent="0.25">
      <c r="B1778" s="113" t="s">
        <v>815</v>
      </c>
      <c r="C1778" s="128" t="s">
        <v>15</v>
      </c>
      <c r="D1778" s="129">
        <v>36</v>
      </c>
      <c r="E1778" s="130">
        <v>1047</v>
      </c>
      <c r="F1778" s="130">
        <f>訂單詳細資料表格[[#This Row],[數量]]*訂單詳細資料表格[[#This Row],[售價]]</f>
        <v>37692</v>
      </c>
      <c r="G1778" s="131">
        <f>訂單詳細資料表格[[#This Row],[數量]]*VLOOKUP(訂單詳細資料表格[[#This Row],[產品編號]],產品資料表格[],4,FALSE)</f>
        <v>23724</v>
      </c>
    </row>
    <row r="1779" spans="2:7" ht="16.5" customHeight="1" x14ac:dyDescent="0.25">
      <c r="B1779" s="113" t="s">
        <v>815</v>
      </c>
      <c r="C1779" s="128" t="s">
        <v>41</v>
      </c>
      <c r="D1779" s="129">
        <v>35</v>
      </c>
      <c r="E1779" s="130">
        <v>1435</v>
      </c>
      <c r="F1779" s="130">
        <f>訂單詳細資料表格[[#This Row],[數量]]*訂單詳細資料表格[[#This Row],[售價]]</f>
        <v>50225</v>
      </c>
      <c r="G1779" s="131">
        <f>訂單詳細資料表格[[#This Row],[數量]]*VLOOKUP(訂單詳細資料表格[[#This Row],[產品編號]],產品資料表格[],4,FALSE)</f>
        <v>27125</v>
      </c>
    </row>
    <row r="1780" spans="2:7" ht="16.5" customHeight="1" x14ac:dyDescent="0.25">
      <c r="B1780" s="113" t="s">
        <v>815</v>
      </c>
      <c r="C1780" s="128" t="s">
        <v>2</v>
      </c>
      <c r="D1780" s="129">
        <v>61</v>
      </c>
      <c r="E1780" s="130">
        <v>569</v>
      </c>
      <c r="F1780" s="130">
        <f>訂單詳細資料表格[[#This Row],[數量]]*訂單詳細資料表格[[#This Row],[售價]]</f>
        <v>34709</v>
      </c>
      <c r="G1780" s="131">
        <f>訂單詳細資料表格[[#This Row],[數量]]*VLOOKUP(訂單詳細資料表格[[#This Row],[產品編號]],產品資料表格[],4,FALSE)</f>
        <v>25925</v>
      </c>
    </row>
    <row r="1781" spans="2:7" ht="16.5" customHeight="1" x14ac:dyDescent="0.25">
      <c r="B1781" s="113" t="s">
        <v>815</v>
      </c>
      <c r="C1781" s="128" t="s">
        <v>40</v>
      </c>
      <c r="D1781" s="129">
        <v>23</v>
      </c>
      <c r="E1781" s="130">
        <v>145</v>
      </c>
      <c r="F1781" s="130">
        <f>訂單詳細資料表格[[#This Row],[數量]]*訂單詳細資料表格[[#This Row],[售價]]</f>
        <v>3335</v>
      </c>
      <c r="G1781" s="131">
        <f>訂單詳細資料表格[[#This Row],[數量]]*VLOOKUP(訂單詳細資料表格[[#This Row],[產品編號]],產品資料表格[],4,FALSE)</f>
        <v>2254</v>
      </c>
    </row>
    <row r="1782" spans="2:7" ht="16.5" customHeight="1" x14ac:dyDescent="0.25">
      <c r="B1782" s="113" t="s">
        <v>815</v>
      </c>
      <c r="C1782" s="128" t="s">
        <v>24</v>
      </c>
      <c r="D1782" s="129">
        <v>61</v>
      </c>
      <c r="E1782" s="130">
        <v>1510</v>
      </c>
      <c r="F1782" s="130">
        <f>訂單詳細資料表格[[#This Row],[數量]]*訂單詳細資料表格[[#This Row],[售價]]</f>
        <v>92110</v>
      </c>
      <c r="G1782" s="131">
        <f>訂單詳細資料表格[[#This Row],[數量]]*VLOOKUP(訂單詳細資料表格[[#This Row],[產品編號]],產品資料表格[],4,FALSE)</f>
        <v>39040</v>
      </c>
    </row>
    <row r="1783" spans="2:7" ht="16.5" customHeight="1" x14ac:dyDescent="0.25">
      <c r="B1783" s="113" t="s">
        <v>815</v>
      </c>
      <c r="C1783" s="128" t="s">
        <v>173</v>
      </c>
      <c r="D1783" s="129">
        <v>61</v>
      </c>
      <c r="E1783" s="130">
        <v>956</v>
      </c>
      <c r="F1783" s="130">
        <f>訂單詳細資料表格[[#This Row],[數量]]*訂單詳細資料表格[[#This Row],[售價]]</f>
        <v>58316</v>
      </c>
      <c r="G1783" s="131">
        <f>訂單詳細資料表格[[#This Row],[數量]]*VLOOKUP(訂單詳細資料表格[[#This Row],[產品編號]],產品資料表格[],4,FALSE)</f>
        <v>44103</v>
      </c>
    </row>
    <row r="1784" spans="2:7" ht="16.5" customHeight="1" x14ac:dyDescent="0.25">
      <c r="B1784" s="113" t="s">
        <v>815</v>
      </c>
      <c r="C1784" s="128" t="s">
        <v>19</v>
      </c>
      <c r="D1784" s="129">
        <v>30</v>
      </c>
      <c r="E1784" s="130">
        <v>431</v>
      </c>
      <c r="F1784" s="130">
        <f>訂單詳細資料表格[[#This Row],[數量]]*訂單詳細資料表格[[#This Row],[售價]]</f>
        <v>12930</v>
      </c>
      <c r="G1784" s="131">
        <f>訂單詳細資料表格[[#This Row],[數量]]*VLOOKUP(訂單詳細資料表格[[#This Row],[產品編號]],產品資料表格[],4,FALSE)</f>
        <v>9000</v>
      </c>
    </row>
    <row r="1785" spans="2:7" ht="16.5" customHeight="1" x14ac:dyDescent="0.25">
      <c r="B1785" s="113" t="s">
        <v>815</v>
      </c>
      <c r="C1785" s="128" t="s">
        <v>54</v>
      </c>
      <c r="D1785" s="129">
        <v>14</v>
      </c>
      <c r="E1785" s="130">
        <v>149</v>
      </c>
      <c r="F1785" s="130">
        <f>訂單詳細資料表格[[#This Row],[數量]]*訂單詳細資料表格[[#This Row],[售價]]</f>
        <v>2086</v>
      </c>
      <c r="G1785" s="131">
        <f>訂單詳細資料表格[[#This Row],[數量]]*VLOOKUP(訂單詳細資料表格[[#This Row],[產品編號]],產品資料表格[],4,FALSE)</f>
        <v>1260</v>
      </c>
    </row>
    <row r="1786" spans="2:7" ht="16.5" customHeight="1" x14ac:dyDescent="0.25">
      <c r="B1786" s="113" t="s">
        <v>1095</v>
      </c>
      <c r="C1786" s="128" t="s">
        <v>0</v>
      </c>
      <c r="D1786" s="129">
        <v>50</v>
      </c>
      <c r="E1786" s="130">
        <v>1713</v>
      </c>
      <c r="F1786" s="130">
        <f>訂單詳細資料表格[[#This Row],[數量]]*訂單詳細資料表格[[#This Row],[售價]]</f>
        <v>85650</v>
      </c>
      <c r="G1786" s="131">
        <f>訂單詳細資料表格[[#This Row],[數量]]*VLOOKUP(訂單詳細資料表格[[#This Row],[產品編號]],產品資料表格[],4,FALSE)</f>
        <v>54950</v>
      </c>
    </row>
    <row r="1787" spans="2:7" ht="16.5" customHeight="1" x14ac:dyDescent="0.25">
      <c r="B1787" s="113" t="s">
        <v>1095</v>
      </c>
      <c r="C1787" s="128" t="s">
        <v>29</v>
      </c>
      <c r="D1787" s="129">
        <v>27</v>
      </c>
      <c r="E1787" s="130">
        <v>1712</v>
      </c>
      <c r="F1787" s="130">
        <f>訂單詳細資料表格[[#This Row],[數量]]*訂單詳細資料表格[[#This Row],[售價]]</f>
        <v>46224</v>
      </c>
      <c r="G1787" s="131">
        <f>訂單詳細資料表格[[#This Row],[數量]]*VLOOKUP(訂單詳細資料表格[[#This Row],[產品編號]],產品資料表格[],4,FALSE)</f>
        <v>24219</v>
      </c>
    </row>
    <row r="1788" spans="2:7" ht="16.5" customHeight="1" x14ac:dyDescent="0.25">
      <c r="B1788" s="113" t="s">
        <v>1096</v>
      </c>
      <c r="C1788" s="128" t="s">
        <v>22</v>
      </c>
      <c r="D1788" s="129">
        <v>15</v>
      </c>
      <c r="E1788" s="130">
        <v>1500</v>
      </c>
      <c r="F1788" s="130">
        <f>訂單詳細資料表格[[#This Row],[數量]]*訂單詳細資料表格[[#This Row],[售價]]</f>
        <v>22500</v>
      </c>
      <c r="G1788" s="131">
        <f>訂單詳細資料表格[[#This Row],[數量]]*VLOOKUP(訂單詳細資料表格[[#This Row],[產品編號]],產品資料表格[],4,FALSE)</f>
        <v>12330</v>
      </c>
    </row>
    <row r="1789" spans="2:7" ht="16.5" customHeight="1" x14ac:dyDescent="0.25">
      <c r="B1789" s="113" t="s">
        <v>1096</v>
      </c>
      <c r="C1789" s="128" t="s">
        <v>31</v>
      </c>
      <c r="D1789" s="129">
        <v>35</v>
      </c>
      <c r="E1789" s="130">
        <v>1960</v>
      </c>
      <c r="F1789" s="130">
        <f>訂單詳細資料表格[[#This Row],[數量]]*訂單詳細資料表格[[#This Row],[售價]]</f>
        <v>68600</v>
      </c>
      <c r="G1789" s="131">
        <f>訂單詳細資料表格[[#This Row],[數量]]*VLOOKUP(訂單詳細資料表格[[#This Row],[產品編號]],產品資料表格[],4,FALSE)</f>
        <v>33145</v>
      </c>
    </row>
    <row r="1790" spans="2:7" ht="16.5" customHeight="1" x14ac:dyDescent="0.25">
      <c r="B1790" s="113" t="s">
        <v>816</v>
      </c>
      <c r="C1790" s="128" t="s">
        <v>12</v>
      </c>
      <c r="D1790" s="129">
        <v>50</v>
      </c>
      <c r="E1790" s="130">
        <v>2385</v>
      </c>
      <c r="F1790" s="130">
        <f>訂單詳細資料表格[[#This Row],[數量]]*訂單詳細資料表格[[#This Row],[售價]]</f>
        <v>119250</v>
      </c>
      <c r="G1790" s="131">
        <f>訂單詳細資料表格[[#This Row],[數量]]*VLOOKUP(訂單詳細資料表格[[#This Row],[產品編號]],產品資料表格[],4,FALSE)</f>
        <v>56100</v>
      </c>
    </row>
    <row r="1791" spans="2:7" ht="16.5" customHeight="1" x14ac:dyDescent="0.25">
      <c r="B1791" s="113" t="s">
        <v>816</v>
      </c>
      <c r="C1791" s="128" t="s">
        <v>173</v>
      </c>
      <c r="D1791" s="129">
        <v>32</v>
      </c>
      <c r="E1791" s="130">
        <v>1212</v>
      </c>
      <c r="F1791" s="130">
        <f>訂單詳細資料表格[[#This Row],[數量]]*訂單詳細資料表格[[#This Row],[售價]]</f>
        <v>38784</v>
      </c>
      <c r="G1791" s="131">
        <f>訂單詳細資料表格[[#This Row],[數量]]*VLOOKUP(訂單詳細資料表格[[#This Row],[產品編號]],產品資料表格[],4,FALSE)</f>
        <v>23136</v>
      </c>
    </row>
    <row r="1792" spans="2:7" ht="16.5" customHeight="1" x14ac:dyDescent="0.25">
      <c r="B1792" s="113" t="s">
        <v>816</v>
      </c>
      <c r="C1792" s="128" t="s">
        <v>30</v>
      </c>
      <c r="D1792" s="129">
        <v>63</v>
      </c>
      <c r="E1792" s="130">
        <v>2522</v>
      </c>
      <c r="F1792" s="130">
        <f>訂單詳細資料表格[[#This Row],[數量]]*訂單詳細資料表格[[#This Row],[售價]]</f>
        <v>158886</v>
      </c>
      <c r="G1792" s="131">
        <f>訂單詳細資料表格[[#This Row],[數量]]*VLOOKUP(訂單詳細資料表格[[#This Row],[產品編號]],產品資料表格[],4,FALSE)</f>
        <v>72513</v>
      </c>
    </row>
    <row r="1793" spans="2:7" ht="16.5" customHeight="1" x14ac:dyDescent="0.25">
      <c r="B1793" s="113" t="s">
        <v>817</v>
      </c>
      <c r="C1793" s="128" t="s">
        <v>173</v>
      </c>
      <c r="D1793" s="129">
        <v>28</v>
      </c>
      <c r="E1793" s="130">
        <v>1196</v>
      </c>
      <c r="F1793" s="130">
        <f>訂單詳細資料表格[[#This Row],[數量]]*訂單詳細資料表格[[#This Row],[售價]]</f>
        <v>33488</v>
      </c>
      <c r="G1793" s="131">
        <f>訂單詳細資料表格[[#This Row],[數量]]*VLOOKUP(訂單詳細資料表格[[#This Row],[產品編號]],產品資料表格[],4,FALSE)</f>
        <v>20244</v>
      </c>
    </row>
    <row r="1794" spans="2:7" ht="16.5" customHeight="1" x14ac:dyDescent="0.25">
      <c r="B1794" s="113" t="s">
        <v>817</v>
      </c>
      <c r="C1794" s="128" t="s">
        <v>5</v>
      </c>
      <c r="D1794" s="129">
        <v>67</v>
      </c>
      <c r="E1794" s="130">
        <v>452</v>
      </c>
      <c r="F1794" s="130">
        <f>訂單詳細資料表格[[#This Row],[數量]]*訂單詳細資料表格[[#This Row],[售價]]</f>
        <v>30284</v>
      </c>
      <c r="G1794" s="131">
        <f>訂單詳細資料表格[[#This Row],[數量]]*VLOOKUP(訂單詳細資料表格[[#This Row],[產品編號]],產品資料表格[],4,FALSE)</f>
        <v>14070</v>
      </c>
    </row>
    <row r="1795" spans="2:7" ht="16.5" customHeight="1" x14ac:dyDescent="0.25">
      <c r="B1795" s="113" t="s">
        <v>1097</v>
      </c>
      <c r="C1795" s="128" t="s">
        <v>32</v>
      </c>
      <c r="D1795" s="129">
        <v>33</v>
      </c>
      <c r="E1795" s="130">
        <v>1502</v>
      </c>
      <c r="F1795" s="130">
        <f>訂單詳細資料表格[[#This Row],[數量]]*訂單詳細資料表格[[#This Row],[售價]]</f>
        <v>49566</v>
      </c>
      <c r="G1795" s="131">
        <f>訂單詳細資料表格[[#This Row],[數量]]*VLOOKUP(訂單詳細資料表格[[#This Row],[產品編號]],產品資料表格[],4,FALSE)</f>
        <v>26136</v>
      </c>
    </row>
    <row r="1796" spans="2:7" ht="16.5" customHeight="1" x14ac:dyDescent="0.25">
      <c r="B1796" s="113" t="s">
        <v>818</v>
      </c>
      <c r="C1796" s="128" t="s">
        <v>37</v>
      </c>
      <c r="D1796" s="129">
        <v>42</v>
      </c>
      <c r="E1796" s="130">
        <v>1662</v>
      </c>
      <c r="F1796" s="130">
        <f>訂單詳細資料表格[[#This Row],[數量]]*訂單詳細資料表格[[#This Row],[售價]]</f>
        <v>69804</v>
      </c>
      <c r="G1796" s="131">
        <f>訂單詳細資料表格[[#This Row],[數量]]*VLOOKUP(訂單詳細資料表格[[#This Row],[產品編號]],產品資料表格[],4,FALSE)</f>
        <v>33810</v>
      </c>
    </row>
    <row r="1797" spans="2:7" ht="16.5" customHeight="1" x14ac:dyDescent="0.25">
      <c r="B1797" s="113" t="s">
        <v>818</v>
      </c>
      <c r="C1797" s="128" t="s">
        <v>43</v>
      </c>
      <c r="D1797" s="129">
        <v>29</v>
      </c>
      <c r="E1797" s="130">
        <v>1743</v>
      </c>
      <c r="F1797" s="130">
        <f>訂單詳細資料表格[[#This Row],[數量]]*訂單詳細資料表格[[#This Row],[售價]]</f>
        <v>50547</v>
      </c>
      <c r="G1797" s="131">
        <f>訂單詳細資料表格[[#This Row],[數量]]*VLOOKUP(訂單詳細資料表格[[#This Row],[產品編號]],產品資料表格[],4,FALSE)</f>
        <v>30537</v>
      </c>
    </row>
    <row r="1798" spans="2:7" ht="16.5" customHeight="1" x14ac:dyDescent="0.25">
      <c r="B1798" s="113" t="s">
        <v>818</v>
      </c>
      <c r="C1798" s="128" t="s">
        <v>5</v>
      </c>
      <c r="D1798" s="129">
        <v>41</v>
      </c>
      <c r="E1798" s="130">
        <v>467</v>
      </c>
      <c r="F1798" s="130">
        <f>訂單詳細資料表格[[#This Row],[數量]]*訂單詳細資料表格[[#This Row],[售價]]</f>
        <v>19147</v>
      </c>
      <c r="G1798" s="131">
        <f>訂單詳細資料表格[[#This Row],[數量]]*VLOOKUP(訂單詳細資料表格[[#This Row],[產品編號]],產品資料表格[],4,FALSE)</f>
        <v>8610</v>
      </c>
    </row>
    <row r="1799" spans="2:7" ht="16.5" customHeight="1" x14ac:dyDescent="0.25">
      <c r="B1799" s="113" t="s">
        <v>819</v>
      </c>
      <c r="C1799" s="128" t="s">
        <v>43</v>
      </c>
      <c r="D1799" s="129">
        <v>27</v>
      </c>
      <c r="E1799" s="130">
        <v>1940</v>
      </c>
      <c r="F1799" s="130">
        <f>訂單詳細資料表格[[#This Row],[數量]]*訂單詳細資料表格[[#This Row],[售價]]</f>
        <v>52380</v>
      </c>
      <c r="G1799" s="131">
        <f>訂單詳細資料表格[[#This Row],[數量]]*VLOOKUP(訂單詳細資料表格[[#This Row],[產品編號]],產品資料表格[],4,FALSE)</f>
        <v>28431</v>
      </c>
    </row>
    <row r="1800" spans="2:7" ht="16.5" customHeight="1" x14ac:dyDescent="0.25">
      <c r="B1800" s="113" t="s">
        <v>819</v>
      </c>
      <c r="C1800" s="128" t="s">
        <v>36</v>
      </c>
      <c r="D1800" s="129">
        <v>24</v>
      </c>
      <c r="E1800" s="130">
        <v>2068</v>
      </c>
      <c r="F1800" s="130">
        <f>訂單詳細資料表格[[#This Row],[數量]]*訂單詳細資料表格[[#This Row],[售價]]</f>
        <v>49632</v>
      </c>
      <c r="G1800" s="131">
        <f>訂單詳細資料表格[[#This Row],[數量]]*VLOOKUP(訂單詳細資料表格[[#This Row],[產品編號]],產品資料表格[],4,FALSE)</f>
        <v>23808</v>
      </c>
    </row>
    <row r="1801" spans="2:7" ht="16.5" customHeight="1" x14ac:dyDescent="0.25">
      <c r="B1801" s="113" t="s">
        <v>1098</v>
      </c>
      <c r="C1801" s="128" t="s">
        <v>34</v>
      </c>
      <c r="D1801" s="129">
        <v>17</v>
      </c>
      <c r="E1801" s="130">
        <v>1339</v>
      </c>
      <c r="F1801" s="130">
        <f>訂單詳細資料表格[[#This Row],[數量]]*訂單詳細資料表格[[#This Row],[售價]]</f>
        <v>22763</v>
      </c>
      <c r="G1801" s="131">
        <f>訂單詳細資料表格[[#This Row],[數量]]*VLOOKUP(訂單詳細資料表格[[#This Row],[產品編號]],產品資料表格[],4,FALSE)</f>
        <v>11679</v>
      </c>
    </row>
    <row r="1802" spans="2:7" ht="16.5" customHeight="1" x14ac:dyDescent="0.25">
      <c r="B1802" s="113" t="s">
        <v>820</v>
      </c>
      <c r="C1802" s="128" t="s">
        <v>0</v>
      </c>
      <c r="D1802" s="129">
        <v>55</v>
      </c>
      <c r="E1802" s="130">
        <v>1815</v>
      </c>
      <c r="F1802" s="130">
        <f>訂單詳細資料表格[[#This Row],[數量]]*訂單詳細資料表格[[#This Row],[售價]]</f>
        <v>99825</v>
      </c>
      <c r="G1802" s="131">
        <f>訂單詳細資料表格[[#This Row],[數量]]*VLOOKUP(訂單詳細資料表格[[#This Row],[產品編號]],產品資料表格[],4,FALSE)</f>
        <v>60445</v>
      </c>
    </row>
    <row r="1803" spans="2:7" ht="16.5" customHeight="1" x14ac:dyDescent="0.25">
      <c r="B1803" s="113" t="s">
        <v>820</v>
      </c>
      <c r="C1803" s="128" t="s">
        <v>41</v>
      </c>
      <c r="D1803" s="129">
        <v>50</v>
      </c>
      <c r="E1803" s="130">
        <v>1063</v>
      </c>
      <c r="F1803" s="130">
        <f>訂單詳細資料表格[[#This Row],[數量]]*訂單詳細資料表格[[#This Row],[售價]]</f>
        <v>53150</v>
      </c>
      <c r="G1803" s="131">
        <f>訂單詳細資料表格[[#This Row],[數量]]*VLOOKUP(訂單詳細資料表格[[#This Row],[產品編號]],產品資料表格[],4,FALSE)</f>
        <v>38750</v>
      </c>
    </row>
    <row r="1804" spans="2:7" ht="16.5" customHeight="1" x14ac:dyDescent="0.25">
      <c r="B1804" s="113" t="s">
        <v>1099</v>
      </c>
      <c r="C1804" s="128" t="s">
        <v>38</v>
      </c>
      <c r="D1804" s="129">
        <v>32</v>
      </c>
      <c r="E1804" s="130">
        <v>2448</v>
      </c>
      <c r="F1804" s="130">
        <f>訂單詳細資料表格[[#This Row],[數量]]*訂單詳細資料表格[[#This Row],[售價]]</f>
        <v>78336</v>
      </c>
      <c r="G1804" s="131">
        <f>訂單詳細資料表格[[#This Row],[數量]]*VLOOKUP(訂單詳細資料表格[[#This Row],[產品編號]],產品資料表格[],4,FALSE)</f>
        <v>34176</v>
      </c>
    </row>
    <row r="1805" spans="2:7" ht="16.5" customHeight="1" x14ac:dyDescent="0.25">
      <c r="B1805" s="113" t="s">
        <v>1099</v>
      </c>
      <c r="C1805" s="128" t="s">
        <v>29</v>
      </c>
      <c r="D1805" s="129">
        <v>42</v>
      </c>
      <c r="E1805" s="130">
        <v>1575</v>
      </c>
      <c r="F1805" s="130">
        <f>訂單詳細資料表格[[#This Row],[數量]]*訂單詳細資料表格[[#This Row],[售價]]</f>
        <v>66150</v>
      </c>
      <c r="G1805" s="131">
        <f>訂單詳細資料表格[[#This Row],[數量]]*VLOOKUP(訂單詳細資料表格[[#This Row],[產品編號]],產品資料表格[],4,FALSE)</f>
        <v>37674</v>
      </c>
    </row>
    <row r="1806" spans="2:7" ht="16.5" customHeight="1" x14ac:dyDescent="0.25">
      <c r="B1806" s="113" t="s">
        <v>821</v>
      </c>
      <c r="C1806" s="128" t="s">
        <v>0</v>
      </c>
      <c r="D1806" s="129">
        <v>16</v>
      </c>
      <c r="E1806" s="130">
        <v>1767</v>
      </c>
      <c r="F1806" s="130">
        <f>訂單詳細資料表格[[#This Row],[數量]]*訂單詳細資料表格[[#This Row],[售價]]</f>
        <v>28272</v>
      </c>
      <c r="G1806" s="131">
        <f>訂單詳細資料表格[[#This Row],[數量]]*VLOOKUP(訂單詳細資料表格[[#This Row],[產品編號]],產品資料表格[],4,FALSE)</f>
        <v>17584</v>
      </c>
    </row>
    <row r="1807" spans="2:7" ht="16.5" customHeight="1" x14ac:dyDescent="0.25">
      <c r="B1807" s="113" t="s">
        <v>821</v>
      </c>
      <c r="C1807" s="128" t="s">
        <v>41</v>
      </c>
      <c r="D1807" s="129">
        <v>46</v>
      </c>
      <c r="E1807" s="130">
        <v>1440</v>
      </c>
      <c r="F1807" s="130">
        <f>訂單詳細資料表格[[#This Row],[數量]]*訂單詳細資料表格[[#This Row],[售價]]</f>
        <v>66240</v>
      </c>
      <c r="G1807" s="131">
        <f>訂單詳細資料表格[[#This Row],[數量]]*VLOOKUP(訂單詳細資料表格[[#This Row],[產品編號]],產品資料表格[],4,FALSE)</f>
        <v>35650</v>
      </c>
    </row>
    <row r="1808" spans="2:7" ht="16.5" customHeight="1" x14ac:dyDescent="0.25">
      <c r="B1808" s="113" t="s">
        <v>821</v>
      </c>
      <c r="C1808" s="128" t="s">
        <v>12</v>
      </c>
      <c r="D1808" s="129">
        <v>29</v>
      </c>
      <c r="E1808" s="130">
        <v>1652</v>
      </c>
      <c r="F1808" s="130">
        <f>訂單詳細資料表格[[#This Row],[數量]]*訂單詳細資料表格[[#This Row],[售價]]</f>
        <v>47908</v>
      </c>
      <c r="G1808" s="131">
        <f>訂單詳細資料表格[[#This Row],[數量]]*VLOOKUP(訂單詳細資料表格[[#This Row],[產品編號]],產品資料表格[],4,FALSE)</f>
        <v>32538</v>
      </c>
    </row>
    <row r="1809" spans="2:7" ht="16.5" customHeight="1" x14ac:dyDescent="0.25">
      <c r="B1809" s="113" t="s">
        <v>821</v>
      </c>
      <c r="C1809" s="128" t="s">
        <v>25</v>
      </c>
      <c r="D1809" s="129">
        <v>10</v>
      </c>
      <c r="E1809" s="130">
        <v>1044</v>
      </c>
      <c r="F1809" s="130">
        <f>訂單詳細資料表格[[#This Row],[數量]]*訂單詳細資料表格[[#This Row],[售價]]</f>
        <v>10440</v>
      </c>
      <c r="G1809" s="131">
        <f>訂單詳細資料表格[[#This Row],[數量]]*VLOOKUP(訂單詳細資料表格[[#This Row],[產品編號]],產品資料表格[],4,FALSE)</f>
        <v>6430</v>
      </c>
    </row>
    <row r="1810" spans="2:7" ht="16.5" customHeight="1" x14ac:dyDescent="0.25">
      <c r="B1810" s="113" t="s">
        <v>821</v>
      </c>
      <c r="C1810" s="128" t="s">
        <v>29</v>
      </c>
      <c r="D1810" s="129">
        <v>26</v>
      </c>
      <c r="E1810" s="130">
        <v>1671</v>
      </c>
      <c r="F1810" s="130">
        <f>訂單詳細資料表格[[#This Row],[數量]]*訂單詳細資料表格[[#This Row],[售價]]</f>
        <v>43446</v>
      </c>
      <c r="G1810" s="131">
        <f>訂單詳細資料表格[[#This Row],[數量]]*VLOOKUP(訂單詳細資料表格[[#This Row],[產品編號]],產品資料表格[],4,FALSE)</f>
        <v>23322</v>
      </c>
    </row>
    <row r="1811" spans="2:7" ht="16.5" customHeight="1" x14ac:dyDescent="0.25">
      <c r="B1811" s="113" t="s">
        <v>821</v>
      </c>
      <c r="C1811" s="128" t="s">
        <v>19</v>
      </c>
      <c r="D1811" s="129">
        <v>46</v>
      </c>
      <c r="E1811" s="130">
        <v>488</v>
      </c>
      <c r="F1811" s="130">
        <f>訂單詳細資料表格[[#This Row],[數量]]*訂單詳細資料表格[[#This Row],[售價]]</f>
        <v>22448</v>
      </c>
      <c r="G1811" s="131">
        <f>訂單詳細資料表格[[#This Row],[數量]]*VLOOKUP(訂單詳細資料表格[[#This Row],[產品編號]],產品資料表格[],4,FALSE)</f>
        <v>13800</v>
      </c>
    </row>
    <row r="1812" spans="2:7" ht="16.5" customHeight="1" x14ac:dyDescent="0.25">
      <c r="B1812" s="113" t="s">
        <v>1100</v>
      </c>
      <c r="C1812" s="128" t="s">
        <v>35</v>
      </c>
      <c r="D1812" s="129">
        <v>12</v>
      </c>
      <c r="E1812" s="130">
        <v>1605</v>
      </c>
      <c r="F1812" s="130">
        <f>訂單詳細資料表格[[#This Row],[數量]]*訂單詳細資料表格[[#This Row],[售價]]</f>
        <v>19260</v>
      </c>
      <c r="G1812" s="131">
        <f>訂單詳細資料表格[[#This Row],[數量]]*VLOOKUP(訂單詳細資料表格[[#This Row],[產品編號]],產品資料表格[],4,FALSE)</f>
        <v>11172</v>
      </c>
    </row>
    <row r="1813" spans="2:7" ht="16.5" customHeight="1" x14ac:dyDescent="0.25">
      <c r="B1813" s="113" t="s">
        <v>822</v>
      </c>
      <c r="C1813" s="128" t="s">
        <v>14</v>
      </c>
      <c r="D1813" s="129">
        <v>53</v>
      </c>
      <c r="E1813" s="130">
        <v>1087</v>
      </c>
      <c r="F1813" s="130">
        <f>訂單詳細資料表格[[#This Row],[數量]]*訂單詳細資料表格[[#This Row],[售價]]</f>
        <v>57611</v>
      </c>
      <c r="G1813" s="131">
        <f>訂單詳細資料表格[[#This Row],[數量]]*VLOOKUP(訂單詳細資料表格[[#This Row],[產品編號]],產品資料表格[],4,FALSE)</f>
        <v>32330</v>
      </c>
    </row>
    <row r="1814" spans="2:7" ht="16.5" customHeight="1" x14ac:dyDescent="0.25">
      <c r="B1814" s="113" t="s">
        <v>822</v>
      </c>
      <c r="C1814" s="128" t="s">
        <v>46</v>
      </c>
      <c r="D1814" s="129">
        <v>13</v>
      </c>
      <c r="E1814" s="130">
        <v>1625</v>
      </c>
      <c r="F1814" s="130">
        <f>訂單詳細資料表格[[#This Row],[數量]]*訂單詳細資料表格[[#This Row],[售價]]</f>
        <v>21125</v>
      </c>
      <c r="G1814" s="131">
        <f>訂單詳細資料表格[[#This Row],[數量]]*VLOOKUP(訂單詳細資料表格[[#This Row],[產品編號]],產品資料表格[],4,FALSE)</f>
        <v>15002</v>
      </c>
    </row>
    <row r="1815" spans="2:7" ht="16.5" customHeight="1" x14ac:dyDescent="0.25">
      <c r="B1815" s="113" t="s">
        <v>822</v>
      </c>
      <c r="C1815" s="128" t="s">
        <v>53</v>
      </c>
      <c r="D1815" s="129">
        <v>48</v>
      </c>
      <c r="E1815" s="130">
        <v>1086</v>
      </c>
      <c r="F1815" s="130">
        <f>訂單詳細資料表格[[#This Row],[數量]]*訂單詳細資料表格[[#This Row],[售價]]</f>
        <v>52128</v>
      </c>
      <c r="G1815" s="131">
        <f>訂單詳細資料表格[[#This Row],[數量]]*VLOOKUP(訂單詳細資料表格[[#This Row],[產品編號]],產品資料表格[],4,FALSE)</f>
        <v>36336</v>
      </c>
    </row>
    <row r="1816" spans="2:7" ht="16.5" customHeight="1" x14ac:dyDescent="0.25">
      <c r="B1816" s="113" t="s">
        <v>823</v>
      </c>
      <c r="C1816" s="128" t="s">
        <v>43</v>
      </c>
      <c r="D1816" s="129">
        <v>30</v>
      </c>
      <c r="E1816" s="130">
        <v>1909</v>
      </c>
      <c r="F1816" s="130">
        <f>訂單詳細資料表格[[#This Row],[數量]]*訂單詳細資料表格[[#This Row],[售價]]</f>
        <v>57270</v>
      </c>
      <c r="G1816" s="131">
        <f>訂單詳細資料表格[[#This Row],[數量]]*VLOOKUP(訂單詳細資料表格[[#This Row],[產品編號]],產品資料表格[],4,FALSE)</f>
        <v>31590</v>
      </c>
    </row>
    <row r="1817" spans="2:7" ht="16.5" customHeight="1" x14ac:dyDescent="0.25">
      <c r="B1817" s="113" t="s">
        <v>823</v>
      </c>
      <c r="C1817" s="128" t="s">
        <v>15</v>
      </c>
      <c r="D1817" s="129">
        <v>46</v>
      </c>
      <c r="E1817" s="130">
        <v>1129</v>
      </c>
      <c r="F1817" s="130">
        <f>訂單詳細資料表格[[#This Row],[數量]]*訂單詳細資料表格[[#This Row],[售價]]</f>
        <v>51934</v>
      </c>
      <c r="G1817" s="131">
        <f>訂單詳細資料表格[[#This Row],[數量]]*VLOOKUP(訂單詳細資料表格[[#This Row],[產品編號]],產品資料表格[],4,FALSE)</f>
        <v>30314</v>
      </c>
    </row>
    <row r="1818" spans="2:7" ht="16.5" customHeight="1" x14ac:dyDescent="0.25">
      <c r="B1818" s="113" t="s">
        <v>823</v>
      </c>
      <c r="C1818" s="128" t="s">
        <v>12</v>
      </c>
      <c r="D1818" s="129">
        <v>38</v>
      </c>
      <c r="E1818" s="130">
        <v>2505</v>
      </c>
      <c r="F1818" s="130">
        <f>訂單詳細資料表格[[#This Row],[數量]]*訂單詳細資料表格[[#This Row],[售價]]</f>
        <v>95190</v>
      </c>
      <c r="G1818" s="131">
        <f>訂單詳細資料表格[[#This Row],[數量]]*VLOOKUP(訂單詳細資料表格[[#This Row],[產品編號]],產品資料表格[],4,FALSE)</f>
        <v>42636</v>
      </c>
    </row>
    <row r="1819" spans="2:7" ht="16.5" customHeight="1" x14ac:dyDescent="0.25">
      <c r="B1819" s="113" t="s">
        <v>823</v>
      </c>
      <c r="C1819" s="128" t="s">
        <v>25</v>
      </c>
      <c r="D1819" s="129">
        <v>21</v>
      </c>
      <c r="E1819" s="130">
        <v>1399</v>
      </c>
      <c r="F1819" s="130">
        <f>訂單詳細資料表格[[#This Row],[數量]]*訂單詳細資料表格[[#This Row],[售價]]</f>
        <v>29379</v>
      </c>
      <c r="G1819" s="131">
        <f>訂單詳細資料表格[[#This Row],[數量]]*VLOOKUP(訂單詳細資料表格[[#This Row],[產品編號]],產品資料表格[],4,FALSE)</f>
        <v>13503</v>
      </c>
    </row>
    <row r="1820" spans="2:7" ht="16.5" customHeight="1" x14ac:dyDescent="0.25">
      <c r="B1820" s="113" t="s">
        <v>823</v>
      </c>
      <c r="C1820" s="128" t="s">
        <v>31</v>
      </c>
      <c r="D1820" s="129">
        <v>32</v>
      </c>
      <c r="E1820" s="130">
        <v>1346</v>
      </c>
      <c r="F1820" s="130">
        <f>訂單詳細資料表格[[#This Row],[數量]]*訂單詳細資料表格[[#This Row],[售價]]</f>
        <v>43072</v>
      </c>
      <c r="G1820" s="131">
        <f>訂單詳細資料表格[[#This Row],[數量]]*VLOOKUP(訂單詳細資料表格[[#This Row],[產品編號]],產品資料表格[],4,FALSE)</f>
        <v>30304</v>
      </c>
    </row>
    <row r="1821" spans="2:7" ht="16.5" customHeight="1" x14ac:dyDescent="0.25">
      <c r="B1821" s="113" t="s">
        <v>1101</v>
      </c>
      <c r="C1821" s="128" t="s">
        <v>13</v>
      </c>
      <c r="D1821" s="129">
        <v>49</v>
      </c>
      <c r="E1821" s="130">
        <v>394</v>
      </c>
      <c r="F1821" s="130">
        <f>訂單詳細資料表格[[#This Row],[數量]]*訂單詳細資料表格[[#This Row],[售價]]</f>
        <v>19306</v>
      </c>
      <c r="G1821" s="131">
        <f>訂單詳細資料表格[[#This Row],[數量]]*VLOOKUP(訂單詳細資料表格[[#This Row],[產品編號]],產品資料表格[],4,FALSE)</f>
        <v>11564</v>
      </c>
    </row>
    <row r="1822" spans="2:7" ht="16.5" customHeight="1" x14ac:dyDescent="0.25">
      <c r="B1822" s="113" t="s">
        <v>1101</v>
      </c>
      <c r="C1822" s="128" t="s">
        <v>51</v>
      </c>
      <c r="D1822" s="129">
        <v>59</v>
      </c>
      <c r="E1822" s="130">
        <v>1749</v>
      </c>
      <c r="F1822" s="130">
        <f>訂單詳細資料表格[[#This Row],[數量]]*訂單詳細資料表格[[#This Row],[售價]]</f>
        <v>103191</v>
      </c>
      <c r="G1822" s="131">
        <f>訂單詳細資料表格[[#This Row],[數量]]*VLOOKUP(訂單詳細資料表格[[#This Row],[產品編號]],產品資料表格[],4,FALSE)</f>
        <v>67555</v>
      </c>
    </row>
    <row r="1823" spans="2:7" ht="16.5" customHeight="1" x14ac:dyDescent="0.25">
      <c r="B1823" s="113" t="s">
        <v>824</v>
      </c>
      <c r="C1823" s="128" t="s">
        <v>38</v>
      </c>
      <c r="D1823" s="129">
        <v>23</v>
      </c>
      <c r="E1823" s="130">
        <v>1992</v>
      </c>
      <c r="F1823" s="130">
        <f>訂單詳細資料表格[[#This Row],[數量]]*訂單詳細資料表格[[#This Row],[售價]]</f>
        <v>45816</v>
      </c>
      <c r="G1823" s="131">
        <f>訂單詳細資料表格[[#This Row],[數量]]*VLOOKUP(訂單詳細資料表格[[#This Row],[產品編號]],產品資料表格[],4,FALSE)</f>
        <v>24564</v>
      </c>
    </row>
    <row r="1824" spans="2:7" ht="16.5" customHeight="1" x14ac:dyDescent="0.25">
      <c r="B1824" s="113" t="s">
        <v>824</v>
      </c>
      <c r="C1824" s="128" t="s">
        <v>46</v>
      </c>
      <c r="D1824" s="129">
        <v>50</v>
      </c>
      <c r="E1824" s="130">
        <v>1819</v>
      </c>
      <c r="F1824" s="130">
        <f>訂單詳細資料表格[[#This Row],[數量]]*訂單詳細資料表格[[#This Row],[售價]]</f>
        <v>90950</v>
      </c>
      <c r="G1824" s="131">
        <f>訂單詳細資料表格[[#This Row],[數量]]*VLOOKUP(訂單詳細資料表格[[#This Row],[產品編號]],產品資料表格[],4,FALSE)</f>
        <v>57700</v>
      </c>
    </row>
    <row r="1825" spans="2:7" ht="16.5" customHeight="1" x14ac:dyDescent="0.25">
      <c r="B1825" s="113" t="s">
        <v>824</v>
      </c>
      <c r="C1825" s="128" t="s">
        <v>17</v>
      </c>
      <c r="D1825" s="129">
        <v>40</v>
      </c>
      <c r="E1825" s="130">
        <v>210</v>
      </c>
      <c r="F1825" s="130">
        <f>訂單詳細資料表格[[#This Row],[數量]]*訂單詳細資料表格[[#This Row],[售價]]</f>
        <v>8400</v>
      </c>
      <c r="G1825" s="131">
        <f>訂單詳細資料表格[[#This Row],[數量]]*VLOOKUP(訂單詳細資料表格[[#This Row],[產品編號]],產品資料表格[],4,FALSE)</f>
        <v>4240</v>
      </c>
    </row>
    <row r="1826" spans="2:7" ht="16.5" customHeight="1" x14ac:dyDescent="0.25">
      <c r="B1826" s="113" t="s">
        <v>824</v>
      </c>
      <c r="C1826" s="128" t="s">
        <v>35</v>
      </c>
      <c r="D1826" s="129">
        <v>45</v>
      </c>
      <c r="E1826" s="130">
        <v>1451</v>
      </c>
      <c r="F1826" s="130">
        <f>訂單詳細資料表格[[#This Row],[數量]]*訂單詳細資料表格[[#This Row],[售價]]</f>
        <v>65295</v>
      </c>
      <c r="G1826" s="131">
        <f>訂單詳細資料表格[[#This Row],[數量]]*VLOOKUP(訂單詳細資料表格[[#This Row],[產品編號]],產品資料表格[],4,FALSE)</f>
        <v>41895</v>
      </c>
    </row>
    <row r="1827" spans="2:7" ht="16.5" customHeight="1" x14ac:dyDescent="0.25">
      <c r="B1827" s="113" t="s">
        <v>824</v>
      </c>
      <c r="C1827" s="128" t="s">
        <v>30</v>
      </c>
      <c r="D1827" s="129">
        <v>28</v>
      </c>
      <c r="E1827" s="130">
        <v>2589</v>
      </c>
      <c r="F1827" s="130">
        <f>訂單詳細資料表格[[#This Row],[數量]]*訂單詳細資料表格[[#This Row],[售價]]</f>
        <v>72492</v>
      </c>
      <c r="G1827" s="131">
        <f>訂單詳細資料表格[[#This Row],[數量]]*VLOOKUP(訂單詳細資料表格[[#This Row],[產品編號]],產品資料表格[],4,FALSE)</f>
        <v>32228</v>
      </c>
    </row>
    <row r="1828" spans="2:7" ht="16.5" customHeight="1" x14ac:dyDescent="0.25">
      <c r="B1828" s="113" t="s">
        <v>824</v>
      </c>
      <c r="C1828" s="128" t="s">
        <v>53</v>
      </c>
      <c r="D1828" s="129">
        <v>27</v>
      </c>
      <c r="E1828" s="130">
        <v>1166</v>
      </c>
      <c r="F1828" s="130">
        <f>訂單詳細資料表格[[#This Row],[數量]]*訂單詳細資料表格[[#This Row],[售價]]</f>
        <v>31482</v>
      </c>
      <c r="G1828" s="131">
        <f>訂單詳細資料表格[[#This Row],[數量]]*VLOOKUP(訂單詳細資料表格[[#This Row],[產品編號]],產品資料表格[],4,FALSE)</f>
        <v>20439</v>
      </c>
    </row>
    <row r="1829" spans="2:7" ht="16.5" customHeight="1" x14ac:dyDescent="0.25">
      <c r="B1829" s="113" t="s">
        <v>752</v>
      </c>
      <c r="C1829" s="128" t="s">
        <v>12</v>
      </c>
      <c r="D1829" s="129">
        <v>22</v>
      </c>
      <c r="E1829" s="130">
        <v>2759</v>
      </c>
      <c r="F1829" s="130">
        <f>訂單詳細資料表格[[#This Row],[數量]]*訂單詳細資料表格[[#This Row],[售價]]</f>
        <v>60698</v>
      </c>
      <c r="G1829" s="131">
        <f>訂單詳細資料表格[[#This Row],[數量]]*VLOOKUP(訂單詳細資料表格[[#This Row],[產品編號]],產品資料表格[],4,FALSE)</f>
        <v>24684</v>
      </c>
    </row>
    <row r="1830" spans="2:7" ht="16.5" customHeight="1" x14ac:dyDescent="0.25">
      <c r="B1830" s="113" t="s">
        <v>825</v>
      </c>
      <c r="C1830" s="128" t="s">
        <v>0</v>
      </c>
      <c r="D1830" s="129">
        <v>71</v>
      </c>
      <c r="E1830" s="130">
        <v>1894</v>
      </c>
      <c r="F1830" s="130">
        <f>訂單詳細資料表格[[#This Row],[數量]]*訂單詳細資料表格[[#This Row],[售價]]</f>
        <v>134474</v>
      </c>
      <c r="G1830" s="131">
        <f>訂單詳細資料表格[[#This Row],[數量]]*VLOOKUP(訂單詳細資料表格[[#This Row],[產品編號]],產品資料表格[],4,FALSE)</f>
        <v>78029</v>
      </c>
    </row>
    <row r="1831" spans="2:7" ht="16.5" customHeight="1" x14ac:dyDescent="0.25">
      <c r="B1831" s="113" t="s">
        <v>825</v>
      </c>
      <c r="C1831" s="128" t="s">
        <v>43</v>
      </c>
      <c r="D1831" s="129">
        <v>33</v>
      </c>
      <c r="E1831" s="130">
        <v>1779</v>
      </c>
      <c r="F1831" s="130">
        <f>訂單詳細資料表格[[#This Row],[數量]]*訂單詳細資料表格[[#This Row],[售價]]</f>
        <v>58707</v>
      </c>
      <c r="G1831" s="131">
        <f>訂單詳細資料表格[[#This Row],[數量]]*VLOOKUP(訂單詳細資料表格[[#This Row],[產品編號]],產品資料表格[],4,FALSE)</f>
        <v>34749</v>
      </c>
    </row>
    <row r="1832" spans="2:7" ht="16.5" customHeight="1" x14ac:dyDescent="0.25">
      <c r="B1832" s="113" t="s">
        <v>825</v>
      </c>
      <c r="C1832" s="128" t="s">
        <v>42</v>
      </c>
      <c r="D1832" s="129">
        <v>36</v>
      </c>
      <c r="E1832" s="130">
        <v>1986</v>
      </c>
      <c r="F1832" s="130">
        <f>訂單詳細資料表格[[#This Row],[數量]]*訂單詳細資料表格[[#This Row],[售價]]</f>
        <v>71496</v>
      </c>
      <c r="G1832" s="131">
        <f>訂單詳細資料表格[[#This Row],[數量]]*VLOOKUP(訂單詳細資料表格[[#This Row],[產品編號]],產品資料表格[],4,FALSE)</f>
        <v>41472</v>
      </c>
    </row>
    <row r="1833" spans="2:7" ht="16.5" customHeight="1" x14ac:dyDescent="0.25">
      <c r="B1833" s="113" t="s">
        <v>825</v>
      </c>
      <c r="C1833" s="128" t="s">
        <v>44</v>
      </c>
      <c r="D1833" s="129">
        <v>26</v>
      </c>
      <c r="E1833" s="130">
        <v>791</v>
      </c>
      <c r="F1833" s="130">
        <f>訂單詳細資料表格[[#This Row],[數量]]*訂單詳細資料表格[[#This Row],[售價]]</f>
        <v>20566</v>
      </c>
      <c r="G1833" s="131">
        <f>訂單詳細資料表格[[#This Row],[數量]]*VLOOKUP(訂單詳細資料表格[[#This Row],[產品編號]],產品資料表格[],4,FALSE)</f>
        <v>14274</v>
      </c>
    </row>
    <row r="1834" spans="2:7" ht="16.5" customHeight="1" x14ac:dyDescent="0.25">
      <c r="B1834" s="113" t="s">
        <v>825</v>
      </c>
      <c r="C1834" s="128" t="s">
        <v>47</v>
      </c>
      <c r="D1834" s="129">
        <v>59</v>
      </c>
      <c r="E1834" s="130">
        <v>303</v>
      </c>
      <c r="F1834" s="130">
        <f>訂單詳細資料表格[[#This Row],[數量]]*訂單詳細資料表格[[#This Row],[售價]]</f>
        <v>17877</v>
      </c>
      <c r="G1834" s="131">
        <f>訂單詳細資料表格[[#This Row],[數量]]*VLOOKUP(訂單詳細資料表格[[#This Row],[產品編號]],產品資料表格[],4,FALSE)</f>
        <v>13629</v>
      </c>
    </row>
    <row r="1835" spans="2:7" ht="16.5" customHeight="1" x14ac:dyDescent="0.25">
      <c r="B1835" s="113" t="s">
        <v>825</v>
      </c>
      <c r="C1835" s="128" t="s">
        <v>49</v>
      </c>
      <c r="D1835" s="129">
        <v>41</v>
      </c>
      <c r="E1835" s="130">
        <v>2016</v>
      </c>
      <c r="F1835" s="130">
        <f>訂單詳細資料表格[[#This Row],[數量]]*訂單詳細資料表格[[#This Row],[售價]]</f>
        <v>82656</v>
      </c>
      <c r="G1835" s="131">
        <f>訂單詳細資料表格[[#This Row],[數量]]*VLOOKUP(訂單詳細資料表格[[#This Row],[產品編號]],產品資料表格[],4,FALSE)</f>
        <v>47642</v>
      </c>
    </row>
    <row r="1836" spans="2:7" ht="16.5" customHeight="1" x14ac:dyDescent="0.25">
      <c r="B1836" s="113" t="s">
        <v>825</v>
      </c>
      <c r="C1836" s="128" t="s">
        <v>32</v>
      </c>
      <c r="D1836" s="129">
        <v>15</v>
      </c>
      <c r="E1836" s="130">
        <v>1451</v>
      </c>
      <c r="F1836" s="130">
        <f>訂單詳細資料表格[[#This Row],[數量]]*訂單詳細資料表格[[#This Row],[售價]]</f>
        <v>21765</v>
      </c>
      <c r="G1836" s="131">
        <f>訂單詳細資料表格[[#This Row],[數量]]*VLOOKUP(訂單詳細資料表格[[#This Row],[產品編號]],產品資料表格[],4,FALSE)</f>
        <v>11880</v>
      </c>
    </row>
    <row r="1837" spans="2:7" ht="16.5" customHeight="1" x14ac:dyDescent="0.25">
      <c r="B1837" s="113" t="s">
        <v>825</v>
      </c>
      <c r="C1837" s="128" t="s">
        <v>10</v>
      </c>
      <c r="D1837" s="129">
        <v>35</v>
      </c>
      <c r="E1837" s="130">
        <v>1381</v>
      </c>
      <c r="F1837" s="130">
        <f>訂單詳細資料表格[[#This Row],[數量]]*訂單詳細資料表格[[#This Row],[售價]]</f>
        <v>48335</v>
      </c>
      <c r="G1837" s="131">
        <f>訂單詳細資料表格[[#This Row],[數量]]*VLOOKUP(訂單詳細資料表格[[#This Row],[產品編號]],產品資料表格[],4,FALSE)</f>
        <v>24955</v>
      </c>
    </row>
    <row r="1838" spans="2:7" ht="16.5" customHeight="1" x14ac:dyDescent="0.25">
      <c r="B1838" s="113" t="s">
        <v>826</v>
      </c>
      <c r="C1838" s="128" t="s">
        <v>45</v>
      </c>
      <c r="D1838" s="129">
        <v>21</v>
      </c>
      <c r="E1838" s="130">
        <v>1554</v>
      </c>
      <c r="F1838" s="130">
        <f>訂單詳細資料表格[[#This Row],[數量]]*訂單詳細資料表格[[#This Row],[售價]]</f>
        <v>32634</v>
      </c>
      <c r="G1838" s="131">
        <f>訂單詳細資料表格[[#This Row],[數量]]*VLOOKUP(訂單詳細資料表格[[#This Row],[產品編號]],產品資料表格[],4,FALSE)</f>
        <v>12558</v>
      </c>
    </row>
    <row r="1839" spans="2:7" ht="16.5" customHeight="1" x14ac:dyDescent="0.25">
      <c r="B1839" s="113" t="s">
        <v>826</v>
      </c>
      <c r="C1839" s="128" t="s">
        <v>27</v>
      </c>
      <c r="D1839" s="129">
        <v>20</v>
      </c>
      <c r="E1839" s="130">
        <v>2456</v>
      </c>
      <c r="F1839" s="130">
        <f>訂單詳細資料表格[[#This Row],[數量]]*訂單詳細資料表格[[#This Row],[售價]]</f>
        <v>49120</v>
      </c>
      <c r="G1839" s="131">
        <f>訂單詳細資料表格[[#This Row],[數量]]*VLOOKUP(訂單詳細資料表格[[#This Row],[產品編號]],產品資料表格[],4,FALSE)</f>
        <v>20460</v>
      </c>
    </row>
    <row r="1840" spans="2:7" ht="16.5" customHeight="1" x14ac:dyDescent="0.25">
      <c r="B1840" s="113" t="s">
        <v>826</v>
      </c>
      <c r="C1840" s="128" t="s">
        <v>53</v>
      </c>
      <c r="D1840" s="129">
        <v>42</v>
      </c>
      <c r="E1840" s="130">
        <v>1232</v>
      </c>
      <c r="F1840" s="130">
        <f>訂單詳細資料表格[[#This Row],[數量]]*訂單詳細資料表格[[#This Row],[售價]]</f>
        <v>51744</v>
      </c>
      <c r="G1840" s="131">
        <f>訂單詳細資料表格[[#This Row],[數量]]*VLOOKUP(訂單詳細資料表格[[#This Row],[產品編號]],產品資料表格[],4,FALSE)</f>
        <v>31794</v>
      </c>
    </row>
    <row r="1841" spans="2:7" ht="16.5" customHeight="1" x14ac:dyDescent="0.25">
      <c r="B1841" s="113" t="s">
        <v>1102</v>
      </c>
      <c r="C1841" s="128" t="s">
        <v>21</v>
      </c>
      <c r="D1841" s="129">
        <v>12</v>
      </c>
      <c r="E1841" s="130">
        <v>351</v>
      </c>
      <c r="F1841" s="130">
        <f>訂單詳細資料表格[[#This Row],[數量]]*訂單詳細資料表格[[#This Row],[售價]]</f>
        <v>4212</v>
      </c>
      <c r="G1841" s="131">
        <f>訂單詳細資料表格[[#This Row],[數量]]*VLOOKUP(訂單詳細資料表格[[#This Row],[產品編號]],產品資料表格[],4,FALSE)</f>
        <v>3456</v>
      </c>
    </row>
    <row r="1842" spans="2:7" ht="16.5" customHeight="1" x14ac:dyDescent="0.25">
      <c r="B1842" s="113" t="s">
        <v>827</v>
      </c>
      <c r="C1842" s="128" t="s">
        <v>41</v>
      </c>
      <c r="D1842" s="129">
        <v>47</v>
      </c>
      <c r="E1842" s="130">
        <v>1554</v>
      </c>
      <c r="F1842" s="130">
        <f>訂單詳細資料表格[[#This Row],[數量]]*訂單詳細資料表格[[#This Row],[售價]]</f>
        <v>73038</v>
      </c>
      <c r="G1842" s="131">
        <f>訂單詳細資料表格[[#This Row],[數量]]*VLOOKUP(訂單詳細資料表格[[#This Row],[產品編號]],產品資料表格[],4,FALSE)</f>
        <v>36425</v>
      </c>
    </row>
    <row r="1843" spans="2:7" ht="16.5" customHeight="1" x14ac:dyDescent="0.25">
      <c r="B1843" s="113" t="s">
        <v>827</v>
      </c>
      <c r="C1843" s="128" t="s">
        <v>29</v>
      </c>
      <c r="D1843" s="129">
        <v>21</v>
      </c>
      <c r="E1843" s="130">
        <v>1394</v>
      </c>
      <c r="F1843" s="130">
        <f>訂單詳細資料表格[[#This Row],[數量]]*訂單詳細資料表格[[#This Row],[售價]]</f>
        <v>29274</v>
      </c>
      <c r="G1843" s="131">
        <f>訂單詳細資料表格[[#This Row],[數量]]*VLOOKUP(訂單詳細資料表格[[#This Row],[產品編號]],產品資料表格[],4,FALSE)</f>
        <v>18837</v>
      </c>
    </row>
    <row r="1844" spans="2:7" ht="16.5" customHeight="1" x14ac:dyDescent="0.25">
      <c r="B1844" s="113" t="s">
        <v>828</v>
      </c>
      <c r="C1844" s="128" t="s">
        <v>27</v>
      </c>
      <c r="D1844" s="129">
        <v>36</v>
      </c>
      <c r="E1844" s="130">
        <v>2051</v>
      </c>
      <c r="F1844" s="130">
        <f>訂單詳細資料表格[[#This Row],[數量]]*訂單詳細資料表格[[#This Row],[售價]]</f>
        <v>73836</v>
      </c>
      <c r="G1844" s="131">
        <f>訂單詳細資料表格[[#This Row],[數量]]*VLOOKUP(訂單詳細資料表格[[#This Row],[產品編號]],產品資料表格[],4,FALSE)</f>
        <v>36828</v>
      </c>
    </row>
    <row r="1845" spans="2:7" ht="16.5" customHeight="1" x14ac:dyDescent="0.25">
      <c r="B1845" s="113" t="s">
        <v>829</v>
      </c>
      <c r="C1845" s="128" t="s">
        <v>37</v>
      </c>
      <c r="D1845" s="129">
        <v>21</v>
      </c>
      <c r="E1845" s="130">
        <v>1458</v>
      </c>
      <c r="F1845" s="130">
        <f>訂單詳細資料表格[[#This Row],[數量]]*訂單詳細資料表格[[#This Row],[售價]]</f>
        <v>30618</v>
      </c>
      <c r="G1845" s="131">
        <f>訂單詳細資料表格[[#This Row],[數量]]*VLOOKUP(訂單詳細資料表格[[#This Row],[產品編號]],產品資料表格[],4,FALSE)</f>
        <v>16905</v>
      </c>
    </row>
    <row r="1846" spans="2:7" ht="16.5" customHeight="1" x14ac:dyDescent="0.25">
      <c r="B1846" s="113" t="s">
        <v>829</v>
      </c>
      <c r="C1846" s="128" t="s">
        <v>31</v>
      </c>
      <c r="D1846" s="129">
        <v>13</v>
      </c>
      <c r="E1846" s="130">
        <v>1982</v>
      </c>
      <c r="F1846" s="130">
        <f>訂單詳細資料表格[[#This Row],[數量]]*訂單詳細資料表格[[#This Row],[售價]]</f>
        <v>25766</v>
      </c>
      <c r="G1846" s="131">
        <f>訂單詳細資料表格[[#This Row],[數量]]*VLOOKUP(訂單詳細資料表格[[#This Row],[產品編號]],產品資料表格[],4,FALSE)</f>
        <v>12311</v>
      </c>
    </row>
    <row r="1847" spans="2:7" ht="16.5" customHeight="1" x14ac:dyDescent="0.25">
      <c r="B1847" s="113" t="s">
        <v>829</v>
      </c>
      <c r="C1847" s="128" t="s">
        <v>44</v>
      </c>
      <c r="D1847" s="129">
        <v>39</v>
      </c>
      <c r="E1847" s="130">
        <v>1384</v>
      </c>
      <c r="F1847" s="130">
        <f>訂單詳細資料表格[[#This Row],[數量]]*訂單詳細資料表格[[#This Row],[售價]]</f>
        <v>53976</v>
      </c>
      <c r="G1847" s="131">
        <f>訂單詳細資料表格[[#This Row],[數量]]*VLOOKUP(訂單詳細資料表格[[#This Row],[產品編號]],產品資料表格[],4,FALSE)</f>
        <v>21411</v>
      </c>
    </row>
    <row r="1848" spans="2:7" ht="16.5" customHeight="1" x14ac:dyDescent="0.25">
      <c r="B1848" s="113" t="s">
        <v>829</v>
      </c>
      <c r="C1848" s="128" t="s">
        <v>49</v>
      </c>
      <c r="D1848" s="129">
        <v>50</v>
      </c>
      <c r="E1848" s="130">
        <v>1409</v>
      </c>
      <c r="F1848" s="130">
        <f>訂單詳細資料表格[[#This Row],[數量]]*訂單詳細資料表格[[#This Row],[售價]]</f>
        <v>70450</v>
      </c>
      <c r="G1848" s="131">
        <f>訂單詳細資料表格[[#This Row],[數量]]*VLOOKUP(訂單詳細資料表格[[#This Row],[產品編號]],產品資料表格[],4,FALSE)</f>
        <v>58100</v>
      </c>
    </row>
    <row r="1849" spans="2:7" ht="16.5" customHeight="1" x14ac:dyDescent="0.25">
      <c r="B1849" s="113" t="s">
        <v>829</v>
      </c>
      <c r="C1849" s="128" t="s">
        <v>2</v>
      </c>
      <c r="D1849" s="129">
        <v>26</v>
      </c>
      <c r="E1849" s="130">
        <v>576</v>
      </c>
      <c r="F1849" s="130">
        <f>訂單詳細資料表格[[#This Row],[數量]]*訂單詳細資料表格[[#This Row],[售價]]</f>
        <v>14976</v>
      </c>
      <c r="G1849" s="131">
        <f>訂單詳細資料表格[[#This Row],[數量]]*VLOOKUP(訂單詳細資料表格[[#This Row],[產品編號]],產品資料表格[],4,FALSE)</f>
        <v>11050</v>
      </c>
    </row>
    <row r="1850" spans="2:7" ht="16.5" customHeight="1" x14ac:dyDescent="0.25">
      <c r="B1850" s="113" t="s">
        <v>829</v>
      </c>
      <c r="C1850" s="128" t="s">
        <v>24</v>
      </c>
      <c r="D1850" s="129">
        <v>34</v>
      </c>
      <c r="E1850" s="130">
        <v>960</v>
      </c>
      <c r="F1850" s="130">
        <f>訂單詳細資料表格[[#This Row],[數量]]*訂單詳細資料表格[[#This Row],[售價]]</f>
        <v>32640</v>
      </c>
      <c r="G1850" s="131">
        <f>訂單詳細資料表格[[#This Row],[數量]]*VLOOKUP(訂單詳細資料表格[[#This Row],[產品編號]],產品資料表格[],4,FALSE)</f>
        <v>21760</v>
      </c>
    </row>
    <row r="1851" spans="2:7" ht="16.5" customHeight="1" x14ac:dyDescent="0.25">
      <c r="B1851" s="113" t="s">
        <v>829</v>
      </c>
      <c r="C1851" s="128" t="s">
        <v>25</v>
      </c>
      <c r="D1851" s="129">
        <v>63</v>
      </c>
      <c r="E1851" s="130">
        <v>906</v>
      </c>
      <c r="F1851" s="130">
        <f>訂單詳細資料表格[[#This Row],[數量]]*訂單詳細資料表格[[#This Row],[售價]]</f>
        <v>57078</v>
      </c>
      <c r="G1851" s="131">
        <f>訂單詳細資料表格[[#This Row],[數量]]*VLOOKUP(訂單詳細資料表格[[#This Row],[產品編號]],產品資料表格[],4,FALSE)</f>
        <v>40509</v>
      </c>
    </row>
    <row r="1852" spans="2:7" ht="16.5" customHeight="1" x14ac:dyDescent="0.25">
      <c r="B1852" s="113" t="s">
        <v>1103</v>
      </c>
      <c r="C1852" s="128" t="s">
        <v>0</v>
      </c>
      <c r="D1852" s="129">
        <v>18</v>
      </c>
      <c r="E1852" s="130">
        <v>1838</v>
      </c>
      <c r="F1852" s="130">
        <f>訂單詳細資料表格[[#This Row],[數量]]*訂單詳細資料表格[[#This Row],[售價]]</f>
        <v>33084</v>
      </c>
      <c r="G1852" s="131">
        <f>訂單詳細資料表格[[#This Row],[數量]]*VLOOKUP(訂單詳細資料表格[[#This Row],[產品編號]],產品資料表格[],4,FALSE)</f>
        <v>19782</v>
      </c>
    </row>
    <row r="1853" spans="2:7" ht="16.5" customHeight="1" x14ac:dyDescent="0.25">
      <c r="B1853" s="113" t="s">
        <v>1103</v>
      </c>
      <c r="C1853" s="128" t="s">
        <v>51</v>
      </c>
      <c r="D1853" s="129">
        <v>41</v>
      </c>
      <c r="E1853" s="130">
        <v>1731</v>
      </c>
      <c r="F1853" s="130">
        <f>訂單詳細資料表格[[#This Row],[數量]]*訂單詳細資料表格[[#This Row],[售價]]</f>
        <v>70971</v>
      </c>
      <c r="G1853" s="131">
        <f>訂單詳細資料表格[[#This Row],[數量]]*VLOOKUP(訂單詳細資料表格[[#This Row],[產品編號]],產品資料表格[],4,FALSE)</f>
        <v>46945</v>
      </c>
    </row>
    <row r="1854" spans="2:7" ht="16.5" customHeight="1" x14ac:dyDescent="0.25">
      <c r="B1854" s="113" t="s">
        <v>1103</v>
      </c>
      <c r="C1854" s="128" t="s">
        <v>173</v>
      </c>
      <c r="D1854" s="129">
        <v>64</v>
      </c>
      <c r="E1854" s="130">
        <v>985</v>
      </c>
      <c r="F1854" s="130">
        <f>訂單詳細資料表格[[#This Row],[數量]]*訂單詳細資料表格[[#This Row],[售價]]</f>
        <v>63040</v>
      </c>
      <c r="G1854" s="131">
        <f>訂單詳細資料表格[[#This Row],[數量]]*VLOOKUP(訂單詳細資料表格[[#This Row],[產品編號]],產品資料表格[],4,FALSE)</f>
        <v>46272</v>
      </c>
    </row>
    <row r="1855" spans="2:7" ht="16.5" customHeight="1" x14ac:dyDescent="0.25">
      <c r="B1855" s="113" t="s">
        <v>830</v>
      </c>
      <c r="C1855" s="128" t="s">
        <v>38</v>
      </c>
      <c r="D1855" s="129">
        <v>35</v>
      </c>
      <c r="E1855" s="130">
        <v>2811</v>
      </c>
      <c r="F1855" s="130">
        <f>訂單詳細資料表格[[#This Row],[數量]]*訂單詳細資料表格[[#This Row],[售價]]</f>
        <v>98385</v>
      </c>
      <c r="G1855" s="131">
        <f>訂單詳細資料表格[[#This Row],[數量]]*VLOOKUP(訂單詳細資料表格[[#This Row],[產品編號]],產品資料表格[],4,FALSE)</f>
        <v>37380</v>
      </c>
    </row>
    <row r="1856" spans="2:7" ht="16.5" customHeight="1" x14ac:dyDescent="0.25">
      <c r="B1856" s="113" t="s">
        <v>830</v>
      </c>
      <c r="C1856" s="128" t="s">
        <v>49</v>
      </c>
      <c r="D1856" s="129">
        <v>16</v>
      </c>
      <c r="E1856" s="130">
        <v>2479</v>
      </c>
      <c r="F1856" s="130">
        <f>訂單詳細資料表格[[#This Row],[數量]]*訂單詳細資料表格[[#This Row],[售價]]</f>
        <v>39664</v>
      </c>
      <c r="G1856" s="131">
        <f>訂單詳細資料表格[[#This Row],[數量]]*VLOOKUP(訂單詳細資料表格[[#This Row],[產品編號]],產品資料表格[],4,FALSE)</f>
        <v>18592</v>
      </c>
    </row>
    <row r="1857" spans="2:7" ht="16.5" customHeight="1" x14ac:dyDescent="0.25">
      <c r="B1857" s="113" t="s">
        <v>830</v>
      </c>
      <c r="C1857" s="128" t="s">
        <v>5</v>
      </c>
      <c r="D1857" s="129">
        <v>44</v>
      </c>
      <c r="E1857" s="130">
        <v>469</v>
      </c>
      <c r="F1857" s="130">
        <f>訂單詳細資料表格[[#This Row],[數量]]*訂單詳細資料表格[[#This Row],[售價]]</f>
        <v>20636</v>
      </c>
      <c r="G1857" s="131">
        <f>訂單詳細資料表格[[#This Row],[數量]]*VLOOKUP(訂單詳細資料表格[[#This Row],[產品編號]],產品資料表格[],4,FALSE)</f>
        <v>9240</v>
      </c>
    </row>
    <row r="1858" spans="2:7" ht="16.5" customHeight="1" x14ac:dyDescent="0.25">
      <c r="B1858" s="113" t="s">
        <v>830</v>
      </c>
      <c r="C1858" s="128" t="s">
        <v>19</v>
      </c>
      <c r="D1858" s="129">
        <v>26</v>
      </c>
      <c r="E1858" s="130">
        <v>482</v>
      </c>
      <c r="F1858" s="130">
        <f>訂單詳細資料表格[[#This Row],[數量]]*訂單詳細資料表格[[#This Row],[售價]]</f>
        <v>12532</v>
      </c>
      <c r="G1858" s="131">
        <f>訂單詳細資料表格[[#This Row],[數量]]*VLOOKUP(訂單詳細資料表格[[#This Row],[產品編號]],產品資料表格[],4,FALSE)</f>
        <v>7800</v>
      </c>
    </row>
    <row r="1859" spans="2:7" ht="16.5" customHeight="1" x14ac:dyDescent="0.25">
      <c r="B1859" s="113" t="s">
        <v>830</v>
      </c>
      <c r="C1859" s="128" t="s">
        <v>54</v>
      </c>
      <c r="D1859" s="129">
        <v>47</v>
      </c>
      <c r="E1859" s="130">
        <v>126</v>
      </c>
      <c r="F1859" s="130">
        <f>訂單詳細資料表格[[#This Row],[數量]]*訂單詳細資料表格[[#This Row],[售價]]</f>
        <v>5922</v>
      </c>
      <c r="G1859" s="131">
        <f>訂單詳細資料表格[[#This Row],[數量]]*VLOOKUP(訂單詳細資料表格[[#This Row],[產品編號]],產品資料表格[],4,FALSE)</f>
        <v>4230</v>
      </c>
    </row>
    <row r="1860" spans="2:7" ht="16.5" customHeight="1" x14ac:dyDescent="0.25">
      <c r="B1860" s="113" t="s">
        <v>831</v>
      </c>
      <c r="C1860" s="128" t="s">
        <v>0</v>
      </c>
      <c r="D1860" s="129">
        <v>59</v>
      </c>
      <c r="E1860" s="130">
        <v>1932</v>
      </c>
      <c r="F1860" s="130">
        <f>訂單詳細資料表格[[#This Row],[數量]]*訂單詳細資料表格[[#This Row],[售價]]</f>
        <v>113988</v>
      </c>
      <c r="G1860" s="131">
        <f>訂單詳細資料表格[[#This Row],[數量]]*VLOOKUP(訂單詳細資料表格[[#This Row],[產品編號]],產品資料表格[],4,FALSE)</f>
        <v>64841</v>
      </c>
    </row>
    <row r="1861" spans="2:7" ht="16.5" customHeight="1" x14ac:dyDescent="0.25">
      <c r="B1861" s="113" t="s">
        <v>831</v>
      </c>
      <c r="C1861" s="128" t="s">
        <v>5</v>
      </c>
      <c r="D1861" s="129">
        <v>20</v>
      </c>
      <c r="E1861" s="130">
        <v>377</v>
      </c>
      <c r="F1861" s="130">
        <f>訂單詳細資料表格[[#This Row],[數量]]*訂單詳細資料表格[[#This Row],[售價]]</f>
        <v>7540</v>
      </c>
      <c r="G1861" s="131">
        <f>訂單詳細資料表格[[#This Row],[數量]]*VLOOKUP(訂單詳細資料表格[[#This Row],[產品編號]],產品資料表格[],4,FALSE)</f>
        <v>4200</v>
      </c>
    </row>
    <row r="1862" spans="2:7" ht="16.5" customHeight="1" x14ac:dyDescent="0.25">
      <c r="B1862" s="113" t="s">
        <v>1104</v>
      </c>
      <c r="C1862" s="128" t="s">
        <v>44</v>
      </c>
      <c r="D1862" s="129">
        <v>35</v>
      </c>
      <c r="E1862" s="130">
        <v>846</v>
      </c>
      <c r="F1862" s="130">
        <f>訂單詳細資料表格[[#This Row],[數量]]*訂單詳細資料表格[[#This Row],[售價]]</f>
        <v>29610</v>
      </c>
      <c r="G1862" s="131">
        <f>訂單詳細資料表格[[#This Row],[數量]]*VLOOKUP(訂單詳細資料表格[[#This Row],[產品編號]],產品資料表格[],4,FALSE)</f>
        <v>19215</v>
      </c>
    </row>
    <row r="1863" spans="2:7" ht="16.5" customHeight="1" x14ac:dyDescent="0.25">
      <c r="B1863" s="113" t="s">
        <v>1104</v>
      </c>
      <c r="C1863" s="128" t="s">
        <v>17</v>
      </c>
      <c r="D1863" s="129">
        <v>23</v>
      </c>
      <c r="E1863" s="130">
        <v>172</v>
      </c>
      <c r="F1863" s="130">
        <f>訂單詳細資料表格[[#This Row],[數量]]*訂單詳細資料表格[[#This Row],[售價]]</f>
        <v>3956</v>
      </c>
      <c r="G1863" s="131">
        <f>訂單詳細資料表格[[#This Row],[數量]]*VLOOKUP(訂單詳細資料表格[[#This Row],[產品編號]],產品資料表格[],4,FALSE)</f>
        <v>2438</v>
      </c>
    </row>
    <row r="1864" spans="2:7" ht="16.5" customHeight="1" x14ac:dyDescent="0.25">
      <c r="B1864" s="113" t="s">
        <v>1104</v>
      </c>
      <c r="C1864" s="128" t="s">
        <v>2</v>
      </c>
      <c r="D1864" s="129">
        <v>48</v>
      </c>
      <c r="E1864" s="130">
        <v>643</v>
      </c>
      <c r="F1864" s="130">
        <f>訂單詳細資料表格[[#This Row],[數量]]*訂單詳細資料表格[[#This Row],[售價]]</f>
        <v>30864</v>
      </c>
      <c r="G1864" s="131">
        <f>訂單詳細資料表格[[#This Row],[數量]]*VLOOKUP(訂單詳細資料表格[[#This Row],[產品編號]],產品資料表格[],4,FALSE)</f>
        <v>20400</v>
      </c>
    </row>
    <row r="1865" spans="2:7" ht="16.5" customHeight="1" x14ac:dyDescent="0.25">
      <c r="B1865" s="113" t="s">
        <v>1104</v>
      </c>
      <c r="C1865" s="128" t="s">
        <v>36</v>
      </c>
      <c r="D1865" s="129">
        <v>35</v>
      </c>
      <c r="E1865" s="130">
        <v>1562</v>
      </c>
      <c r="F1865" s="130">
        <f>訂單詳細資料表格[[#This Row],[數量]]*訂單詳細資料表格[[#This Row],[售價]]</f>
        <v>54670</v>
      </c>
      <c r="G1865" s="131">
        <f>訂單詳細資料表格[[#This Row],[數量]]*VLOOKUP(訂單詳細資料表格[[#This Row],[產品編號]],產品資料表格[],4,FALSE)</f>
        <v>34720</v>
      </c>
    </row>
    <row r="1866" spans="2:7" ht="16.5" customHeight="1" x14ac:dyDescent="0.25">
      <c r="B1866" s="113" t="s">
        <v>1104</v>
      </c>
      <c r="C1866" s="128" t="s">
        <v>5</v>
      </c>
      <c r="D1866" s="129">
        <v>36</v>
      </c>
      <c r="E1866" s="130">
        <v>510</v>
      </c>
      <c r="F1866" s="130">
        <f>訂單詳細資料表格[[#This Row],[數量]]*訂單詳細資料表格[[#This Row],[售價]]</f>
        <v>18360</v>
      </c>
      <c r="G1866" s="131">
        <f>訂單詳細資料表格[[#This Row],[數量]]*VLOOKUP(訂單詳細資料表格[[#This Row],[產品編號]],產品資料表格[],4,FALSE)</f>
        <v>7560</v>
      </c>
    </row>
    <row r="1867" spans="2:7" ht="16.5" customHeight="1" x14ac:dyDescent="0.25">
      <c r="B1867" s="113" t="s">
        <v>832</v>
      </c>
      <c r="C1867" s="128" t="s">
        <v>15</v>
      </c>
      <c r="D1867" s="129">
        <v>17</v>
      </c>
      <c r="E1867" s="130">
        <v>1110</v>
      </c>
      <c r="F1867" s="130">
        <f>訂單詳細資料表格[[#This Row],[數量]]*訂單詳細資料表格[[#This Row],[售價]]</f>
        <v>18870</v>
      </c>
      <c r="G1867" s="131">
        <f>訂單詳細資料表格[[#This Row],[數量]]*VLOOKUP(訂單詳細資料表格[[#This Row],[產品編號]],產品資料表格[],4,FALSE)</f>
        <v>11203</v>
      </c>
    </row>
    <row r="1868" spans="2:7" ht="16.5" customHeight="1" x14ac:dyDescent="0.25">
      <c r="B1868" s="113" t="s">
        <v>832</v>
      </c>
      <c r="C1868" s="128" t="s">
        <v>51</v>
      </c>
      <c r="D1868" s="129">
        <v>61</v>
      </c>
      <c r="E1868" s="130">
        <v>1430</v>
      </c>
      <c r="F1868" s="130">
        <f>訂單詳細資料表格[[#This Row],[數量]]*訂單詳細資料表格[[#This Row],[售價]]</f>
        <v>87230</v>
      </c>
      <c r="G1868" s="131">
        <f>訂單詳細資料表格[[#This Row],[數量]]*VLOOKUP(訂單詳細資料表格[[#This Row],[產品編號]],產品資料表格[],4,FALSE)</f>
        <v>69845</v>
      </c>
    </row>
    <row r="1869" spans="2:7" ht="16.5" customHeight="1" x14ac:dyDescent="0.25">
      <c r="B1869" s="113" t="s">
        <v>832</v>
      </c>
      <c r="C1869" s="128" t="s">
        <v>52</v>
      </c>
      <c r="D1869" s="129">
        <v>55</v>
      </c>
      <c r="E1869" s="130">
        <v>718</v>
      </c>
      <c r="F1869" s="130">
        <f>訂單詳細資料表格[[#This Row],[數量]]*訂單詳細資料表格[[#This Row],[售價]]</f>
        <v>39490</v>
      </c>
      <c r="G1869" s="131">
        <f>訂單詳細資料表格[[#This Row],[數量]]*VLOOKUP(訂單詳細資料表格[[#This Row],[產品編號]],產品資料表格[],4,FALSE)</f>
        <v>21945</v>
      </c>
    </row>
    <row r="1870" spans="2:7" ht="16.5" customHeight="1" x14ac:dyDescent="0.25">
      <c r="B1870" s="113" t="s">
        <v>832</v>
      </c>
      <c r="C1870" s="128" t="s">
        <v>12</v>
      </c>
      <c r="D1870" s="129">
        <v>32</v>
      </c>
      <c r="E1870" s="130">
        <v>2558</v>
      </c>
      <c r="F1870" s="130">
        <f>訂單詳細資料表格[[#This Row],[數量]]*訂單詳細資料表格[[#This Row],[售價]]</f>
        <v>81856</v>
      </c>
      <c r="G1870" s="131">
        <f>訂單詳細資料表格[[#This Row],[數量]]*VLOOKUP(訂單詳細資料表格[[#This Row],[產品編號]],產品資料表格[],4,FALSE)</f>
        <v>35904</v>
      </c>
    </row>
    <row r="1871" spans="2:7" ht="16.5" customHeight="1" x14ac:dyDescent="0.25">
      <c r="B1871" s="113" t="s">
        <v>832</v>
      </c>
      <c r="C1871" s="128" t="s">
        <v>7</v>
      </c>
      <c r="D1871" s="129">
        <v>44</v>
      </c>
      <c r="E1871" s="130">
        <v>2086</v>
      </c>
      <c r="F1871" s="130">
        <f>訂單詳細資料表格[[#This Row],[數量]]*訂單詳細資料表格[[#This Row],[售價]]</f>
        <v>91784</v>
      </c>
      <c r="G1871" s="131">
        <f>訂單詳細資料表格[[#This Row],[數量]]*VLOOKUP(訂單詳細資料表格[[#This Row],[產品編號]],產品資料表格[],4,FALSE)</f>
        <v>50864</v>
      </c>
    </row>
    <row r="1872" spans="2:7" ht="16.5" customHeight="1" x14ac:dyDescent="0.25">
      <c r="B1872" s="113" t="s">
        <v>832</v>
      </c>
      <c r="C1872" s="128" t="s">
        <v>27</v>
      </c>
      <c r="D1872" s="129">
        <v>59</v>
      </c>
      <c r="E1872" s="130">
        <v>1599</v>
      </c>
      <c r="F1872" s="130">
        <f>訂單詳細資料表格[[#This Row],[數量]]*訂單詳細資料表格[[#This Row],[售價]]</f>
        <v>94341</v>
      </c>
      <c r="G1872" s="131">
        <f>訂單詳細資料表格[[#This Row],[數量]]*VLOOKUP(訂單詳細資料表格[[#This Row],[產品編號]],產品資料表格[],4,FALSE)</f>
        <v>60357</v>
      </c>
    </row>
    <row r="1873" spans="2:7" ht="16.5" customHeight="1" x14ac:dyDescent="0.25">
      <c r="B1873" s="113" t="s">
        <v>832</v>
      </c>
      <c r="C1873" s="128" t="s">
        <v>19</v>
      </c>
      <c r="D1873" s="129">
        <v>28</v>
      </c>
      <c r="E1873" s="130">
        <v>402</v>
      </c>
      <c r="F1873" s="130">
        <f>訂單詳細資料表格[[#This Row],[數量]]*訂單詳細資料表格[[#This Row],[售價]]</f>
        <v>11256</v>
      </c>
      <c r="G1873" s="131">
        <f>訂單詳細資料表格[[#This Row],[數量]]*VLOOKUP(訂單詳細資料表格[[#This Row],[產品編號]],產品資料表格[],4,FALSE)</f>
        <v>8400</v>
      </c>
    </row>
    <row r="1874" spans="2:7" ht="16.5" customHeight="1" x14ac:dyDescent="0.25">
      <c r="B1874" s="113" t="s">
        <v>1105</v>
      </c>
      <c r="C1874" s="128" t="s">
        <v>46</v>
      </c>
      <c r="D1874" s="129">
        <v>42</v>
      </c>
      <c r="E1874" s="130">
        <v>2442</v>
      </c>
      <c r="F1874" s="130">
        <f>訂單詳細資料表格[[#This Row],[數量]]*訂單詳細資料表格[[#This Row],[售價]]</f>
        <v>102564</v>
      </c>
      <c r="G1874" s="131">
        <f>訂單詳細資料表格[[#This Row],[數量]]*VLOOKUP(訂單詳細資料表格[[#This Row],[產品編號]],產品資料表格[],4,FALSE)</f>
        <v>48468</v>
      </c>
    </row>
    <row r="1875" spans="2:7" ht="16.5" customHeight="1" x14ac:dyDescent="0.25">
      <c r="B1875" s="113" t="s">
        <v>833</v>
      </c>
      <c r="C1875" s="128" t="s">
        <v>45</v>
      </c>
      <c r="D1875" s="129">
        <v>16</v>
      </c>
      <c r="E1875" s="130">
        <v>857</v>
      </c>
      <c r="F1875" s="130">
        <f>訂單詳細資料表格[[#This Row],[數量]]*訂單詳細資料表格[[#This Row],[售價]]</f>
        <v>13712</v>
      </c>
      <c r="G1875" s="131">
        <f>訂單詳細資料表格[[#This Row],[數量]]*VLOOKUP(訂單詳細資料表格[[#This Row],[產品編號]],產品資料表格[],4,FALSE)</f>
        <v>9568</v>
      </c>
    </row>
    <row r="1876" spans="2:7" ht="16.5" customHeight="1" x14ac:dyDescent="0.25">
      <c r="B1876" s="113" t="s">
        <v>833</v>
      </c>
      <c r="C1876" s="128" t="s">
        <v>47</v>
      </c>
      <c r="D1876" s="129">
        <v>31</v>
      </c>
      <c r="E1876" s="130">
        <v>356</v>
      </c>
      <c r="F1876" s="130">
        <f>訂單詳細資料表格[[#This Row],[數量]]*訂單詳細資料表格[[#This Row],[售價]]</f>
        <v>11036</v>
      </c>
      <c r="G1876" s="131">
        <f>訂單詳細資料表格[[#This Row],[數量]]*VLOOKUP(訂單詳細資料表格[[#This Row],[產品編號]],產品資料表格[],4,FALSE)</f>
        <v>7161</v>
      </c>
    </row>
    <row r="1877" spans="2:7" ht="16.5" customHeight="1" x14ac:dyDescent="0.25">
      <c r="B1877" s="113" t="s">
        <v>833</v>
      </c>
      <c r="C1877" s="128" t="s">
        <v>51</v>
      </c>
      <c r="D1877" s="129">
        <v>45</v>
      </c>
      <c r="E1877" s="130">
        <v>1455</v>
      </c>
      <c r="F1877" s="130">
        <f>訂單詳細資料表格[[#This Row],[數量]]*訂單詳細資料表格[[#This Row],[售價]]</f>
        <v>65475</v>
      </c>
      <c r="G1877" s="131">
        <f>訂單詳細資料表格[[#This Row],[數量]]*VLOOKUP(訂單詳細資料表格[[#This Row],[產品編號]],產品資料表格[],4,FALSE)</f>
        <v>51525</v>
      </c>
    </row>
    <row r="1878" spans="2:7" ht="16.5" customHeight="1" x14ac:dyDescent="0.25">
      <c r="B1878" s="113" t="s">
        <v>833</v>
      </c>
      <c r="C1878" s="128" t="s">
        <v>5</v>
      </c>
      <c r="D1878" s="129">
        <v>61</v>
      </c>
      <c r="E1878" s="130">
        <v>283</v>
      </c>
      <c r="F1878" s="130">
        <f>訂單詳細資料表格[[#This Row],[數量]]*訂單詳細資料表格[[#This Row],[售價]]</f>
        <v>17263</v>
      </c>
      <c r="G1878" s="131">
        <f>訂單詳細資料表格[[#This Row],[數量]]*VLOOKUP(訂單詳細資料表格[[#This Row],[產品編號]],產品資料表格[],4,FALSE)</f>
        <v>12810</v>
      </c>
    </row>
    <row r="1879" spans="2:7" ht="16.5" customHeight="1" x14ac:dyDescent="0.25">
      <c r="B1879" s="113" t="s">
        <v>833</v>
      </c>
      <c r="C1879" s="128" t="s">
        <v>31</v>
      </c>
      <c r="D1879" s="129">
        <v>46</v>
      </c>
      <c r="E1879" s="130">
        <v>1960</v>
      </c>
      <c r="F1879" s="130">
        <f>訂單詳細資料表格[[#This Row],[數量]]*訂單詳細資料表格[[#This Row],[售價]]</f>
        <v>90160</v>
      </c>
      <c r="G1879" s="131">
        <f>訂單詳細資料表格[[#This Row],[數量]]*VLOOKUP(訂單詳細資料表格[[#This Row],[產品編號]],產品資料表格[],4,FALSE)</f>
        <v>43562</v>
      </c>
    </row>
    <row r="1880" spans="2:7" ht="16.5" customHeight="1" x14ac:dyDescent="0.25">
      <c r="B1880" s="113" t="s">
        <v>834</v>
      </c>
      <c r="C1880" s="128" t="s">
        <v>43</v>
      </c>
      <c r="D1880" s="129">
        <v>47</v>
      </c>
      <c r="E1880" s="130">
        <v>1358</v>
      </c>
      <c r="F1880" s="130">
        <f>訂單詳細資料表格[[#This Row],[數量]]*訂單詳細資料表格[[#This Row],[售價]]</f>
        <v>63826</v>
      </c>
      <c r="G1880" s="131">
        <f>訂單詳細資料表格[[#This Row],[數量]]*VLOOKUP(訂單詳細資料表格[[#This Row],[產品編號]],產品資料表格[],4,FALSE)</f>
        <v>49491</v>
      </c>
    </row>
    <row r="1881" spans="2:7" ht="16.5" customHeight="1" x14ac:dyDescent="0.25">
      <c r="B1881" s="113" t="s">
        <v>834</v>
      </c>
      <c r="C1881" s="128" t="s">
        <v>42</v>
      </c>
      <c r="D1881" s="129">
        <v>35</v>
      </c>
      <c r="E1881" s="130">
        <v>1710</v>
      </c>
      <c r="F1881" s="130">
        <f>訂單詳細資料表格[[#This Row],[數量]]*訂單詳細資料表格[[#This Row],[售價]]</f>
        <v>59850</v>
      </c>
      <c r="G1881" s="131">
        <f>訂單詳細資料表格[[#This Row],[數量]]*VLOOKUP(訂單詳細資料表格[[#This Row],[產品編號]],產品資料表格[],4,FALSE)</f>
        <v>40320</v>
      </c>
    </row>
    <row r="1882" spans="2:7" ht="16.5" customHeight="1" x14ac:dyDescent="0.25">
      <c r="B1882" s="113" t="s">
        <v>834</v>
      </c>
      <c r="C1882" s="128" t="s">
        <v>38</v>
      </c>
      <c r="D1882" s="129">
        <v>22</v>
      </c>
      <c r="E1882" s="130">
        <v>1613</v>
      </c>
      <c r="F1882" s="130">
        <f>訂單詳細資料表格[[#This Row],[數量]]*訂單詳細資料表格[[#This Row],[售價]]</f>
        <v>35486</v>
      </c>
      <c r="G1882" s="131">
        <f>訂單詳細資料表格[[#This Row],[數量]]*VLOOKUP(訂單詳細資料表格[[#This Row],[產品編號]],產品資料表格[],4,FALSE)</f>
        <v>23496</v>
      </c>
    </row>
    <row r="1883" spans="2:7" ht="16.5" customHeight="1" x14ac:dyDescent="0.25">
      <c r="B1883" s="113" t="s">
        <v>834</v>
      </c>
      <c r="C1883" s="128" t="s">
        <v>46</v>
      </c>
      <c r="D1883" s="129">
        <v>55</v>
      </c>
      <c r="E1883" s="130">
        <v>2228</v>
      </c>
      <c r="F1883" s="130">
        <f>訂單詳細資料表格[[#This Row],[數量]]*訂單詳細資料表格[[#This Row],[售價]]</f>
        <v>122540</v>
      </c>
      <c r="G1883" s="131">
        <f>訂單詳細資料表格[[#This Row],[數量]]*VLOOKUP(訂單詳細資料表格[[#This Row],[產品編號]],產品資料表格[],4,FALSE)</f>
        <v>63470</v>
      </c>
    </row>
    <row r="1884" spans="2:7" ht="16.5" customHeight="1" x14ac:dyDescent="0.25">
      <c r="B1884" s="113" t="s">
        <v>834</v>
      </c>
      <c r="C1884" s="128" t="s">
        <v>35</v>
      </c>
      <c r="D1884" s="129">
        <v>52</v>
      </c>
      <c r="E1884" s="130">
        <v>1871</v>
      </c>
      <c r="F1884" s="130">
        <f>訂單詳細資料表格[[#This Row],[數量]]*訂單詳細資料表格[[#This Row],[售價]]</f>
        <v>97292</v>
      </c>
      <c r="G1884" s="131">
        <f>訂單詳細資料表格[[#This Row],[數量]]*VLOOKUP(訂單詳細資料表格[[#This Row],[產品編號]],產品資料表格[],4,FALSE)</f>
        <v>48412</v>
      </c>
    </row>
    <row r="1885" spans="2:7" ht="16.5" customHeight="1" x14ac:dyDescent="0.25">
      <c r="B1885" s="113" t="s">
        <v>834</v>
      </c>
      <c r="C1885" s="128" t="s">
        <v>8</v>
      </c>
      <c r="D1885" s="129">
        <v>17</v>
      </c>
      <c r="E1885" s="130">
        <v>1718</v>
      </c>
      <c r="F1885" s="130">
        <f>訂單詳細資料表格[[#This Row],[數量]]*訂單詳細資料表格[[#This Row],[售價]]</f>
        <v>29206</v>
      </c>
      <c r="G1885" s="131">
        <f>訂單詳細資料表格[[#This Row],[數量]]*VLOOKUP(訂單詳細資料表格[[#This Row],[產品編號]],產品資料表格[],4,FALSE)</f>
        <v>17748</v>
      </c>
    </row>
    <row r="1886" spans="2:7" ht="16.5" customHeight="1" x14ac:dyDescent="0.25">
      <c r="B1886" s="113" t="s">
        <v>834</v>
      </c>
      <c r="C1886" s="128" t="s">
        <v>25</v>
      </c>
      <c r="D1886" s="129">
        <v>34</v>
      </c>
      <c r="E1886" s="130">
        <v>823</v>
      </c>
      <c r="F1886" s="130">
        <f>訂單詳細資料表格[[#This Row],[數量]]*訂單詳細資料表格[[#This Row],[售價]]</f>
        <v>27982</v>
      </c>
      <c r="G1886" s="131">
        <f>訂單詳細資料表格[[#This Row],[數量]]*VLOOKUP(訂單詳細資料表格[[#This Row],[產品編號]],產品資料表格[],4,FALSE)</f>
        <v>21862</v>
      </c>
    </row>
    <row r="1887" spans="2:7" ht="16.5" customHeight="1" x14ac:dyDescent="0.25">
      <c r="B1887" s="113" t="s">
        <v>834</v>
      </c>
      <c r="C1887" s="128" t="s">
        <v>54</v>
      </c>
      <c r="D1887" s="129">
        <v>54</v>
      </c>
      <c r="E1887" s="130">
        <v>210</v>
      </c>
      <c r="F1887" s="130">
        <f>訂單詳細資料表格[[#This Row],[數量]]*訂單詳細資料表格[[#This Row],[售價]]</f>
        <v>11340</v>
      </c>
      <c r="G1887" s="131">
        <f>訂單詳細資料表格[[#This Row],[數量]]*VLOOKUP(訂單詳細資料表格[[#This Row],[產品編號]],產品資料表格[],4,FALSE)</f>
        <v>4860</v>
      </c>
    </row>
    <row r="1888" spans="2:7" ht="16.5" customHeight="1" x14ac:dyDescent="0.25">
      <c r="B1888" s="113" t="s">
        <v>753</v>
      </c>
      <c r="C1888" s="128" t="s">
        <v>22</v>
      </c>
      <c r="D1888" s="129">
        <v>27</v>
      </c>
      <c r="E1888" s="130">
        <v>1519</v>
      </c>
      <c r="F1888" s="130">
        <f>訂單詳細資料表格[[#This Row],[數量]]*訂單詳細資料表格[[#This Row],[售價]]</f>
        <v>41013</v>
      </c>
      <c r="G1888" s="131">
        <f>訂單詳細資料表格[[#This Row],[數量]]*VLOOKUP(訂單詳細資料表格[[#This Row],[產品編號]],產品資料表格[],4,FALSE)</f>
        <v>22194</v>
      </c>
    </row>
    <row r="1889" spans="2:7" ht="16.5" customHeight="1" x14ac:dyDescent="0.25">
      <c r="B1889" s="113" t="s">
        <v>835</v>
      </c>
      <c r="C1889" s="128" t="s">
        <v>41</v>
      </c>
      <c r="D1889" s="129">
        <v>47</v>
      </c>
      <c r="E1889" s="130">
        <v>1193</v>
      </c>
      <c r="F1889" s="130">
        <f>訂單詳細資料表格[[#This Row],[數量]]*訂單詳細資料表格[[#This Row],[售價]]</f>
        <v>56071</v>
      </c>
      <c r="G1889" s="131">
        <f>訂單詳細資料表格[[#This Row],[數量]]*VLOOKUP(訂單詳細資料表格[[#This Row],[產品編號]],產品資料表格[],4,FALSE)</f>
        <v>36425</v>
      </c>
    </row>
    <row r="1890" spans="2:7" ht="16.5" customHeight="1" x14ac:dyDescent="0.25">
      <c r="B1890" s="113" t="s">
        <v>835</v>
      </c>
      <c r="C1890" s="128" t="s">
        <v>38</v>
      </c>
      <c r="D1890" s="129">
        <v>45</v>
      </c>
      <c r="E1890" s="130">
        <v>1751</v>
      </c>
      <c r="F1890" s="130">
        <f>訂單詳細資料表格[[#This Row],[數量]]*訂單詳細資料表格[[#This Row],[售價]]</f>
        <v>78795</v>
      </c>
      <c r="G1890" s="131">
        <f>訂單詳細資料表格[[#This Row],[數量]]*VLOOKUP(訂單詳細資料表格[[#This Row],[產品編號]],產品資料表格[],4,FALSE)</f>
        <v>48060</v>
      </c>
    </row>
    <row r="1891" spans="2:7" ht="16.5" customHeight="1" x14ac:dyDescent="0.25">
      <c r="B1891" s="113" t="s">
        <v>835</v>
      </c>
      <c r="C1891" s="128" t="s">
        <v>32</v>
      </c>
      <c r="D1891" s="129">
        <v>40</v>
      </c>
      <c r="E1891" s="130">
        <v>1079</v>
      </c>
      <c r="F1891" s="130">
        <f>訂單詳細資料表格[[#This Row],[數量]]*訂單詳細資料表格[[#This Row],[售價]]</f>
        <v>43160</v>
      </c>
      <c r="G1891" s="131">
        <f>訂單詳細資料表格[[#This Row],[數量]]*VLOOKUP(訂單詳細資料表格[[#This Row],[產品編號]],產品資料表格[],4,FALSE)</f>
        <v>31680</v>
      </c>
    </row>
    <row r="1892" spans="2:7" ht="16.5" customHeight="1" x14ac:dyDescent="0.25">
      <c r="B1892" s="113" t="s">
        <v>835</v>
      </c>
      <c r="C1892" s="128" t="s">
        <v>8</v>
      </c>
      <c r="D1892" s="129">
        <v>22</v>
      </c>
      <c r="E1892" s="130">
        <v>1329</v>
      </c>
      <c r="F1892" s="130">
        <f>訂單詳細資料表格[[#This Row],[數量]]*訂單詳細資料表格[[#This Row],[售價]]</f>
        <v>29238</v>
      </c>
      <c r="G1892" s="131">
        <f>訂單詳細資料表格[[#This Row],[數量]]*VLOOKUP(訂單詳細資料表格[[#This Row],[產品編號]],產品資料表格[],4,FALSE)</f>
        <v>22968</v>
      </c>
    </row>
    <row r="1893" spans="2:7" ht="16.5" customHeight="1" x14ac:dyDescent="0.25">
      <c r="B1893" s="113" t="s">
        <v>835</v>
      </c>
      <c r="C1893" s="128" t="s">
        <v>30</v>
      </c>
      <c r="D1893" s="129">
        <v>23</v>
      </c>
      <c r="E1893" s="130">
        <v>2512</v>
      </c>
      <c r="F1893" s="130">
        <f>訂單詳細資料表格[[#This Row],[數量]]*訂單詳細資料表格[[#This Row],[售價]]</f>
        <v>57776</v>
      </c>
      <c r="G1893" s="131">
        <f>訂單詳細資料表格[[#This Row],[數量]]*VLOOKUP(訂單詳細資料表格[[#This Row],[產品編號]],產品資料表格[],4,FALSE)</f>
        <v>26473</v>
      </c>
    </row>
    <row r="1894" spans="2:7" ht="16.5" customHeight="1" x14ac:dyDescent="0.25">
      <c r="B1894" s="113" t="s">
        <v>835</v>
      </c>
      <c r="C1894" s="128" t="s">
        <v>10</v>
      </c>
      <c r="D1894" s="129">
        <v>25</v>
      </c>
      <c r="E1894" s="130">
        <v>1429</v>
      </c>
      <c r="F1894" s="130">
        <f>訂單詳細資料表格[[#This Row],[數量]]*訂單詳細資料表格[[#This Row],[售價]]</f>
        <v>35725</v>
      </c>
      <c r="G1894" s="131">
        <f>訂單詳細資料表格[[#This Row],[數量]]*VLOOKUP(訂單詳細資料表格[[#This Row],[產品編號]],產品資料表格[],4,FALSE)</f>
        <v>17825</v>
      </c>
    </row>
    <row r="1895" spans="2:7" ht="16.5" customHeight="1" x14ac:dyDescent="0.25">
      <c r="B1895" s="113" t="s">
        <v>836</v>
      </c>
      <c r="C1895" s="128" t="s">
        <v>21</v>
      </c>
      <c r="D1895" s="129">
        <v>42</v>
      </c>
      <c r="E1895" s="130">
        <v>561</v>
      </c>
      <c r="F1895" s="130">
        <f>訂單詳細資料表格[[#This Row],[數量]]*訂單詳細資料表格[[#This Row],[售價]]</f>
        <v>23562</v>
      </c>
      <c r="G1895" s="131">
        <f>訂單詳細資料表格[[#This Row],[數量]]*VLOOKUP(訂單詳細資料表格[[#This Row],[產品編號]],產品資料表格[],4,FALSE)</f>
        <v>12096</v>
      </c>
    </row>
    <row r="1896" spans="2:7" ht="16.5" customHeight="1" x14ac:dyDescent="0.25">
      <c r="B1896" s="113" t="s">
        <v>836</v>
      </c>
      <c r="C1896" s="128" t="s">
        <v>173</v>
      </c>
      <c r="D1896" s="129">
        <v>39</v>
      </c>
      <c r="E1896" s="130">
        <v>1206</v>
      </c>
      <c r="F1896" s="130">
        <f>訂單詳細資料表格[[#This Row],[數量]]*訂單詳細資料表格[[#This Row],[售價]]</f>
        <v>47034</v>
      </c>
      <c r="G1896" s="131">
        <f>訂單詳細資料表格[[#This Row],[數量]]*VLOOKUP(訂單詳細資料表格[[#This Row],[產品編號]],產品資料表格[],4,FALSE)</f>
        <v>28197</v>
      </c>
    </row>
    <row r="1897" spans="2:7" ht="16.5" customHeight="1" x14ac:dyDescent="0.25">
      <c r="B1897" s="113" t="s">
        <v>836</v>
      </c>
      <c r="C1897" s="128" t="s">
        <v>13</v>
      </c>
      <c r="D1897" s="129">
        <v>42</v>
      </c>
      <c r="E1897" s="130">
        <v>349</v>
      </c>
      <c r="F1897" s="130">
        <f>訂單詳細資料表格[[#This Row],[數量]]*訂單詳細資料表格[[#This Row],[售價]]</f>
        <v>14658</v>
      </c>
      <c r="G1897" s="131">
        <f>訂單詳細資料表格[[#This Row],[數量]]*VLOOKUP(訂單詳細資料表格[[#This Row],[產品編號]],產品資料表格[],4,FALSE)</f>
        <v>9912</v>
      </c>
    </row>
    <row r="1898" spans="2:7" ht="16.5" customHeight="1" x14ac:dyDescent="0.25">
      <c r="B1898" s="113" t="s">
        <v>836</v>
      </c>
      <c r="C1898" s="128" t="s">
        <v>50</v>
      </c>
      <c r="D1898" s="129">
        <v>21</v>
      </c>
      <c r="E1898" s="130">
        <v>378</v>
      </c>
      <c r="F1898" s="130">
        <f>訂單詳細資料表格[[#This Row],[數量]]*訂單詳細資料表格[[#This Row],[售價]]</f>
        <v>7938</v>
      </c>
      <c r="G1898" s="131">
        <f>訂單詳細資料表格[[#This Row],[數量]]*VLOOKUP(訂單詳細資料表格[[#This Row],[產品編號]],產品資料表格[],4,FALSE)</f>
        <v>5124</v>
      </c>
    </row>
    <row r="1899" spans="2:7" ht="16.5" customHeight="1" x14ac:dyDescent="0.25">
      <c r="B1899" s="113" t="s">
        <v>836</v>
      </c>
      <c r="C1899" s="128" t="s">
        <v>38</v>
      </c>
      <c r="D1899" s="129">
        <v>19</v>
      </c>
      <c r="E1899" s="130">
        <v>1291</v>
      </c>
      <c r="F1899" s="130">
        <f>訂單詳細資料表格[[#This Row],[數量]]*訂單詳細資料表格[[#This Row],[售價]]</f>
        <v>24529</v>
      </c>
      <c r="G1899" s="131">
        <f>訂單詳細資料表格[[#This Row],[數量]]*VLOOKUP(訂單詳細資料表格[[#This Row],[產品編號]],產品資料表格[],4,FALSE)</f>
        <v>20292</v>
      </c>
    </row>
    <row r="1900" spans="2:7" ht="16.5" customHeight="1" x14ac:dyDescent="0.25">
      <c r="B1900" s="113" t="s">
        <v>836</v>
      </c>
      <c r="C1900" s="128" t="s">
        <v>2</v>
      </c>
      <c r="D1900" s="129">
        <v>43</v>
      </c>
      <c r="E1900" s="130">
        <v>556</v>
      </c>
      <c r="F1900" s="130">
        <f>訂單詳細資料表格[[#This Row],[數量]]*訂單詳細資料表格[[#This Row],[售價]]</f>
        <v>23908</v>
      </c>
      <c r="G1900" s="131">
        <f>訂單詳細資料表格[[#This Row],[數量]]*VLOOKUP(訂單詳細資料表格[[#This Row],[產品編號]],產品資料表格[],4,FALSE)</f>
        <v>18275</v>
      </c>
    </row>
    <row r="1901" spans="2:7" ht="16.5" customHeight="1" x14ac:dyDescent="0.25">
      <c r="B1901" s="113" t="s">
        <v>836</v>
      </c>
      <c r="C1901" s="128" t="s">
        <v>36</v>
      </c>
      <c r="D1901" s="129">
        <v>45</v>
      </c>
      <c r="E1901" s="130">
        <v>1722</v>
      </c>
      <c r="F1901" s="130">
        <f>訂單詳細資料表格[[#This Row],[數量]]*訂單詳細資料表格[[#This Row],[售價]]</f>
        <v>77490</v>
      </c>
      <c r="G1901" s="131">
        <f>訂單詳細資料表格[[#This Row],[數量]]*VLOOKUP(訂單詳細資料表格[[#This Row],[產品編號]],產品資料表格[],4,FALSE)</f>
        <v>44640</v>
      </c>
    </row>
    <row r="1902" spans="2:7" ht="16.5" customHeight="1" x14ac:dyDescent="0.25">
      <c r="B1902" s="113" t="s">
        <v>836</v>
      </c>
      <c r="C1902" s="128" t="s">
        <v>54</v>
      </c>
      <c r="D1902" s="129">
        <v>65</v>
      </c>
      <c r="E1902" s="130">
        <v>199</v>
      </c>
      <c r="F1902" s="130">
        <f>訂單詳細資料表格[[#This Row],[數量]]*訂單詳細資料表格[[#This Row],[售價]]</f>
        <v>12935</v>
      </c>
      <c r="G1902" s="131">
        <f>訂單詳細資料表格[[#This Row],[數量]]*VLOOKUP(訂單詳細資料表格[[#This Row],[產品編號]],產品資料表格[],4,FALSE)</f>
        <v>5850</v>
      </c>
    </row>
    <row r="1903" spans="2:7" ht="16.5" customHeight="1" x14ac:dyDescent="0.25">
      <c r="B1903" s="113" t="s">
        <v>1106</v>
      </c>
      <c r="C1903" s="128" t="s">
        <v>15</v>
      </c>
      <c r="D1903" s="129">
        <v>57</v>
      </c>
      <c r="E1903" s="130">
        <v>794</v>
      </c>
      <c r="F1903" s="130">
        <f>訂單詳細資料表格[[#This Row],[數量]]*訂單詳細資料表格[[#This Row],[售價]]</f>
        <v>45258</v>
      </c>
      <c r="G1903" s="131">
        <f>訂單詳細資料表格[[#This Row],[數量]]*VLOOKUP(訂單詳細資料表格[[#This Row],[產品編號]],產品資料表格[],4,FALSE)</f>
        <v>37563</v>
      </c>
    </row>
    <row r="1904" spans="2:7" ht="16.5" customHeight="1" x14ac:dyDescent="0.25">
      <c r="B1904" s="113" t="s">
        <v>1106</v>
      </c>
      <c r="C1904" s="128" t="s">
        <v>5</v>
      </c>
      <c r="D1904" s="129">
        <v>38</v>
      </c>
      <c r="E1904" s="130">
        <v>301</v>
      </c>
      <c r="F1904" s="130">
        <f>訂單詳細資料表格[[#This Row],[數量]]*訂單詳細資料表格[[#This Row],[售價]]</f>
        <v>11438</v>
      </c>
      <c r="G1904" s="131">
        <f>訂單詳細資料表格[[#This Row],[數量]]*VLOOKUP(訂單詳細資料表格[[#This Row],[產品編號]],產品資料表格[],4,FALSE)</f>
        <v>7980</v>
      </c>
    </row>
    <row r="1905" spans="2:7" ht="16.5" customHeight="1" x14ac:dyDescent="0.25">
      <c r="B1905" s="113" t="s">
        <v>1106</v>
      </c>
      <c r="C1905" s="128" t="s">
        <v>27</v>
      </c>
      <c r="D1905" s="129">
        <v>19</v>
      </c>
      <c r="E1905" s="130">
        <v>1247</v>
      </c>
      <c r="F1905" s="130">
        <f>訂單詳細資料表格[[#This Row],[數量]]*訂單詳細資料表格[[#This Row],[售價]]</f>
        <v>23693</v>
      </c>
      <c r="G1905" s="131">
        <f>訂單詳細資料表格[[#This Row],[數量]]*VLOOKUP(訂單詳細資料表格[[#This Row],[產品編號]],產品資料表格[],4,FALSE)</f>
        <v>19437</v>
      </c>
    </row>
    <row r="1906" spans="2:7" ht="16.5" customHeight="1" x14ac:dyDescent="0.25">
      <c r="B1906" s="113" t="s">
        <v>1106</v>
      </c>
      <c r="C1906" s="128" t="s">
        <v>34</v>
      </c>
      <c r="D1906" s="129">
        <v>45</v>
      </c>
      <c r="E1906" s="130">
        <v>1114</v>
      </c>
      <c r="F1906" s="130">
        <f>訂單詳細資料表格[[#This Row],[數量]]*訂單詳細資料表格[[#This Row],[售價]]</f>
        <v>50130</v>
      </c>
      <c r="G1906" s="131">
        <f>訂單詳細資料表格[[#This Row],[數量]]*VLOOKUP(訂單詳細資料表格[[#This Row],[產品編號]],產品資料表格[],4,FALSE)</f>
        <v>30915</v>
      </c>
    </row>
    <row r="1907" spans="2:7" ht="16.5" customHeight="1" x14ac:dyDescent="0.25">
      <c r="B1907" s="113" t="s">
        <v>1106</v>
      </c>
      <c r="C1907" s="128" t="s">
        <v>29</v>
      </c>
      <c r="D1907" s="129">
        <v>36</v>
      </c>
      <c r="E1907" s="130">
        <v>1169</v>
      </c>
      <c r="F1907" s="130">
        <f>訂單詳細資料表格[[#This Row],[數量]]*訂單詳細資料表格[[#This Row],[售價]]</f>
        <v>42084</v>
      </c>
      <c r="G1907" s="131">
        <f>訂單詳細資料表格[[#This Row],[數量]]*VLOOKUP(訂單詳細資料表格[[#This Row],[產品編號]],產品資料表格[],4,FALSE)</f>
        <v>32292</v>
      </c>
    </row>
    <row r="1908" spans="2:7" ht="16.5" customHeight="1" x14ac:dyDescent="0.25">
      <c r="B1908" s="113" t="s">
        <v>1106</v>
      </c>
      <c r="C1908" s="128" t="s">
        <v>54</v>
      </c>
      <c r="D1908" s="129">
        <v>53</v>
      </c>
      <c r="E1908" s="130">
        <v>165</v>
      </c>
      <c r="F1908" s="130">
        <f>訂單詳細資料表格[[#This Row],[數量]]*訂單詳細資料表格[[#This Row],[售價]]</f>
        <v>8745</v>
      </c>
      <c r="G1908" s="131">
        <f>訂單詳細資料表格[[#This Row],[數量]]*VLOOKUP(訂單詳細資料表格[[#This Row],[產品編號]],產品資料表格[],4,FALSE)</f>
        <v>4770</v>
      </c>
    </row>
    <row r="1909" spans="2:7" ht="16.5" customHeight="1" x14ac:dyDescent="0.25">
      <c r="B1909" s="113" t="s">
        <v>837</v>
      </c>
      <c r="C1909" s="128" t="s">
        <v>43</v>
      </c>
      <c r="D1909" s="129">
        <v>23</v>
      </c>
      <c r="E1909" s="130">
        <v>2009</v>
      </c>
      <c r="F1909" s="130">
        <f>訂單詳細資料表格[[#This Row],[數量]]*訂單詳細資料表格[[#This Row],[售價]]</f>
        <v>46207</v>
      </c>
      <c r="G1909" s="131">
        <f>訂單詳細資料表格[[#This Row],[數量]]*VLOOKUP(訂單詳細資料表格[[#This Row],[產品編號]],產品資料表格[],4,FALSE)</f>
        <v>24219</v>
      </c>
    </row>
    <row r="1910" spans="2:7" ht="16.5" customHeight="1" x14ac:dyDescent="0.25">
      <c r="B1910" s="113" t="s">
        <v>837</v>
      </c>
      <c r="C1910" s="128" t="s">
        <v>12</v>
      </c>
      <c r="D1910" s="129">
        <v>16</v>
      </c>
      <c r="E1910" s="130">
        <v>1987</v>
      </c>
      <c r="F1910" s="130">
        <f>訂單詳細資料表格[[#This Row],[數量]]*訂單詳細資料表格[[#This Row],[售價]]</f>
        <v>31792</v>
      </c>
      <c r="G1910" s="131">
        <f>訂單詳細資料表格[[#This Row],[數量]]*VLOOKUP(訂單詳細資料表格[[#This Row],[產品編號]],產品資料表格[],4,FALSE)</f>
        <v>17952</v>
      </c>
    </row>
    <row r="1911" spans="2:7" ht="16.5" customHeight="1" x14ac:dyDescent="0.25">
      <c r="B1911" s="113" t="s">
        <v>837</v>
      </c>
      <c r="C1911" s="128" t="s">
        <v>53</v>
      </c>
      <c r="D1911" s="129">
        <v>46</v>
      </c>
      <c r="E1911" s="130">
        <v>1112</v>
      </c>
      <c r="F1911" s="130">
        <f>訂單詳細資料表格[[#This Row],[數量]]*訂單詳細資料表格[[#This Row],[售價]]</f>
        <v>51152</v>
      </c>
      <c r="G1911" s="131">
        <f>訂單詳細資料表格[[#This Row],[數量]]*VLOOKUP(訂單詳細資料表格[[#This Row],[產品編號]],產品資料表格[],4,FALSE)</f>
        <v>34822</v>
      </c>
    </row>
    <row r="1912" spans="2:7" ht="16.5" customHeight="1" x14ac:dyDescent="0.25">
      <c r="B1912" s="113" t="s">
        <v>837</v>
      </c>
      <c r="C1912" s="128" t="s">
        <v>54</v>
      </c>
      <c r="D1912" s="129">
        <v>35</v>
      </c>
      <c r="E1912" s="130">
        <v>188</v>
      </c>
      <c r="F1912" s="130">
        <f>訂單詳細資料表格[[#This Row],[數量]]*訂單詳細資料表格[[#This Row],[售價]]</f>
        <v>6580</v>
      </c>
      <c r="G1912" s="131">
        <f>訂單詳細資料表格[[#This Row],[數量]]*VLOOKUP(訂單詳細資料表格[[#This Row],[產品編號]],產品資料表格[],4,FALSE)</f>
        <v>3150</v>
      </c>
    </row>
    <row r="1913" spans="2:7" ht="16.5" customHeight="1" x14ac:dyDescent="0.25">
      <c r="B1913" s="113" t="s">
        <v>1107</v>
      </c>
      <c r="C1913" s="128" t="s">
        <v>45</v>
      </c>
      <c r="D1913" s="129">
        <v>24</v>
      </c>
      <c r="E1913" s="130">
        <v>1554</v>
      </c>
      <c r="F1913" s="130">
        <f>訂單詳細資料表格[[#This Row],[數量]]*訂單詳細資料表格[[#This Row],[售價]]</f>
        <v>37296</v>
      </c>
      <c r="G1913" s="131">
        <f>訂單詳細資料表格[[#This Row],[數量]]*VLOOKUP(訂單詳細資料表格[[#This Row],[產品編號]],產品資料表格[],4,FALSE)</f>
        <v>14352</v>
      </c>
    </row>
    <row r="1914" spans="2:7" ht="16.5" customHeight="1" x14ac:dyDescent="0.25">
      <c r="B1914" s="113" t="s">
        <v>838</v>
      </c>
      <c r="C1914" s="128" t="s">
        <v>17</v>
      </c>
      <c r="D1914" s="129">
        <v>38</v>
      </c>
      <c r="E1914" s="130">
        <v>190</v>
      </c>
      <c r="F1914" s="130">
        <f>訂單詳細資料表格[[#This Row],[數量]]*訂單詳細資料表格[[#This Row],[售價]]</f>
        <v>7220</v>
      </c>
      <c r="G1914" s="131">
        <f>訂單詳細資料表格[[#This Row],[數量]]*VLOOKUP(訂單詳細資料表格[[#This Row],[產品編號]],產品資料表格[],4,FALSE)</f>
        <v>4028</v>
      </c>
    </row>
    <row r="1915" spans="2:7" ht="16.5" customHeight="1" x14ac:dyDescent="0.25">
      <c r="B1915" s="113" t="s">
        <v>838</v>
      </c>
      <c r="C1915" s="128" t="s">
        <v>35</v>
      </c>
      <c r="D1915" s="129">
        <v>53</v>
      </c>
      <c r="E1915" s="130">
        <v>1951</v>
      </c>
      <c r="F1915" s="130">
        <f>訂單詳細資料表格[[#This Row],[數量]]*訂單詳細資料表格[[#This Row],[售價]]</f>
        <v>103403</v>
      </c>
      <c r="G1915" s="131">
        <f>訂單詳細資料表格[[#This Row],[數量]]*VLOOKUP(訂單詳細資料表格[[#This Row],[產品編號]],產品資料表格[],4,FALSE)</f>
        <v>49343</v>
      </c>
    </row>
    <row r="1916" spans="2:7" ht="16.5" customHeight="1" x14ac:dyDescent="0.25">
      <c r="B1916" s="113" t="s">
        <v>838</v>
      </c>
      <c r="C1916" s="128" t="s">
        <v>173</v>
      </c>
      <c r="D1916" s="129">
        <v>40</v>
      </c>
      <c r="E1916" s="130">
        <v>1137</v>
      </c>
      <c r="F1916" s="130">
        <f>訂單詳細資料表格[[#This Row],[數量]]*訂單詳細資料表格[[#This Row],[售價]]</f>
        <v>45480</v>
      </c>
      <c r="G1916" s="131">
        <f>訂單詳細資料表格[[#This Row],[數量]]*VLOOKUP(訂單詳細資料表格[[#This Row],[產品編號]],產品資料表格[],4,FALSE)</f>
        <v>28920</v>
      </c>
    </row>
    <row r="1917" spans="2:7" ht="16.5" customHeight="1" x14ac:dyDescent="0.25">
      <c r="B1917" s="113" t="s">
        <v>838</v>
      </c>
      <c r="C1917" s="128" t="s">
        <v>53</v>
      </c>
      <c r="D1917" s="129">
        <v>70</v>
      </c>
      <c r="E1917" s="130">
        <v>936</v>
      </c>
      <c r="F1917" s="130">
        <f>訂單詳細資料表格[[#This Row],[數量]]*訂單詳細資料表格[[#This Row],[售價]]</f>
        <v>65520</v>
      </c>
      <c r="G1917" s="131">
        <f>訂單詳細資料表格[[#This Row],[數量]]*VLOOKUP(訂單詳細資料表格[[#This Row],[產品編號]],產品資料表格[],4,FALSE)</f>
        <v>52990</v>
      </c>
    </row>
    <row r="1918" spans="2:7" ht="16.5" customHeight="1" x14ac:dyDescent="0.25">
      <c r="B1918" s="113" t="s">
        <v>1108</v>
      </c>
      <c r="C1918" s="128" t="s">
        <v>32</v>
      </c>
      <c r="D1918" s="129">
        <v>57</v>
      </c>
      <c r="E1918" s="130">
        <v>1410</v>
      </c>
      <c r="F1918" s="130">
        <f>訂單詳細資料表格[[#This Row],[數量]]*訂單詳細資料表格[[#This Row],[售價]]</f>
        <v>80370</v>
      </c>
      <c r="G1918" s="131">
        <f>訂單詳細資料表格[[#This Row],[數量]]*VLOOKUP(訂單詳細資料表格[[#This Row],[產品編號]],產品資料表格[],4,FALSE)</f>
        <v>45144</v>
      </c>
    </row>
    <row r="1919" spans="2:7" ht="16.5" customHeight="1" x14ac:dyDescent="0.25">
      <c r="B1919" s="113" t="s">
        <v>1108</v>
      </c>
      <c r="C1919" s="128" t="s">
        <v>12</v>
      </c>
      <c r="D1919" s="129">
        <v>48</v>
      </c>
      <c r="E1919" s="130">
        <v>1882</v>
      </c>
      <c r="F1919" s="130">
        <f>訂單詳細資料表格[[#This Row],[數量]]*訂單詳細資料表格[[#This Row],[售價]]</f>
        <v>90336</v>
      </c>
      <c r="G1919" s="131">
        <f>訂單詳細資料表格[[#This Row],[數量]]*VLOOKUP(訂單詳細資料表格[[#This Row],[產品編號]],產品資料表格[],4,FALSE)</f>
        <v>53856</v>
      </c>
    </row>
    <row r="1920" spans="2:7" ht="16.5" customHeight="1" x14ac:dyDescent="0.25">
      <c r="B1920" s="113" t="s">
        <v>754</v>
      </c>
      <c r="C1920" s="128" t="s">
        <v>35</v>
      </c>
      <c r="D1920" s="129">
        <v>25</v>
      </c>
      <c r="E1920" s="130">
        <v>1452</v>
      </c>
      <c r="F1920" s="130">
        <f>訂單詳細資料表格[[#This Row],[數量]]*訂單詳細資料表格[[#This Row],[售價]]</f>
        <v>36300</v>
      </c>
      <c r="G1920" s="131">
        <f>訂單詳細資料表格[[#This Row],[數量]]*VLOOKUP(訂單詳細資料表格[[#This Row],[產品編號]],產品資料表格[],4,FALSE)</f>
        <v>23275</v>
      </c>
    </row>
    <row r="1921" spans="2:7" ht="16.5" customHeight="1" x14ac:dyDescent="0.25">
      <c r="B1921" s="113" t="s">
        <v>839</v>
      </c>
      <c r="C1921" s="128" t="s">
        <v>0</v>
      </c>
      <c r="D1921" s="129">
        <v>25</v>
      </c>
      <c r="E1921" s="130">
        <v>1776</v>
      </c>
      <c r="F1921" s="130">
        <f>訂單詳細資料表格[[#This Row],[數量]]*訂單詳細資料表格[[#This Row],[售價]]</f>
        <v>44400</v>
      </c>
      <c r="G1921" s="131">
        <f>訂單詳細資料表格[[#This Row],[數量]]*VLOOKUP(訂單詳細資料表格[[#This Row],[產品編號]],產品資料表格[],4,FALSE)</f>
        <v>27475</v>
      </c>
    </row>
    <row r="1922" spans="2:7" ht="16.5" customHeight="1" x14ac:dyDescent="0.25">
      <c r="B1922" s="113" t="s">
        <v>839</v>
      </c>
      <c r="C1922" s="128" t="s">
        <v>46</v>
      </c>
      <c r="D1922" s="129">
        <v>15</v>
      </c>
      <c r="E1922" s="130">
        <v>2144</v>
      </c>
      <c r="F1922" s="130">
        <f>訂單詳細資料表格[[#This Row],[數量]]*訂單詳細資料表格[[#This Row],[售價]]</f>
        <v>32160</v>
      </c>
      <c r="G1922" s="131">
        <f>訂單詳細資料表格[[#This Row],[數量]]*VLOOKUP(訂單詳細資料表格[[#This Row],[產品編號]],產品資料表格[],4,FALSE)</f>
        <v>17310</v>
      </c>
    </row>
    <row r="1923" spans="2:7" ht="16.5" customHeight="1" x14ac:dyDescent="0.25">
      <c r="B1923" s="113" t="s">
        <v>839</v>
      </c>
      <c r="C1923" s="128" t="s">
        <v>173</v>
      </c>
      <c r="D1923" s="129">
        <v>31</v>
      </c>
      <c r="E1923" s="130">
        <v>1172</v>
      </c>
      <c r="F1923" s="130">
        <f>訂單詳細資料表格[[#This Row],[數量]]*訂單詳細資料表格[[#This Row],[售價]]</f>
        <v>36332</v>
      </c>
      <c r="G1923" s="131">
        <f>訂單詳細資料表格[[#This Row],[數量]]*VLOOKUP(訂單詳細資料表格[[#This Row],[產品編號]],產品資料表格[],4,FALSE)</f>
        <v>22413</v>
      </c>
    </row>
    <row r="1924" spans="2:7" ht="16.5" customHeight="1" x14ac:dyDescent="0.25">
      <c r="B1924" s="113" t="s">
        <v>839</v>
      </c>
      <c r="C1924" s="128" t="s">
        <v>29</v>
      </c>
      <c r="D1924" s="129">
        <v>15</v>
      </c>
      <c r="E1924" s="130">
        <v>1606</v>
      </c>
      <c r="F1924" s="130">
        <f>訂單詳細資料表格[[#This Row],[數量]]*訂單詳細資料表格[[#This Row],[售價]]</f>
        <v>24090</v>
      </c>
      <c r="G1924" s="131">
        <f>訂單詳細資料表格[[#This Row],[數量]]*VLOOKUP(訂單詳細資料表格[[#This Row],[產品編號]],產品資料表格[],4,FALSE)</f>
        <v>13455</v>
      </c>
    </row>
    <row r="1925" spans="2:7" ht="16.5" customHeight="1" x14ac:dyDescent="0.25">
      <c r="B1925" s="113" t="s">
        <v>839</v>
      </c>
      <c r="C1925" s="128" t="s">
        <v>30</v>
      </c>
      <c r="D1925" s="129">
        <v>25</v>
      </c>
      <c r="E1925" s="130">
        <v>1925</v>
      </c>
      <c r="F1925" s="130">
        <f>訂單詳細資料表格[[#This Row],[數量]]*訂單詳細資料表格[[#This Row],[售價]]</f>
        <v>48125</v>
      </c>
      <c r="G1925" s="131">
        <f>訂單詳細資料表格[[#This Row],[數量]]*VLOOKUP(訂單詳細資料表格[[#This Row],[產品編號]],產品資料表格[],4,FALSE)</f>
        <v>28775</v>
      </c>
    </row>
    <row r="1926" spans="2:7" ht="16.5" customHeight="1" x14ac:dyDescent="0.25">
      <c r="B1926" s="113" t="s">
        <v>839</v>
      </c>
      <c r="C1926" s="128" t="s">
        <v>31</v>
      </c>
      <c r="D1926" s="129">
        <v>22</v>
      </c>
      <c r="E1926" s="130">
        <v>1748</v>
      </c>
      <c r="F1926" s="130">
        <f>訂單詳細資料表格[[#This Row],[數量]]*訂單詳細資料表格[[#This Row],[售價]]</f>
        <v>38456</v>
      </c>
      <c r="G1926" s="131">
        <f>訂單詳細資料表格[[#This Row],[數量]]*VLOOKUP(訂單詳細資料表格[[#This Row],[產品編號]],產品資料表格[],4,FALSE)</f>
        <v>20834</v>
      </c>
    </row>
    <row r="1927" spans="2:7" ht="16.5" customHeight="1" x14ac:dyDescent="0.25">
      <c r="B1927" s="113" t="s">
        <v>839</v>
      </c>
      <c r="C1927" s="128" t="s">
        <v>54</v>
      </c>
      <c r="D1927" s="129">
        <v>46</v>
      </c>
      <c r="E1927" s="130">
        <v>183</v>
      </c>
      <c r="F1927" s="130">
        <f>訂單詳細資料表格[[#This Row],[數量]]*訂單詳細資料表格[[#This Row],[售價]]</f>
        <v>8418</v>
      </c>
      <c r="G1927" s="131">
        <f>訂單詳細資料表格[[#This Row],[數量]]*VLOOKUP(訂單詳細資料表格[[#This Row],[產品編號]],產品資料表格[],4,FALSE)</f>
        <v>4140</v>
      </c>
    </row>
    <row r="1928" spans="2:7" ht="16.5" customHeight="1" x14ac:dyDescent="0.25">
      <c r="B1928" s="113" t="s">
        <v>1109</v>
      </c>
      <c r="C1928" s="128" t="s">
        <v>49</v>
      </c>
      <c r="D1928" s="129">
        <v>46</v>
      </c>
      <c r="E1928" s="130">
        <v>2127</v>
      </c>
      <c r="F1928" s="130">
        <f>訂單詳細資料表格[[#This Row],[數量]]*訂單詳細資料表格[[#This Row],[售價]]</f>
        <v>97842</v>
      </c>
      <c r="G1928" s="131">
        <f>訂單詳細資料表格[[#This Row],[數量]]*VLOOKUP(訂單詳細資料表格[[#This Row],[產品編號]],產品資料表格[],4,FALSE)</f>
        <v>53452</v>
      </c>
    </row>
    <row r="1929" spans="2:7" ht="16.5" customHeight="1" x14ac:dyDescent="0.25">
      <c r="B1929" s="113" t="s">
        <v>1109</v>
      </c>
      <c r="C1929" s="128" t="s">
        <v>5</v>
      </c>
      <c r="D1929" s="129">
        <v>21</v>
      </c>
      <c r="E1929" s="130">
        <v>432</v>
      </c>
      <c r="F1929" s="130">
        <f>訂單詳細資料表格[[#This Row],[數量]]*訂單詳細資料表格[[#This Row],[售價]]</f>
        <v>9072</v>
      </c>
      <c r="G1929" s="131">
        <f>訂單詳細資料表格[[#This Row],[數量]]*VLOOKUP(訂單詳細資料表格[[#This Row],[產品編號]],產品資料表格[],4,FALSE)</f>
        <v>4410</v>
      </c>
    </row>
    <row r="1930" spans="2:7" ht="16.5" customHeight="1" x14ac:dyDescent="0.25">
      <c r="B1930" s="113" t="s">
        <v>840</v>
      </c>
      <c r="C1930" s="128" t="s">
        <v>38</v>
      </c>
      <c r="D1930" s="129">
        <v>19</v>
      </c>
      <c r="E1930" s="130">
        <v>2641</v>
      </c>
      <c r="F1930" s="130">
        <f>訂單詳細資料表格[[#This Row],[數量]]*訂單詳細資料表格[[#This Row],[售價]]</f>
        <v>50179</v>
      </c>
      <c r="G1930" s="131">
        <f>訂單詳細資料表格[[#This Row],[數量]]*VLOOKUP(訂單詳細資料表格[[#This Row],[產品編號]],產品資料表格[],4,FALSE)</f>
        <v>20292</v>
      </c>
    </row>
    <row r="1931" spans="2:7" ht="16.5" customHeight="1" x14ac:dyDescent="0.25">
      <c r="B1931" s="113" t="s">
        <v>840</v>
      </c>
      <c r="C1931" s="128" t="s">
        <v>32</v>
      </c>
      <c r="D1931" s="129">
        <v>38</v>
      </c>
      <c r="E1931" s="130">
        <v>1413</v>
      </c>
      <c r="F1931" s="130">
        <f>訂單詳細資料表格[[#This Row],[數量]]*訂單詳細資料表格[[#This Row],[售價]]</f>
        <v>53694</v>
      </c>
      <c r="G1931" s="131">
        <f>訂單詳細資料表格[[#This Row],[數量]]*VLOOKUP(訂單詳細資料表格[[#This Row],[產品編號]],產品資料表格[],4,FALSE)</f>
        <v>30096</v>
      </c>
    </row>
    <row r="1932" spans="2:7" ht="16.5" customHeight="1" x14ac:dyDescent="0.25">
      <c r="B1932" s="113" t="s">
        <v>840</v>
      </c>
      <c r="C1932" s="128" t="s">
        <v>12</v>
      </c>
      <c r="D1932" s="129">
        <v>54</v>
      </c>
      <c r="E1932" s="130">
        <v>2160</v>
      </c>
      <c r="F1932" s="130">
        <f>訂單詳細資料表格[[#This Row],[數量]]*訂單詳細資料表格[[#This Row],[售價]]</f>
        <v>116640</v>
      </c>
      <c r="G1932" s="131">
        <f>訂單詳細資料表格[[#This Row],[數量]]*VLOOKUP(訂單詳細資料表格[[#This Row],[產品編號]],產品資料表格[],4,FALSE)</f>
        <v>60588</v>
      </c>
    </row>
    <row r="1933" spans="2:7" ht="16.5" customHeight="1" x14ac:dyDescent="0.25">
      <c r="B1933" s="113" t="s">
        <v>840</v>
      </c>
      <c r="C1933" s="128" t="s">
        <v>8</v>
      </c>
      <c r="D1933" s="129">
        <v>40</v>
      </c>
      <c r="E1933" s="130">
        <v>2052</v>
      </c>
      <c r="F1933" s="130">
        <f>訂單詳細資料表格[[#This Row],[數量]]*訂單詳細資料表格[[#This Row],[售價]]</f>
        <v>82080</v>
      </c>
      <c r="G1933" s="131">
        <f>訂單詳細資料表格[[#This Row],[數量]]*VLOOKUP(訂單詳細資料表格[[#This Row],[產品編號]],產品資料表格[],4,FALSE)</f>
        <v>41760</v>
      </c>
    </row>
    <row r="1934" spans="2:7" ht="16.5" customHeight="1" x14ac:dyDescent="0.25">
      <c r="B1934" s="113" t="s">
        <v>1110</v>
      </c>
      <c r="C1934" s="128" t="s">
        <v>21</v>
      </c>
      <c r="D1934" s="129">
        <v>45</v>
      </c>
      <c r="E1934" s="130">
        <v>421</v>
      </c>
      <c r="F1934" s="130">
        <f>訂單詳細資料表格[[#This Row],[數量]]*訂單詳細資料表格[[#This Row],[售價]]</f>
        <v>18945</v>
      </c>
      <c r="G1934" s="131">
        <f>訂單詳細資料表格[[#This Row],[數量]]*VLOOKUP(訂單詳細資料表格[[#This Row],[產品編號]],產品資料表格[],4,FALSE)</f>
        <v>12960</v>
      </c>
    </row>
    <row r="1935" spans="2:7" ht="16.5" customHeight="1" x14ac:dyDescent="0.25">
      <c r="B1935" s="113" t="s">
        <v>841</v>
      </c>
      <c r="C1935" s="128" t="s">
        <v>16</v>
      </c>
      <c r="D1935" s="129">
        <v>62</v>
      </c>
      <c r="E1935" s="130">
        <v>2071</v>
      </c>
      <c r="F1935" s="130">
        <f>訂單詳細資料表格[[#This Row],[數量]]*訂單詳細資料表格[[#This Row],[售價]]</f>
        <v>128402</v>
      </c>
      <c r="G1935" s="131">
        <f>訂單詳細資料表格[[#This Row],[數量]]*VLOOKUP(訂單詳細資料表格[[#This Row],[產品編號]],產品資料表格[],4,FALSE)</f>
        <v>56110</v>
      </c>
    </row>
    <row r="1936" spans="2:7" ht="16.5" customHeight="1" x14ac:dyDescent="0.25">
      <c r="B1936" s="113" t="s">
        <v>841</v>
      </c>
      <c r="C1936" s="128" t="s">
        <v>46</v>
      </c>
      <c r="D1936" s="129">
        <v>21</v>
      </c>
      <c r="E1936" s="130">
        <v>1631</v>
      </c>
      <c r="F1936" s="130">
        <f>訂單詳細資料表格[[#This Row],[數量]]*訂單詳細資料表格[[#This Row],[售價]]</f>
        <v>34251</v>
      </c>
      <c r="G1936" s="131">
        <f>訂單詳細資料表格[[#This Row],[數量]]*VLOOKUP(訂單詳細資料表格[[#This Row],[產品編號]],產品資料表格[],4,FALSE)</f>
        <v>24234</v>
      </c>
    </row>
    <row r="1937" spans="2:7" ht="16.5" customHeight="1" x14ac:dyDescent="0.25">
      <c r="B1937" s="113" t="s">
        <v>841</v>
      </c>
      <c r="C1937" s="128" t="s">
        <v>25</v>
      </c>
      <c r="D1937" s="129">
        <v>26</v>
      </c>
      <c r="E1937" s="130">
        <v>969</v>
      </c>
      <c r="F1937" s="130">
        <f>訂單詳細資料表格[[#This Row],[數量]]*訂單詳細資料表格[[#This Row],[售價]]</f>
        <v>25194</v>
      </c>
      <c r="G1937" s="131">
        <f>訂單詳細資料表格[[#This Row],[數量]]*VLOOKUP(訂單詳細資料表格[[#This Row],[產品編號]],產品資料表格[],4,FALSE)</f>
        <v>16718</v>
      </c>
    </row>
    <row r="1938" spans="2:7" ht="16.5" customHeight="1" x14ac:dyDescent="0.25">
      <c r="B1938" s="113" t="s">
        <v>841</v>
      </c>
      <c r="C1938" s="128" t="s">
        <v>173</v>
      </c>
      <c r="D1938" s="129">
        <v>39</v>
      </c>
      <c r="E1938" s="130">
        <v>1196</v>
      </c>
      <c r="F1938" s="130">
        <f>訂單詳細資料表格[[#This Row],[數量]]*訂單詳細資料表格[[#This Row],[售價]]</f>
        <v>46644</v>
      </c>
      <c r="G1938" s="131">
        <f>訂單詳細資料表格[[#This Row],[數量]]*VLOOKUP(訂單詳細資料表格[[#This Row],[產品編號]],產品資料表格[],4,FALSE)</f>
        <v>28197</v>
      </c>
    </row>
    <row r="1939" spans="2:7" ht="16.5" customHeight="1" x14ac:dyDescent="0.25">
      <c r="B1939" s="113" t="s">
        <v>841</v>
      </c>
      <c r="C1939" s="128" t="s">
        <v>53</v>
      </c>
      <c r="D1939" s="129">
        <v>36</v>
      </c>
      <c r="E1939" s="130">
        <v>946</v>
      </c>
      <c r="F1939" s="130">
        <f>訂單詳細資料表格[[#This Row],[數量]]*訂單詳細資料表格[[#This Row],[售價]]</f>
        <v>34056</v>
      </c>
      <c r="G1939" s="131">
        <f>訂單詳細資料表格[[#This Row],[數量]]*VLOOKUP(訂單詳細資料表格[[#This Row],[產品編號]],產品資料表格[],4,FALSE)</f>
        <v>27252</v>
      </c>
    </row>
    <row r="1940" spans="2:7" ht="16.5" customHeight="1" x14ac:dyDescent="0.25">
      <c r="B1940" s="113" t="s">
        <v>1111</v>
      </c>
      <c r="C1940" s="128" t="s">
        <v>15</v>
      </c>
      <c r="D1940" s="129">
        <v>48</v>
      </c>
      <c r="E1940" s="130">
        <v>1430</v>
      </c>
      <c r="F1940" s="130">
        <f>訂單詳細資料表格[[#This Row],[數量]]*訂單詳細資料表格[[#This Row],[售價]]</f>
        <v>68640</v>
      </c>
      <c r="G1940" s="131">
        <f>訂單詳細資料表格[[#This Row],[數量]]*VLOOKUP(訂單詳細資料表格[[#This Row],[產品編號]],產品資料表格[],4,FALSE)</f>
        <v>31632</v>
      </c>
    </row>
    <row r="1941" spans="2:7" ht="16.5" customHeight="1" x14ac:dyDescent="0.25">
      <c r="B1941" s="113" t="s">
        <v>1111</v>
      </c>
      <c r="C1941" s="128" t="s">
        <v>2</v>
      </c>
      <c r="D1941" s="129">
        <v>23</v>
      </c>
      <c r="E1941" s="130">
        <v>680</v>
      </c>
      <c r="F1941" s="130">
        <f>訂單詳細資料表格[[#This Row],[數量]]*訂單詳細資料表格[[#This Row],[售價]]</f>
        <v>15640</v>
      </c>
      <c r="G1941" s="131">
        <f>訂單詳細資料表格[[#This Row],[數量]]*VLOOKUP(訂單詳細資料表格[[#This Row],[產品編號]],產品資料表格[],4,FALSE)</f>
        <v>9775</v>
      </c>
    </row>
    <row r="1942" spans="2:7" ht="16.5" customHeight="1" x14ac:dyDescent="0.25">
      <c r="B1942" s="113" t="s">
        <v>842</v>
      </c>
      <c r="C1942" s="128" t="s">
        <v>54</v>
      </c>
      <c r="D1942" s="129">
        <v>52</v>
      </c>
      <c r="E1942" s="130">
        <v>119</v>
      </c>
      <c r="F1942" s="130">
        <f>訂單詳細資料表格[[#This Row],[數量]]*訂單詳細資料表格[[#This Row],[售價]]</f>
        <v>6188</v>
      </c>
      <c r="G1942" s="131">
        <f>訂單詳細資料表格[[#This Row],[數量]]*VLOOKUP(訂單詳細資料表格[[#This Row],[產品編號]],產品資料表格[],4,FALSE)</f>
        <v>4680</v>
      </c>
    </row>
    <row r="1943" spans="2:7" ht="16.5" customHeight="1" x14ac:dyDescent="0.25">
      <c r="B1943" s="113" t="s">
        <v>1112</v>
      </c>
      <c r="C1943" s="128" t="s">
        <v>50</v>
      </c>
      <c r="D1943" s="129">
        <v>23</v>
      </c>
      <c r="E1943" s="130">
        <v>491</v>
      </c>
      <c r="F1943" s="130">
        <f>訂單詳細資料表格[[#This Row],[數量]]*訂單詳細資料表格[[#This Row],[售價]]</f>
        <v>11293</v>
      </c>
      <c r="G1943" s="131">
        <f>訂單詳細資料表格[[#This Row],[數量]]*VLOOKUP(訂單詳細資料表格[[#This Row],[產品編號]],產品資料表格[],4,FALSE)</f>
        <v>5612</v>
      </c>
    </row>
    <row r="1944" spans="2:7" ht="16.5" customHeight="1" x14ac:dyDescent="0.25">
      <c r="B1944" s="113" t="s">
        <v>843</v>
      </c>
      <c r="C1944" s="128" t="s">
        <v>30</v>
      </c>
      <c r="D1944" s="129">
        <v>53</v>
      </c>
      <c r="E1944" s="130">
        <v>2353</v>
      </c>
      <c r="F1944" s="130">
        <f>訂單詳細資料表格[[#This Row],[數量]]*訂單詳細資料表格[[#This Row],[售價]]</f>
        <v>124709</v>
      </c>
      <c r="G1944" s="131">
        <f>訂單詳細資料表格[[#This Row],[數量]]*VLOOKUP(訂單詳細資料表格[[#This Row],[產品編號]],產品資料表格[],4,FALSE)</f>
        <v>61003</v>
      </c>
    </row>
    <row r="1945" spans="2:7" ht="16.5" customHeight="1" x14ac:dyDescent="0.25">
      <c r="B1945" s="113" t="s">
        <v>1113</v>
      </c>
      <c r="C1945" s="128" t="s">
        <v>38</v>
      </c>
      <c r="D1945" s="129">
        <v>14</v>
      </c>
      <c r="E1945" s="130">
        <v>1421</v>
      </c>
      <c r="F1945" s="130">
        <f>訂單詳細資料表格[[#This Row],[數量]]*訂單詳細資料表格[[#This Row],[售價]]</f>
        <v>19894</v>
      </c>
      <c r="G1945" s="131">
        <f>訂單詳細資料表格[[#This Row],[數量]]*VLOOKUP(訂單詳細資料表格[[#This Row],[產品編號]],產品資料表格[],4,FALSE)</f>
        <v>14952</v>
      </c>
    </row>
    <row r="1946" spans="2:7" ht="16.5" customHeight="1" x14ac:dyDescent="0.25">
      <c r="B1946" s="113" t="s">
        <v>844</v>
      </c>
      <c r="C1946" s="128" t="s">
        <v>17</v>
      </c>
      <c r="D1946" s="129">
        <v>47</v>
      </c>
      <c r="E1946" s="130">
        <v>196</v>
      </c>
      <c r="F1946" s="130">
        <f>訂單詳細資料表格[[#This Row],[數量]]*訂單詳細資料表格[[#This Row],[售價]]</f>
        <v>9212</v>
      </c>
      <c r="G1946" s="131">
        <f>訂單詳細資料表格[[#This Row],[數量]]*VLOOKUP(訂單詳細資料表格[[#This Row],[產品編號]],產品資料表格[],4,FALSE)</f>
        <v>4982</v>
      </c>
    </row>
    <row r="1947" spans="2:7" ht="16.5" customHeight="1" x14ac:dyDescent="0.25">
      <c r="B1947" s="113" t="s">
        <v>844</v>
      </c>
      <c r="C1947" s="128" t="s">
        <v>34</v>
      </c>
      <c r="D1947" s="129">
        <v>19</v>
      </c>
      <c r="E1947" s="130">
        <v>1130</v>
      </c>
      <c r="F1947" s="130">
        <f>訂單詳細資料表格[[#This Row],[數量]]*訂單詳細資料表格[[#This Row],[售價]]</f>
        <v>21470</v>
      </c>
      <c r="G1947" s="131">
        <f>訂單詳細資料表格[[#This Row],[數量]]*VLOOKUP(訂單詳細資料表格[[#This Row],[產品編號]],產品資料表格[],4,FALSE)</f>
        <v>13053</v>
      </c>
    </row>
    <row r="1948" spans="2:7" ht="16.5" customHeight="1" x14ac:dyDescent="0.25">
      <c r="B1948" s="113" t="s">
        <v>844</v>
      </c>
      <c r="C1948" s="128" t="s">
        <v>173</v>
      </c>
      <c r="D1948" s="129">
        <v>23</v>
      </c>
      <c r="E1948" s="130">
        <v>1190</v>
      </c>
      <c r="F1948" s="130">
        <f>訂單詳細資料表格[[#This Row],[數量]]*訂單詳細資料表格[[#This Row],[售價]]</f>
        <v>27370</v>
      </c>
      <c r="G1948" s="131">
        <f>訂單詳細資料表格[[#This Row],[數量]]*VLOOKUP(訂單詳細資料表格[[#This Row],[產品編號]],產品資料表格[],4,FALSE)</f>
        <v>16629</v>
      </c>
    </row>
    <row r="1949" spans="2:7" ht="16.5" customHeight="1" x14ac:dyDescent="0.25">
      <c r="B1949" s="113" t="s">
        <v>1114</v>
      </c>
      <c r="C1949" s="128" t="s">
        <v>37</v>
      </c>
      <c r="D1949" s="129">
        <v>35</v>
      </c>
      <c r="E1949" s="130">
        <v>1845</v>
      </c>
      <c r="F1949" s="130">
        <f>訂單詳細資料表格[[#This Row],[數量]]*訂單詳細資料表格[[#This Row],[售價]]</f>
        <v>64575</v>
      </c>
      <c r="G1949" s="131">
        <f>訂單詳細資料表格[[#This Row],[數量]]*VLOOKUP(訂單詳細資料表格[[#This Row],[產品編號]],產品資料表格[],4,FALSE)</f>
        <v>28175</v>
      </c>
    </row>
    <row r="1950" spans="2:7" ht="16.5" customHeight="1" x14ac:dyDescent="0.25">
      <c r="B1950" s="113" t="s">
        <v>1114</v>
      </c>
      <c r="C1950" s="128" t="s">
        <v>173</v>
      </c>
      <c r="D1950" s="129">
        <v>34</v>
      </c>
      <c r="E1950" s="130">
        <v>1183</v>
      </c>
      <c r="F1950" s="130">
        <f>訂單詳細資料表格[[#This Row],[數量]]*訂單詳細資料表格[[#This Row],[售價]]</f>
        <v>40222</v>
      </c>
      <c r="G1950" s="131">
        <f>訂單詳細資料表格[[#This Row],[數量]]*VLOOKUP(訂單詳細資料表格[[#This Row],[產品編號]],產品資料表格[],4,FALSE)</f>
        <v>24582</v>
      </c>
    </row>
    <row r="1951" spans="2:7" ht="16.5" customHeight="1" x14ac:dyDescent="0.25">
      <c r="B1951" s="113" t="s">
        <v>845</v>
      </c>
      <c r="C1951" s="128" t="s">
        <v>14</v>
      </c>
      <c r="D1951" s="129">
        <v>62</v>
      </c>
      <c r="E1951" s="130">
        <v>1169</v>
      </c>
      <c r="F1951" s="130">
        <f>訂單詳細資料表格[[#This Row],[數量]]*訂單詳細資料表格[[#This Row],[售價]]</f>
        <v>72478</v>
      </c>
      <c r="G1951" s="131">
        <f>訂單詳細資料表格[[#This Row],[數量]]*VLOOKUP(訂單詳細資料表格[[#This Row],[產品編號]],產品資料表格[],4,FALSE)</f>
        <v>37820</v>
      </c>
    </row>
    <row r="1952" spans="2:7" ht="16.5" customHeight="1" x14ac:dyDescent="0.25">
      <c r="B1952" s="113" t="s">
        <v>845</v>
      </c>
      <c r="C1952" s="128" t="s">
        <v>38</v>
      </c>
      <c r="D1952" s="129">
        <v>15</v>
      </c>
      <c r="E1952" s="130">
        <v>2150</v>
      </c>
      <c r="F1952" s="130">
        <f>訂單詳細資料表格[[#This Row],[數量]]*訂單詳細資料表格[[#This Row],[售價]]</f>
        <v>32250</v>
      </c>
      <c r="G1952" s="131">
        <f>訂單詳細資料表格[[#This Row],[數量]]*VLOOKUP(訂單詳細資料表格[[#This Row],[產品編號]],產品資料表格[],4,FALSE)</f>
        <v>16020</v>
      </c>
    </row>
    <row r="1953" spans="2:7" ht="16.5" customHeight="1" x14ac:dyDescent="0.25">
      <c r="B1953" s="113" t="s">
        <v>845</v>
      </c>
      <c r="C1953" s="128" t="s">
        <v>47</v>
      </c>
      <c r="D1953" s="129">
        <v>45</v>
      </c>
      <c r="E1953" s="130">
        <v>301</v>
      </c>
      <c r="F1953" s="130">
        <f>訂單詳細資料表格[[#This Row],[數量]]*訂單詳細資料表格[[#This Row],[售價]]</f>
        <v>13545</v>
      </c>
      <c r="G1953" s="131">
        <f>訂單詳細資料表格[[#This Row],[數量]]*VLOOKUP(訂單詳細資料表格[[#This Row],[產品編號]],產品資料表格[],4,FALSE)</f>
        <v>10395</v>
      </c>
    </row>
    <row r="1954" spans="2:7" ht="16.5" customHeight="1" x14ac:dyDescent="0.25">
      <c r="B1954" s="113" t="s">
        <v>845</v>
      </c>
      <c r="C1954" s="128" t="s">
        <v>36</v>
      </c>
      <c r="D1954" s="129">
        <v>14</v>
      </c>
      <c r="E1954" s="130">
        <v>2240</v>
      </c>
      <c r="F1954" s="130">
        <f>訂單詳細資料表格[[#This Row],[數量]]*訂單詳細資料表格[[#This Row],[售價]]</f>
        <v>31360</v>
      </c>
      <c r="G1954" s="131">
        <f>訂單詳細資料表格[[#This Row],[數量]]*VLOOKUP(訂單詳細資料表格[[#This Row],[產品編號]],產品資料表格[],4,FALSE)</f>
        <v>13888</v>
      </c>
    </row>
    <row r="1955" spans="2:7" ht="16.5" customHeight="1" x14ac:dyDescent="0.25">
      <c r="B1955" s="113" t="s">
        <v>845</v>
      </c>
      <c r="C1955" s="128" t="s">
        <v>29</v>
      </c>
      <c r="D1955" s="129">
        <v>47</v>
      </c>
      <c r="E1955" s="130">
        <v>1166</v>
      </c>
      <c r="F1955" s="130">
        <f>訂單詳細資料表格[[#This Row],[數量]]*訂單詳細資料表格[[#This Row],[售價]]</f>
        <v>54802</v>
      </c>
      <c r="G1955" s="131">
        <f>訂單詳細資料表格[[#This Row],[數量]]*VLOOKUP(訂單詳細資料表格[[#This Row],[產品編號]],產品資料表格[],4,FALSE)</f>
        <v>42159</v>
      </c>
    </row>
    <row r="1956" spans="2:7" ht="16.5" customHeight="1" x14ac:dyDescent="0.25">
      <c r="B1956" s="113" t="s">
        <v>1115</v>
      </c>
      <c r="C1956" s="128" t="s">
        <v>17</v>
      </c>
      <c r="D1956" s="129">
        <v>44</v>
      </c>
      <c r="E1956" s="130">
        <v>134</v>
      </c>
      <c r="F1956" s="130">
        <f>訂單詳細資料表格[[#This Row],[數量]]*訂單詳細資料表格[[#This Row],[售價]]</f>
        <v>5896</v>
      </c>
      <c r="G1956" s="131">
        <f>訂單詳細資料表格[[#This Row],[數量]]*VLOOKUP(訂單詳細資料表格[[#This Row],[產品編號]],產品資料表格[],4,FALSE)</f>
        <v>4664</v>
      </c>
    </row>
    <row r="1957" spans="2:7" ht="16.5" customHeight="1" x14ac:dyDescent="0.25">
      <c r="B1957" s="113" t="s">
        <v>846</v>
      </c>
      <c r="C1957" s="128" t="s">
        <v>45</v>
      </c>
      <c r="D1957" s="129">
        <v>34</v>
      </c>
      <c r="E1957" s="130">
        <v>1132</v>
      </c>
      <c r="F1957" s="130">
        <f>訂單詳細資料表格[[#This Row],[數量]]*訂單詳細資料表格[[#This Row],[售價]]</f>
        <v>38488</v>
      </c>
      <c r="G1957" s="131">
        <f>訂單詳細資料表格[[#This Row],[數量]]*VLOOKUP(訂單詳細資料表格[[#This Row],[產品編號]],產品資料表格[],4,FALSE)</f>
        <v>20332</v>
      </c>
    </row>
    <row r="1958" spans="2:7" ht="16.5" customHeight="1" x14ac:dyDescent="0.25">
      <c r="B1958" s="113" t="s">
        <v>846</v>
      </c>
      <c r="C1958" s="128" t="s">
        <v>29</v>
      </c>
      <c r="D1958" s="129">
        <v>53</v>
      </c>
      <c r="E1958" s="130">
        <v>1379</v>
      </c>
      <c r="F1958" s="130">
        <f>訂單詳細資料表格[[#This Row],[數量]]*訂單詳細資料表格[[#This Row],[售價]]</f>
        <v>73087</v>
      </c>
      <c r="G1958" s="131">
        <f>訂單詳細資料表格[[#This Row],[數量]]*VLOOKUP(訂單詳細資料表格[[#This Row],[產品編號]],產品資料表格[],4,FALSE)</f>
        <v>47541</v>
      </c>
    </row>
    <row r="1959" spans="2:7" ht="16.5" customHeight="1" x14ac:dyDescent="0.25">
      <c r="B1959" s="113" t="s">
        <v>846</v>
      </c>
      <c r="C1959" s="128" t="s">
        <v>54</v>
      </c>
      <c r="D1959" s="129">
        <v>52</v>
      </c>
      <c r="E1959" s="130">
        <v>212</v>
      </c>
      <c r="F1959" s="130">
        <f>訂單詳細資料表格[[#This Row],[數量]]*訂單詳細資料表格[[#This Row],[售價]]</f>
        <v>11024</v>
      </c>
      <c r="G1959" s="131">
        <f>訂單詳細資料表格[[#This Row],[數量]]*VLOOKUP(訂單詳細資料表格[[#This Row],[產品編號]],產品資料表格[],4,FALSE)</f>
        <v>4680</v>
      </c>
    </row>
    <row r="1960" spans="2:7" ht="16.5" customHeight="1" x14ac:dyDescent="0.25">
      <c r="B1960" s="113" t="s">
        <v>1116</v>
      </c>
      <c r="C1960" s="128" t="s">
        <v>22</v>
      </c>
      <c r="D1960" s="129">
        <v>46</v>
      </c>
      <c r="E1960" s="130">
        <v>1212</v>
      </c>
      <c r="F1960" s="130">
        <f>訂單詳細資料表格[[#This Row],[數量]]*訂單詳細資料表格[[#This Row],[售價]]</f>
        <v>55752</v>
      </c>
      <c r="G1960" s="131">
        <f>訂單詳細資料表格[[#This Row],[數量]]*VLOOKUP(訂單詳細資料表格[[#This Row],[產品編號]],產品資料表格[],4,FALSE)</f>
        <v>37812</v>
      </c>
    </row>
    <row r="1961" spans="2:7" ht="16.5" customHeight="1" x14ac:dyDescent="0.25">
      <c r="B1961" s="113" t="s">
        <v>1116</v>
      </c>
      <c r="C1961" s="128" t="s">
        <v>4</v>
      </c>
      <c r="D1961" s="129">
        <v>37</v>
      </c>
      <c r="E1961" s="130">
        <v>1553</v>
      </c>
      <c r="F1961" s="130">
        <f>訂單詳細資料表格[[#This Row],[數量]]*訂單詳細資料表格[[#This Row],[售價]]</f>
        <v>57461</v>
      </c>
      <c r="G1961" s="131">
        <f>訂單詳細資料表格[[#This Row],[數量]]*VLOOKUP(訂單詳細資料表格[[#This Row],[產品編號]],產品資料表格[],4,FALSE)</f>
        <v>42365</v>
      </c>
    </row>
    <row r="1962" spans="2:7" ht="16.5" customHeight="1" x14ac:dyDescent="0.25">
      <c r="B1962" s="113" t="s">
        <v>1116</v>
      </c>
      <c r="C1962" s="128" t="s">
        <v>19</v>
      </c>
      <c r="D1962" s="129">
        <v>46</v>
      </c>
      <c r="E1962" s="130">
        <v>543</v>
      </c>
      <c r="F1962" s="130">
        <f>訂單詳細資料表格[[#This Row],[數量]]*訂單詳細資料表格[[#This Row],[售價]]</f>
        <v>24978</v>
      </c>
      <c r="G1962" s="131">
        <f>訂單詳細資料表格[[#This Row],[數量]]*VLOOKUP(訂單詳細資料表格[[#This Row],[產品編號]],產品資料表格[],4,FALSE)</f>
        <v>13800</v>
      </c>
    </row>
    <row r="1963" spans="2:7" ht="16.5" customHeight="1" x14ac:dyDescent="0.25">
      <c r="B1963" s="113" t="s">
        <v>847</v>
      </c>
      <c r="C1963" s="128" t="s">
        <v>34</v>
      </c>
      <c r="D1963" s="129">
        <v>17</v>
      </c>
      <c r="E1963" s="130">
        <v>1265</v>
      </c>
      <c r="F1963" s="130">
        <f>訂單詳細資料表格[[#This Row],[數量]]*訂單詳細資料表格[[#This Row],[售價]]</f>
        <v>21505</v>
      </c>
      <c r="G1963" s="131">
        <f>訂單詳細資料表格[[#This Row],[數量]]*VLOOKUP(訂單詳細資料表格[[#This Row],[產品編號]],產品資料表格[],4,FALSE)</f>
        <v>11679</v>
      </c>
    </row>
    <row r="1964" spans="2:7" ht="16.5" customHeight="1" x14ac:dyDescent="0.25">
      <c r="B1964" s="113" t="s">
        <v>1117</v>
      </c>
      <c r="C1964" s="128" t="s">
        <v>38</v>
      </c>
      <c r="D1964" s="129">
        <v>12</v>
      </c>
      <c r="E1964" s="130">
        <v>2294</v>
      </c>
      <c r="F1964" s="130">
        <f>訂單詳細資料表格[[#This Row],[數量]]*訂單詳細資料表格[[#This Row],[售價]]</f>
        <v>27528</v>
      </c>
      <c r="G1964" s="131">
        <f>訂單詳細資料表格[[#This Row],[數量]]*VLOOKUP(訂單詳細資料表格[[#This Row],[產品編號]],產品資料表格[],4,FALSE)</f>
        <v>12816</v>
      </c>
    </row>
    <row r="1965" spans="2:7" ht="16.5" customHeight="1" x14ac:dyDescent="0.25">
      <c r="B1965" s="113" t="s">
        <v>1117</v>
      </c>
      <c r="C1965" s="128" t="s">
        <v>22</v>
      </c>
      <c r="D1965" s="129">
        <v>40</v>
      </c>
      <c r="E1965" s="130">
        <v>1544</v>
      </c>
      <c r="F1965" s="130">
        <f>訂單詳細資料表格[[#This Row],[數量]]*訂單詳細資料表格[[#This Row],[售價]]</f>
        <v>61760</v>
      </c>
      <c r="G1965" s="131">
        <f>訂單詳細資料表格[[#This Row],[數量]]*VLOOKUP(訂單詳細資料表格[[#This Row],[產品編號]],產品資料表格[],4,FALSE)</f>
        <v>32880</v>
      </c>
    </row>
    <row r="1966" spans="2:7" ht="16.5" customHeight="1" x14ac:dyDescent="0.25">
      <c r="B1966" s="113" t="s">
        <v>1117</v>
      </c>
      <c r="C1966" s="128" t="s">
        <v>17</v>
      </c>
      <c r="D1966" s="129">
        <v>35</v>
      </c>
      <c r="E1966" s="130">
        <v>159</v>
      </c>
      <c r="F1966" s="130">
        <f>訂單詳細資料表格[[#This Row],[數量]]*訂單詳細資料表格[[#This Row],[售價]]</f>
        <v>5565</v>
      </c>
      <c r="G1966" s="131">
        <f>訂單詳細資料表格[[#This Row],[數量]]*VLOOKUP(訂單詳細資料表格[[#This Row],[產品編號]],產品資料表格[],4,FALSE)</f>
        <v>3710</v>
      </c>
    </row>
    <row r="1967" spans="2:7" ht="16.5" customHeight="1" x14ac:dyDescent="0.25">
      <c r="B1967" s="113" t="s">
        <v>848</v>
      </c>
      <c r="C1967" s="128" t="s">
        <v>16</v>
      </c>
      <c r="D1967" s="129">
        <v>13</v>
      </c>
      <c r="E1967" s="130">
        <v>2666</v>
      </c>
      <c r="F1967" s="130">
        <f>訂單詳細資料表格[[#This Row],[數量]]*訂單詳細資料表格[[#This Row],[售價]]</f>
        <v>34658</v>
      </c>
      <c r="G1967" s="131">
        <f>訂單詳細資料表格[[#This Row],[數量]]*VLOOKUP(訂單詳細資料表格[[#This Row],[產品編號]],產品資料表格[],4,FALSE)</f>
        <v>11765</v>
      </c>
    </row>
    <row r="1968" spans="2:7" ht="16.5" customHeight="1" x14ac:dyDescent="0.25">
      <c r="B1968" s="113" t="s">
        <v>848</v>
      </c>
      <c r="C1968" s="128" t="s">
        <v>21</v>
      </c>
      <c r="D1968" s="129">
        <v>16</v>
      </c>
      <c r="E1968" s="130">
        <v>583</v>
      </c>
      <c r="F1968" s="130">
        <f>訂單詳細資料表格[[#This Row],[數量]]*訂單詳細資料表格[[#This Row],[售價]]</f>
        <v>9328</v>
      </c>
      <c r="G1968" s="131">
        <f>訂單詳細資料表格[[#This Row],[數量]]*VLOOKUP(訂單詳細資料表格[[#This Row],[產品編號]],產品資料表格[],4,FALSE)</f>
        <v>4608</v>
      </c>
    </row>
    <row r="1969" spans="2:7" ht="16.5" customHeight="1" x14ac:dyDescent="0.25">
      <c r="B1969" s="113" t="s">
        <v>848</v>
      </c>
      <c r="C1969" s="128" t="s">
        <v>46</v>
      </c>
      <c r="D1969" s="129">
        <v>35</v>
      </c>
      <c r="E1969" s="130">
        <v>2542</v>
      </c>
      <c r="F1969" s="130">
        <f>訂單詳細資料表格[[#This Row],[數量]]*訂單詳細資料表格[[#This Row],[售價]]</f>
        <v>88970</v>
      </c>
      <c r="G1969" s="131">
        <f>訂單詳細資料表格[[#This Row],[數量]]*VLOOKUP(訂單詳細資料表格[[#This Row],[產品編號]],產品資料表格[],4,FALSE)</f>
        <v>40390</v>
      </c>
    </row>
    <row r="1970" spans="2:7" ht="16.5" customHeight="1" x14ac:dyDescent="0.25">
      <c r="B1970" s="113" t="s">
        <v>848</v>
      </c>
      <c r="C1970" s="128" t="s">
        <v>51</v>
      </c>
      <c r="D1970" s="129">
        <v>45</v>
      </c>
      <c r="E1970" s="130">
        <v>1970</v>
      </c>
      <c r="F1970" s="130">
        <f>訂單詳細資料表格[[#This Row],[數量]]*訂單詳細資料表格[[#This Row],[售價]]</f>
        <v>88650</v>
      </c>
      <c r="G1970" s="131">
        <f>訂單詳細資料表格[[#This Row],[數量]]*VLOOKUP(訂單詳細資料表格[[#This Row],[產品編號]],產品資料表格[],4,FALSE)</f>
        <v>51525</v>
      </c>
    </row>
    <row r="1971" spans="2:7" ht="16.5" customHeight="1" x14ac:dyDescent="0.25">
      <c r="B1971" s="113" t="s">
        <v>848</v>
      </c>
      <c r="C1971" s="128" t="s">
        <v>173</v>
      </c>
      <c r="D1971" s="129">
        <v>66</v>
      </c>
      <c r="E1971" s="130">
        <v>977</v>
      </c>
      <c r="F1971" s="130">
        <f>訂單詳細資料表格[[#This Row],[數量]]*訂單詳細資料表格[[#This Row],[售價]]</f>
        <v>64482</v>
      </c>
      <c r="G1971" s="131">
        <f>訂單詳細資料表格[[#This Row],[數量]]*VLOOKUP(訂單詳細資料表格[[#This Row],[產品編號]],產品資料表格[],4,FALSE)</f>
        <v>47718</v>
      </c>
    </row>
    <row r="1972" spans="2:7" ht="16.5" customHeight="1" x14ac:dyDescent="0.25">
      <c r="B1972" s="113" t="s">
        <v>848</v>
      </c>
      <c r="C1972" s="128" t="s">
        <v>5</v>
      </c>
      <c r="D1972" s="129">
        <v>34</v>
      </c>
      <c r="E1972" s="130">
        <v>476</v>
      </c>
      <c r="F1972" s="130">
        <f>訂單詳細資料表格[[#This Row],[數量]]*訂單詳細資料表格[[#This Row],[售價]]</f>
        <v>16184</v>
      </c>
      <c r="G1972" s="131">
        <f>訂單詳細資料表格[[#This Row],[數量]]*VLOOKUP(訂單詳細資料表格[[#This Row],[產品編號]],產品資料表格[],4,FALSE)</f>
        <v>7140</v>
      </c>
    </row>
    <row r="1973" spans="2:7" ht="16.5" customHeight="1" x14ac:dyDescent="0.25">
      <c r="B1973" s="113" t="s">
        <v>848</v>
      </c>
      <c r="C1973" s="128" t="s">
        <v>2</v>
      </c>
      <c r="D1973" s="129">
        <v>37</v>
      </c>
      <c r="E1973" s="130">
        <v>713</v>
      </c>
      <c r="F1973" s="130">
        <f>訂單詳細資料表格[[#This Row],[數量]]*訂單詳細資料表格[[#This Row],[售價]]</f>
        <v>26381</v>
      </c>
      <c r="G1973" s="131">
        <f>訂單詳細資料表格[[#This Row],[數量]]*VLOOKUP(訂單詳細資料表格[[#This Row],[產品編號]],產品資料表格[],4,FALSE)</f>
        <v>15725</v>
      </c>
    </row>
    <row r="1974" spans="2:7" ht="16.5" customHeight="1" x14ac:dyDescent="0.25">
      <c r="B1974" s="113" t="s">
        <v>848</v>
      </c>
      <c r="C1974" s="128" t="s">
        <v>35</v>
      </c>
      <c r="D1974" s="129">
        <v>32</v>
      </c>
      <c r="E1974" s="130">
        <v>1593</v>
      </c>
      <c r="F1974" s="130">
        <f>訂單詳細資料表格[[#This Row],[數量]]*訂單詳細資料表格[[#This Row],[售價]]</f>
        <v>50976</v>
      </c>
      <c r="G1974" s="131">
        <f>訂單詳細資料表格[[#This Row],[數量]]*VLOOKUP(訂單詳細資料表格[[#This Row],[產品編號]],產品資料表格[],4,FALSE)</f>
        <v>29792</v>
      </c>
    </row>
    <row r="1975" spans="2:7" ht="16.5" customHeight="1" x14ac:dyDescent="0.25">
      <c r="B1975" s="113" t="s">
        <v>848</v>
      </c>
      <c r="C1975" s="128" t="s">
        <v>40</v>
      </c>
      <c r="D1975" s="129">
        <v>55</v>
      </c>
      <c r="E1975" s="130">
        <v>148</v>
      </c>
      <c r="F1975" s="130">
        <f>訂單詳細資料表格[[#This Row],[數量]]*訂單詳細資料表格[[#This Row],[售價]]</f>
        <v>8140</v>
      </c>
      <c r="G1975" s="131">
        <f>訂單詳細資料表格[[#This Row],[數量]]*VLOOKUP(訂單詳細資料表格[[#This Row],[產品編號]],產品資料表格[],4,FALSE)</f>
        <v>5390</v>
      </c>
    </row>
    <row r="1976" spans="2:7" ht="16.5" customHeight="1" x14ac:dyDescent="0.25">
      <c r="B1976" s="113" t="s">
        <v>848</v>
      </c>
      <c r="C1976" s="128" t="s">
        <v>27</v>
      </c>
      <c r="D1976" s="129">
        <v>36</v>
      </c>
      <c r="E1976" s="130">
        <v>1582</v>
      </c>
      <c r="F1976" s="130">
        <f>訂單詳細資料表格[[#This Row],[數量]]*訂單詳細資料表格[[#This Row],[售價]]</f>
        <v>56952</v>
      </c>
      <c r="G1976" s="131">
        <f>訂單詳細資料表格[[#This Row],[數量]]*VLOOKUP(訂單詳細資料表格[[#This Row],[產品編號]],產品資料表格[],4,FALSE)</f>
        <v>36828</v>
      </c>
    </row>
    <row r="1977" spans="2:7" ht="16.5" customHeight="1" x14ac:dyDescent="0.25">
      <c r="B1977" s="113" t="s">
        <v>848</v>
      </c>
      <c r="C1977" s="128" t="s">
        <v>19</v>
      </c>
      <c r="D1977" s="129">
        <v>22</v>
      </c>
      <c r="E1977" s="130">
        <v>543</v>
      </c>
      <c r="F1977" s="130">
        <f>訂單詳細資料表格[[#This Row],[數量]]*訂單詳細資料表格[[#This Row],[售價]]</f>
        <v>11946</v>
      </c>
      <c r="G1977" s="131">
        <f>訂單詳細資料表格[[#This Row],[數量]]*VLOOKUP(訂單詳細資料表格[[#This Row],[產品編號]],產品資料表格[],4,FALSE)</f>
        <v>6600</v>
      </c>
    </row>
    <row r="1978" spans="2:7" ht="16.5" customHeight="1" x14ac:dyDescent="0.25">
      <c r="B1978" s="113" t="s">
        <v>1118</v>
      </c>
      <c r="C1978" s="128" t="s">
        <v>40</v>
      </c>
      <c r="D1978" s="129">
        <v>19</v>
      </c>
      <c r="E1978" s="130">
        <v>165</v>
      </c>
      <c r="F1978" s="130">
        <f>訂單詳細資料表格[[#This Row],[數量]]*訂單詳細資料表格[[#This Row],[售價]]</f>
        <v>3135</v>
      </c>
      <c r="G1978" s="131">
        <f>訂單詳細資料表格[[#This Row],[數量]]*VLOOKUP(訂單詳細資料表格[[#This Row],[產品編號]],產品資料表格[],4,FALSE)</f>
        <v>1862</v>
      </c>
    </row>
    <row r="1979" spans="2:7" ht="16.5" customHeight="1" x14ac:dyDescent="0.25">
      <c r="B1979" s="113" t="s">
        <v>849</v>
      </c>
      <c r="C1979" s="128" t="s">
        <v>0</v>
      </c>
      <c r="D1979" s="129">
        <v>22</v>
      </c>
      <c r="E1979" s="130">
        <v>1860</v>
      </c>
      <c r="F1979" s="130">
        <f>訂單詳細資料表格[[#This Row],[數量]]*訂單詳細資料表格[[#This Row],[售價]]</f>
        <v>40920</v>
      </c>
      <c r="G1979" s="131">
        <f>訂單詳細資料表格[[#This Row],[數量]]*VLOOKUP(訂單詳細資料表格[[#This Row],[產品編號]],產品資料表格[],4,FALSE)</f>
        <v>24178</v>
      </c>
    </row>
    <row r="1980" spans="2:7" ht="16.5" customHeight="1" x14ac:dyDescent="0.25">
      <c r="B1980" s="113" t="s">
        <v>849</v>
      </c>
      <c r="C1980" s="128" t="s">
        <v>51</v>
      </c>
      <c r="D1980" s="129">
        <v>33</v>
      </c>
      <c r="E1980" s="130">
        <v>1542</v>
      </c>
      <c r="F1980" s="130">
        <f>訂單詳細資料表格[[#This Row],[數量]]*訂單詳細資料表格[[#This Row],[售價]]</f>
        <v>50886</v>
      </c>
      <c r="G1980" s="131">
        <f>訂單詳細資料表格[[#This Row],[數量]]*VLOOKUP(訂單詳細資料表格[[#This Row],[產品編號]],產品資料表格[],4,FALSE)</f>
        <v>37785</v>
      </c>
    </row>
    <row r="1981" spans="2:7" ht="16.5" customHeight="1" x14ac:dyDescent="0.25">
      <c r="B1981" s="113" t="s">
        <v>849</v>
      </c>
      <c r="C1981" s="128" t="s">
        <v>52</v>
      </c>
      <c r="D1981" s="129">
        <v>20</v>
      </c>
      <c r="E1981" s="130">
        <v>496</v>
      </c>
      <c r="F1981" s="130">
        <f>訂單詳細資料表格[[#This Row],[數量]]*訂單詳細資料表格[[#This Row],[售價]]</f>
        <v>9920</v>
      </c>
      <c r="G1981" s="131">
        <f>訂單詳細資料表格[[#This Row],[數量]]*VLOOKUP(訂單詳細資料表格[[#This Row],[產品編號]],產品資料表格[],4,FALSE)</f>
        <v>7980</v>
      </c>
    </row>
    <row r="1982" spans="2:7" ht="16.5" customHeight="1" x14ac:dyDescent="0.25">
      <c r="B1982" s="113" t="s">
        <v>849</v>
      </c>
      <c r="C1982" s="128" t="s">
        <v>5</v>
      </c>
      <c r="D1982" s="129">
        <v>49</v>
      </c>
      <c r="E1982" s="130">
        <v>461</v>
      </c>
      <c r="F1982" s="130">
        <f>訂單詳細資料表格[[#This Row],[數量]]*訂單詳細資料表格[[#This Row],[售價]]</f>
        <v>22589</v>
      </c>
      <c r="G1982" s="131">
        <f>訂單詳細資料表格[[#This Row],[數量]]*VLOOKUP(訂單詳細資料表格[[#This Row],[產品編號]],產品資料表格[],4,FALSE)</f>
        <v>10290</v>
      </c>
    </row>
    <row r="1983" spans="2:7" ht="16.5" customHeight="1" x14ac:dyDescent="0.25">
      <c r="B1983" s="113" t="s">
        <v>1119</v>
      </c>
      <c r="C1983" s="128" t="s">
        <v>42</v>
      </c>
      <c r="D1983" s="129">
        <v>53</v>
      </c>
      <c r="E1983" s="130">
        <v>1983</v>
      </c>
      <c r="F1983" s="130">
        <f>訂單詳細資料表格[[#This Row],[數量]]*訂單詳細資料表格[[#This Row],[售價]]</f>
        <v>105099</v>
      </c>
      <c r="G1983" s="131">
        <f>訂單詳細資料表格[[#This Row],[數量]]*VLOOKUP(訂單詳細資料表格[[#This Row],[產品編號]],產品資料表格[],4,FALSE)</f>
        <v>61056</v>
      </c>
    </row>
    <row r="1984" spans="2:7" ht="16.5" customHeight="1" x14ac:dyDescent="0.25">
      <c r="B1984" s="113" t="s">
        <v>1119</v>
      </c>
      <c r="C1984" s="128" t="s">
        <v>38</v>
      </c>
      <c r="D1984" s="129">
        <v>41</v>
      </c>
      <c r="E1984" s="130">
        <v>2182</v>
      </c>
      <c r="F1984" s="130">
        <f>訂單詳細資料表格[[#This Row],[數量]]*訂單詳細資料表格[[#This Row],[售價]]</f>
        <v>89462</v>
      </c>
      <c r="G1984" s="131">
        <f>訂單詳細資料表格[[#This Row],[數量]]*VLOOKUP(訂單詳細資料表格[[#This Row],[產品編號]],產品資料表格[],4,FALSE)</f>
        <v>43788</v>
      </c>
    </row>
    <row r="1985" spans="2:7" ht="16.5" customHeight="1" x14ac:dyDescent="0.25">
      <c r="B1985" s="113" t="s">
        <v>1119</v>
      </c>
      <c r="C1985" s="128" t="s">
        <v>30</v>
      </c>
      <c r="D1985" s="129">
        <v>38</v>
      </c>
      <c r="E1985" s="130">
        <v>2493</v>
      </c>
      <c r="F1985" s="130">
        <f>訂單詳細資料表格[[#This Row],[數量]]*訂單詳細資料表格[[#This Row],[售價]]</f>
        <v>94734</v>
      </c>
      <c r="G1985" s="131">
        <f>訂單詳細資料表格[[#This Row],[數量]]*VLOOKUP(訂單詳細資料表格[[#This Row],[產品編號]],產品資料表格[],4,FALSE)</f>
        <v>43738</v>
      </c>
    </row>
    <row r="1986" spans="2:7" ht="16.5" customHeight="1" x14ac:dyDescent="0.25">
      <c r="B1986" s="113" t="s">
        <v>755</v>
      </c>
      <c r="C1986" s="128" t="s">
        <v>24</v>
      </c>
      <c r="D1986" s="129">
        <v>29</v>
      </c>
      <c r="E1986" s="130">
        <v>936</v>
      </c>
      <c r="F1986" s="130">
        <f>訂單詳細資料表格[[#This Row],[數量]]*訂單詳細資料表格[[#This Row],[售價]]</f>
        <v>27144</v>
      </c>
      <c r="G1986" s="131">
        <f>訂單詳細資料表格[[#This Row],[數量]]*VLOOKUP(訂單詳細資料表格[[#This Row],[產品編號]],產品資料表格[],4,FALSE)</f>
        <v>18560</v>
      </c>
    </row>
    <row r="1987" spans="2:7" ht="16.5" customHeight="1" x14ac:dyDescent="0.25">
      <c r="B1987" s="113" t="s">
        <v>850</v>
      </c>
      <c r="C1987" s="128" t="s">
        <v>0</v>
      </c>
      <c r="D1987" s="129">
        <v>19</v>
      </c>
      <c r="E1987" s="130">
        <v>1654</v>
      </c>
      <c r="F1987" s="130">
        <f>訂單詳細資料表格[[#This Row],[數量]]*訂單詳細資料表格[[#This Row],[售價]]</f>
        <v>31426</v>
      </c>
      <c r="G1987" s="131">
        <f>訂單詳細資料表格[[#This Row],[數量]]*VLOOKUP(訂單詳細資料表格[[#This Row],[產品編號]],產品資料表格[],4,FALSE)</f>
        <v>20881</v>
      </c>
    </row>
    <row r="1988" spans="2:7" ht="16.5" customHeight="1" x14ac:dyDescent="0.25">
      <c r="B1988" s="113" t="s">
        <v>850</v>
      </c>
      <c r="C1988" s="128" t="s">
        <v>2</v>
      </c>
      <c r="D1988" s="129">
        <v>14</v>
      </c>
      <c r="E1988" s="130">
        <v>539</v>
      </c>
      <c r="F1988" s="130">
        <f>訂單詳細資料表格[[#This Row],[數量]]*訂單詳細資料表格[[#This Row],[售價]]</f>
        <v>7546</v>
      </c>
      <c r="G1988" s="131">
        <f>訂單詳細資料表格[[#This Row],[數量]]*VLOOKUP(訂單詳細資料表格[[#This Row],[產品編號]],產品資料表格[],4,FALSE)</f>
        <v>5950</v>
      </c>
    </row>
    <row r="1989" spans="2:7" ht="16.5" customHeight="1" x14ac:dyDescent="0.25">
      <c r="B1989" s="113" t="s">
        <v>850</v>
      </c>
      <c r="C1989" s="128" t="s">
        <v>35</v>
      </c>
      <c r="D1989" s="129">
        <v>30</v>
      </c>
      <c r="E1989" s="130">
        <v>1233</v>
      </c>
      <c r="F1989" s="130">
        <f>訂單詳細資料表格[[#This Row],[數量]]*訂單詳細資料表格[[#This Row],[售價]]</f>
        <v>36990</v>
      </c>
      <c r="G1989" s="131">
        <f>訂單詳細資料表格[[#This Row],[數量]]*VLOOKUP(訂單詳細資料表格[[#This Row],[產品編號]],產品資料表格[],4,FALSE)</f>
        <v>27930</v>
      </c>
    </row>
    <row r="1990" spans="2:7" ht="16.5" customHeight="1" x14ac:dyDescent="0.25">
      <c r="B1990" s="113" t="s">
        <v>851</v>
      </c>
      <c r="C1990" s="128" t="s">
        <v>0</v>
      </c>
      <c r="D1990" s="129">
        <v>56</v>
      </c>
      <c r="E1990" s="130">
        <v>1596</v>
      </c>
      <c r="F1990" s="130">
        <f>訂單詳細資料表格[[#This Row],[數量]]*訂單詳細資料表格[[#This Row],[售價]]</f>
        <v>89376</v>
      </c>
      <c r="G1990" s="131">
        <f>訂單詳細資料表格[[#This Row],[數量]]*VLOOKUP(訂單詳細資料表格[[#This Row],[產品編號]],產品資料表格[],4,FALSE)</f>
        <v>61544</v>
      </c>
    </row>
    <row r="1991" spans="2:7" ht="16.5" customHeight="1" x14ac:dyDescent="0.25">
      <c r="B1991" s="113" t="s">
        <v>851</v>
      </c>
      <c r="C1991" s="128" t="s">
        <v>16</v>
      </c>
      <c r="D1991" s="129">
        <v>29</v>
      </c>
      <c r="E1991" s="130">
        <v>2326</v>
      </c>
      <c r="F1991" s="130">
        <f>訂單詳細資料表格[[#This Row],[數量]]*訂單詳細資料表格[[#This Row],[售價]]</f>
        <v>67454</v>
      </c>
      <c r="G1991" s="131">
        <f>訂單詳細資料表格[[#This Row],[數量]]*VLOOKUP(訂單詳細資料表格[[#This Row],[產品編號]],產品資料表格[],4,FALSE)</f>
        <v>26245</v>
      </c>
    </row>
    <row r="1992" spans="2:7" ht="16.5" customHeight="1" x14ac:dyDescent="0.25">
      <c r="B1992" s="113" t="s">
        <v>851</v>
      </c>
      <c r="C1992" s="128" t="s">
        <v>21</v>
      </c>
      <c r="D1992" s="129">
        <v>35</v>
      </c>
      <c r="E1992" s="130">
        <v>515</v>
      </c>
      <c r="F1992" s="130">
        <f>訂單詳細資料表格[[#This Row],[數量]]*訂單詳細資料表格[[#This Row],[售價]]</f>
        <v>18025</v>
      </c>
      <c r="G1992" s="131">
        <f>訂單詳細資料表格[[#This Row],[數量]]*VLOOKUP(訂單詳細資料表格[[#This Row],[產品編號]],產品資料表格[],4,FALSE)</f>
        <v>10080</v>
      </c>
    </row>
    <row r="1993" spans="2:7" ht="16.5" customHeight="1" x14ac:dyDescent="0.25">
      <c r="B1993" s="113" t="s">
        <v>851</v>
      </c>
      <c r="C1993" s="128" t="s">
        <v>44</v>
      </c>
      <c r="D1993" s="129">
        <v>35</v>
      </c>
      <c r="E1993" s="130">
        <v>678</v>
      </c>
      <c r="F1993" s="130">
        <f>訂單詳細資料表格[[#This Row],[數量]]*訂單詳細資料表格[[#This Row],[售價]]</f>
        <v>23730</v>
      </c>
      <c r="G1993" s="131">
        <f>訂單詳細資料表格[[#This Row],[數量]]*VLOOKUP(訂單詳細資料表格[[#This Row],[產品編號]],產品資料表格[],4,FALSE)</f>
        <v>19215</v>
      </c>
    </row>
    <row r="1994" spans="2:7" ht="16.5" customHeight="1" x14ac:dyDescent="0.25">
      <c r="B1994" s="113" t="s">
        <v>851</v>
      </c>
      <c r="C1994" s="128" t="s">
        <v>49</v>
      </c>
      <c r="D1994" s="129">
        <v>36</v>
      </c>
      <c r="E1994" s="130">
        <v>1920</v>
      </c>
      <c r="F1994" s="130">
        <f>訂單詳細資料表格[[#This Row],[數量]]*訂單詳細資料表格[[#This Row],[售價]]</f>
        <v>69120</v>
      </c>
      <c r="G1994" s="131">
        <f>訂單詳細資料表格[[#This Row],[數量]]*VLOOKUP(訂單詳細資料表格[[#This Row],[產品編號]],產品資料表格[],4,FALSE)</f>
        <v>41832</v>
      </c>
    </row>
    <row r="1995" spans="2:7" ht="16.5" customHeight="1" x14ac:dyDescent="0.25">
      <c r="B1995" s="113" t="s">
        <v>851</v>
      </c>
      <c r="C1995" s="128" t="s">
        <v>35</v>
      </c>
      <c r="D1995" s="129">
        <v>44</v>
      </c>
      <c r="E1995" s="130">
        <v>1760</v>
      </c>
      <c r="F1995" s="130">
        <f>訂單詳細資料表格[[#This Row],[數量]]*訂單詳細資料表格[[#This Row],[售價]]</f>
        <v>77440</v>
      </c>
      <c r="G1995" s="131">
        <f>訂單詳細資料表格[[#This Row],[數量]]*VLOOKUP(訂單詳細資料表格[[#This Row],[產品編號]],產品資料表格[],4,FALSE)</f>
        <v>40964</v>
      </c>
    </row>
    <row r="1996" spans="2:7" ht="16.5" customHeight="1" x14ac:dyDescent="0.25">
      <c r="B1996" s="113" t="s">
        <v>851</v>
      </c>
      <c r="C1996" s="128" t="s">
        <v>34</v>
      </c>
      <c r="D1996" s="129">
        <v>57</v>
      </c>
      <c r="E1996" s="130">
        <v>1240</v>
      </c>
      <c r="F1996" s="130">
        <f>訂單詳細資料表格[[#This Row],[數量]]*訂單詳細資料表格[[#This Row],[售價]]</f>
        <v>70680</v>
      </c>
      <c r="G1996" s="131">
        <f>訂單詳細資料表格[[#This Row],[數量]]*VLOOKUP(訂單詳細資料表格[[#This Row],[產品編號]],產品資料表格[],4,FALSE)</f>
        <v>39159</v>
      </c>
    </row>
    <row r="1997" spans="2:7" ht="16.5" customHeight="1" x14ac:dyDescent="0.25">
      <c r="B1997" s="113" t="s">
        <v>851</v>
      </c>
      <c r="C1997" s="128" t="s">
        <v>173</v>
      </c>
      <c r="D1997" s="129">
        <v>22</v>
      </c>
      <c r="E1997" s="130">
        <v>874</v>
      </c>
      <c r="F1997" s="130">
        <f>訂單詳細資料表格[[#This Row],[數量]]*訂單詳細資料表格[[#This Row],[售價]]</f>
        <v>19228</v>
      </c>
      <c r="G1997" s="131">
        <f>訂單詳細資料表格[[#This Row],[數量]]*VLOOKUP(訂單詳細資料表格[[#This Row],[產品編號]],產品資料表格[],4,FALSE)</f>
        <v>15906</v>
      </c>
    </row>
    <row r="1998" spans="2:7" ht="16.5" customHeight="1" x14ac:dyDescent="0.25">
      <c r="B1998" s="113" t="s">
        <v>851</v>
      </c>
      <c r="C1998" s="128" t="s">
        <v>5</v>
      </c>
      <c r="D1998" s="129">
        <v>41</v>
      </c>
      <c r="E1998" s="130">
        <v>431</v>
      </c>
      <c r="F1998" s="130">
        <f>訂單詳細資料表格[[#This Row],[數量]]*訂單詳細資料表格[[#This Row],[售價]]</f>
        <v>17671</v>
      </c>
      <c r="G1998" s="131">
        <f>訂單詳細資料表格[[#This Row],[數量]]*VLOOKUP(訂單詳細資料表格[[#This Row],[產品編號]],產品資料表格[],4,FALSE)</f>
        <v>8610</v>
      </c>
    </row>
    <row r="1999" spans="2:7" ht="16.5" customHeight="1" x14ac:dyDescent="0.25">
      <c r="B1999" s="113" t="s">
        <v>851</v>
      </c>
      <c r="C1999" s="128" t="s">
        <v>19</v>
      </c>
      <c r="D1999" s="129">
        <v>35</v>
      </c>
      <c r="E1999" s="130">
        <v>554</v>
      </c>
      <c r="F1999" s="130">
        <f>訂單詳細資料表格[[#This Row],[數量]]*訂單詳細資料表格[[#This Row],[售價]]</f>
        <v>19390</v>
      </c>
      <c r="G1999" s="131">
        <f>訂單詳細資料表格[[#This Row],[數量]]*VLOOKUP(訂單詳細資料表格[[#This Row],[產品編號]],產品資料表格[],4,FALSE)</f>
        <v>10500</v>
      </c>
    </row>
    <row r="2000" spans="2:7" ht="16.5" customHeight="1" x14ac:dyDescent="0.25">
      <c r="B2000" s="113" t="s">
        <v>1120</v>
      </c>
      <c r="C2000" s="128" t="s">
        <v>36</v>
      </c>
      <c r="D2000" s="129">
        <v>56</v>
      </c>
      <c r="E2000" s="130">
        <v>1701</v>
      </c>
      <c r="F2000" s="130">
        <f>訂單詳細資料表格[[#This Row],[數量]]*訂單詳細資料表格[[#This Row],[售價]]</f>
        <v>95256</v>
      </c>
      <c r="G2000" s="131">
        <f>訂單詳細資料表格[[#This Row],[數量]]*VLOOKUP(訂單詳細資料表格[[#This Row],[產品編號]],產品資料表格[],4,FALSE)</f>
        <v>55552</v>
      </c>
    </row>
    <row r="2001" spans="2:7" ht="16.5" customHeight="1" x14ac:dyDescent="0.25">
      <c r="B2001" s="113" t="s">
        <v>1120</v>
      </c>
      <c r="C2001" s="128" t="s">
        <v>19</v>
      </c>
      <c r="D2001" s="129">
        <v>22</v>
      </c>
      <c r="E2001" s="130">
        <v>439</v>
      </c>
      <c r="F2001" s="130">
        <f>訂單詳細資料表格[[#This Row],[數量]]*訂單詳細資料表格[[#This Row],[售價]]</f>
        <v>9658</v>
      </c>
      <c r="G2001" s="131">
        <f>訂單詳細資料表格[[#This Row],[數量]]*VLOOKUP(訂單詳細資料表格[[#This Row],[產品編號]],產品資料表格[],4,FALSE)</f>
        <v>6600</v>
      </c>
    </row>
    <row r="2002" spans="2:7" ht="16.5" customHeight="1" x14ac:dyDescent="0.25">
      <c r="B2002" s="113" t="s">
        <v>756</v>
      </c>
      <c r="C2002" s="128" t="s">
        <v>4</v>
      </c>
      <c r="D2002" s="129">
        <v>20</v>
      </c>
      <c r="E2002" s="130">
        <v>1775</v>
      </c>
      <c r="F2002" s="130">
        <f>訂單詳細資料表格[[#This Row],[數量]]*訂單詳細資料表格[[#This Row],[售價]]</f>
        <v>35500</v>
      </c>
      <c r="G2002" s="131">
        <f>訂單詳細資料表格[[#This Row],[數量]]*VLOOKUP(訂單詳細資料表格[[#This Row],[產品編號]],產品資料表格[],4,FALSE)</f>
        <v>22900</v>
      </c>
    </row>
    <row r="2003" spans="2:7" ht="16.5" customHeight="1" x14ac:dyDescent="0.25">
      <c r="B2003" s="113" t="s">
        <v>757</v>
      </c>
      <c r="C2003" s="128" t="s">
        <v>43</v>
      </c>
      <c r="D2003" s="129">
        <v>54</v>
      </c>
      <c r="E2003" s="130">
        <v>1544</v>
      </c>
      <c r="F2003" s="130">
        <f>訂單詳細資料表格[[#This Row],[數量]]*訂單詳細資料表格[[#This Row],[售價]]</f>
        <v>83376</v>
      </c>
      <c r="G2003" s="131">
        <f>訂單詳細資料表格[[#This Row],[數量]]*VLOOKUP(訂單詳細資料表格[[#This Row],[產品編號]],產品資料表格[],4,FALSE)</f>
        <v>56862</v>
      </c>
    </row>
    <row r="2004" spans="2:7" ht="16.5" customHeight="1" x14ac:dyDescent="0.25">
      <c r="B2004" s="113" t="s">
        <v>758</v>
      </c>
      <c r="C2004" s="128" t="s">
        <v>16</v>
      </c>
      <c r="D2004" s="129">
        <v>17</v>
      </c>
      <c r="E2004" s="130">
        <v>1722</v>
      </c>
      <c r="F2004" s="130">
        <f>訂單詳細資料表格[[#This Row],[數量]]*訂單詳細資料表格[[#This Row],[售價]]</f>
        <v>29274</v>
      </c>
      <c r="G2004" s="131">
        <f>訂單詳細資料表格[[#This Row],[數量]]*VLOOKUP(訂單詳細資料表格[[#This Row],[產品編號]],產品資料表格[],4,FALSE)</f>
        <v>15385</v>
      </c>
    </row>
    <row r="2005" spans="2:7" ht="16.5" customHeight="1" x14ac:dyDescent="0.25">
      <c r="B2005" s="113" t="s">
        <v>758</v>
      </c>
      <c r="C2005" s="128" t="s">
        <v>40</v>
      </c>
      <c r="D2005" s="129">
        <v>36</v>
      </c>
      <c r="E2005" s="130">
        <v>152</v>
      </c>
      <c r="F2005" s="130">
        <f>訂單詳細資料表格[[#This Row],[數量]]*訂單詳細資料表格[[#This Row],[售價]]</f>
        <v>5472</v>
      </c>
      <c r="G2005" s="131">
        <f>訂單詳細資料表格[[#This Row],[數量]]*VLOOKUP(訂單詳細資料表格[[#This Row],[產品編號]],產品資料表格[],4,FALSE)</f>
        <v>3528</v>
      </c>
    </row>
    <row r="2006" spans="2:7" ht="16.5" customHeight="1" x14ac:dyDescent="0.25">
      <c r="B2006" s="113" t="s">
        <v>758</v>
      </c>
      <c r="C2006" s="128" t="s">
        <v>5</v>
      </c>
      <c r="D2006" s="129">
        <v>12</v>
      </c>
      <c r="E2006" s="130">
        <v>476</v>
      </c>
      <c r="F2006" s="130">
        <f>訂單詳細資料表格[[#This Row],[數量]]*訂單詳細資料表格[[#This Row],[售價]]</f>
        <v>5712</v>
      </c>
      <c r="G2006" s="131">
        <f>訂單詳細資料表格[[#This Row],[數量]]*VLOOKUP(訂單詳細資料表格[[#This Row],[產品編號]],產品資料表格[],4,FALSE)</f>
        <v>2520</v>
      </c>
    </row>
    <row r="2007" spans="2:7" ht="16.5" customHeight="1" x14ac:dyDescent="0.25">
      <c r="B2007" s="113" t="s">
        <v>759</v>
      </c>
      <c r="C2007" s="128" t="s">
        <v>47</v>
      </c>
      <c r="D2007" s="129">
        <v>44</v>
      </c>
      <c r="E2007" s="130">
        <v>406</v>
      </c>
      <c r="F2007" s="130">
        <f>訂單詳細資料表格[[#This Row],[數量]]*訂單詳細資料表格[[#This Row],[售價]]</f>
        <v>17864</v>
      </c>
      <c r="G2007" s="131">
        <f>訂單詳細資料表格[[#This Row],[數量]]*VLOOKUP(訂單詳細資料表格[[#This Row],[產品編號]],產品資料表格[],4,FALSE)</f>
        <v>10164</v>
      </c>
    </row>
    <row r="2008" spans="2:7" ht="16.5" customHeight="1" x14ac:dyDescent="0.25">
      <c r="B2008" s="113" t="s">
        <v>759</v>
      </c>
      <c r="C2008" s="128" t="s">
        <v>5</v>
      </c>
      <c r="D2008" s="129">
        <v>13</v>
      </c>
      <c r="E2008" s="130">
        <v>527</v>
      </c>
      <c r="F2008" s="130">
        <f>訂單詳細資料表格[[#This Row],[數量]]*訂單詳細資料表格[[#This Row],[售價]]</f>
        <v>6851</v>
      </c>
      <c r="G2008" s="131">
        <f>訂單詳細資料表格[[#This Row],[數量]]*VLOOKUP(訂單詳細資料表格[[#This Row],[產品編號]],產品資料表格[],4,FALSE)</f>
        <v>2730</v>
      </c>
    </row>
    <row r="2009" spans="2:7" ht="16.5" customHeight="1" x14ac:dyDescent="0.25">
      <c r="B2009" s="113" t="s">
        <v>760</v>
      </c>
      <c r="C2009" s="128" t="s">
        <v>45</v>
      </c>
      <c r="D2009" s="129">
        <v>23</v>
      </c>
      <c r="E2009" s="130">
        <v>1437</v>
      </c>
      <c r="F2009" s="130">
        <f>訂單詳細資料表格[[#This Row],[數量]]*訂單詳細資料表格[[#This Row],[售價]]</f>
        <v>33051</v>
      </c>
      <c r="G2009" s="131">
        <f>訂單詳細資料表格[[#This Row],[數量]]*VLOOKUP(訂單詳細資料表格[[#This Row],[產品編號]],產品資料表格[],4,FALSE)</f>
        <v>13754</v>
      </c>
    </row>
    <row r="2010" spans="2:7" ht="16.5" customHeight="1" x14ac:dyDescent="0.25">
      <c r="B2010" s="113" t="s">
        <v>760</v>
      </c>
      <c r="C2010" s="128" t="s">
        <v>50</v>
      </c>
      <c r="D2010" s="129">
        <v>26</v>
      </c>
      <c r="E2010" s="130">
        <v>411</v>
      </c>
      <c r="F2010" s="130">
        <f>訂單詳細資料表格[[#This Row],[數量]]*訂單詳細資料表格[[#This Row],[售價]]</f>
        <v>10686</v>
      </c>
      <c r="G2010" s="131">
        <f>訂單詳細資料表格[[#This Row],[數量]]*VLOOKUP(訂單詳細資料表格[[#This Row],[產品編號]],產品資料表格[],4,FALSE)</f>
        <v>6344</v>
      </c>
    </row>
    <row r="2011" spans="2:7" ht="16.5" customHeight="1" x14ac:dyDescent="0.25">
      <c r="B2011" s="113" t="s">
        <v>760</v>
      </c>
      <c r="C2011" s="128" t="s">
        <v>4</v>
      </c>
      <c r="D2011" s="129">
        <v>45</v>
      </c>
      <c r="E2011" s="130">
        <v>2328</v>
      </c>
      <c r="F2011" s="130">
        <f>訂單詳細資料表格[[#This Row],[數量]]*訂單詳細資料表格[[#This Row],[售價]]</f>
        <v>104760</v>
      </c>
      <c r="G2011" s="131">
        <f>訂單詳細資料表格[[#This Row],[數量]]*VLOOKUP(訂單詳細資料表格[[#This Row],[產品編號]],產品資料表格[],4,FALSE)</f>
        <v>51525</v>
      </c>
    </row>
    <row r="2012" spans="2:7" ht="16.5" customHeight="1" x14ac:dyDescent="0.25">
      <c r="B2012" s="113" t="s">
        <v>852</v>
      </c>
      <c r="C2012" s="128" t="s">
        <v>13</v>
      </c>
      <c r="D2012" s="129">
        <v>53</v>
      </c>
      <c r="E2012" s="130">
        <v>378</v>
      </c>
      <c r="F2012" s="130">
        <f>訂單詳細資料表格[[#This Row],[數量]]*訂單詳細資料表格[[#This Row],[售價]]</f>
        <v>20034</v>
      </c>
      <c r="G2012" s="131">
        <f>訂單詳細資料表格[[#This Row],[數量]]*VLOOKUP(訂單詳細資料表格[[#This Row],[產品編號]],產品資料表格[],4,FALSE)</f>
        <v>12508</v>
      </c>
    </row>
    <row r="2013" spans="2:7" ht="16.5" customHeight="1" x14ac:dyDescent="0.25">
      <c r="B2013" s="113" t="s">
        <v>852</v>
      </c>
      <c r="C2013" s="128" t="s">
        <v>49</v>
      </c>
      <c r="D2013" s="129">
        <v>31</v>
      </c>
      <c r="E2013" s="130">
        <v>1395</v>
      </c>
      <c r="F2013" s="130">
        <f>訂單詳細資料表格[[#This Row],[數量]]*訂單詳細資料表格[[#This Row],[售價]]</f>
        <v>43245</v>
      </c>
      <c r="G2013" s="131">
        <f>訂單詳細資料表格[[#This Row],[數量]]*VLOOKUP(訂單詳細資料表格[[#This Row],[產品編號]],產品資料表格[],4,FALSE)</f>
        <v>36022</v>
      </c>
    </row>
    <row r="2014" spans="2:7" ht="16.5" customHeight="1" x14ac:dyDescent="0.25">
      <c r="B2014" s="113" t="s">
        <v>852</v>
      </c>
      <c r="C2014" s="128" t="s">
        <v>12</v>
      </c>
      <c r="D2014" s="129">
        <v>57</v>
      </c>
      <c r="E2014" s="130">
        <v>2186</v>
      </c>
      <c r="F2014" s="130">
        <f>訂單詳細資料表格[[#This Row],[數量]]*訂單詳細資料表格[[#This Row],[售價]]</f>
        <v>124602</v>
      </c>
      <c r="G2014" s="131">
        <f>訂單詳細資料表格[[#This Row],[數量]]*VLOOKUP(訂單詳細資料表格[[#This Row],[產品編號]],產品資料表格[],4,FALSE)</f>
        <v>63954</v>
      </c>
    </row>
    <row r="2015" spans="2:7" ht="16.5" customHeight="1" x14ac:dyDescent="0.25">
      <c r="B2015" s="113" t="s">
        <v>852</v>
      </c>
      <c r="C2015" s="128" t="s">
        <v>8</v>
      </c>
      <c r="D2015" s="129">
        <v>44</v>
      </c>
      <c r="E2015" s="130">
        <v>2476</v>
      </c>
      <c r="F2015" s="130">
        <f>訂單詳細資料表格[[#This Row],[數量]]*訂單詳細資料表格[[#This Row],[售價]]</f>
        <v>108944</v>
      </c>
      <c r="G2015" s="131">
        <f>訂單詳細資料表格[[#This Row],[數量]]*VLOOKUP(訂單詳細資料表格[[#This Row],[產品編號]],產品資料表格[],4,FALSE)</f>
        <v>45936</v>
      </c>
    </row>
    <row r="2016" spans="2:7" ht="16.5" customHeight="1" x14ac:dyDescent="0.25">
      <c r="B2016" s="113" t="s">
        <v>852</v>
      </c>
      <c r="C2016" s="128" t="s">
        <v>27</v>
      </c>
      <c r="D2016" s="129">
        <v>24</v>
      </c>
      <c r="E2016" s="130">
        <v>2370</v>
      </c>
      <c r="F2016" s="130">
        <f>訂單詳細資料表格[[#This Row],[數量]]*訂單詳細資料表格[[#This Row],[售價]]</f>
        <v>56880</v>
      </c>
      <c r="G2016" s="131">
        <f>訂單詳細資料表格[[#This Row],[數量]]*VLOOKUP(訂單詳細資料表格[[#This Row],[產品編號]],產品資料表格[],4,FALSE)</f>
        <v>24552</v>
      </c>
    </row>
    <row r="2017" spans="2:7" ht="16.5" customHeight="1" x14ac:dyDescent="0.25">
      <c r="B2017" s="113" t="s">
        <v>852</v>
      </c>
      <c r="C2017" s="128" t="s">
        <v>31</v>
      </c>
      <c r="D2017" s="129">
        <v>31</v>
      </c>
      <c r="E2017" s="130">
        <v>1450</v>
      </c>
      <c r="F2017" s="130">
        <f>訂單詳細資料表格[[#This Row],[數量]]*訂單詳細資料表格[[#This Row],[售價]]</f>
        <v>44950</v>
      </c>
      <c r="G2017" s="131">
        <f>訂單詳細資料表格[[#This Row],[數量]]*VLOOKUP(訂單詳細資料表格[[#This Row],[產品編號]],產品資料表格[],4,FALSE)</f>
        <v>29357</v>
      </c>
    </row>
    <row r="2018" spans="2:7" ht="16.5" customHeight="1" x14ac:dyDescent="0.25">
      <c r="B2018" s="113" t="s">
        <v>1121</v>
      </c>
      <c r="C2018" s="128" t="s">
        <v>29</v>
      </c>
      <c r="D2018" s="129">
        <v>48</v>
      </c>
      <c r="E2018" s="130">
        <v>1399</v>
      </c>
      <c r="F2018" s="130">
        <f>訂單詳細資料表格[[#This Row],[數量]]*訂單詳細資料表格[[#This Row],[售價]]</f>
        <v>67152</v>
      </c>
      <c r="G2018" s="131">
        <f>訂單詳細資料表格[[#This Row],[數量]]*VLOOKUP(訂單詳細資料表格[[#This Row],[產品編號]],產品資料表格[],4,FALSE)</f>
        <v>43056</v>
      </c>
    </row>
    <row r="2019" spans="2:7" ht="16.5" customHeight="1" x14ac:dyDescent="0.25">
      <c r="B2019" s="113" t="s">
        <v>853</v>
      </c>
      <c r="C2019" s="128" t="s">
        <v>15</v>
      </c>
      <c r="D2019" s="129">
        <v>14</v>
      </c>
      <c r="E2019" s="130">
        <v>1538</v>
      </c>
      <c r="F2019" s="130">
        <f>訂單詳細資料表格[[#This Row],[數量]]*訂單詳細資料表格[[#This Row],[售價]]</f>
        <v>21532</v>
      </c>
      <c r="G2019" s="131">
        <f>訂單詳細資料表格[[#This Row],[數量]]*VLOOKUP(訂單詳細資料表格[[#This Row],[產品編號]],產品資料表格[],4,FALSE)</f>
        <v>9226</v>
      </c>
    </row>
    <row r="2020" spans="2:7" ht="16.5" customHeight="1" x14ac:dyDescent="0.25">
      <c r="B2020" s="113" t="s">
        <v>853</v>
      </c>
      <c r="C2020" s="128" t="s">
        <v>24</v>
      </c>
      <c r="D2020" s="129">
        <v>29</v>
      </c>
      <c r="E2020" s="130">
        <v>1320</v>
      </c>
      <c r="F2020" s="130">
        <f>訂單詳細資料表格[[#This Row],[數量]]*訂單詳細資料表格[[#This Row],[售價]]</f>
        <v>38280</v>
      </c>
      <c r="G2020" s="131">
        <f>訂單詳細資料表格[[#This Row],[數量]]*VLOOKUP(訂單詳細資料表格[[#This Row],[產品編號]],產品資料表格[],4,FALSE)</f>
        <v>18560</v>
      </c>
    </row>
    <row r="2021" spans="2:7" ht="16.5" customHeight="1" x14ac:dyDescent="0.25">
      <c r="B2021" s="113" t="s">
        <v>853</v>
      </c>
      <c r="C2021" s="128" t="s">
        <v>53</v>
      </c>
      <c r="D2021" s="129">
        <v>44</v>
      </c>
      <c r="E2021" s="130">
        <v>1315</v>
      </c>
      <c r="F2021" s="130">
        <f>訂單詳細資料表格[[#This Row],[數量]]*訂單詳細資料表格[[#This Row],[售價]]</f>
        <v>57860</v>
      </c>
      <c r="G2021" s="131">
        <f>訂單詳細資料表格[[#This Row],[數量]]*VLOOKUP(訂單詳細資料表格[[#This Row],[產品編號]],產品資料表格[],4,FALSE)</f>
        <v>33308</v>
      </c>
    </row>
    <row r="2022" spans="2:7" ht="16.5" customHeight="1" x14ac:dyDescent="0.25">
      <c r="B2022" s="113" t="s">
        <v>1122</v>
      </c>
      <c r="C2022" s="128" t="s">
        <v>40</v>
      </c>
      <c r="D2022" s="129">
        <v>19</v>
      </c>
      <c r="E2022" s="130">
        <v>125</v>
      </c>
      <c r="F2022" s="130">
        <f>訂單詳細資料表格[[#This Row],[數量]]*訂單詳細資料表格[[#This Row],[售價]]</f>
        <v>2375</v>
      </c>
      <c r="G2022" s="131">
        <f>訂單詳細資料表格[[#This Row],[數量]]*VLOOKUP(訂單詳細資料表格[[#This Row],[產品編號]],產品資料表格[],4,FALSE)</f>
        <v>1862</v>
      </c>
    </row>
    <row r="2023" spans="2:7" ht="16.5" customHeight="1" x14ac:dyDescent="0.25">
      <c r="B2023" s="113" t="s">
        <v>1122</v>
      </c>
      <c r="C2023" s="128" t="s">
        <v>24</v>
      </c>
      <c r="D2023" s="129">
        <v>45</v>
      </c>
      <c r="E2023" s="130">
        <v>856</v>
      </c>
      <c r="F2023" s="130">
        <f>訂單詳細資料表格[[#This Row],[數量]]*訂單詳細資料表格[[#This Row],[售價]]</f>
        <v>38520</v>
      </c>
      <c r="G2023" s="131">
        <f>訂單詳細資料表格[[#This Row],[數量]]*VLOOKUP(訂單詳細資料表格[[#This Row],[產品編號]],產品資料表格[],4,FALSE)</f>
        <v>28800</v>
      </c>
    </row>
    <row r="2024" spans="2:7" ht="16.5" customHeight="1" x14ac:dyDescent="0.25">
      <c r="B2024" s="113" t="s">
        <v>1122</v>
      </c>
      <c r="C2024" s="128" t="s">
        <v>27</v>
      </c>
      <c r="D2024" s="129">
        <v>61</v>
      </c>
      <c r="E2024" s="130">
        <v>1839</v>
      </c>
      <c r="F2024" s="130">
        <f>訂單詳細資料表格[[#This Row],[數量]]*訂單詳細資料表格[[#This Row],[售價]]</f>
        <v>112179</v>
      </c>
      <c r="G2024" s="131">
        <f>訂單詳細資料表格[[#This Row],[數量]]*VLOOKUP(訂單詳細資料表格[[#This Row],[產品編號]],產品資料表格[],4,FALSE)</f>
        <v>62403</v>
      </c>
    </row>
    <row r="2025" spans="2:7" ht="16.5" customHeight="1" x14ac:dyDescent="0.25">
      <c r="B2025" s="113" t="s">
        <v>854</v>
      </c>
      <c r="C2025" s="128" t="s">
        <v>21</v>
      </c>
      <c r="D2025" s="129">
        <v>45</v>
      </c>
      <c r="E2025" s="130">
        <v>388</v>
      </c>
      <c r="F2025" s="130">
        <f>訂單詳細資料表格[[#This Row],[數量]]*訂單詳細資料表格[[#This Row],[售價]]</f>
        <v>17460</v>
      </c>
      <c r="G2025" s="131">
        <f>訂單詳細資料表格[[#This Row],[數量]]*VLOOKUP(訂單詳細資料表格[[#This Row],[產品編號]],產品資料表格[],4,FALSE)</f>
        <v>12960</v>
      </c>
    </row>
    <row r="2026" spans="2:7" ht="16.5" customHeight="1" x14ac:dyDescent="0.25">
      <c r="B2026" s="113" t="s">
        <v>854</v>
      </c>
      <c r="C2026" s="128" t="s">
        <v>14</v>
      </c>
      <c r="D2026" s="129">
        <v>65</v>
      </c>
      <c r="E2026" s="130">
        <v>906</v>
      </c>
      <c r="F2026" s="130">
        <f>訂單詳細資料表格[[#This Row],[數量]]*訂單詳細資料表格[[#This Row],[售價]]</f>
        <v>58890</v>
      </c>
      <c r="G2026" s="131">
        <f>訂單詳細資料表格[[#This Row],[數量]]*VLOOKUP(訂單詳細資料表格[[#This Row],[產品編號]],產品資料表格[],4,FALSE)</f>
        <v>39650</v>
      </c>
    </row>
    <row r="2027" spans="2:7" ht="16.5" customHeight="1" x14ac:dyDescent="0.25">
      <c r="B2027" s="113" t="s">
        <v>854</v>
      </c>
      <c r="C2027" s="128" t="s">
        <v>8</v>
      </c>
      <c r="D2027" s="129">
        <v>38</v>
      </c>
      <c r="E2027" s="130">
        <v>2206</v>
      </c>
      <c r="F2027" s="130">
        <f>訂單詳細資料表格[[#This Row],[數量]]*訂單詳細資料表格[[#This Row],[售價]]</f>
        <v>83828</v>
      </c>
      <c r="G2027" s="131">
        <f>訂單詳細資料表格[[#This Row],[數量]]*VLOOKUP(訂單詳細資料表格[[#This Row],[產品編號]],產品資料表格[],4,FALSE)</f>
        <v>39672</v>
      </c>
    </row>
    <row r="2028" spans="2:7" ht="16.5" customHeight="1" x14ac:dyDescent="0.25">
      <c r="B2028" s="113" t="s">
        <v>854</v>
      </c>
      <c r="C2028" s="128" t="s">
        <v>53</v>
      </c>
      <c r="D2028" s="129">
        <v>23</v>
      </c>
      <c r="E2028" s="130">
        <v>930</v>
      </c>
      <c r="F2028" s="130">
        <f>訂單詳細資料表格[[#This Row],[數量]]*訂單詳細資料表格[[#This Row],[售價]]</f>
        <v>21390</v>
      </c>
      <c r="G2028" s="131">
        <f>訂單詳細資料表格[[#This Row],[數量]]*VLOOKUP(訂單詳細資料表格[[#This Row],[產品編號]],產品資料表格[],4,FALSE)</f>
        <v>17411</v>
      </c>
    </row>
    <row r="2029" spans="2:7" ht="16.5" customHeight="1" x14ac:dyDescent="0.25">
      <c r="B2029" s="113" t="s">
        <v>1123</v>
      </c>
      <c r="C2029" s="128" t="s">
        <v>15</v>
      </c>
      <c r="D2029" s="129">
        <v>14</v>
      </c>
      <c r="E2029" s="130">
        <v>1296</v>
      </c>
      <c r="F2029" s="130">
        <f>訂單詳細資料表格[[#This Row],[數量]]*訂單詳細資料表格[[#This Row],[售價]]</f>
        <v>18144</v>
      </c>
      <c r="G2029" s="131">
        <f>訂單詳細資料表格[[#This Row],[數量]]*VLOOKUP(訂單詳細資料表格[[#This Row],[產品編號]],產品資料表格[],4,FALSE)</f>
        <v>9226</v>
      </c>
    </row>
    <row r="2030" spans="2:7" ht="16.5" customHeight="1" x14ac:dyDescent="0.25">
      <c r="B2030" s="113" t="s">
        <v>855</v>
      </c>
      <c r="C2030" s="128" t="s">
        <v>45</v>
      </c>
      <c r="D2030" s="129">
        <v>15</v>
      </c>
      <c r="E2030" s="130">
        <v>1095</v>
      </c>
      <c r="F2030" s="130">
        <f>訂單詳細資料表格[[#This Row],[數量]]*訂單詳細資料表格[[#This Row],[售價]]</f>
        <v>16425</v>
      </c>
      <c r="G2030" s="131">
        <f>訂單詳細資料表格[[#This Row],[數量]]*VLOOKUP(訂單詳細資料表格[[#This Row],[產品編號]],產品資料表格[],4,FALSE)</f>
        <v>8970</v>
      </c>
    </row>
    <row r="2031" spans="2:7" ht="16.5" customHeight="1" x14ac:dyDescent="0.25">
      <c r="B2031" s="113" t="s">
        <v>855</v>
      </c>
      <c r="C2031" s="128" t="s">
        <v>52</v>
      </c>
      <c r="D2031" s="129">
        <v>14</v>
      </c>
      <c r="E2031" s="130">
        <v>739</v>
      </c>
      <c r="F2031" s="130">
        <f>訂單詳細資料表格[[#This Row],[數量]]*訂單詳細資料表格[[#This Row],[售價]]</f>
        <v>10346</v>
      </c>
      <c r="G2031" s="131">
        <f>訂單詳細資料表格[[#This Row],[數量]]*VLOOKUP(訂單詳細資料表格[[#This Row],[產品編號]],產品資料表格[],4,FALSE)</f>
        <v>5586</v>
      </c>
    </row>
    <row r="2032" spans="2:7" ht="16.5" customHeight="1" x14ac:dyDescent="0.25">
      <c r="B2032" s="113" t="s">
        <v>1124</v>
      </c>
      <c r="C2032" s="128" t="s">
        <v>173</v>
      </c>
      <c r="D2032" s="129">
        <v>30</v>
      </c>
      <c r="E2032" s="130">
        <v>1196</v>
      </c>
      <c r="F2032" s="130">
        <f>訂單詳細資料表格[[#This Row],[數量]]*訂單詳細資料表格[[#This Row],[售價]]</f>
        <v>35880</v>
      </c>
      <c r="G2032" s="131">
        <f>訂單詳細資料表格[[#This Row],[數量]]*VLOOKUP(訂單詳細資料表格[[#This Row],[產品編號]],產品資料表格[],4,FALSE)</f>
        <v>21690</v>
      </c>
    </row>
    <row r="2033" spans="2:7" ht="16.5" customHeight="1" x14ac:dyDescent="0.25">
      <c r="B2033" s="113" t="s">
        <v>856</v>
      </c>
      <c r="C2033" s="128" t="s">
        <v>43</v>
      </c>
      <c r="D2033" s="129">
        <v>16</v>
      </c>
      <c r="E2033" s="130">
        <v>2152</v>
      </c>
      <c r="F2033" s="130">
        <f>訂單詳細資料表格[[#This Row],[數量]]*訂單詳細資料表格[[#This Row],[售價]]</f>
        <v>34432</v>
      </c>
      <c r="G2033" s="131">
        <f>訂單詳細資料表格[[#This Row],[數量]]*VLOOKUP(訂單詳細資料表格[[#This Row],[產品編號]],產品資料表格[],4,FALSE)</f>
        <v>16848</v>
      </c>
    </row>
    <row r="2034" spans="2:7" ht="16.5" customHeight="1" x14ac:dyDescent="0.25">
      <c r="B2034" s="113" t="s">
        <v>856</v>
      </c>
      <c r="C2034" s="128" t="s">
        <v>42</v>
      </c>
      <c r="D2034" s="129">
        <v>41</v>
      </c>
      <c r="E2034" s="130">
        <v>1992</v>
      </c>
      <c r="F2034" s="130">
        <f>訂單詳細資料表格[[#This Row],[數量]]*訂單詳細資料表格[[#This Row],[售價]]</f>
        <v>81672</v>
      </c>
      <c r="G2034" s="131">
        <f>訂單詳細資料表格[[#This Row],[數量]]*VLOOKUP(訂單詳細資料表格[[#This Row],[產品編號]],產品資料表格[],4,FALSE)</f>
        <v>47232</v>
      </c>
    </row>
    <row r="2035" spans="2:7" ht="16.5" customHeight="1" x14ac:dyDescent="0.25">
      <c r="B2035" s="113" t="s">
        <v>856</v>
      </c>
      <c r="C2035" s="128" t="s">
        <v>38</v>
      </c>
      <c r="D2035" s="129">
        <v>52</v>
      </c>
      <c r="E2035" s="130">
        <v>2043</v>
      </c>
      <c r="F2035" s="130">
        <f>訂單詳細資料表格[[#This Row],[數量]]*訂單詳細資料表格[[#This Row],[售價]]</f>
        <v>106236</v>
      </c>
      <c r="G2035" s="131">
        <f>訂單詳細資料表格[[#This Row],[數量]]*VLOOKUP(訂單詳細資料表格[[#This Row],[產品編號]],產品資料表格[],4,FALSE)</f>
        <v>55536</v>
      </c>
    </row>
    <row r="2036" spans="2:7" ht="16.5" customHeight="1" x14ac:dyDescent="0.25">
      <c r="B2036" s="113" t="s">
        <v>856</v>
      </c>
      <c r="C2036" s="128" t="s">
        <v>51</v>
      </c>
      <c r="D2036" s="129">
        <v>32</v>
      </c>
      <c r="E2036" s="130">
        <v>2173</v>
      </c>
      <c r="F2036" s="130">
        <f>訂單詳細資料表格[[#This Row],[數量]]*訂單詳細資料表格[[#This Row],[售價]]</f>
        <v>69536</v>
      </c>
      <c r="G2036" s="131">
        <f>訂單詳細資料表格[[#This Row],[數量]]*VLOOKUP(訂單詳細資料表格[[#This Row],[產品編號]],產品資料表格[],4,FALSE)</f>
        <v>36640</v>
      </c>
    </row>
    <row r="2037" spans="2:7" ht="16.5" customHeight="1" x14ac:dyDescent="0.25">
      <c r="B2037" s="113" t="s">
        <v>856</v>
      </c>
      <c r="C2037" s="128" t="s">
        <v>2</v>
      </c>
      <c r="D2037" s="129">
        <v>23</v>
      </c>
      <c r="E2037" s="130">
        <v>739</v>
      </c>
      <c r="F2037" s="130">
        <f>訂單詳細資料表格[[#This Row],[數量]]*訂單詳細資料表格[[#This Row],[售價]]</f>
        <v>16997</v>
      </c>
      <c r="G2037" s="131">
        <f>訂單詳細資料表格[[#This Row],[數量]]*VLOOKUP(訂單詳細資料表格[[#This Row],[產品編號]],產品資料表格[],4,FALSE)</f>
        <v>9775</v>
      </c>
    </row>
    <row r="2038" spans="2:7" ht="16.5" customHeight="1" x14ac:dyDescent="0.25">
      <c r="B2038" s="113" t="s">
        <v>856</v>
      </c>
      <c r="C2038" s="128" t="s">
        <v>34</v>
      </c>
      <c r="D2038" s="129">
        <v>39</v>
      </c>
      <c r="E2038" s="130">
        <v>987</v>
      </c>
      <c r="F2038" s="130">
        <f>訂單詳細資料表格[[#This Row],[數量]]*訂單詳細資料表格[[#This Row],[售價]]</f>
        <v>38493</v>
      </c>
      <c r="G2038" s="131">
        <f>訂單詳細資料表格[[#This Row],[數量]]*VLOOKUP(訂單詳細資料表格[[#This Row],[產品編號]],產品資料表格[],4,FALSE)</f>
        <v>26793</v>
      </c>
    </row>
    <row r="2039" spans="2:7" ht="16.5" customHeight="1" x14ac:dyDescent="0.25">
      <c r="B2039" s="113" t="s">
        <v>856</v>
      </c>
      <c r="C2039" s="128" t="s">
        <v>36</v>
      </c>
      <c r="D2039" s="129">
        <v>27</v>
      </c>
      <c r="E2039" s="130">
        <v>1352</v>
      </c>
      <c r="F2039" s="130">
        <f>訂單詳細資料表格[[#This Row],[數量]]*訂單詳細資料表格[[#This Row],[售價]]</f>
        <v>36504</v>
      </c>
      <c r="G2039" s="131">
        <f>訂單詳細資料表格[[#This Row],[數量]]*VLOOKUP(訂單詳細資料表格[[#This Row],[產品編號]],產品資料表格[],4,FALSE)</f>
        <v>26784</v>
      </c>
    </row>
    <row r="2040" spans="2:7" ht="16.5" customHeight="1" x14ac:dyDescent="0.25">
      <c r="B2040" s="113" t="s">
        <v>856</v>
      </c>
      <c r="C2040" s="128" t="s">
        <v>5</v>
      </c>
      <c r="D2040" s="129">
        <v>26</v>
      </c>
      <c r="E2040" s="130">
        <v>359</v>
      </c>
      <c r="F2040" s="130">
        <f>訂單詳細資料表格[[#This Row],[數量]]*訂單詳細資料表格[[#This Row],[售價]]</f>
        <v>9334</v>
      </c>
      <c r="G2040" s="131">
        <f>訂單詳細資料表格[[#This Row],[數量]]*VLOOKUP(訂單詳細資料表格[[#This Row],[產品編號]],產品資料表格[],4,FALSE)</f>
        <v>5460</v>
      </c>
    </row>
    <row r="2041" spans="2:7" ht="16.5" customHeight="1" x14ac:dyDescent="0.25">
      <c r="B2041" s="113" t="s">
        <v>856</v>
      </c>
      <c r="C2041" s="128" t="s">
        <v>30</v>
      </c>
      <c r="D2041" s="129">
        <v>32</v>
      </c>
      <c r="E2041" s="130">
        <v>1666</v>
      </c>
      <c r="F2041" s="130">
        <f>訂單詳細資料表格[[#This Row],[數量]]*訂單詳細資料表格[[#This Row],[售價]]</f>
        <v>53312</v>
      </c>
      <c r="G2041" s="131">
        <f>訂單詳細資料表格[[#This Row],[數量]]*VLOOKUP(訂單詳細資料表格[[#This Row],[產品編號]],產品資料表格[],4,FALSE)</f>
        <v>36832</v>
      </c>
    </row>
    <row r="2042" spans="2:7" ht="16.5" customHeight="1" x14ac:dyDescent="0.25">
      <c r="B2042" s="113" t="s">
        <v>857</v>
      </c>
      <c r="C2042" s="128" t="s">
        <v>12</v>
      </c>
      <c r="D2042" s="129">
        <v>14</v>
      </c>
      <c r="E2042" s="130">
        <v>1963</v>
      </c>
      <c r="F2042" s="130">
        <f>訂單詳細資料表格[[#This Row],[數量]]*訂單詳細資料表格[[#This Row],[售價]]</f>
        <v>27482</v>
      </c>
      <c r="G2042" s="131">
        <f>訂單詳細資料表格[[#This Row],[數量]]*VLOOKUP(訂單詳細資料表格[[#This Row],[產品編號]],產品資料表格[],4,FALSE)</f>
        <v>15708</v>
      </c>
    </row>
    <row r="2043" spans="2:7" ht="16.5" customHeight="1" x14ac:dyDescent="0.25">
      <c r="B2043" s="113" t="s">
        <v>857</v>
      </c>
      <c r="C2043" s="128" t="s">
        <v>31</v>
      </c>
      <c r="D2043" s="129">
        <v>43</v>
      </c>
      <c r="E2043" s="130">
        <v>1233</v>
      </c>
      <c r="F2043" s="130">
        <f>訂單詳細資料表格[[#This Row],[數量]]*訂單詳細資料表格[[#This Row],[售價]]</f>
        <v>53019</v>
      </c>
      <c r="G2043" s="131">
        <f>訂單詳細資料表格[[#This Row],[數量]]*VLOOKUP(訂單詳細資料表格[[#This Row],[產品編號]],產品資料表格[],4,FALSE)</f>
        <v>40721</v>
      </c>
    </row>
    <row r="2044" spans="2:7" ht="16.5" customHeight="1" x14ac:dyDescent="0.25">
      <c r="B2044" s="113" t="s">
        <v>857</v>
      </c>
      <c r="C2044" s="128" t="s">
        <v>19</v>
      </c>
      <c r="D2044" s="129">
        <v>42</v>
      </c>
      <c r="E2044" s="130">
        <v>374</v>
      </c>
      <c r="F2044" s="130">
        <f>訂單詳細資料表格[[#This Row],[數量]]*訂單詳細資料表格[[#This Row],[售價]]</f>
        <v>15708</v>
      </c>
      <c r="G2044" s="131">
        <f>訂單詳細資料表格[[#This Row],[數量]]*VLOOKUP(訂單詳細資料表格[[#This Row],[產品編號]],產品資料表格[],4,FALSE)</f>
        <v>12600</v>
      </c>
    </row>
    <row r="2045" spans="2:7" ht="16.5" customHeight="1" x14ac:dyDescent="0.25">
      <c r="B2045" s="113" t="s">
        <v>1125</v>
      </c>
      <c r="C2045" s="128" t="s">
        <v>38</v>
      </c>
      <c r="D2045" s="129">
        <v>13</v>
      </c>
      <c r="E2045" s="130">
        <v>1442</v>
      </c>
      <c r="F2045" s="130">
        <f>訂單詳細資料表格[[#This Row],[數量]]*訂單詳細資料表格[[#This Row],[售價]]</f>
        <v>18746</v>
      </c>
      <c r="G2045" s="131">
        <f>訂單詳細資料表格[[#This Row],[數量]]*VLOOKUP(訂單詳細資料表格[[#This Row],[產品編號]],產品資料表格[],4,FALSE)</f>
        <v>13884</v>
      </c>
    </row>
    <row r="2046" spans="2:7" ht="16.5" customHeight="1" x14ac:dyDescent="0.25">
      <c r="B2046" s="113" t="s">
        <v>858</v>
      </c>
      <c r="C2046" s="128" t="s">
        <v>38</v>
      </c>
      <c r="D2046" s="129">
        <v>44</v>
      </c>
      <c r="E2046" s="130">
        <v>1988</v>
      </c>
      <c r="F2046" s="130">
        <f>訂單詳細資料表格[[#This Row],[數量]]*訂單詳細資料表格[[#This Row],[售價]]</f>
        <v>87472</v>
      </c>
      <c r="G2046" s="131">
        <f>訂單詳細資料表格[[#This Row],[數量]]*VLOOKUP(訂單詳細資料表格[[#This Row],[產品編號]],產品資料表格[],4,FALSE)</f>
        <v>46992</v>
      </c>
    </row>
    <row r="2047" spans="2:7" ht="16.5" customHeight="1" x14ac:dyDescent="0.25">
      <c r="B2047" s="113" t="s">
        <v>858</v>
      </c>
      <c r="C2047" s="128" t="s">
        <v>46</v>
      </c>
      <c r="D2047" s="129">
        <v>35</v>
      </c>
      <c r="E2047" s="130">
        <v>1535</v>
      </c>
      <c r="F2047" s="130">
        <f>訂單詳細資料表格[[#This Row],[數量]]*訂單詳細資料表格[[#This Row],[售價]]</f>
        <v>53725</v>
      </c>
      <c r="G2047" s="131">
        <f>訂單詳細資料表格[[#This Row],[數量]]*VLOOKUP(訂單詳細資料表格[[#This Row],[產品編號]],產品資料表格[],4,FALSE)</f>
        <v>40390</v>
      </c>
    </row>
    <row r="2048" spans="2:7" ht="16.5" customHeight="1" x14ac:dyDescent="0.25">
      <c r="B2048" s="113" t="s">
        <v>858</v>
      </c>
      <c r="C2048" s="128" t="s">
        <v>17</v>
      </c>
      <c r="D2048" s="129">
        <v>38</v>
      </c>
      <c r="E2048" s="130">
        <v>178</v>
      </c>
      <c r="F2048" s="130">
        <f>訂單詳細資料表格[[#This Row],[數量]]*訂單詳細資料表格[[#This Row],[售價]]</f>
        <v>6764</v>
      </c>
      <c r="G2048" s="131">
        <f>訂單詳細資料表格[[#This Row],[數量]]*VLOOKUP(訂單詳細資料表格[[#This Row],[產品編號]],產品資料表格[],4,FALSE)</f>
        <v>4028</v>
      </c>
    </row>
    <row r="2049" spans="2:7" ht="16.5" customHeight="1" x14ac:dyDescent="0.25">
      <c r="B2049" s="113" t="s">
        <v>858</v>
      </c>
      <c r="C2049" s="128" t="s">
        <v>12</v>
      </c>
      <c r="D2049" s="129">
        <v>12</v>
      </c>
      <c r="E2049" s="130">
        <v>1651</v>
      </c>
      <c r="F2049" s="130">
        <f>訂單詳細資料表格[[#This Row],[數量]]*訂單詳細資料表格[[#This Row],[售價]]</f>
        <v>19812</v>
      </c>
      <c r="G2049" s="131">
        <f>訂單詳細資料表格[[#This Row],[數量]]*VLOOKUP(訂單詳細資料表格[[#This Row],[產品編號]],產品資料表格[],4,FALSE)</f>
        <v>13464</v>
      </c>
    </row>
    <row r="2050" spans="2:7" ht="16.5" customHeight="1" x14ac:dyDescent="0.25">
      <c r="B2050" s="113" t="s">
        <v>858</v>
      </c>
      <c r="C2050" s="128" t="s">
        <v>7</v>
      </c>
      <c r="D2050" s="129">
        <v>26</v>
      </c>
      <c r="E2050" s="130">
        <v>2106</v>
      </c>
      <c r="F2050" s="130">
        <f>訂單詳細資料表格[[#This Row],[數量]]*訂單詳細資料表格[[#This Row],[售價]]</f>
        <v>54756</v>
      </c>
      <c r="G2050" s="131">
        <f>訂單詳細資料表格[[#This Row],[數量]]*VLOOKUP(訂單詳細資料表格[[#This Row],[產品編號]],產品資料表格[],4,FALSE)</f>
        <v>30056</v>
      </c>
    </row>
    <row r="2051" spans="2:7" ht="16.5" customHeight="1" x14ac:dyDescent="0.25">
      <c r="B2051" s="113" t="s">
        <v>858</v>
      </c>
      <c r="C2051" s="128" t="s">
        <v>19</v>
      </c>
      <c r="D2051" s="129">
        <v>23</v>
      </c>
      <c r="E2051" s="130">
        <v>554</v>
      </c>
      <c r="F2051" s="130">
        <f>訂單詳細資料表格[[#This Row],[數量]]*訂單詳細資料表格[[#This Row],[售價]]</f>
        <v>12742</v>
      </c>
      <c r="G2051" s="131">
        <f>訂單詳細資料表格[[#This Row],[數量]]*VLOOKUP(訂單詳細資料表格[[#This Row],[產品編號]],產品資料表格[],4,FALSE)</f>
        <v>6900</v>
      </c>
    </row>
    <row r="2052" spans="2:7" ht="16.5" customHeight="1" x14ac:dyDescent="0.25">
      <c r="B2052" s="113" t="s">
        <v>859</v>
      </c>
      <c r="C2052" s="128" t="s">
        <v>0</v>
      </c>
      <c r="D2052" s="129">
        <v>59</v>
      </c>
      <c r="E2052" s="130">
        <v>1659</v>
      </c>
      <c r="F2052" s="130">
        <f>訂單詳細資料表格[[#This Row],[數量]]*訂單詳細資料表格[[#This Row],[售價]]</f>
        <v>97881</v>
      </c>
      <c r="G2052" s="131">
        <f>訂單詳細資料表格[[#This Row],[數量]]*VLOOKUP(訂單詳細資料表格[[#This Row],[產品編號]],產品資料表格[],4,FALSE)</f>
        <v>64841</v>
      </c>
    </row>
    <row r="2053" spans="2:7" ht="16.5" customHeight="1" x14ac:dyDescent="0.25">
      <c r="B2053" s="113" t="s">
        <v>859</v>
      </c>
      <c r="C2053" s="128" t="s">
        <v>19</v>
      </c>
      <c r="D2053" s="129">
        <v>38</v>
      </c>
      <c r="E2053" s="130">
        <v>436</v>
      </c>
      <c r="F2053" s="130">
        <f>訂單詳細資料表格[[#This Row],[數量]]*訂單詳細資料表格[[#This Row],[售價]]</f>
        <v>16568</v>
      </c>
      <c r="G2053" s="131">
        <f>訂單詳細資料表格[[#This Row],[數量]]*VLOOKUP(訂單詳細資料表格[[#This Row],[產品編號]],產品資料表格[],4,FALSE)</f>
        <v>11400</v>
      </c>
    </row>
    <row r="2054" spans="2:7" ht="16.5" customHeight="1" x14ac:dyDescent="0.25">
      <c r="B2054" s="113" t="s">
        <v>1126</v>
      </c>
      <c r="C2054" s="128" t="s">
        <v>7</v>
      </c>
      <c r="D2054" s="129">
        <v>15</v>
      </c>
      <c r="E2054" s="130">
        <v>2110</v>
      </c>
      <c r="F2054" s="130">
        <f>訂單詳細資料表格[[#This Row],[數量]]*訂單詳細資料表格[[#This Row],[售價]]</f>
        <v>31650</v>
      </c>
      <c r="G2054" s="131">
        <f>訂單詳細資料表格[[#This Row],[數量]]*VLOOKUP(訂單詳細資料表格[[#This Row],[產品編號]],產品資料表格[],4,FALSE)</f>
        <v>17340</v>
      </c>
    </row>
    <row r="2055" spans="2:7" ht="16.5" customHeight="1" x14ac:dyDescent="0.25">
      <c r="B2055" s="113" t="s">
        <v>1126</v>
      </c>
      <c r="C2055" s="128" t="s">
        <v>31</v>
      </c>
      <c r="D2055" s="129">
        <v>41</v>
      </c>
      <c r="E2055" s="130">
        <v>1614</v>
      </c>
      <c r="F2055" s="130">
        <f>訂單詳細資料表格[[#This Row],[數量]]*訂單詳細資料表格[[#This Row],[售價]]</f>
        <v>66174</v>
      </c>
      <c r="G2055" s="131">
        <f>訂單詳細資料表格[[#This Row],[數量]]*VLOOKUP(訂單詳細資料表格[[#This Row],[產品編號]],產品資料表格[],4,FALSE)</f>
        <v>38827</v>
      </c>
    </row>
    <row r="2056" spans="2:7" ht="16.5" customHeight="1" x14ac:dyDescent="0.25">
      <c r="B2056" s="113" t="s">
        <v>1127</v>
      </c>
      <c r="C2056" s="128" t="s">
        <v>44</v>
      </c>
      <c r="D2056" s="129">
        <v>12</v>
      </c>
      <c r="E2056" s="130">
        <v>780</v>
      </c>
      <c r="F2056" s="130">
        <f>訂單詳細資料表格[[#This Row],[數量]]*訂單詳細資料表格[[#This Row],[售價]]</f>
        <v>9360</v>
      </c>
      <c r="G2056" s="131">
        <f>訂單詳細資料表格[[#This Row],[數量]]*VLOOKUP(訂單詳細資料表格[[#This Row],[產品編號]],產品資料表格[],4,FALSE)</f>
        <v>6588</v>
      </c>
    </row>
    <row r="2057" spans="2:7" ht="16.5" customHeight="1" x14ac:dyDescent="0.25">
      <c r="B2057" s="113" t="s">
        <v>1127</v>
      </c>
      <c r="C2057" s="128" t="s">
        <v>17</v>
      </c>
      <c r="D2057" s="129">
        <v>14</v>
      </c>
      <c r="E2057" s="130">
        <v>172</v>
      </c>
      <c r="F2057" s="130">
        <f>訂單詳細資料表格[[#This Row],[數量]]*訂單詳細資料表格[[#This Row],[售價]]</f>
        <v>2408</v>
      </c>
      <c r="G2057" s="131">
        <f>訂單詳細資料表格[[#This Row],[數量]]*VLOOKUP(訂單詳細資料表格[[#This Row],[產品編號]],產品資料表格[],4,FALSE)</f>
        <v>1484</v>
      </c>
    </row>
    <row r="2058" spans="2:7" ht="16.5" customHeight="1" x14ac:dyDescent="0.25">
      <c r="B2058" s="113" t="s">
        <v>1127</v>
      </c>
      <c r="C2058" s="128" t="s">
        <v>5</v>
      </c>
      <c r="D2058" s="129">
        <v>66</v>
      </c>
      <c r="E2058" s="130">
        <v>367</v>
      </c>
      <c r="F2058" s="130">
        <f>訂單詳細資料表格[[#This Row],[數量]]*訂單詳細資料表格[[#This Row],[售價]]</f>
        <v>24222</v>
      </c>
      <c r="G2058" s="131">
        <f>訂單詳細資料表格[[#This Row],[數量]]*VLOOKUP(訂單詳細資料表格[[#This Row],[產品編號]],產品資料表格[],4,FALSE)</f>
        <v>13860</v>
      </c>
    </row>
    <row r="2059" spans="2:7" ht="16.5" customHeight="1" x14ac:dyDescent="0.25">
      <c r="B2059" s="113" t="s">
        <v>860</v>
      </c>
      <c r="C2059" s="128" t="s">
        <v>21</v>
      </c>
      <c r="D2059" s="129">
        <v>29</v>
      </c>
      <c r="E2059" s="130">
        <v>675</v>
      </c>
      <c r="F2059" s="130">
        <f>訂單詳細資料表格[[#This Row],[數量]]*訂單詳細資料表格[[#This Row],[售價]]</f>
        <v>19575</v>
      </c>
      <c r="G2059" s="131">
        <f>訂單詳細資料表格[[#This Row],[數量]]*VLOOKUP(訂單詳細資料表格[[#This Row],[產品編號]],產品資料表格[],4,FALSE)</f>
        <v>8352</v>
      </c>
    </row>
    <row r="2060" spans="2:7" ht="16.5" customHeight="1" x14ac:dyDescent="0.25">
      <c r="B2060" s="113" t="s">
        <v>860</v>
      </c>
      <c r="C2060" s="128" t="s">
        <v>14</v>
      </c>
      <c r="D2060" s="129">
        <v>61</v>
      </c>
      <c r="E2060" s="130">
        <v>1382</v>
      </c>
      <c r="F2060" s="130">
        <f>訂單詳細資料表格[[#This Row],[數量]]*訂單詳細資料表格[[#This Row],[售價]]</f>
        <v>84302</v>
      </c>
      <c r="G2060" s="131">
        <f>訂單詳細資料表格[[#This Row],[數量]]*VLOOKUP(訂單詳細資料表格[[#This Row],[產品編號]],產品資料表格[],4,FALSE)</f>
        <v>37210</v>
      </c>
    </row>
    <row r="2061" spans="2:7" ht="16.5" customHeight="1" x14ac:dyDescent="0.25">
      <c r="B2061" s="113" t="s">
        <v>860</v>
      </c>
      <c r="C2061" s="128" t="s">
        <v>38</v>
      </c>
      <c r="D2061" s="129">
        <v>14</v>
      </c>
      <c r="E2061" s="130">
        <v>2454</v>
      </c>
      <c r="F2061" s="130">
        <f>訂單詳細資料表格[[#This Row],[數量]]*訂單詳細資料表格[[#This Row],[售價]]</f>
        <v>34356</v>
      </c>
      <c r="G2061" s="131">
        <f>訂單詳細資料表格[[#This Row],[數量]]*VLOOKUP(訂單詳細資料表格[[#This Row],[產品編號]],產品資料表格[],4,FALSE)</f>
        <v>14952</v>
      </c>
    </row>
    <row r="2062" spans="2:7" ht="16.5" customHeight="1" x14ac:dyDescent="0.25">
      <c r="B2062" s="113" t="s">
        <v>860</v>
      </c>
      <c r="C2062" s="128" t="s">
        <v>52</v>
      </c>
      <c r="D2062" s="129">
        <v>36</v>
      </c>
      <c r="E2062" s="130">
        <v>623</v>
      </c>
      <c r="F2062" s="130">
        <f>訂單詳細資料表格[[#This Row],[數量]]*訂單詳細資料表格[[#This Row],[售價]]</f>
        <v>22428</v>
      </c>
      <c r="G2062" s="131">
        <f>訂單詳細資料表格[[#This Row],[數量]]*VLOOKUP(訂單詳細資料表格[[#This Row],[產品編號]],產品資料表格[],4,FALSE)</f>
        <v>14364</v>
      </c>
    </row>
    <row r="2063" spans="2:7" ht="16.5" customHeight="1" x14ac:dyDescent="0.25">
      <c r="B2063" s="113" t="s">
        <v>860</v>
      </c>
      <c r="C2063" s="128" t="s">
        <v>7</v>
      </c>
      <c r="D2063" s="129">
        <v>42</v>
      </c>
      <c r="E2063" s="130">
        <v>2505</v>
      </c>
      <c r="F2063" s="130">
        <f>訂單詳細資料表格[[#This Row],[數量]]*訂單詳細資料表格[[#This Row],[售價]]</f>
        <v>105210</v>
      </c>
      <c r="G2063" s="131">
        <f>訂單詳細資料表格[[#This Row],[數量]]*VLOOKUP(訂單詳細資料表格[[#This Row],[產品編號]],產品資料表格[],4,FALSE)</f>
        <v>48552</v>
      </c>
    </row>
    <row r="2064" spans="2:7" ht="16.5" customHeight="1" x14ac:dyDescent="0.25">
      <c r="B2064" s="113" t="s">
        <v>860</v>
      </c>
      <c r="C2064" s="128" t="s">
        <v>29</v>
      </c>
      <c r="D2064" s="129">
        <v>13</v>
      </c>
      <c r="E2064" s="130">
        <v>1825</v>
      </c>
      <c r="F2064" s="130">
        <f>訂單詳細資料表格[[#This Row],[數量]]*訂單詳細資料表格[[#This Row],[售價]]</f>
        <v>23725</v>
      </c>
      <c r="G2064" s="131">
        <f>訂單詳細資料表格[[#This Row],[數量]]*VLOOKUP(訂單詳細資料表格[[#This Row],[產品編號]],產品資料表格[],4,FALSE)</f>
        <v>11661</v>
      </c>
    </row>
    <row r="2065" spans="2:7" ht="16.5" customHeight="1" x14ac:dyDescent="0.25">
      <c r="B2065" s="113" t="s">
        <v>1128</v>
      </c>
      <c r="C2065" s="128" t="s">
        <v>44</v>
      </c>
      <c r="D2065" s="129">
        <v>38</v>
      </c>
      <c r="E2065" s="130">
        <v>1193</v>
      </c>
      <c r="F2065" s="130">
        <f>訂單詳細資料表格[[#This Row],[數量]]*訂單詳細資料表格[[#This Row],[售價]]</f>
        <v>45334</v>
      </c>
      <c r="G2065" s="131">
        <f>訂單詳細資料表格[[#This Row],[數量]]*VLOOKUP(訂單詳細資料表格[[#This Row],[產品編號]],產品資料表格[],4,FALSE)</f>
        <v>20862</v>
      </c>
    </row>
    <row r="2066" spans="2:7" ht="16.5" customHeight="1" x14ac:dyDescent="0.25">
      <c r="B2066" s="113" t="s">
        <v>768</v>
      </c>
      <c r="C2066" s="128" t="s">
        <v>40</v>
      </c>
      <c r="D2066" s="129">
        <v>26</v>
      </c>
      <c r="E2066" s="130">
        <v>127</v>
      </c>
      <c r="F2066" s="130">
        <f>訂單詳細資料表格[[#This Row],[數量]]*訂單詳細資料表格[[#This Row],[售價]]</f>
        <v>3302</v>
      </c>
      <c r="G2066" s="131">
        <f>訂單詳細資料表格[[#This Row],[數量]]*VLOOKUP(訂單詳細資料表格[[#This Row],[產品編號]],產品資料表格[],4,FALSE)</f>
        <v>2548</v>
      </c>
    </row>
    <row r="2067" spans="2:7" ht="16.5" customHeight="1" x14ac:dyDescent="0.25">
      <c r="B2067" s="113" t="s">
        <v>861</v>
      </c>
      <c r="C2067" s="128" t="s">
        <v>42</v>
      </c>
      <c r="D2067" s="129">
        <v>27</v>
      </c>
      <c r="E2067" s="130">
        <v>1846</v>
      </c>
      <c r="F2067" s="130">
        <f>訂單詳細資料表格[[#This Row],[數量]]*訂單詳細資料表格[[#This Row],[售價]]</f>
        <v>49842</v>
      </c>
      <c r="G2067" s="131">
        <f>訂單詳細資料表格[[#This Row],[數量]]*VLOOKUP(訂單詳細資料表格[[#This Row],[產品編號]],產品資料表格[],4,FALSE)</f>
        <v>31104</v>
      </c>
    </row>
    <row r="2068" spans="2:7" ht="16.5" customHeight="1" x14ac:dyDescent="0.25">
      <c r="B2068" s="113" t="s">
        <v>861</v>
      </c>
      <c r="C2068" s="128" t="s">
        <v>36</v>
      </c>
      <c r="D2068" s="129">
        <v>41</v>
      </c>
      <c r="E2068" s="130">
        <v>1534</v>
      </c>
      <c r="F2068" s="130">
        <f>訂單詳細資料表格[[#This Row],[數量]]*訂單詳細資料表格[[#This Row],[售價]]</f>
        <v>62894</v>
      </c>
      <c r="G2068" s="131">
        <f>訂單詳細資料表格[[#This Row],[數量]]*VLOOKUP(訂單詳細資料表格[[#This Row],[產品編號]],產品資料表格[],4,FALSE)</f>
        <v>40672</v>
      </c>
    </row>
    <row r="2069" spans="2:7" ht="16.5" customHeight="1" x14ac:dyDescent="0.25">
      <c r="B2069" s="113" t="s">
        <v>861</v>
      </c>
      <c r="C2069" s="128" t="s">
        <v>10</v>
      </c>
      <c r="D2069" s="129">
        <v>27</v>
      </c>
      <c r="E2069" s="130">
        <v>1164</v>
      </c>
      <c r="F2069" s="130">
        <f>訂單詳細資料表格[[#This Row],[數量]]*訂單詳細資料表格[[#This Row],[售價]]</f>
        <v>31428</v>
      </c>
      <c r="G2069" s="131">
        <f>訂單詳細資料表格[[#This Row],[數量]]*VLOOKUP(訂單詳細資料表格[[#This Row],[產品編號]],產品資料表格[],4,FALSE)</f>
        <v>19251</v>
      </c>
    </row>
    <row r="2070" spans="2:7" ht="16.5" customHeight="1" x14ac:dyDescent="0.25">
      <c r="B2070" s="113" t="s">
        <v>1129</v>
      </c>
      <c r="C2070" s="128" t="s">
        <v>173</v>
      </c>
      <c r="D2070" s="129">
        <v>14</v>
      </c>
      <c r="E2070" s="130">
        <v>1352</v>
      </c>
      <c r="F2070" s="130">
        <f>訂單詳細資料表格[[#This Row],[數量]]*訂單詳細資料表格[[#This Row],[售價]]</f>
        <v>18928</v>
      </c>
      <c r="G2070" s="131">
        <f>訂單詳細資料表格[[#This Row],[數量]]*VLOOKUP(訂單詳細資料表格[[#This Row],[產品編號]],產品資料表格[],4,FALSE)</f>
        <v>10122</v>
      </c>
    </row>
    <row r="2071" spans="2:7" ht="16.5" customHeight="1" x14ac:dyDescent="0.25">
      <c r="B2071" s="113" t="s">
        <v>1130</v>
      </c>
      <c r="C2071" s="128" t="s">
        <v>43</v>
      </c>
      <c r="D2071" s="129">
        <v>55</v>
      </c>
      <c r="E2071" s="130">
        <v>2095</v>
      </c>
      <c r="F2071" s="130">
        <f>訂單詳細資料表格[[#This Row],[數量]]*訂單詳細資料表格[[#This Row],[售價]]</f>
        <v>115225</v>
      </c>
      <c r="G2071" s="131">
        <f>訂單詳細資料表格[[#This Row],[數量]]*VLOOKUP(訂單詳細資料表格[[#This Row],[產品編號]],產品資料表格[],4,FALSE)</f>
        <v>57915</v>
      </c>
    </row>
    <row r="2072" spans="2:7" ht="16.5" customHeight="1" x14ac:dyDescent="0.25">
      <c r="B2072" s="113" t="s">
        <v>1130</v>
      </c>
      <c r="C2072" s="128" t="s">
        <v>14</v>
      </c>
      <c r="D2072" s="129">
        <v>66</v>
      </c>
      <c r="E2072" s="130">
        <v>1138</v>
      </c>
      <c r="F2072" s="130">
        <f>訂單詳細資料表格[[#This Row],[數量]]*訂單詳細資料表格[[#This Row],[售價]]</f>
        <v>75108</v>
      </c>
      <c r="G2072" s="131">
        <f>訂單詳細資料表格[[#This Row],[數量]]*VLOOKUP(訂單詳細資料表格[[#This Row],[產品編號]],產品資料表格[],4,FALSE)</f>
        <v>40260</v>
      </c>
    </row>
    <row r="2073" spans="2:7" ht="16.5" customHeight="1" x14ac:dyDescent="0.25">
      <c r="B2073" s="113" t="s">
        <v>1130</v>
      </c>
      <c r="C2073" s="128" t="s">
        <v>24</v>
      </c>
      <c r="D2073" s="129">
        <v>53</v>
      </c>
      <c r="E2073" s="130">
        <v>1283</v>
      </c>
      <c r="F2073" s="130">
        <f>訂單詳細資料表格[[#This Row],[數量]]*訂單詳細資料表格[[#This Row],[售價]]</f>
        <v>67999</v>
      </c>
      <c r="G2073" s="131">
        <f>訂單詳細資料表格[[#This Row],[數量]]*VLOOKUP(訂單詳細資料表格[[#This Row],[產品編號]],產品資料表格[],4,FALSE)</f>
        <v>33920</v>
      </c>
    </row>
    <row r="2074" spans="2:7" ht="16.5" customHeight="1" x14ac:dyDescent="0.25">
      <c r="B2074" s="113" t="s">
        <v>762</v>
      </c>
      <c r="C2074" s="128" t="s">
        <v>13</v>
      </c>
      <c r="D2074" s="129">
        <v>38</v>
      </c>
      <c r="E2074" s="130">
        <v>396</v>
      </c>
      <c r="F2074" s="130">
        <f>訂單詳細資料表格[[#This Row],[數量]]*訂單詳細資料表格[[#This Row],[售價]]</f>
        <v>15048</v>
      </c>
      <c r="G2074" s="131">
        <f>訂單詳細資料表格[[#This Row],[數量]]*VLOOKUP(訂單詳細資料表格[[#This Row],[產品編號]],產品資料表格[],4,FALSE)</f>
        <v>8968</v>
      </c>
    </row>
    <row r="2075" spans="2:7" ht="16.5" customHeight="1" x14ac:dyDescent="0.25">
      <c r="B2075" s="113" t="s">
        <v>762</v>
      </c>
      <c r="C2075" s="128" t="s">
        <v>40</v>
      </c>
      <c r="D2075" s="129">
        <v>12</v>
      </c>
      <c r="E2075" s="130">
        <v>152</v>
      </c>
      <c r="F2075" s="130">
        <f>訂單詳細資料表格[[#This Row],[數量]]*訂單詳細資料表格[[#This Row],[售價]]</f>
        <v>1824</v>
      </c>
      <c r="G2075" s="131">
        <f>訂單詳細資料表格[[#This Row],[數量]]*VLOOKUP(訂單詳細資料表格[[#This Row],[產品編號]],產品資料表格[],4,FALSE)</f>
        <v>1176</v>
      </c>
    </row>
    <row r="2076" spans="2:7" ht="16.5" customHeight="1" x14ac:dyDescent="0.25">
      <c r="B2076" s="113" t="s">
        <v>764</v>
      </c>
      <c r="C2076" s="128" t="s">
        <v>16</v>
      </c>
      <c r="D2076" s="129">
        <v>63</v>
      </c>
      <c r="E2076" s="130">
        <v>2394</v>
      </c>
      <c r="F2076" s="130">
        <f>訂單詳細資料表格[[#This Row],[數量]]*訂單詳細資料表格[[#This Row],[售價]]</f>
        <v>150822</v>
      </c>
      <c r="G2076" s="131">
        <f>訂單詳細資料表格[[#This Row],[數量]]*VLOOKUP(訂單詳細資料表格[[#This Row],[產品編號]],產品資料表格[],4,FALSE)</f>
        <v>57015</v>
      </c>
    </row>
    <row r="2077" spans="2:7" ht="16.5" customHeight="1" x14ac:dyDescent="0.25">
      <c r="B2077" s="113" t="s">
        <v>764</v>
      </c>
      <c r="C2077" s="128" t="s">
        <v>38</v>
      </c>
      <c r="D2077" s="129">
        <v>58</v>
      </c>
      <c r="E2077" s="130">
        <v>1338</v>
      </c>
      <c r="F2077" s="130">
        <f>訂單詳細資料表格[[#This Row],[數量]]*訂單詳細資料表格[[#This Row],[售價]]</f>
        <v>77604</v>
      </c>
      <c r="G2077" s="131">
        <f>訂單詳細資料表格[[#This Row],[數量]]*VLOOKUP(訂單詳細資料表格[[#This Row],[產品編號]],產品資料表格[],4,FALSE)</f>
        <v>61944</v>
      </c>
    </row>
    <row r="2078" spans="2:7" ht="16.5" customHeight="1" x14ac:dyDescent="0.25">
      <c r="B2078" s="113" t="s">
        <v>765</v>
      </c>
      <c r="C2078" s="128" t="s">
        <v>2</v>
      </c>
      <c r="D2078" s="129">
        <v>25</v>
      </c>
      <c r="E2078" s="130">
        <v>773</v>
      </c>
      <c r="F2078" s="130">
        <f>訂單詳細資料表格[[#This Row],[數量]]*訂單詳細資料表格[[#This Row],[售價]]</f>
        <v>19325</v>
      </c>
      <c r="G2078" s="131">
        <f>訂單詳細資料表格[[#This Row],[數量]]*VLOOKUP(訂單詳細資料表格[[#This Row],[產品編號]],產品資料表格[],4,FALSE)</f>
        <v>10625</v>
      </c>
    </row>
    <row r="2079" spans="2:7" ht="16.5" customHeight="1" x14ac:dyDescent="0.25">
      <c r="B2079" s="113" t="s">
        <v>766</v>
      </c>
      <c r="C2079" s="128" t="s">
        <v>21</v>
      </c>
      <c r="D2079" s="129">
        <v>46</v>
      </c>
      <c r="E2079" s="130">
        <v>352</v>
      </c>
      <c r="F2079" s="130">
        <f>訂單詳細資料表格[[#This Row],[數量]]*訂單詳細資料表格[[#This Row],[售價]]</f>
        <v>16192</v>
      </c>
      <c r="G2079" s="131">
        <f>訂單詳細資料表格[[#This Row],[數量]]*VLOOKUP(訂單詳細資料表格[[#This Row],[產品編號]],產品資料表格[],4,FALSE)</f>
        <v>13248</v>
      </c>
    </row>
    <row r="2080" spans="2:7" ht="16.5" customHeight="1" x14ac:dyDescent="0.25">
      <c r="B2080" s="113" t="s">
        <v>766</v>
      </c>
      <c r="C2080" s="128" t="s">
        <v>44</v>
      </c>
      <c r="D2080" s="129">
        <v>15</v>
      </c>
      <c r="E2080" s="130">
        <v>1227</v>
      </c>
      <c r="F2080" s="130">
        <f>訂單詳細資料表格[[#This Row],[數量]]*訂單詳細資料表格[[#This Row],[售價]]</f>
        <v>18405</v>
      </c>
      <c r="G2080" s="131">
        <f>訂單詳細資料表格[[#This Row],[數量]]*VLOOKUP(訂單詳細資料表格[[#This Row],[產品編號]],產品資料表格[],4,FALSE)</f>
        <v>8235</v>
      </c>
    </row>
    <row r="2081" spans="2:7" ht="16.5" customHeight="1" x14ac:dyDescent="0.25">
      <c r="B2081" s="113" t="s">
        <v>766</v>
      </c>
      <c r="C2081" s="128" t="s">
        <v>50</v>
      </c>
      <c r="D2081" s="129">
        <v>14</v>
      </c>
      <c r="E2081" s="130">
        <v>351</v>
      </c>
      <c r="F2081" s="130">
        <f>訂單詳細資料表格[[#This Row],[數量]]*訂單詳細資料表格[[#This Row],[售價]]</f>
        <v>4914</v>
      </c>
      <c r="G2081" s="131">
        <f>訂單詳細資料表格[[#This Row],[數量]]*VLOOKUP(訂單詳細資料表格[[#This Row],[產品編號]],產品資料表格[],4,FALSE)</f>
        <v>3416</v>
      </c>
    </row>
    <row r="2082" spans="2:7" ht="16.5" customHeight="1" x14ac:dyDescent="0.25">
      <c r="B2082" s="113" t="s">
        <v>767</v>
      </c>
      <c r="C2082" s="128" t="s">
        <v>52</v>
      </c>
      <c r="D2082" s="129">
        <v>23</v>
      </c>
      <c r="E2082" s="130">
        <v>538</v>
      </c>
      <c r="F2082" s="130">
        <f>訂單詳細資料表格[[#This Row],[數量]]*訂單詳細資料表格[[#This Row],[售價]]</f>
        <v>12374</v>
      </c>
      <c r="G2082" s="131">
        <f>訂單詳細資料表格[[#This Row],[數量]]*VLOOKUP(訂單詳細資料表格[[#This Row],[產品編號]],產品資料表格[],4,FALSE)</f>
        <v>9177</v>
      </c>
    </row>
    <row r="2083" spans="2:7" ht="16.5" customHeight="1" x14ac:dyDescent="0.25">
      <c r="B2083" s="113" t="s">
        <v>862</v>
      </c>
      <c r="C2083" s="128" t="s">
        <v>36</v>
      </c>
      <c r="D2083" s="129">
        <v>24</v>
      </c>
      <c r="E2083" s="130">
        <v>1407</v>
      </c>
      <c r="F2083" s="130">
        <f>訂單詳細資料表格[[#This Row],[數量]]*訂單詳細資料表格[[#This Row],[售價]]</f>
        <v>33768</v>
      </c>
      <c r="G2083" s="131">
        <f>訂單詳細資料表格[[#This Row],[數量]]*VLOOKUP(訂單詳細資料表格[[#This Row],[產品編號]],產品資料表格[],4,FALSE)</f>
        <v>23808</v>
      </c>
    </row>
    <row r="2084" spans="2:7" ht="16.5" customHeight="1" x14ac:dyDescent="0.25">
      <c r="B2084" s="113" t="s">
        <v>1131</v>
      </c>
      <c r="C2084" s="128" t="s">
        <v>40</v>
      </c>
      <c r="D2084" s="129">
        <v>18</v>
      </c>
      <c r="E2084" s="130">
        <v>150</v>
      </c>
      <c r="F2084" s="130">
        <f>訂單詳細資料表格[[#This Row],[數量]]*訂單詳細資料表格[[#This Row],[售價]]</f>
        <v>2700</v>
      </c>
      <c r="G2084" s="131">
        <f>訂單詳細資料表格[[#This Row],[數量]]*VLOOKUP(訂單詳細資料表格[[#This Row],[產品編號]],產品資料表格[],4,FALSE)</f>
        <v>1764</v>
      </c>
    </row>
    <row r="2085" spans="2:7" ht="16.5" customHeight="1" x14ac:dyDescent="0.25">
      <c r="B2085" s="113" t="s">
        <v>1131</v>
      </c>
      <c r="C2085" s="128" t="s">
        <v>25</v>
      </c>
      <c r="D2085" s="129">
        <v>32</v>
      </c>
      <c r="E2085" s="130">
        <v>1513</v>
      </c>
      <c r="F2085" s="130">
        <f>訂單詳細資料表格[[#This Row],[數量]]*訂單詳細資料表格[[#This Row],[售價]]</f>
        <v>48416</v>
      </c>
      <c r="G2085" s="131">
        <f>訂單詳細資料表格[[#This Row],[數量]]*VLOOKUP(訂單詳細資料表格[[#This Row],[產品編號]],產品資料表格[],4,FALSE)</f>
        <v>20576</v>
      </c>
    </row>
    <row r="2086" spans="2:7" ht="16.5" customHeight="1" x14ac:dyDescent="0.25">
      <c r="B2086" s="113" t="s">
        <v>1131</v>
      </c>
      <c r="C2086" s="128" t="s">
        <v>10</v>
      </c>
      <c r="D2086" s="129">
        <v>49</v>
      </c>
      <c r="E2086" s="130">
        <v>1708</v>
      </c>
      <c r="F2086" s="130">
        <f>訂單詳細資料表格[[#This Row],[數量]]*訂單詳細資料表格[[#This Row],[售價]]</f>
        <v>83692</v>
      </c>
      <c r="G2086" s="131">
        <f>訂單詳細資料表格[[#This Row],[數量]]*VLOOKUP(訂單詳細資料表格[[#This Row],[產品編號]],產品資料表格[],4,FALSE)</f>
        <v>34937</v>
      </c>
    </row>
    <row r="2087" spans="2:7" ht="16.5" customHeight="1" x14ac:dyDescent="0.25">
      <c r="B2087" s="113" t="s">
        <v>1132</v>
      </c>
      <c r="C2087" s="128" t="s">
        <v>46</v>
      </c>
      <c r="D2087" s="129">
        <v>40</v>
      </c>
      <c r="E2087" s="130">
        <v>1987</v>
      </c>
      <c r="F2087" s="130">
        <f>訂單詳細資料表格[[#This Row],[數量]]*訂單詳細資料表格[[#This Row],[售價]]</f>
        <v>79480</v>
      </c>
      <c r="G2087" s="131">
        <f>訂單詳細資料表格[[#This Row],[數量]]*VLOOKUP(訂單詳細資料表格[[#This Row],[產品編號]],產品資料表格[],4,FALSE)</f>
        <v>46160</v>
      </c>
    </row>
    <row r="2088" spans="2:7" ht="16.5" customHeight="1" x14ac:dyDescent="0.25">
      <c r="B2088" s="113" t="s">
        <v>1132</v>
      </c>
      <c r="C2088" s="128" t="s">
        <v>51</v>
      </c>
      <c r="D2088" s="129">
        <v>44</v>
      </c>
      <c r="E2088" s="130">
        <v>2440</v>
      </c>
      <c r="F2088" s="130">
        <f>訂單詳細資料表格[[#This Row],[數量]]*訂單詳細資料表格[[#This Row],[售價]]</f>
        <v>107360</v>
      </c>
      <c r="G2088" s="131">
        <f>訂單詳細資料表格[[#This Row],[數量]]*VLOOKUP(訂單詳細資料表格[[#This Row],[產品編號]],產品資料表格[],4,FALSE)</f>
        <v>50380</v>
      </c>
    </row>
    <row r="2089" spans="2:7" ht="16.5" customHeight="1" x14ac:dyDescent="0.25">
      <c r="B2089" s="113" t="s">
        <v>761</v>
      </c>
      <c r="C2089" s="128" t="s">
        <v>17</v>
      </c>
      <c r="D2089" s="129">
        <v>47</v>
      </c>
      <c r="E2089" s="130">
        <v>142</v>
      </c>
      <c r="F2089" s="130">
        <f>訂單詳細資料表格[[#This Row],[數量]]*訂單詳細資料表格[[#This Row],[售價]]</f>
        <v>6674</v>
      </c>
      <c r="G2089" s="131">
        <f>訂單詳細資料表格[[#This Row],[數量]]*VLOOKUP(訂單詳細資料表格[[#This Row],[產品編號]],產品資料表格[],4,FALSE)</f>
        <v>4982</v>
      </c>
    </row>
    <row r="2090" spans="2:7" ht="16.5" customHeight="1" x14ac:dyDescent="0.25">
      <c r="B2090" s="113" t="s">
        <v>761</v>
      </c>
      <c r="C2090" s="128" t="s">
        <v>5</v>
      </c>
      <c r="D2090" s="129">
        <v>31</v>
      </c>
      <c r="E2090" s="130">
        <v>268</v>
      </c>
      <c r="F2090" s="130">
        <f>訂單詳細資料表格[[#This Row],[數量]]*訂單詳細資料表格[[#This Row],[售價]]</f>
        <v>8308</v>
      </c>
      <c r="G2090" s="131">
        <f>訂單詳細資料表格[[#This Row],[數量]]*VLOOKUP(訂單詳細資料表格[[#This Row],[產品編號]],產品資料表格[],4,FALSE)</f>
        <v>6510</v>
      </c>
    </row>
    <row r="2091" spans="2:7" ht="16.5" customHeight="1" x14ac:dyDescent="0.25">
      <c r="B2091" s="113" t="s">
        <v>863</v>
      </c>
      <c r="C2091" s="128" t="s">
        <v>0</v>
      </c>
      <c r="D2091" s="129">
        <v>50</v>
      </c>
      <c r="E2091" s="130">
        <v>1818</v>
      </c>
      <c r="F2091" s="130">
        <f>訂單詳細資料表格[[#This Row],[數量]]*訂單詳細資料表格[[#This Row],[售價]]</f>
        <v>90900</v>
      </c>
      <c r="G2091" s="131">
        <f>訂單詳細資料表格[[#This Row],[數量]]*VLOOKUP(訂單詳細資料表格[[#This Row],[產品編號]],產品資料表格[],4,FALSE)</f>
        <v>54950</v>
      </c>
    </row>
    <row r="2092" spans="2:7" ht="16.5" customHeight="1" x14ac:dyDescent="0.25">
      <c r="B2092" s="113" t="s">
        <v>863</v>
      </c>
      <c r="C2092" s="128" t="s">
        <v>43</v>
      </c>
      <c r="D2092" s="129">
        <v>26</v>
      </c>
      <c r="E2092" s="130">
        <v>1421</v>
      </c>
      <c r="F2092" s="130">
        <f>訂單詳細資料表格[[#This Row],[數量]]*訂單詳細資料表格[[#This Row],[售價]]</f>
        <v>36946</v>
      </c>
      <c r="G2092" s="131">
        <f>訂單詳細資料表格[[#This Row],[數量]]*VLOOKUP(訂單詳細資料表格[[#This Row],[產品編號]],產品資料表格[],4,FALSE)</f>
        <v>27378</v>
      </c>
    </row>
    <row r="2093" spans="2:7" ht="16.5" customHeight="1" x14ac:dyDescent="0.25">
      <c r="B2093" s="113" t="s">
        <v>863</v>
      </c>
      <c r="C2093" s="128" t="s">
        <v>38</v>
      </c>
      <c r="D2093" s="129">
        <v>57</v>
      </c>
      <c r="E2093" s="130">
        <v>1585</v>
      </c>
      <c r="F2093" s="130">
        <f>訂單詳細資料表格[[#This Row],[數量]]*訂單詳細資料表格[[#This Row],[售價]]</f>
        <v>90345</v>
      </c>
      <c r="G2093" s="131">
        <f>訂單詳細資料表格[[#This Row],[數量]]*VLOOKUP(訂單詳細資料表格[[#This Row],[產品編號]],產品資料表格[],4,FALSE)</f>
        <v>60876</v>
      </c>
    </row>
    <row r="2094" spans="2:7" ht="16.5" customHeight="1" x14ac:dyDescent="0.25">
      <c r="B2094" s="113" t="s">
        <v>863</v>
      </c>
      <c r="C2094" s="128" t="s">
        <v>13</v>
      </c>
      <c r="D2094" s="129">
        <v>34</v>
      </c>
      <c r="E2094" s="130">
        <v>517</v>
      </c>
      <c r="F2094" s="130">
        <f>訂單詳細資料表格[[#This Row],[數量]]*訂單詳細資料表格[[#This Row],[售價]]</f>
        <v>17578</v>
      </c>
      <c r="G2094" s="131">
        <f>訂單詳細資料表格[[#This Row],[數量]]*VLOOKUP(訂單詳細資料表格[[#This Row],[產品編號]],產品資料表格[],4,FALSE)</f>
        <v>8024</v>
      </c>
    </row>
    <row r="2095" spans="2:7" ht="16.5" customHeight="1" x14ac:dyDescent="0.25">
      <c r="B2095" s="113" t="s">
        <v>863</v>
      </c>
      <c r="C2095" s="128" t="s">
        <v>52</v>
      </c>
      <c r="D2095" s="129">
        <v>46</v>
      </c>
      <c r="E2095" s="130">
        <v>748</v>
      </c>
      <c r="F2095" s="130">
        <f>訂單詳細資料表格[[#This Row],[數量]]*訂單詳細資料表格[[#This Row],[售價]]</f>
        <v>34408</v>
      </c>
      <c r="G2095" s="131">
        <f>訂單詳細資料表格[[#This Row],[數量]]*VLOOKUP(訂單詳細資料表格[[#This Row],[產品編號]],產品資料表格[],4,FALSE)</f>
        <v>18354</v>
      </c>
    </row>
    <row r="2096" spans="2:7" ht="16.5" customHeight="1" x14ac:dyDescent="0.25">
      <c r="B2096" s="113" t="s">
        <v>863</v>
      </c>
      <c r="C2096" s="128" t="s">
        <v>34</v>
      </c>
      <c r="D2096" s="129">
        <v>44</v>
      </c>
      <c r="E2096" s="130">
        <v>1270</v>
      </c>
      <c r="F2096" s="130">
        <f>訂單詳細資料表格[[#This Row],[數量]]*訂單詳細資料表格[[#This Row],[售價]]</f>
        <v>55880</v>
      </c>
      <c r="G2096" s="131">
        <f>訂單詳細資料表格[[#This Row],[數量]]*VLOOKUP(訂單詳細資料表格[[#This Row],[產品編號]],產品資料表格[],4,FALSE)</f>
        <v>30228</v>
      </c>
    </row>
    <row r="2097" spans="2:7" ht="16.5" customHeight="1" x14ac:dyDescent="0.25">
      <c r="B2097" s="113" t="s">
        <v>763</v>
      </c>
      <c r="C2097" s="128" t="s">
        <v>52</v>
      </c>
      <c r="D2097" s="129">
        <v>41</v>
      </c>
      <c r="E2097" s="130">
        <v>555</v>
      </c>
      <c r="F2097" s="130">
        <f>訂單詳細資料表格[[#This Row],[數量]]*訂單詳細資料表格[[#This Row],[售價]]</f>
        <v>22755</v>
      </c>
      <c r="G2097" s="131">
        <f>訂單詳細資料表格[[#This Row],[數量]]*VLOOKUP(訂單詳細資料表格[[#This Row],[產品編號]],產品資料表格[],4,FALSE)</f>
        <v>16359</v>
      </c>
    </row>
    <row r="2098" spans="2:7" ht="16.5" customHeight="1" x14ac:dyDescent="0.25">
      <c r="B2098" s="113" t="s">
        <v>864</v>
      </c>
      <c r="C2098" s="128" t="s">
        <v>45</v>
      </c>
      <c r="D2098" s="129">
        <v>31</v>
      </c>
      <c r="E2098" s="130">
        <v>1307</v>
      </c>
      <c r="F2098" s="130">
        <f>訂單詳細資料表格[[#This Row],[數量]]*訂單詳細資料表格[[#This Row],[售價]]</f>
        <v>40517</v>
      </c>
      <c r="G2098" s="131">
        <f>訂單詳細資料表格[[#This Row],[數量]]*VLOOKUP(訂單詳細資料表格[[#This Row],[產品編號]],產品資料表格[],4,FALSE)</f>
        <v>18538</v>
      </c>
    </row>
    <row r="2099" spans="2:7" ht="16.5" customHeight="1" x14ac:dyDescent="0.25">
      <c r="B2099" s="113" t="s">
        <v>865</v>
      </c>
      <c r="C2099" s="128" t="s">
        <v>35</v>
      </c>
      <c r="D2099" s="129">
        <v>27</v>
      </c>
      <c r="E2099" s="130">
        <v>1812</v>
      </c>
      <c r="F2099" s="130">
        <f>訂單詳細資料表格[[#This Row],[數量]]*訂單詳細資料表格[[#This Row],[售價]]</f>
        <v>48924</v>
      </c>
      <c r="G2099" s="131">
        <f>訂單詳細資料表格[[#This Row],[數量]]*VLOOKUP(訂單詳細資料表格[[#This Row],[產品編號]],產品資料表格[],4,FALSE)</f>
        <v>25137</v>
      </c>
    </row>
    <row r="2100" spans="2:7" ht="16.5" customHeight="1" x14ac:dyDescent="0.25">
      <c r="B2100" s="113" t="s">
        <v>865</v>
      </c>
      <c r="C2100" s="128" t="s">
        <v>12</v>
      </c>
      <c r="D2100" s="129">
        <v>46</v>
      </c>
      <c r="E2100" s="130">
        <v>2499</v>
      </c>
      <c r="F2100" s="130">
        <f>訂單詳細資料表格[[#This Row],[數量]]*訂單詳細資料表格[[#This Row],[售價]]</f>
        <v>114954</v>
      </c>
      <c r="G2100" s="131">
        <f>訂單詳細資料表格[[#This Row],[數量]]*VLOOKUP(訂單詳細資料表格[[#This Row],[產品編號]],產品資料表格[],4,FALSE)</f>
        <v>51612</v>
      </c>
    </row>
    <row r="2101" spans="2:7" ht="16.5" customHeight="1" x14ac:dyDescent="0.25">
      <c r="B2101" s="113" t="s">
        <v>866</v>
      </c>
      <c r="C2101" s="128" t="s">
        <v>50</v>
      </c>
      <c r="D2101" s="129">
        <v>60</v>
      </c>
      <c r="E2101" s="130">
        <v>300</v>
      </c>
      <c r="F2101" s="130">
        <f>訂單詳細資料表格[[#This Row],[數量]]*訂單詳細資料表格[[#This Row],[售價]]</f>
        <v>18000</v>
      </c>
      <c r="G2101" s="131">
        <f>訂單詳細資料表格[[#This Row],[數量]]*VLOOKUP(訂單詳細資料表格[[#This Row],[產品編號]],產品資料表格[],4,FALSE)</f>
        <v>14640</v>
      </c>
    </row>
    <row r="2102" spans="2:7" ht="16.5" customHeight="1" x14ac:dyDescent="0.25">
      <c r="B2102" s="113" t="s">
        <v>866</v>
      </c>
      <c r="C2102" s="128" t="s">
        <v>53</v>
      </c>
      <c r="D2102" s="129">
        <v>32</v>
      </c>
      <c r="E2102" s="130">
        <v>1128</v>
      </c>
      <c r="F2102" s="130">
        <f>訂單詳細資料表格[[#This Row],[數量]]*訂單詳細資料表格[[#This Row],[售價]]</f>
        <v>36096</v>
      </c>
      <c r="G2102" s="131">
        <f>訂單詳細資料表格[[#This Row],[數量]]*VLOOKUP(訂單詳細資料表格[[#This Row],[產品編號]],產品資料表格[],4,FALSE)</f>
        <v>24224</v>
      </c>
    </row>
    <row r="2103" spans="2:7" ht="16.5" customHeight="1" x14ac:dyDescent="0.25">
      <c r="B2103" s="113" t="s">
        <v>1133</v>
      </c>
      <c r="C2103" s="128" t="s">
        <v>5</v>
      </c>
      <c r="D2103" s="129">
        <v>45</v>
      </c>
      <c r="E2103" s="130">
        <v>441</v>
      </c>
      <c r="F2103" s="130">
        <f>訂單詳細資料表格[[#This Row],[數量]]*訂單詳細資料表格[[#This Row],[售價]]</f>
        <v>19845</v>
      </c>
      <c r="G2103" s="131">
        <f>訂單詳細資料表格[[#This Row],[數量]]*VLOOKUP(訂單詳細資料表格[[#This Row],[產品編號]],產品資料表格[],4,FALSE)</f>
        <v>9450</v>
      </c>
    </row>
    <row r="2104" spans="2:7" ht="16.5" customHeight="1" x14ac:dyDescent="0.25">
      <c r="B2104" s="113" t="s">
        <v>867</v>
      </c>
      <c r="C2104" s="128" t="s">
        <v>38</v>
      </c>
      <c r="D2104" s="129">
        <v>24</v>
      </c>
      <c r="E2104" s="130">
        <v>1613</v>
      </c>
      <c r="F2104" s="130">
        <f>訂單詳細資料表格[[#This Row],[數量]]*訂單詳細資料表格[[#This Row],[售價]]</f>
        <v>38712</v>
      </c>
      <c r="G2104" s="131">
        <f>訂單詳細資料表格[[#This Row],[數量]]*VLOOKUP(訂單詳細資料表格[[#This Row],[產品編號]],產品資料表格[],4,FALSE)</f>
        <v>25632</v>
      </c>
    </row>
    <row r="2105" spans="2:7" ht="16.5" customHeight="1" x14ac:dyDescent="0.25">
      <c r="B2105" s="113" t="s">
        <v>867</v>
      </c>
      <c r="C2105" s="128" t="s">
        <v>51</v>
      </c>
      <c r="D2105" s="129">
        <v>45</v>
      </c>
      <c r="E2105" s="130">
        <v>2237</v>
      </c>
      <c r="F2105" s="130">
        <f>訂單詳細資料表格[[#This Row],[數量]]*訂單詳細資料表格[[#This Row],[售價]]</f>
        <v>100665</v>
      </c>
      <c r="G2105" s="131">
        <f>訂單詳細資料表格[[#This Row],[數量]]*VLOOKUP(訂單詳細資料表格[[#This Row],[產品編號]],產品資料表格[],4,FALSE)</f>
        <v>51525</v>
      </c>
    </row>
    <row r="2106" spans="2:7" ht="16.5" customHeight="1" x14ac:dyDescent="0.25">
      <c r="B2106" s="113" t="s">
        <v>867</v>
      </c>
      <c r="C2106" s="128" t="s">
        <v>36</v>
      </c>
      <c r="D2106" s="129">
        <v>31</v>
      </c>
      <c r="E2106" s="130">
        <v>2019</v>
      </c>
      <c r="F2106" s="130">
        <f>訂單詳細資料表格[[#This Row],[數量]]*訂單詳細資料表格[[#This Row],[售價]]</f>
        <v>62589</v>
      </c>
      <c r="G2106" s="131">
        <f>訂單詳細資料表格[[#This Row],[數量]]*VLOOKUP(訂單詳細資料表格[[#This Row],[產品編號]],產品資料表格[],4,FALSE)</f>
        <v>30752</v>
      </c>
    </row>
    <row r="2107" spans="2:7" ht="16.5" customHeight="1" x14ac:dyDescent="0.25">
      <c r="B2107" s="113" t="s">
        <v>867</v>
      </c>
      <c r="C2107" s="128" t="s">
        <v>173</v>
      </c>
      <c r="D2107" s="129">
        <v>42</v>
      </c>
      <c r="E2107" s="130">
        <v>1220</v>
      </c>
      <c r="F2107" s="130">
        <f>訂單詳細資料表格[[#This Row],[數量]]*訂單詳細資料表格[[#This Row],[售價]]</f>
        <v>51240</v>
      </c>
      <c r="G2107" s="131">
        <f>訂單詳細資料表格[[#This Row],[數量]]*VLOOKUP(訂單詳細資料表格[[#This Row],[產品編號]],產品資料表格[],4,FALSE)</f>
        <v>30366</v>
      </c>
    </row>
    <row r="2108" spans="2:7" ht="16.5" customHeight="1" x14ac:dyDescent="0.25">
      <c r="B2108" s="113" t="s">
        <v>867</v>
      </c>
      <c r="C2108" s="128" t="s">
        <v>31</v>
      </c>
      <c r="D2108" s="129">
        <v>16</v>
      </c>
      <c r="E2108" s="130">
        <v>1664</v>
      </c>
      <c r="F2108" s="130">
        <f>訂單詳細資料表格[[#This Row],[數量]]*訂單詳細資料表格[[#This Row],[售價]]</f>
        <v>26624</v>
      </c>
      <c r="G2108" s="131">
        <f>訂單詳細資料表格[[#This Row],[數量]]*VLOOKUP(訂單詳細資料表格[[#This Row],[產品編號]],產品資料表格[],4,FALSE)</f>
        <v>15152</v>
      </c>
    </row>
    <row r="2109" spans="2:7" ht="16.5" customHeight="1" x14ac:dyDescent="0.25">
      <c r="B2109" s="113" t="s">
        <v>867</v>
      </c>
      <c r="C2109" s="128" t="s">
        <v>10</v>
      </c>
      <c r="D2109" s="129">
        <v>28</v>
      </c>
      <c r="E2109" s="130">
        <v>1808</v>
      </c>
      <c r="F2109" s="130">
        <f>訂單詳細資料表格[[#This Row],[數量]]*訂單詳細資料表格[[#This Row],[售價]]</f>
        <v>50624</v>
      </c>
      <c r="G2109" s="131">
        <f>訂單詳細資料表格[[#This Row],[數量]]*VLOOKUP(訂單詳細資料表格[[#This Row],[產品編號]],產品資料表格[],4,FALSE)</f>
        <v>19964</v>
      </c>
    </row>
    <row r="2110" spans="2:7" ht="16.5" customHeight="1" x14ac:dyDescent="0.25">
      <c r="B2110" s="113" t="s">
        <v>868</v>
      </c>
      <c r="C2110" s="128" t="s">
        <v>49</v>
      </c>
      <c r="D2110" s="129">
        <v>29</v>
      </c>
      <c r="E2110" s="130">
        <v>1491</v>
      </c>
      <c r="F2110" s="130">
        <f>訂單詳細資料表格[[#This Row],[數量]]*訂單詳細資料表格[[#This Row],[售價]]</f>
        <v>43239</v>
      </c>
      <c r="G2110" s="131">
        <f>訂單詳細資料表格[[#This Row],[數量]]*VLOOKUP(訂單詳細資料表格[[#This Row],[產品編號]],產品資料表格[],4,FALSE)</f>
        <v>33698</v>
      </c>
    </row>
    <row r="2111" spans="2:7" ht="16.5" customHeight="1" x14ac:dyDescent="0.25">
      <c r="B2111" s="113" t="s">
        <v>868</v>
      </c>
      <c r="C2111" s="128" t="s">
        <v>5</v>
      </c>
      <c r="D2111" s="129">
        <v>48</v>
      </c>
      <c r="E2111" s="130">
        <v>334</v>
      </c>
      <c r="F2111" s="130">
        <f>訂單詳細資料表格[[#This Row],[數量]]*訂單詳細資料表格[[#This Row],[售價]]</f>
        <v>16032</v>
      </c>
      <c r="G2111" s="131">
        <f>訂單詳細資料表格[[#This Row],[數量]]*VLOOKUP(訂單詳細資料表格[[#This Row],[產品編號]],產品資料表格[],4,FALSE)</f>
        <v>10080</v>
      </c>
    </row>
    <row r="2112" spans="2:7" ht="16.5" customHeight="1" x14ac:dyDescent="0.25">
      <c r="B2112" s="113" t="s">
        <v>868</v>
      </c>
      <c r="C2112" s="128" t="s">
        <v>51</v>
      </c>
      <c r="D2112" s="129">
        <v>22</v>
      </c>
      <c r="E2112" s="130">
        <v>1499</v>
      </c>
      <c r="F2112" s="130">
        <f>訂單詳細資料表格[[#This Row],[數量]]*訂單詳細資料表格[[#This Row],[售價]]</f>
        <v>32978</v>
      </c>
      <c r="G2112" s="131">
        <f>訂單詳細資料表格[[#This Row],[數量]]*VLOOKUP(訂單詳細資料表格[[#This Row],[產品編號]],產品資料表格[],4,FALSE)</f>
        <v>25190</v>
      </c>
    </row>
    <row r="2113" spans="2:7" ht="16.5" customHeight="1" x14ac:dyDescent="0.25">
      <c r="B2113" s="113" t="s">
        <v>868</v>
      </c>
      <c r="C2113" s="128" t="s">
        <v>40</v>
      </c>
      <c r="D2113" s="129">
        <v>39</v>
      </c>
      <c r="E2113" s="130">
        <v>150</v>
      </c>
      <c r="F2113" s="130">
        <f>訂單詳細資料表格[[#This Row],[數量]]*訂單詳細資料表格[[#This Row],[售價]]</f>
        <v>5850</v>
      </c>
      <c r="G2113" s="131">
        <f>訂單詳細資料表格[[#This Row],[數量]]*VLOOKUP(訂單詳細資料表格[[#This Row],[產品編號]],產品資料表格[],4,FALSE)</f>
        <v>3822</v>
      </c>
    </row>
    <row r="2114" spans="2:7" ht="16.5" customHeight="1" x14ac:dyDescent="0.25">
      <c r="B2114" s="113" t="s">
        <v>868</v>
      </c>
      <c r="C2114" s="128" t="s">
        <v>173</v>
      </c>
      <c r="D2114" s="129">
        <v>71</v>
      </c>
      <c r="E2114" s="130">
        <v>1147</v>
      </c>
      <c r="F2114" s="130">
        <f>訂單詳細資料表格[[#This Row],[數量]]*訂單詳細資料表格[[#This Row],[售價]]</f>
        <v>81437</v>
      </c>
      <c r="G2114" s="131">
        <f>訂單詳細資料表格[[#This Row],[數量]]*VLOOKUP(訂單詳細資料表格[[#This Row],[產品編號]],產品資料表格[],4,FALSE)</f>
        <v>51333</v>
      </c>
    </row>
    <row r="2115" spans="2:7" ht="16.5" customHeight="1" x14ac:dyDescent="0.25">
      <c r="B2115" s="113" t="s">
        <v>868</v>
      </c>
      <c r="C2115" s="128" t="s">
        <v>31</v>
      </c>
      <c r="D2115" s="129">
        <v>37</v>
      </c>
      <c r="E2115" s="130">
        <v>1688</v>
      </c>
      <c r="F2115" s="130">
        <f>訂單詳細資料表格[[#This Row],[數量]]*訂單詳細資料表格[[#This Row],[售價]]</f>
        <v>62456</v>
      </c>
      <c r="G2115" s="131">
        <f>訂單詳細資料表格[[#This Row],[數量]]*VLOOKUP(訂單詳細資料表格[[#This Row],[產品編號]],產品資料表格[],4,FALSE)</f>
        <v>35039</v>
      </c>
    </row>
    <row r="2116" spans="2:7" ht="16.5" customHeight="1" x14ac:dyDescent="0.25">
      <c r="B2116" s="113" t="s">
        <v>868</v>
      </c>
      <c r="C2116" s="128" t="s">
        <v>19</v>
      </c>
      <c r="D2116" s="129">
        <v>12</v>
      </c>
      <c r="E2116" s="130">
        <v>386</v>
      </c>
      <c r="F2116" s="130">
        <f>訂單詳細資料表格[[#This Row],[數量]]*訂單詳細資料表格[[#This Row],[售價]]</f>
        <v>4632</v>
      </c>
      <c r="G2116" s="131">
        <f>訂單詳細資料表格[[#This Row],[數量]]*VLOOKUP(訂單詳細資料表格[[#This Row],[產品編號]],產品資料表格[],4,FALSE)</f>
        <v>3600</v>
      </c>
    </row>
    <row r="2117" spans="2:7" ht="16.5" customHeight="1" x14ac:dyDescent="0.25">
      <c r="B2117" s="113" t="s">
        <v>869</v>
      </c>
      <c r="C2117" s="128" t="s">
        <v>14</v>
      </c>
      <c r="D2117" s="129">
        <v>26</v>
      </c>
      <c r="E2117" s="130">
        <v>992</v>
      </c>
      <c r="F2117" s="130">
        <f>訂單詳細資料表格[[#This Row],[數量]]*訂單詳細資料表格[[#This Row],[售價]]</f>
        <v>25792</v>
      </c>
      <c r="G2117" s="131">
        <f>訂單詳細資料表格[[#This Row],[數量]]*VLOOKUP(訂單詳細資料表格[[#This Row],[產品編號]],產品資料表格[],4,FALSE)</f>
        <v>15860</v>
      </c>
    </row>
    <row r="2118" spans="2:7" ht="16.5" customHeight="1" x14ac:dyDescent="0.25">
      <c r="B2118" s="113" t="s">
        <v>869</v>
      </c>
      <c r="C2118" s="128" t="s">
        <v>38</v>
      </c>
      <c r="D2118" s="129">
        <v>60</v>
      </c>
      <c r="E2118" s="130">
        <v>2503</v>
      </c>
      <c r="F2118" s="130">
        <f>訂單詳細資料表格[[#This Row],[數量]]*訂單詳細資料表格[[#This Row],[售價]]</f>
        <v>150180</v>
      </c>
      <c r="G2118" s="131">
        <f>訂單詳細資料表格[[#This Row],[數量]]*VLOOKUP(訂單詳細資料表格[[#This Row],[產品編號]],產品資料表格[],4,FALSE)</f>
        <v>64080</v>
      </c>
    </row>
    <row r="2119" spans="2:7" ht="16.5" customHeight="1" x14ac:dyDescent="0.25">
      <c r="B2119" s="113" t="s">
        <v>869</v>
      </c>
      <c r="C2119" s="128" t="s">
        <v>17</v>
      </c>
      <c r="D2119" s="129">
        <v>53</v>
      </c>
      <c r="E2119" s="130">
        <v>152</v>
      </c>
      <c r="F2119" s="130">
        <f>訂單詳細資料表格[[#This Row],[數量]]*訂單詳細資料表格[[#This Row],[售價]]</f>
        <v>8056</v>
      </c>
      <c r="G2119" s="131">
        <f>訂單詳細資料表格[[#This Row],[數量]]*VLOOKUP(訂單詳細資料表格[[#This Row],[產品編號]],產品資料表格[],4,FALSE)</f>
        <v>5618</v>
      </c>
    </row>
    <row r="2120" spans="2:7" ht="16.5" customHeight="1" x14ac:dyDescent="0.25">
      <c r="B2120" s="113" t="s">
        <v>869</v>
      </c>
      <c r="C2120" s="128" t="s">
        <v>51</v>
      </c>
      <c r="D2120" s="129">
        <v>38</v>
      </c>
      <c r="E2120" s="130">
        <v>1517</v>
      </c>
      <c r="F2120" s="130">
        <f>訂單詳細資料表格[[#This Row],[數量]]*訂單詳細資料表格[[#This Row],[售價]]</f>
        <v>57646</v>
      </c>
      <c r="G2120" s="131">
        <f>訂單詳細資料表格[[#This Row],[數量]]*VLOOKUP(訂單詳細資料表格[[#This Row],[產品編號]],產品資料表格[],4,FALSE)</f>
        <v>43510</v>
      </c>
    </row>
    <row r="2121" spans="2:7" ht="16.5" customHeight="1" x14ac:dyDescent="0.25">
      <c r="B2121" s="113" t="s">
        <v>869</v>
      </c>
      <c r="C2121" s="128" t="s">
        <v>36</v>
      </c>
      <c r="D2121" s="129">
        <v>55</v>
      </c>
      <c r="E2121" s="130">
        <v>2200</v>
      </c>
      <c r="F2121" s="130">
        <f>訂單詳細資料表格[[#This Row],[數量]]*訂單詳細資料表格[[#This Row],[售價]]</f>
        <v>121000</v>
      </c>
      <c r="G2121" s="131">
        <f>訂單詳細資料表格[[#This Row],[數量]]*VLOOKUP(訂單詳細資料表格[[#This Row],[產品編號]],產品資料表格[],4,FALSE)</f>
        <v>54560</v>
      </c>
    </row>
    <row r="2122" spans="2:7" ht="16.5" customHeight="1" x14ac:dyDescent="0.25">
      <c r="B2122" s="113" t="s">
        <v>870</v>
      </c>
      <c r="C2122" s="128" t="s">
        <v>0</v>
      </c>
      <c r="D2122" s="129">
        <v>55</v>
      </c>
      <c r="E2122" s="130">
        <v>1969</v>
      </c>
      <c r="F2122" s="130">
        <f>訂單詳細資料表格[[#This Row],[數量]]*訂單詳細資料表格[[#This Row],[售價]]</f>
        <v>108295</v>
      </c>
      <c r="G2122" s="131">
        <f>訂單詳細資料表格[[#This Row],[數量]]*VLOOKUP(訂單詳細資料表格[[#This Row],[產品編號]],產品資料表格[],4,FALSE)</f>
        <v>60445</v>
      </c>
    </row>
    <row r="2123" spans="2:7" ht="16.5" customHeight="1" x14ac:dyDescent="0.25">
      <c r="B2123" s="113" t="s">
        <v>870</v>
      </c>
      <c r="C2123" s="128" t="s">
        <v>22</v>
      </c>
      <c r="D2123" s="129">
        <v>26</v>
      </c>
      <c r="E2123" s="130">
        <v>1194</v>
      </c>
      <c r="F2123" s="130">
        <f>訂單詳細資料表格[[#This Row],[數量]]*訂單詳細資料表格[[#This Row],[售價]]</f>
        <v>31044</v>
      </c>
      <c r="G2123" s="131">
        <f>訂單詳細資料表格[[#This Row],[數量]]*VLOOKUP(訂單詳細資料表格[[#This Row],[產品編號]],產品資料表格[],4,FALSE)</f>
        <v>21372</v>
      </c>
    </row>
    <row r="2124" spans="2:7" ht="16.5" customHeight="1" x14ac:dyDescent="0.25">
      <c r="B2124" s="113" t="s">
        <v>870</v>
      </c>
      <c r="C2124" s="128" t="s">
        <v>47</v>
      </c>
      <c r="D2124" s="129">
        <v>15</v>
      </c>
      <c r="E2124" s="130">
        <v>431</v>
      </c>
      <c r="F2124" s="130">
        <f>訂單詳細資料表格[[#This Row],[數量]]*訂單詳細資料表格[[#This Row],[售價]]</f>
        <v>6465</v>
      </c>
      <c r="G2124" s="131">
        <f>訂單詳細資料表格[[#This Row],[數量]]*VLOOKUP(訂單詳細資料表格[[#This Row],[產品編號]],產品資料表格[],4,FALSE)</f>
        <v>3465</v>
      </c>
    </row>
    <row r="2125" spans="2:7" ht="16.5" customHeight="1" x14ac:dyDescent="0.25">
      <c r="B2125" s="113" t="s">
        <v>871</v>
      </c>
      <c r="C2125" s="128" t="s">
        <v>15</v>
      </c>
      <c r="D2125" s="129">
        <v>60</v>
      </c>
      <c r="E2125" s="130">
        <v>1563</v>
      </c>
      <c r="F2125" s="130">
        <f>訂單詳細資料表格[[#This Row],[數量]]*訂單詳細資料表格[[#This Row],[售價]]</f>
        <v>93780</v>
      </c>
      <c r="G2125" s="131">
        <f>訂單詳細資料表格[[#This Row],[數量]]*VLOOKUP(訂單詳細資料表格[[#This Row],[產品編號]],產品資料表格[],4,FALSE)</f>
        <v>39540</v>
      </c>
    </row>
    <row r="2126" spans="2:7" ht="16.5" customHeight="1" x14ac:dyDescent="0.25">
      <c r="B2126" s="113" t="s">
        <v>871</v>
      </c>
      <c r="C2126" s="128" t="s">
        <v>51</v>
      </c>
      <c r="D2126" s="129">
        <v>52</v>
      </c>
      <c r="E2126" s="130">
        <v>2455</v>
      </c>
      <c r="F2126" s="130">
        <f>訂單詳細資料表格[[#This Row],[數量]]*訂單詳細資料表格[[#This Row],[售價]]</f>
        <v>127660</v>
      </c>
      <c r="G2126" s="131">
        <f>訂單詳細資料表格[[#This Row],[數量]]*VLOOKUP(訂單詳細資料表格[[#This Row],[產品編號]],產品資料表格[],4,FALSE)</f>
        <v>59540</v>
      </c>
    </row>
    <row r="2127" spans="2:7" ht="16.5" customHeight="1" x14ac:dyDescent="0.25">
      <c r="B2127" s="113" t="s">
        <v>871</v>
      </c>
      <c r="C2127" s="128" t="s">
        <v>31</v>
      </c>
      <c r="D2127" s="129">
        <v>63</v>
      </c>
      <c r="E2127" s="130">
        <v>1586</v>
      </c>
      <c r="F2127" s="130">
        <f>訂單詳細資料表格[[#This Row],[數量]]*訂單詳細資料表格[[#This Row],[售價]]</f>
        <v>99918</v>
      </c>
      <c r="G2127" s="131">
        <f>訂單詳細資料表格[[#This Row],[數量]]*VLOOKUP(訂單詳細資料表格[[#This Row],[產品編號]],產品資料表格[],4,FALSE)</f>
        <v>59661</v>
      </c>
    </row>
    <row r="2128" spans="2:7" ht="16.5" customHeight="1" x14ac:dyDescent="0.25">
      <c r="B2128" s="113" t="s">
        <v>872</v>
      </c>
      <c r="C2128" s="128" t="s">
        <v>54</v>
      </c>
      <c r="D2128" s="129">
        <v>31</v>
      </c>
      <c r="E2128" s="130">
        <v>203</v>
      </c>
      <c r="F2128" s="130">
        <f>訂單詳細資料表格[[#This Row],[數量]]*訂單詳細資料表格[[#This Row],[售價]]</f>
        <v>6293</v>
      </c>
      <c r="G2128" s="131">
        <f>訂單詳細資料表格[[#This Row],[數量]]*VLOOKUP(訂單詳細資料表格[[#This Row],[產品編號]],產品資料表格[],4,FALSE)</f>
        <v>2790</v>
      </c>
    </row>
    <row r="2129" spans="2:7" ht="16.5" customHeight="1" x14ac:dyDescent="0.25">
      <c r="B2129" s="113" t="s">
        <v>873</v>
      </c>
      <c r="C2129" s="128" t="s">
        <v>17</v>
      </c>
      <c r="D2129" s="129">
        <v>10</v>
      </c>
      <c r="E2129" s="130">
        <v>200</v>
      </c>
      <c r="F2129" s="130">
        <f>訂單詳細資料表格[[#This Row],[數量]]*訂單詳細資料表格[[#This Row],[售價]]</f>
        <v>2000</v>
      </c>
      <c r="G2129" s="131">
        <f>訂單詳細資料表格[[#This Row],[數量]]*VLOOKUP(訂單詳細資料表格[[#This Row],[產品編號]],產品資料表格[],4,FALSE)</f>
        <v>1060</v>
      </c>
    </row>
    <row r="2130" spans="2:7" ht="16.5" customHeight="1" x14ac:dyDescent="0.25">
      <c r="B2130" s="113" t="s">
        <v>1134</v>
      </c>
      <c r="C2130" s="128" t="s">
        <v>0</v>
      </c>
      <c r="D2130" s="129">
        <v>61</v>
      </c>
      <c r="E2130" s="130">
        <v>1805</v>
      </c>
      <c r="F2130" s="130">
        <f>訂單詳細資料表格[[#This Row],[數量]]*訂單詳細資料表格[[#This Row],[售價]]</f>
        <v>110105</v>
      </c>
      <c r="G2130" s="131">
        <f>訂單詳細資料表格[[#This Row],[數量]]*VLOOKUP(訂單詳細資料表格[[#This Row],[產品編號]],產品資料表格[],4,FALSE)</f>
        <v>67039</v>
      </c>
    </row>
    <row r="2131" spans="2:7" ht="16.5" customHeight="1" x14ac:dyDescent="0.25">
      <c r="B2131" s="113" t="s">
        <v>1134</v>
      </c>
      <c r="C2131" s="128" t="s">
        <v>37</v>
      </c>
      <c r="D2131" s="129">
        <v>25</v>
      </c>
      <c r="E2131" s="130">
        <v>1314</v>
      </c>
      <c r="F2131" s="130">
        <f>訂單詳細資料表格[[#This Row],[數量]]*訂單詳細資料表格[[#This Row],[售價]]</f>
        <v>32850</v>
      </c>
      <c r="G2131" s="131">
        <f>訂單詳細資料表格[[#This Row],[數量]]*VLOOKUP(訂單詳細資料表格[[#This Row],[產品編號]],產品資料表格[],4,FALSE)</f>
        <v>20125</v>
      </c>
    </row>
    <row r="2132" spans="2:7" ht="16.5" customHeight="1" x14ac:dyDescent="0.25">
      <c r="B2132" s="113" t="s">
        <v>874</v>
      </c>
      <c r="C2132" s="128" t="s">
        <v>43</v>
      </c>
      <c r="D2132" s="129">
        <v>52</v>
      </c>
      <c r="E2132" s="130">
        <v>1401</v>
      </c>
      <c r="F2132" s="130">
        <f>訂單詳細資料表格[[#This Row],[數量]]*訂單詳細資料表格[[#This Row],[售價]]</f>
        <v>72852</v>
      </c>
      <c r="G2132" s="131">
        <f>訂單詳細資料表格[[#This Row],[數量]]*VLOOKUP(訂單詳細資料表格[[#This Row],[產品編號]],產品資料表格[],4,FALSE)</f>
        <v>54756</v>
      </c>
    </row>
    <row r="2133" spans="2:7" ht="16.5" customHeight="1" x14ac:dyDescent="0.25">
      <c r="B2133" s="113" t="s">
        <v>874</v>
      </c>
      <c r="C2133" s="128" t="s">
        <v>5</v>
      </c>
      <c r="D2133" s="129">
        <v>35</v>
      </c>
      <c r="E2133" s="130">
        <v>517</v>
      </c>
      <c r="F2133" s="130">
        <f>訂單詳細資料表格[[#This Row],[數量]]*訂單詳細資料表格[[#This Row],[售價]]</f>
        <v>18095</v>
      </c>
      <c r="G2133" s="131">
        <f>訂單詳細資料表格[[#This Row],[數量]]*VLOOKUP(訂單詳細資料表格[[#This Row],[產品編號]],產品資料表格[],4,FALSE)</f>
        <v>7350</v>
      </c>
    </row>
    <row r="2134" spans="2:7" ht="16.5" customHeight="1" x14ac:dyDescent="0.25">
      <c r="B2134" s="113" t="s">
        <v>874</v>
      </c>
      <c r="C2134" s="128" t="s">
        <v>15</v>
      </c>
      <c r="D2134" s="129">
        <v>32</v>
      </c>
      <c r="E2134" s="130">
        <v>840</v>
      </c>
      <c r="F2134" s="130">
        <f>訂單詳細資料表格[[#This Row],[數量]]*訂單詳細資料表格[[#This Row],[售價]]</f>
        <v>26880</v>
      </c>
      <c r="G2134" s="131">
        <f>訂單詳細資料表格[[#This Row],[數量]]*VLOOKUP(訂單詳細資料表格[[#This Row],[產品編號]],產品資料表格[],4,FALSE)</f>
        <v>21088</v>
      </c>
    </row>
    <row r="2135" spans="2:7" ht="16.5" customHeight="1" x14ac:dyDescent="0.25">
      <c r="B2135" s="113" t="s">
        <v>874</v>
      </c>
      <c r="C2135" s="128" t="s">
        <v>44</v>
      </c>
      <c r="D2135" s="129">
        <v>48</v>
      </c>
      <c r="E2135" s="130">
        <v>958</v>
      </c>
      <c r="F2135" s="130">
        <f>訂單詳細資料表格[[#This Row],[數量]]*訂單詳細資料表格[[#This Row],[售價]]</f>
        <v>45984</v>
      </c>
      <c r="G2135" s="131">
        <f>訂單詳細資料表格[[#This Row],[數量]]*VLOOKUP(訂單詳細資料表格[[#This Row],[產品編號]],產品資料表格[],4,FALSE)</f>
        <v>26352</v>
      </c>
    </row>
    <row r="2136" spans="2:7" ht="16.5" customHeight="1" x14ac:dyDescent="0.25">
      <c r="B2136" s="113" t="s">
        <v>874</v>
      </c>
      <c r="C2136" s="128" t="s">
        <v>49</v>
      </c>
      <c r="D2136" s="129">
        <v>18</v>
      </c>
      <c r="E2136" s="130">
        <v>1695</v>
      </c>
      <c r="F2136" s="130">
        <f>訂單詳細資料表格[[#This Row],[數量]]*訂單詳細資料表格[[#This Row],[售價]]</f>
        <v>30510</v>
      </c>
      <c r="G2136" s="131">
        <f>訂單詳細資料表格[[#This Row],[數量]]*VLOOKUP(訂單詳細資料表格[[#This Row],[產品編號]],產品資料表格[],4,FALSE)</f>
        <v>20916</v>
      </c>
    </row>
    <row r="2137" spans="2:7" ht="16.5" customHeight="1" x14ac:dyDescent="0.25">
      <c r="B2137" s="113" t="s">
        <v>874</v>
      </c>
      <c r="C2137" s="128" t="s">
        <v>4</v>
      </c>
      <c r="D2137" s="129">
        <v>13</v>
      </c>
      <c r="E2137" s="130">
        <v>2604</v>
      </c>
      <c r="F2137" s="130">
        <f>訂單詳細資料表格[[#This Row],[數量]]*訂單詳細資料表格[[#This Row],[售價]]</f>
        <v>33852</v>
      </c>
      <c r="G2137" s="131">
        <f>訂單詳細資料表格[[#This Row],[數量]]*VLOOKUP(訂單詳細資料表格[[#This Row],[產品編號]],產品資料表格[],4,FALSE)</f>
        <v>14885</v>
      </c>
    </row>
    <row r="2138" spans="2:7" ht="16.5" customHeight="1" x14ac:dyDescent="0.25">
      <c r="B2138" s="113" t="s">
        <v>874</v>
      </c>
      <c r="C2138" s="128" t="s">
        <v>35</v>
      </c>
      <c r="D2138" s="129">
        <v>53</v>
      </c>
      <c r="E2138" s="130">
        <v>1220</v>
      </c>
      <c r="F2138" s="130">
        <f>訂單詳細資料表格[[#This Row],[數量]]*訂單詳細資料表格[[#This Row],[售價]]</f>
        <v>64660</v>
      </c>
      <c r="G2138" s="131">
        <f>訂單詳細資料表格[[#This Row],[數量]]*VLOOKUP(訂單詳細資料表格[[#This Row],[產品編號]],產品資料表格[],4,FALSE)</f>
        <v>49343</v>
      </c>
    </row>
    <row r="2139" spans="2:7" ht="16.5" customHeight="1" x14ac:dyDescent="0.25">
      <c r="B2139" s="113" t="s">
        <v>874</v>
      </c>
      <c r="C2139" s="128" t="s">
        <v>32</v>
      </c>
      <c r="D2139" s="129">
        <v>27</v>
      </c>
      <c r="E2139" s="130">
        <v>1062</v>
      </c>
      <c r="F2139" s="130">
        <f>訂單詳細資料表格[[#This Row],[數量]]*訂單詳細資料表格[[#This Row],[售價]]</f>
        <v>28674</v>
      </c>
      <c r="G2139" s="131">
        <f>訂單詳細資料表格[[#This Row],[數量]]*VLOOKUP(訂單詳細資料表格[[#This Row],[產品編號]],產品資料表格[],4,FALSE)</f>
        <v>21384</v>
      </c>
    </row>
    <row r="2140" spans="2:7" ht="16.5" customHeight="1" x14ac:dyDescent="0.25">
      <c r="B2140" s="113" t="s">
        <v>874</v>
      </c>
      <c r="C2140" s="128" t="s">
        <v>12</v>
      </c>
      <c r="D2140" s="129">
        <v>48</v>
      </c>
      <c r="E2140" s="130">
        <v>1562</v>
      </c>
      <c r="F2140" s="130">
        <f>訂單詳細資料表格[[#This Row],[數量]]*訂單詳細資料表格[[#This Row],[售價]]</f>
        <v>74976</v>
      </c>
      <c r="G2140" s="131">
        <f>訂單詳細資料表格[[#This Row],[數量]]*VLOOKUP(訂單詳細資料表格[[#This Row],[產品編號]],產品資料表格[],4,FALSE)</f>
        <v>53856</v>
      </c>
    </row>
    <row r="2141" spans="2:7" ht="16.5" customHeight="1" x14ac:dyDescent="0.25">
      <c r="B2141" s="113" t="s">
        <v>874</v>
      </c>
      <c r="C2141" s="128" t="s">
        <v>36</v>
      </c>
      <c r="D2141" s="129">
        <v>31</v>
      </c>
      <c r="E2141" s="130">
        <v>1994</v>
      </c>
      <c r="F2141" s="130">
        <f>訂單詳細資料表格[[#This Row],[數量]]*訂單詳細資料表格[[#This Row],[售價]]</f>
        <v>61814</v>
      </c>
      <c r="G2141" s="131">
        <f>訂單詳細資料表格[[#This Row],[數量]]*VLOOKUP(訂單詳細資料表格[[#This Row],[產品編號]],產品資料表格[],4,FALSE)</f>
        <v>30752</v>
      </c>
    </row>
    <row r="2142" spans="2:7" ht="16.5" customHeight="1" x14ac:dyDescent="0.25">
      <c r="B2142" s="113" t="s">
        <v>874</v>
      </c>
      <c r="C2142" s="128" t="s">
        <v>30</v>
      </c>
      <c r="D2142" s="129">
        <v>35</v>
      </c>
      <c r="E2142" s="130">
        <v>2604</v>
      </c>
      <c r="F2142" s="130">
        <f>訂單詳細資料表格[[#This Row],[數量]]*訂單詳細資料表格[[#This Row],[售價]]</f>
        <v>91140</v>
      </c>
      <c r="G2142" s="131">
        <f>訂單詳細資料表格[[#This Row],[數量]]*VLOOKUP(訂單詳細資料表格[[#This Row],[產品編號]],產品資料表格[],4,FALSE)</f>
        <v>40285</v>
      </c>
    </row>
    <row r="2143" spans="2:7" ht="16.5" customHeight="1" x14ac:dyDescent="0.25">
      <c r="B2143" s="113" t="s">
        <v>1135</v>
      </c>
      <c r="C2143" s="128" t="s">
        <v>13</v>
      </c>
      <c r="D2143" s="129">
        <v>20</v>
      </c>
      <c r="E2143" s="130">
        <v>540</v>
      </c>
      <c r="F2143" s="130">
        <f>訂單詳細資料表格[[#This Row],[數量]]*訂單詳細資料表格[[#This Row],[售價]]</f>
        <v>10800</v>
      </c>
      <c r="G2143" s="131">
        <f>訂單詳細資料表格[[#This Row],[數量]]*VLOOKUP(訂單詳細資料表格[[#This Row],[產品編號]],產品資料表格[],4,FALSE)</f>
        <v>4720</v>
      </c>
    </row>
    <row r="2144" spans="2:7" ht="16.5" customHeight="1" x14ac:dyDescent="0.25">
      <c r="B2144" s="113" t="s">
        <v>1135</v>
      </c>
      <c r="C2144" s="128" t="s">
        <v>47</v>
      </c>
      <c r="D2144" s="129">
        <v>31</v>
      </c>
      <c r="E2144" s="130">
        <v>442</v>
      </c>
      <c r="F2144" s="130">
        <f>訂單詳細資料表格[[#This Row],[數量]]*訂單詳細資料表格[[#This Row],[售價]]</f>
        <v>13702</v>
      </c>
      <c r="G2144" s="131">
        <f>訂單詳細資料表格[[#This Row],[數量]]*VLOOKUP(訂單詳細資料表格[[#This Row],[產品編號]],產品資料表格[],4,FALSE)</f>
        <v>7161</v>
      </c>
    </row>
    <row r="2145" spans="2:7" ht="16.5" customHeight="1" x14ac:dyDescent="0.25">
      <c r="B2145" s="113" t="s">
        <v>1135</v>
      </c>
      <c r="C2145" s="128" t="s">
        <v>40</v>
      </c>
      <c r="D2145" s="129">
        <v>51</v>
      </c>
      <c r="E2145" s="130">
        <v>117</v>
      </c>
      <c r="F2145" s="130">
        <f>訂單詳細資料表格[[#This Row],[數量]]*訂單詳細資料表格[[#This Row],[售價]]</f>
        <v>5967</v>
      </c>
      <c r="G2145" s="131">
        <f>訂單詳細資料表格[[#This Row],[數量]]*VLOOKUP(訂單詳細資料表格[[#This Row],[產品編號]],產品資料表格[],4,FALSE)</f>
        <v>4998</v>
      </c>
    </row>
    <row r="2146" spans="2:7" ht="16.5" customHeight="1" x14ac:dyDescent="0.25">
      <c r="B2146" s="113" t="s">
        <v>1135</v>
      </c>
      <c r="C2146" s="128" t="s">
        <v>34</v>
      </c>
      <c r="D2146" s="129">
        <v>26</v>
      </c>
      <c r="E2146" s="130">
        <v>1486</v>
      </c>
      <c r="F2146" s="130">
        <f>訂單詳細資料表格[[#This Row],[數量]]*訂單詳細資料表格[[#This Row],[售價]]</f>
        <v>38636</v>
      </c>
      <c r="G2146" s="131">
        <f>訂單詳細資料表格[[#This Row],[數量]]*VLOOKUP(訂單詳細資料表格[[#This Row],[產品編號]],產品資料表格[],4,FALSE)</f>
        <v>17862</v>
      </c>
    </row>
    <row r="2147" spans="2:7" ht="16.5" customHeight="1" x14ac:dyDescent="0.25">
      <c r="B2147" s="113" t="s">
        <v>875</v>
      </c>
      <c r="C2147" s="128" t="s">
        <v>5</v>
      </c>
      <c r="D2147" s="129">
        <v>63</v>
      </c>
      <c r="E2147" s="130">
        <v>362</v>
      </c>
      <c r="F2147" s="130">
        <f>訂單詳細資料表格[[#This Row],[數量]]*訂單詳細資料表格[[#This Row],[售價]]</f>
        <v>22806</v>
      </c>
      <c r="G2147" s="131">
        <f>訂單詳細資料表格[[#This Row],[數量]]*VLOOKUP(訂單詳細資料表格[[#This Row],[產品編號]],產品資料表格[],4,FALSE)</f>
        <v>13230</v>
      </c>
    </row>
    <row r="2148" spans="2:7" ht="16.5" customHeight="1" x14ac:dyDescent="0.25">
      <c r="B2148" s="113" t="s">
        <v>1136</v>
      </c>
      <c r="C2148" s="128" t="s">
        <v>43</v>
      </c>
      <c r="D2148" s="129">
        <v>58</v>
      </c>
      <c r="E2148" s="130">
        <v>1819</v>
      </c>
      <c r="F2148" s="130">
        <f>訂單詳細資料表格[[#This Row],[數量]]*訂單詳細資料表格[[#This Row],[售價]]</f>
        <v>105502</v>
      </c>
      <c r="G2148" s="131">
        <f>訂單詳細資料表格[[#This Row],[數量]]*VLOOKUP(訂單詳細資料表格[[#This Row],[產品編號]],產品資料表格[],4,FALSE)</f>
        <v>61074</v>
      </c>
    </row>
    <row r="2149" spans="2:7" ht="16.5" customHeight="1" x14ac:dyDescent="0.25">
      <c r="B2149" s="113" t="s">
        <v>1136</v>
      </c>
      <c r="C2149" s="128" t="s">
        <v>15</v>
      </c>
      <c r="D2149" s="129">
        <v>17</v>
      </c>
      <c r="E2149" s="130">
        <v>1415</v>
      </c>
      <c r="F2149" s="130">
        <f>訂單詳細資料表格[[#This Row],[數量]]*訂單詳細資料表格[[#This Row],[售價]]</f>
        <v>24055</v>
      </c>
      <c r="G2149" s="131">
        <f>訂單詳細資料表格[[#This Row],[數量]]*VLOOKUP(訂單詳細資料表格[[#This Row],[產品編號]],產品資料表格[],4,FALSE)</f>
        <v>11203</v>
      </c>
    </row>
    <row r="2150" spans="2:7" ht="16.5" customHeight="1" x14ac:dyDescent="0.25">
      <c r="B2150" s="113" t="s">
        <v>1136</v>
      </c>
      <c r="C2150" s="128" t="s">
        <v>10</v>
      </c>
      <c r="D2150" s="129">
        <v>57</v>
      </c>
      <c r="E2150" s="130">
        <v>890</v>
      </c>
      <c r="F2150" s="130">
        <f>訂單詳細資料表格[[#This Row],[數量]]*訂單詳細資料表格[[#This Row],[售價]]</f>
        <v>50730</v>
      </c>
      <c r="G2150" s="131">
        <f>訂單詳細資料表格[[#This Row],[數量]]*VLOOKUP(訂單詳細資料表格[[#This Row],[產品編號]],產品資料表格[],4,FALSE)</f>
        <v>40641</v>
      </c>
    </row>
    <row r="2151" spans="2:7" ht="16.5" customHeight="1" x14ac:dyDescent="0.25">
      <c r="B2151" s="113" t="s">
        <v>876</v>
      </c>
      <c r="C2151" s="128" t="s">
        <v>38</v>
      </c>
      <c r="D2151" s="129">
        <v>50</v>
      </c>
      <c r="E2151" s="130">
        <v>1810</v>
      </c>
      <c r="F2151" s="130">
        <f>訂單詳細資料表格[[#This Row],[數量]]*訂單詳細資料表格[[#This Row],[售價]]</f>
        <v>90500</v>
      </c>
      <c r="G2151" s="131">
        <f>訂單詳細資料表格[[#This Row],[數量]]*VLOOKUP(訂單詳細資料表格[[#This Row],[產品編號]],產品資料表格[],4,FALSE)</f>
        <v>53400</v>
      </c>
    </row>
    <row r="2152" spans="2:7" ht="16.5" customHeight="1" x14ac:dyDescent="0.25">
      <c r="B2152" s="113" t="s">
        <v>876</v>
      </c>
      <c r="C2152" s="128" t="s">
        <v>51</v>
      </c>
      <c r="D2152" s="129">
        <v>25</v>
      </c>
      <c r="E2152" s="130">
        <v>1959</v>
      </c>
      <c r="F2152" s="130">
        <f>訂單詳細資料表格[[#This Row],[數量]]*訂單詳細資料表格[[#This Row],[售價]]</f>
        <v>48975</v>
      </c>
      <c r="G2152" s="131">
        <f>訂單詳細資料表格[[#This Row],[數量]]*VLOOKUP(訂單詳細資料表格[[#This Row],[產品編號]],產品資料表格[],4,FALSE)</f>
        <v>28625</v>
      </c>
    </row>
    <row r="2153" spans="2:7" ht="16.5" customHeight="1" x14ac:dyDescent="0.25">
      <c r="B2153" s="113" t="s">
        <v>876</v>
      </c>
      <c r="C2153" s="128" t="s">
        <v>36</v>
      </c>
      <c r="D2153" s="129">
        <v>38</v>
      </c>
      <c r="E2153" s="130">
        <v>1780</v>
      </c>
      <c r="F2153" s="130">
        <f>訂單詳細資料表格[[#This Row],[數量]]*訂單詳細資料表格[[#This Row],[售價]]</f>
        <v>67640</v>
      </c>
      <c r="G2153" s="131">
        <f>訂單詳細資料表格[[#This Row],[數量]]*VLOOKUP(訂單詳細資料表格[[#This Row],[產品編號]],產品資料表格[],4,FALSE)</f>
        <v>37696</v>
      </c>
    </row>
    <row r="2154" spans="2:7" ht="16.5" customHeight="1" x14ac:dyDescent="0.25">
      <c r="B2154" s="113" t="s">
        <v>876</v>
      </c>
      <c r="C2154" s="128" t="s">
        <v>7</v>
      </c>
      <c r="D2154" s="129">
        <v>35</v>
      </c>
      <c r="E2154" s="130">
        <v>2440</v>
      </c>
      <c r="F2154" s="130">
        <f>訂單詳細資料表格[[#This Row],[數量]]*訂單詳細資料表格[[#This Row],[售價]]</f>
        <v>85400</v>
      </c>
      <c r="G2154" s="131">
        <f>訂單詳細資料表格[[#This Row],[數量]]*VLOOKUP(訂單詳細資料表格[[#This Row],[產品編號]],產品資料表格[],4,FALSE)</f>
        <v>40460</v>
      </c>
    </row>
    <row r="2155" spans="2:7" ht="16.5" customHeight="1" x14ac:dyDescent="0.25">
      <c r="B2155" s="113" t="s">
        <v>1137</v>
      </c>
      <c r="C2155" s="128" t="s">
        <v>45</v>
      </c>
      <c r="D2155" s="129">
        <v>31</v>
      </c>
      <c r="E2155" s="130">
        <v>764</v>
      </c>
      <c r="F2155" s="130">
        <f>訂單詳細資料表格[[#This Row],[數量]]*訂單詳細資料表格[[#This Row],[售價]]</f>
        <v>23684</v>
      </c>
      <c r="G2155" s="131">
        <f>訂單詳細資料表格[[#This Row],[數量]]*VLOOKUP(訂單詳細資料表格[[#This Row],[產品編號]],產品資料表格[],4,FALSE)</f>
        <v>18538</v>
      </c>
    </row>
    <row r="2156" spans="2:7" ht="16.5" customHeight="1" x14ac:dyDescent="0.25">
      <c r="B2156" s="113" t="s">
        <v>1137</v>
      </c>
      <c r="C2156" s="128" t="s">
        <v>12</v>
      </c>
      <c r="D2156" s="129">
        <v>25</v>
      </c>
      <c r="E2156" s="130">
        <v>2608</v>
      </c>
      <c r="F2156" s="130">
        <f>訂單詳細資料表格[[#This Row],[數量]]*訂單詳細資料表格[[#This Row],[售價]]</f>
        <v>65200</v>
      </c>
      <c r="G2156" s="131">
        <f>訂單詳細資料表格[[#This Row],[數量]]*VLOOKUP(訂單詳細資料表格[[#This Row],[產品編號]],產品資料表格[],4,FALSE)</f>
        <v>28050</v>
      </c>
    </row>
    <row r="2157" spans="2:7" ht="16.5" customHeight="1" x14ac:dyDescent="0.25">
      <c r="B2157" s="113" t="s">
        <v>769</v>
      </c>
      <c r="C2157" s="128" t="s">
        <v>49</v>
      </c>
      <c r="D2157" s="129">
        <v>58</v>
      </c>
      <c r="E2157" s="130">
        <v>2447</v>
      </c>
      <c r="F2157" s="130">
        <f>訂單詳細資料表格[[#This Row],[數量]]*訂單詳細資料表格[[#This Row],[售價]]</f>
        <v>141926</v>
      </c>
      <c r="G2157" s="131">
        <f>訂單詳細資料表格[[#This Row],[數量]]*VLOOKUP(訂單詳細資料表格[[#This Row],[產品編號]],產品資料表格[],4,FALSE)</f>
        <v>67396</v>
      </c>
    </row>
    <row r="2158" spans="2:7" ht="16.5" customHeight="1" x14ac:dyDescent="0.25">
      <c r="B2158" s="113" t="s">
        <v>769</v>
      </c>
      <c r="C2158" s="128" t="s">
        <v>19</v>
      </c>
      <c r="D2158" s="129">
        <v>24</v>
      </c>
      <c r="E2158" s="130">
        <v>454</v>
      </c>
      <c r="F2158" s="130">
        <f>訂單詳細資料表格[[#This Row],[數量]]*訂單詳細資料表格[[#This Row],[售價]]</f>
        <v>10896</v>
      </c>
      <c r="G2158" s="131">
        <f>訂單詳細資料表格[[#This Row],[數量]]*VLOOKUP(訂單詳細資料表格[[#This Row],[產品編號]],產品資料表格[],4,FALSE)</f>
        <v>7200</v>
      </c>
    </row>
    <row r="2159" spans="2:7" ht="16.5" customHeight="1" x14ac:dyDescent="0.25">
      <c r="B2159" s="113" t="s">
        <v>877</v>
      </c>
      <c r="C2159" s="128" t="s">
        <v>38</v>
      </c>
      <c r="D2159" s="129">
        <v>58</v>
      </c>
      <c r="E2159" s="130">
        <v>1460</v>
      </c>
      <c r="F2159" s="130">
        <f>訂單詳細資料表格[[#This Row],[數量]]*訂單詳細資料表格[[#This Row],[售價]]</f>
        <v>84680</v>
      </c>
      <c r="G2159" s="131">
        <f>訂單詳細資料表格[[#This Row],[數量]]*VLOOKUP(訂單詳細資料表格[[#This Row],[產品編號]],產品資料表格[],4,FALSE)</f>
        <v>61944</v>
      </c>
    </row>
    <row r="2160" spans="2:7" ht="16.5" customHeight="1" x14ac:dyDescent="0.25">
      <c r="B2160" s="113" t="s">
        <v>877</v>
      </c>
      <c r="C2160" s="128" t="s">
        <v>47</v>
      </c>
      <c r="D2160" s="129">
        <v>20</v>
      </c>
      <c r="E2160" s="130">
        <v>310</v>
      </c>
      <c r="F2160" s="130">
        <f>訂單詳細資料表格[[#This Row],[數量]]*訂單詳細資料表格[[#This Row],[售價]]</f>
        <v>6200</v>
      </c>
      <c r="G2160" s="131">
        <f>訂單詳細資料表格[[#This Row],[數量]]*VLOOKUP(訂單詳細資料表格[[#This Row],[產品編號]],產品資料表格[],4,FALSE)</f>
        <v>4620</v>
      </c>
    </row>
    <row r="2161" spans="2:7" ht="16.5" customHeight="1" x14ac:dyDescent="0.25">
      <c r="B2161" s="113" t="s">
        <v>877</v>
      </c>
      <c r="C2161" s="128" t="s">
        <v>50</v>
      </c>
      <c r="D2161" s="129">
        <v>18</v>
      </c>
      <c r="E2161" s="130">
        <v>373</v>
      </c>
      <c r="F2161" s="130">
        <f>訂單詳細資料表格[[#This Row],[數量]]*訂單詳細資料表格[[#This Row],[售價]]</f>
        <v>6714</v>
      </c>
      <c r="G2161" s="131">
        <f>訂單詳細資料表格[[#This Row],[數量]]*VLOOKUP(訂單詳細資料表格[[#This Row],[產品編號]],產品資料表格[],4,FALSE)</f>
        <v>4392</v>
      </c>
    </row>
    <row r="2162" spans="2:7" ht="16.5" customHeight="1" x14ac:dyDescent="0.25">
      <c r="B2162" s="113" t="s">
        <v>877</v>
      </c>
      <c r="C2162" s="128" t="s">
        <v>17</v>
      </c>
      <c r="D2162" s="129">
        <v>49</v>
      </c>
      <c r="E2162" s="130">
        <v>193</v>
      </c>
      <c r="F2162" s="130">
        <f>訂單詳細資料表格[[#This Row],[數量]]*訂單詳細資料表格[[#This Row],[售價]]</f>
        <v>9457</v>
      </c>
      <c r="G2162" s="131">
        <f>訂單詳細資料表格[[#This Row],[數量]]*VLOOKUP(訂單詳細資料表格[[#This Row],[產品編號]],產品資料表格[],4,FALSE)</f>
        <v>5194</v>
      </c>
    </row>
    <row r="2163" spans="2:7" ht="16.5" customHeight="1" x14ac:dyDescent="0.25">
      <c r="B2163" s="113" t="s">
        <v>877</v>
      </c>
      <c r="C2163" s="128" t="s">
        <v>25</v>
      </c>
      <c r="D2163" s="129">
        <v>22</v>
      </c>
      <c r="E2163" s="130">
        <v>1517</v>
      </c>
      <c r="F2163" s="130">
        <f>訂單詳細資料表格[[#This Row],[數量]]*訂單詳細資料表格[[#This Row],[售價]]</f>
        <v>33374</v>
      </c>
      <c r="G2163" s="131">
        <f>訂單詳細資料表格[[#This Row],[數量]]*VLOOKUP(訂單詳細資料表格[[#This Row],[產品編號]],產品資料表格[],4,FALSE)</f>
        <v>14146</v>
      </c>
    </row>
    <row r="2164" spans="2:7" ht="16.5" customHeight="1" x14ac:dyDescent="0.25">
      <c r="B2164" s="113" t="s">
        <v>877</v>
      </c>
      <c r="C2164" s="128" t="s">
        <v>27</v>
      </c>
      <c r="D2164" s="129">
        <v>29</v>
      </c>
      <c r="E2164" s="130">
        <v>2289</v>
      </c>
      <c r="F2164" s="130">
        <f>訂單詳細資料表格[[#This Row],[數量]]*訂單詳細資料表格[[#This Row],[售價]]</f>
        <v>66381</v>
      </c>
      <c r="G2164" s="131">
        <f>訂單詳細資料表格[[#This Row],[數量]]*VLOOKUP(訂單詳細資料表格[[#This Row],[產品編號]],產品資料表格[],4,FALSE)</f>
        <v>29667</v>
      </c>
    </row>
    <row r="2165" spans="2:7" ht="16.5" customHeight="1" x14ac:dyDescent="0.25">
      <c r="B2165" s="113" t="s">
        <v>1138</v>
      </c>
      <c r="C2165" s="128" t="s">
        <v>47</v>
      </c>
      <c r="D2165" s="129">
        <v>40</v>
      </c>
      <c r="E2165" s="130">
        <v>388</v>
      </c>
      <c r="F2165" s="130">
        <f>訂單詳細資料表格[[#This Row],[數量]]*訂單詳細資料表格[[#This Row],[售價]]</f>
        <v>15520</v>
      </c>
      <c r="G2165" s="131">
        <f>訂單詳細資料表格[[#This Row],[數量]]*VLOOKUP(訂單詳細資料表格[[#This Row],[產品編號]],產品資料表格[],4,FALSE)</f>
        <v>9240</v>
      </c>
    </row>
    <row r="2166" spans="2:7" ht="16.5" customHeight="1" x14ac:dyDescent="0.25">
      <c r="B2166" s="113" t="s">
        <v>878</v>
      </c>
      <c r="C2166" s="128" t="s">
        <v>34</v>
      </c>
      <c r="D2166" s="129">
        <v>53</v>
      </c>
      <c r="E2166" s="130">
        <v>962</v>
      </c>
      <c r="F2166" s="130">
        <f>訂單詳細資料表格[[#This Row],[數量]]*訂單詳細資料表格[[#This Row],[售價]]</f>
        <v>50986</v>
      </c>
      <c r="G2166" s="131">
        <f>訂單詳細資料表格[[#This Row],[數量]]*VLOOKUP(訂單詳細資料表格[[#This Row],[產品編號]],產品資料表格[],4,FALSE)</f>
        <v>36411</v>
      </c>
    </row>
    <row r="2167" spans="2:7" ht="16.5" customHeight="1" x14ac:dyDescent="0.25">
      <c r="B2167" s="113" t="s">
        <v>878</v>
      </c>
      <c r="C2167" s="128" t="s">
        <v>10</v>
      </c>
      <c r="D2167" s="129">
        <v>19</v>
      </c>
      <c r="E2167" s="130">
        <v>1449</v>
      </c>
      <c r="F2167" s="130">
        <f>訂單詳細資料表格[[#This Row],[數量]]*訂單詳細資料表格[[#This Row],[售價]]</f>
        <v>27531</v>
      </c>
      <c r="G2167" s="131">
        <f>訂單詳細資料表格[[#This Row],[數量]]*VLOOKUP(訂單詳細資料表格[[#This Row],[產品編號]],產品資料表格[],4,FALSE)</f>
        <v>13547</v>
      </c>
    </row>
    <row r="2168" spans="2:7" ht="16.5" customHeight="1" x14ac:dyDescent="0.25">
      <c r="B2168" s="113" t="s">
        <v>1139</v>
      </c>
      <c r="C2168" s="128" t="s">
        <v>38</v>
      </c>
      <c r="D2168" s="129">
        <v>10</v>
      </c>
      <c r="E2168" s="130">
        <v>2385</v>
      </c>
      <c r="F2168" s="130">
        <f>訂單詳細資料表格[[#This Row],[數量]]*訂單詳細資料表格[[#This Row],[售價]]</f>
        <v>23850</v>
      </c>
      <c r="G2168" s="131">
        <f>訂單詳細資料表格[[#This Row],[數量]]*VLOOKUP(訂單詳細資料表格[[#This Row],[產品編號]],產品資料表格[],4,FALSE)</f>
        <v>10680</v>
      </c>
    </row>
    <row r="2169" spans="2:7" ht="16.5" customHeight="1" x14ac:dyDescent="0.25">
      <c r="B2169" s="113" t="s">
        <v>1139</v>
      </c>
      <c r="C2169" s="128" t="s">
        <v>30</v>
      </c>
      <c r="D2169" s="129">
        <v>17</v>
      </c>
      <c r="E2169" s="130">
        <v>2318</v>
      </c>
      <c r="F2169" s="130">
        <f>訂單詳細資料表格[[#This Row],[數量]]*訂單詳細資料表格[[#This Row],[售價]]</f>
        <v>39406</v>
      </c>
      <c r="G2169" s="131">
        <f>訂單詳細資料表格[[#This Row],[數量]]*VLOOKUP(訂單詳細資料表格[[#This Row],[產品編號]],產品資料表格[],4,FALSE)</f>
        <v>19567</v>
      </c>
    </row>
    <row r="2170" spans="2:7" ht="16.5" customHeight="1" x14ac:dyDescent="0.25">
      <c r="B2170" s="113" t="s">
        <v>879</v>
      </c>
      <c r="C2170" s="128" t="s">
        <v>22</v>
      </c>
      <c r="D2170" s="129">
        <v>31</v>
      </c>
      <c r="E2170" s="130">
        <v>1388</v>
      </c>
      <c r="F2170" s="130">
        <f>訂單詳細資料表格[[#This Row],[數量]]*訂單詳細資料表格[[#This Row],[售價]]</f>
        <v>43028</v>
      </c>
      <c r="G2170" s="131">
        <f>訂單詳細資料表格[[#This Row],[數量]]*VLOOKUP(訂單詳細資料表格[[#This Row],[產品編號]],產品資料表格[],4,FALSE)</f>
        <v>25482</v>
      </c>
    </row>
    <row r="2171" spans="2:7" ht="16.5" customHeight="1" x14ac:dyDescent="0.25">
      <c r="B2171" s="113" t="s">
        <v>879</v>
      </c>
      <c r="C2171" s="128" t="s">
        <v>4</v>
      </c>
      <c r="D2171" s="129">
        <v>51</v>
      </c>
      <c r="E2171" s="130">
        <v>1959</v>
      </c>
      <c r="F2171" s="130">
        <f>訂單詳細資料表格[[#This Row],[數量]]*訂單詳細資料表格[[#This Row],[售價]]</f>
        <v>99909</v>
      </c>
      <c r="G2171" s="131">
        <f>訂單詳細資料表格[[#This Row],[數量]]*VLOOKUP(訂單詳細資料表格[[#This Row],[產品編號]],產品資料表格[],4,FALSE)</f>
        <v>58395</v>
      </c>
    </row>
    <row r="2172" spans="2:7" ht="16.5" customHeight="1" x14ac:dyDescent="0.25">
      <c r="B2172" s="113" t="s">
        <v>879</v>
      </c>
      <c r="C2172" s="128" t="s">
        <v>30</v>
      </c>
      <c r="D2172" s="129">
        <v>52</v>
      </c>
      <c r="E2172" s="130">
        <v>2162</v>
      </c>
      <c r="F2172" s="130">
        <f>訂單詳細資料表格[[#This Row],[數量]]*訂單詳細資料表格[[#This Row],[售價]]</f>
        <v>112424</v>
      </c>
      <c r="G2172" s="131">
        <f>訂單詳細資料表格[[#This Row],[數量]]*VLOOKUP(訂單詳細資料表格[[#This Row],[產品編號]],產品資料表格[],4,FALSE)</f>
        <v>59852</v>
      </c>
    </row>
    <row r="2173" spans="2:7" ht="16.5" customHeight="1" x14ac:dyDescent="0.25">
      <c r="B2173" s="113" t="s">
        <v>771</v>
      </c>
      <c r="C2173" s="128" t="s">
        <v>37</v>
      </c>
      <c r="D2173" s="129">
        <v>58</v>
      </c>
      <c r="E2173" s="130">
        <v>1206</v>
      </c>
      <c r="F2173" s="130">
        <f>訂單詳細資料表格[[#This Row],[數量]]*訂單詳細資料表格[[#This Row],[售價]]</f>
        <v>69948</v>
      </c>
      <c r="G2173" s="131">
        <f>訂單詳細資料表格[[#This Row],[數量]]*VLOOKUP(訂單詳細資料表格[[#This Row],[產品編號]],產品資料表格[],4,FALSE)</f>
        <v>46690</v>
      </c>
    </row>
    <row r="2174" spans="2:7" ht="16.5" customHeight="1" x14ac:dyDescent="0.25">
      <c r="B2174" s="113" t="s">
        <v>771</v>
      </c>
      <c r="C2174" s="128" t="s">
        <v>52</v>
      </c>
      <c r="D2174" s="129">
        <v>56</v>
      </c>
      <c r="E2174" s="130">
        <v>640</v>
      </c>
      <c r="F2174" s="130">
        <f>訂單詳細資料表格[[#This Row],[數量]]*訂單詳細資料表格[[#This Row],[售價]]</f>
        <v>35840</v>
      </c>
      <c r="G2174" s="131">
        <f>訂單詳細資料表格[[#This Row],[數量]]*VLOOKUP(訂單詳細資料表格[[#This Row],[產品編號]],產品資料表格[],4,FALSE)</f>
        <v>22344</v>
      </c>
    </row>
    <row r="2175" spans="2:7" ht="16.5" customHeight="1" x14ac:dyDescent="0.25">
      <c r="B2175" s="113" t="s">
        <v>784</v>
      </c>
      <c r="C2175" s="128" t="s">
        <v>49</v>
      </c>
      <c r="D2175" s="129">
        <v>63</v>
      </c>
      <c r="E2175" s="130">
        <v>2540</v>
      </c>
      <c r="F2175" s="130">
        <f>訂單詳細資料表格[[#This Row],[數量]]*訂單詳細資料表格[[#This Row],[售價]]</f>
        <v>160020</v>
      </c>
      <c r="G2175" s="131">
        <f>訂單詳細資料表格[[#This Row],[數量]]*VLOOKUP(訂單詳細資料表格[[#This Row],[產品編號]],產品資料表格[],4,FALSE)</f>
        <v>73206</v>
      </c>
    </row>
    <row r="2176" spans="2:7" ht="16.5" customHeight="1" x14ac:dyDescent="0.25">
      <c r="B2176" s="113" t="s">
        <v>785</v>
      </c>
      <c r="C2176" s="128" t="s">
        <v>38</v>
      </c>
      <c r="D2176" s="129">
        <v>36</v>
      </c>
      <c r="E2176" s="130">
        <v>2650</v>
      </c>
      <c r="F2176" s="130">
        <f>訂單詳細資料表格[[#This Row],[數量]]*訂單詳細資料表格[[#This Row],[售價]]</f>
        <v>95400</v>
      </c>
      <c r="G2176" s="131">
        <f>訂單詳細資料表格[[#This Row],[數量]]*VLOOKUP(訂單詳細資料表格[[#This Row],[產品編號]],產品資料表格[],4,FALSE)</f>
        <v>38448</v>
      </c>
    </row>
    <row r="2177" spans="2:7" ht="16.5" customHeight="1" x14ac:dyDescent="0.25">
      <c r="B2177" s="113" t="s">
        <v>785</v>
      </c>
      <c r="C2177" s="128" t="s">
        <v>47</v>
      </c>
      <c r="D2177" s="129">
        <v>68</v>
      </c>
      <c r="E2177" s="130">
        <v>439</v>
      </c>
      <c r="F2177" s="130">
        <f>訂單詳細資料表格[[#This Row],[數量]]*訂單詳細資料表格[[#This Row],[售價]]</f>
        <v>29852</v>
      </c>
      <c r="G2177" s="131">
        <f>訂單詳細資料表格[[#This Row],[數量]]*VLOOKUP(訂單詳細資料表格[[#This Row],[產品編號]],產品資料表格[],4,FALSE)</f>
        <v>15708</v>
      </c>
    </row>
    <row r="2178" spans="2:7" ht="16.5" customHeight="1" x14ac:dyDescent="0.25">
      <c r="B2178" s="113" t="s">
        <v>880</v>
      </c>
      <c r="C2178" s="128" t="s">
        <v>14</v>
      </c>
      <c r="D2178" s="129">
        <v>47</v>
      </c>
      <c r="E2178" s="130">
        <v>1313</v>
      </c>
      <c r="F2178" s="130">
        <f>訂單詳細資料表格[[#This Row],[數量]]*訂單詳細資料表格[[#This Row],[售價]]</f>
        <v>61711</v>
      </c>
      <c r="G2178" s="131">
        <f>訂單詳細資料表格[[#This Row],[數量]]*VLOOKUP(訂單詳細資料表格[[#This Row],[產品編號]],產品資料表格[],4,FALSE)</f>
        <v>28670</v>
      </c>
    </row>
    <row r="2179" spans="2:7" ht="16.5" customHeight="1" x14ac:dyDescent="0.25">
      <c r="B2179" s="113" t="s">
        <v>1140</v>
      </c>
      <c r="C2179" s="128" t="s">
        <v>48</v>
      </c>
      <c r="D2179" s="129">
        <v>26</v>
      </c>
      <c r="E2179" s="130">
        <v>306</v>
      </c>
      <c r="F2179" s="130">
        <f>訂單詳細資料表格[[#This Row],[數量]]*訂單詳細資料表格[[#This Row],[售價]]</f>
        <v>7956</v>
      </c>
      <c r="G2179" s="131">
        <f>訂單詳細資料表格[[#This Row],[數量]]*VLOOKUP(訂單詳細資料表格[[#This Row],[產品編號]],產品資料表格[],4,FALSE)</f>
        <v>4758</v>
      </c>
    </row>
    <row r="2180" spans="2:7" ht="16.5" customHeight="1" x14ac:dyDescent="0.25">
      <c r="B2180" s="113" t="s">
        <v>881</v>
      </c>
      <c r="C2180" s="128" t="s">
        <v>40</v>
      </c>
      <c r="D2180" s="129">
        <v>13</v>
      </c>
      <c r="E2180" s="130">
        <v>145</v>
      </c>
      <c r="F2180" s="130">
        <f>訂單詳細資料表格[[#This Row],[數量]]*訂單詳細資料表格[[#This Row],[售價]]</f>
        <v>1885</v>
      </c>
      <c r="G2180" s="131">
        <f>訂單詳細資料表格[[#This Row],[數量]]*VLOOKUP(訂單詳細資料表格[[#This Row],[產品編號]],產品資料表格[],4,FALSE)</f>
        <v>1274</v>
      </c>
    </row>
    <row r="2181" spans="2:7" ht="16.5" customHeight="1" x14ac:dyDescent="0.25">
      <c r="B2181" s="113" t="s">
        <v>881</v>
      </c>
      <c r="C2181" s="128" t="s">
        <v>12</v>
      </c>
      <c r="D2181" s="129">
        <v>48</v>
      </c>
      <c r="E2181" s="130">
        <v>2198</v>
      </c>
      <c r="F2181" s="130">
        <f>訂單詳細資料表格[[#This Row],[數量]]*訂單詳細資料表格[[#This Row],[售價]]</f>
        <v>105504</v>
      </c>
      <c r="G2181" s="131">
        <f>訂單詳細資料表格[[#This Row],[數量]]*VLOOKUP(訂單詳細資料表格[[#This Row],[產品編號]],產品資料表格[],4,FALSE)</f>
        <v>53856</v>
      </c>
    </row>
    <row r="2182" spans="2:7" ht="16.5" customHeight="1" x14ac:dyDescent="0.25">
      <c r="B2182" s="113" t="s">
        <v>1141</v>
      </c>
      <c r="C2182" s="128" t="s">
        <v>0</v>
      </c>
      <c r="D2182" s="129">
        <v>64</v>
      </c>
      <c r="E2182" s="130">
        <v>1871</v>
      </c>
      <c r="F2182" s="130">
        <f>訂單詳細資料表格[[#This Row],[數量]]*訂單詳細資料表格[[#This Row],[售價]]</f>
        <v>119744</v>
      </c>
      <c r="G2182" s="131">
        <f>訂單詳細資料表格[[#This Row],[數量]]*VLOOKUP(訂單詳細資料表格[[#This Row],[產品編號]],產品資料表格[],4,FALSE)</f>
        <v>70336</v>
      </c>
    </row>
    <row r="2183" spans="2:7" ht="16.5" customHeight="1" x14ac:dyDescent="0.25">
      <c r="B2183" s="113" t="s">
        <v>1141</v>
      </c>
      <c r="C2183" s="128" t="s">
        <v>35</v>
      </c>
      <c r="D2183" s="129">
        <v>32</v>
      </c>
      <c r="E2183" s="130">
        <v>1668</v>
      </c>
      <c r="F2183" s="130">
        <f>訂單詳細資料表格[[#This Row],[數量]]*訂單詳細資料表格[[#This Row],[售價]]</f>
        <v>53376</v>
      </c>
      <c r="G2183" s="131">
        <f>訂單詳細資料表格[[#This Row],[數量]]*VLOOKUP(訂單詳細資料表格[[#This Row],[產品編號]],產品資料表格[],4,FALSE)</f>
        <v>29792</v>
      </c>
    </row>
    <row r="2184" spans="2:7" ht="16.5" customHeight="1" x14ac:dyDescent="0.25">
      <c r="B2184" s="113" t="s">
        <v>1141</v>
      </c>
      <c r="C2184" s="128" t="s">
        <v>24</v>
      </c>
      <c r="D2184" s="129">
        <v>57</v>
      </c>
      <c r="E2184" s="130">
        <v>822</v>
      </c>
      <c r="F2184" s="130">
        <f>訂單詳細資料表格[[#This Row],[數量]]*訂單詳細資料表格[[#This Row],[售價]]</f>
        <v>46854</v>
      </c>
      <c r="G2184" s="131">
        <f>訂單詳細資料表格[[#This Row],[數量]]*VLOOKUP(訂單詳細資料表格[[#This Row],[產品編號]],產品資料表格[],4,FALSE)</f>
        <v>36480</v>
      </c>
    </row>
    <row r="2185" spans="2:7" ht="16.5" customHeight="1" x14ac:dyDescent="0.25">
      <c r="B2185" s="113" t="s">
        <v>882</v>
      </c>
      <c r="C2185" s="128" t="s">
        <v>8</v>
      </c>
      <c r="D2185" s="129">
        <v>42</v>
      </c>
      <c r="E2185" s="130">
        <v>2161</v>
      </c>
      <c r="F2185" s="130">
        <f>訂單詳細資料表格[[#This Row],[數量]]*訂單詳細資料表格[[#This Row],[售價]]</f>
        <v>90762</v>
      </c>
      <c r="G2185" s="131">
        <f>訂單詳細資料表格[[#This Row],[數量]]*VLOOKUP(訂單詳細資料表格[[#This Row],[產品編號]],產品資料表格[],4,FALSE)</f>
        <v>43848</v>
      </c>
    </row>
    <row r="2186" spans="2:7" ht="16.5" customHeight="1" x14ac:dyDescent="0.25">
      <c r="B2186" s="113" t="s">
        <v>883</v>
      </c>
      <c r="C2186" s="128" t="s">
        <v>15</v>
      </c>
      <c r="D2186" s="129">
        <v>37</v>
      </c>
      <c r="E2186" s="130">
        <v>1146</v>
      </c>
      <c r="F2186" s="130">
        <f>訂單詳細資料表格[[#This Row],[數量]]*訂單詳細資料表格[[#This Row],[售價]]</f>
        <v>42402</v>
      </c>
      <c r="G2186" s="131">
        <f>訂單詳細資料表格[[#This Row],[數量]]*VLOOKUP(訂單詳細資料表格[[#This Row],[產品編號]],產品資料表格[],4,FALSE)</f>
        <v>24383</v>
      </c>
    </row>
    <row r="2187" spans="2:7" ht="16.5" customHeight="1" x14ac:dyDescent="0.25">
      <c r="B2187" s="113" t="s">
        <v>883</v>
      </c>
      <c r="C2187" s="128" t="s">
        <v>4</v>
      </c>
      <c r="D2187" s="129">
        <v>35</v>
      </c>
      <c r="E2187" s="130">
        <v>2754</v>
      </c>
      <c r="F2187" s="130">
        <f>訂單詳細資料表格[[#This Row],[數量]]*訂單詳細資料表格[[#This Row],[售價]]</f>
        <v>96390</v>
      </c>
      <c r="G2187" s="131">
        <f>訂單詳細資料表格[[#This Row],[數量]]*VLOOKUP(訂單詳細資料表格[[#This Row],[產品編號]],產品資料表格[],4,FALSE)</f>
        <v>40075</v>
      </c>
    </row>
    <row r="2188" spans="2:7" ht="16.5" customHeight="1" x14ac:dyDescent="0.25">
      <c r="B2188" s="113" t="s">
        <v>883</v>
      </c>
      <c r="C2188" s="128" t="s">
        <v>54</v>
      </c>
      <c r="D2188" s="129">
        <v>45</v>
      </c>
      <c r="E2188" s="130">
        <v>124</v>
      </c>
      <c r="F2188" s="130">
        <f>訂單詳細資料表格[[#This Row],[數量]]*訂單詳細資料表格[[#This Row],[售價]]</f>
        <v>5580</v>
      </c>
      <c r="G2188" s="131">
        <f>訂單詳細資料表格[[#This Row],[數量]]*VLOOKUP(訂單詳細資料表格[[#This Row],[產品編號]],產品資料表格[],4,FALSE)</f>
        <v>4050</v>
      </c>
    </row>
    <row r="2189" spans="2:7" ht="16.5" customHeight="1" x14ac:dyDescent="0.25">
      <c r="B2189" s="113" t="s">
        <v>770</v>
      </c>
      <c r="C2189" s="128" t="s">
        <v>37</v>
      </c>
      <c r="D2189" s="129">
        <v>14</v>
      </c>
      <c r="E2189" s="130">
        <v>1842</v>
      </c>
      <c r="F2189" s="130">
        <f>訂單詳細資料表格[[#This Row],[數量]]*訂單詳細資料表格[[#This Row],[售價]]</f>
        <v>25788</v>
      </c>
      <c r="G2189" s="131">
        <f>訂單詳細資料表格[[#This Row],[數量]]*VLOOKUP(訂單詳細資料表格[[#This Row],[產品編號]],產品資料表格[],4,FALSE)</f>
        <v>11270</v>
      </c>
    </row>
    <row r="2190" spans="2:7" ht="16.5" customHeight="1" x14ac:dyDescent="0.25">
      <c r="B2190" s="113" t="s">
        <v>884</v>
      </c>
      <c r="C2190" s="128" t="s">
        <v>50</v>
      </c>
      <c r="D2190" s="129">
        <v>55</v>
      </c>
      <c r="E2190" s="130">
        <v>373</v>
      </c>
      <c r="F2190" s="130">
        <f>訂單詳細資料表格[[#This Row],[數量]]*訂單詳細資料表格[[#This Row],[售價]]</f>
        <v>20515</v>
      </c>
      <c r="G2190" s="131">
        <f>訂單詳細資料表格[[#This Row],[數量]]*VLOOKUP(訂單詳細資料表格[[#This Row],[產品編號]],產品資料表格[],4,FALSE)</f>
        <v>13420</v>
      </c>
    </row>
    <row r="2191" spans="2:7" ht="16.5" customHeight="1" x14ac:dyDescent="0.25">
      <c r="B2191" s="113" t="s">
        <v>885</v>
      </c>
      <c r="C2191" s="128" t="s">
        <v>19</v>
      </c>
      <c r="D2191" s="129">
        <v>69</v>
      </c>
      <c r="E2191" s="130">
        <v>385</v>
      </c>
      <c r="F2191" s="130">
        <f>訂單詳細資料表格[[#This Row],[數量]]*訂單詳細資料表格[[#This Row],[售價]]</f>
        <v>26565</v>
      </c>
      <c r="G2191" s="131">
        <f>訂單詳細資料表格[[#This Row],[數量]]*VLOOKUP(訂單詳細資料表格[[#This Row],[產品編號]],產品資料表格[],4,FALSE)</f>
        <v>20700</v>
      </c>
    </row>
    <row r="2192" spans="2:7" ht="16.5" customHeight="1" x14ac:dyDescent="0.25">
      <c r="B2192" s="113" t="s">
        <v>1142</v>
      </c>
      <c r="C2192" s="128" t="s">
        <v>40</v>
      </c>
      <c r="D2192" s="129">
        <v>37</v>
      </c>
      <c r="E2192" s="130">
        <v>164</v>
      </c>
      <c r="F2192" s="130">
        <f>訂單詳細資料表格[[#This Row],[數量]]*訂單詳細資料表格[[#This Row],[售價]]</f>
        <v>6068</v>
      </c>
      <c r="G2192" s="131">
        <f>訂單詳細資料表格[[#This Row],[數量]]*VLOOKUP(訂單詳細資料表格[[#This Row],[產品編號]],產品資料表格[],4,FALSE)</f>
        <v>3626</v>
      </c>
    </row>
    <row r="2193" spans="2:7" ht="16.5" customHeight="1" x14ac:dyDescent="0.25">
      <c r="B2193" s="113" t="s">
        <v>886</v>
      </c>
      <c r="C2193" s="128" t="s">
        <v>47</v>
      </c>
      <c r="D2193" s="129">
        <v>35</v>
      </c>
      <c r="E2193" s="130">
        <v>422</v>
      </c>
      <c r="F2193" s="130">
        <f>訂單詳細資料表格[[#This Row],[數量]]*訂單詳細資料表格[[#This Row],[售價]]</f>
        <v>14770</v>
      </c>
      <c r="G2193" s="131">
        <f>訂單詳細資料表格[[#This Row],[數量]]*VLOOKUP(訂單詳細資料表格[[#This Row],[產品編號]],產品資料表格[],4,FALSE)</f>
        <v>8085</v>
      </c>
    </row>
    <row r="2194" spans="2:7" ht="16.5" customHeight="1" x14ac:dyDescent="0.25">
      <c r="B2194" s="113" t="s">
        <v>887</v>
      </c>
      <c r="C2194" s="128" t="s">
        <v>16</v>
      </c>
      <c r="D2194" s="129">
        <v>23</v>
      </c>
      <c r="E2194" s="130">
        <v>2332</v>
      </c>
      <c r="F2194" s="130">
        <f>訂單詳細資料表格[[#This Row],[數量]]*訂單詳細資料表格[[#This Row],[售價]]</f>
        <v>53636</v>
      </c>
      <c r="G2194" s="131">
        <f>訂單詳細資料表格[[#This Row],[數量]]*VLOOKUP(訂單詳細資料表格[[#This Row],[產品編號]],產品資料表格[],4,FALSE)</f>
        <v>20815</v>
      </c>
    </row>
    <row r="2195" spans="2:7" ht="16.5" customHeight="1" x14ac:dyDescent="0.25">
      <c r="B2195" s="113" t="s">
        <v>888</v>
      </c>
      <c r="C2195" s="128" t="s">
        <v>43</v>
      </c>
      <c r="D2195" s="129">
        <v>44</v>
      </c>
      <c r="E2195" s="130">
        <v>1816</v>
      </c>
      <c r="F2195" s="130">
        <f>訂單詳細資料表格[[#This Row],[數量]]*訂單詳細資料表格[[#This Row],[售價]]</f>
        <v>79904</v>
      </c>
      <c r="G2195" s="131">
        <f>訂單詳細資料表格[[#This Row],[數量]]*VLOOKUP(訂單詳細資料表格[[#This Row],[產品編號]],產品資料表格[],4,FALSE)</f>
        <v>46332</v>
      </c>
    </row>
    <row r="2196" spans="2:7" ht="16.5" customHeight="1" x14ac:dyDescent="0.25">
      <c r="B2196" s="113" t="s">
        <v>888</v>
      </c>
      <c r="C2196" s="128" t="s">
        <v>41</v>
      </c>
      <c r="D2196" s="129">
        <v>53</v>
      </c>
      <c r="E2196" s="130">
        <v>988</v>
      </c>
      <c r="F2196" s="130">
        <f>訂單詳細資料表格[[#This Row],[數量]]*訂單詳細資料表格[[#This Row],[售價]]</f>
        <v>52364</v>
      </c>
      <c r="G2196" s="131">
        <f>訂單詳細資料表格[[#This Row],[數量]]*VLOOKUP(訂單詳細資料表格[[#This Row],[產品編號]],產品資料表格[],4,FALSE)</f>
        <v>41075</v>
      </c>
    </row>
    <row r="2197" spans="2:7" ht="16.5" customHeight="1" x14ac:dyDescent="0.25">
      <c r="B2197" s="113" t="s">
        <v>888</v>
      </c>
      <c r="C2197" s="128" t="s">
        <v>10</v>
      </c>
      <c r="D2197" s="129">
        <v>38</v>
      </c>
      <c r="E2197" s="130">
        <v>1461</v>
      </c>
      <c r="F2197" s="130">
        <f>訂單詳細資料表格[[#This Row],[數量]]*訂單詳細資料表格[[#This Row],[售價]]</f>
        <v>55518</v>
      </c>
      <c r="G2197" s="131">
        <f>訂單詳細資料表格[[#This Row],[數量]]*VLOOKUP(訂單詳細資料表格[[#This Row],[產品編號]],產品資料表格[],4,FALSE)</f>
        <v>27094</v>
      </c>
    </row>
    <row r="2198" spans="2:7" ht="16.5" customHeight="1" x14ac:dyDescent="0.25">
      <c r="B2198" s="113" t="s">
        <v>1143</v>
      </c>
      <c r="C2198" s="128" t="s">
        <v>34</v>
      </c>
      <c r="D2198" s="129">
        <v>36</v>
      </c>
      <c r="E2198" s="130">
        <v>1379</v>
      </c>
      <c r="F2198" s="130">
        <f>訂單詳細資料表格[[#This Row],[數量]]*訂單詳細資料表格[[#This Row],[售價]]</f>
        <v>49644</v>
      </c>
      <c r="G2198" s="131">
        <f>訂單詳細資料表格[[#This Row],[數量]]*VLOOKUP(訂單詳細資料表格[[#This Row],[產品編號]],產品資料表格[],4,FALSE)</f>
        <v>24732</v>
      </c>
    </row>
    <row r="2199" spans="2:7" ht="16.5" customHeight="1" x14ac:dyDescent="0.25">
      <c r="B2199" s="113" t="s">
        <v>1143</v>
      </c>
      <c r="C2199" s="128" t="s">
        <v>44</v>
      </c>
      <c r="D2199" s="129">
        <v>50</v>
      </c>
      <c r="E2199" s="130">
        <v>1004</v>
      </c>
      <c r="F2199" s="130">
        <f>訂單詳細資料表格[[#This Row],[數量]]*訂單詳細資料表格[[#This Row],[售價]]</f>
        <v>50200</v>
      </c>
      <c r="G2199" s="131">
        <f>訂單詳細資料表格[[#This Row],[數量]]*VLOOKUP(訂單詳細資料表格[[#This Row],[產品編號]],產品資料表格[],4,FALSE)</f>
        <v>27450</v>
      </c>
    </row>
    <row r="2200" spans="2:7" ht="16.5" customHeight="1" x14ac:dyDescent="0.25">
      <c r="B2200" s="113" t="s">
        <v>1143</v>
      </c>
      <c r="C2200" s="128" t="s">
        <v>51</v>
      </c>
      <c r="D2200" s="129">
        <v>73</v>
      </c>
      <c r="E2200" s="130">
        <v>1906</v>
      </c>
      <c r="F2200" s="130">
        <f>訂單詳細資料表格[[#This Row],[數量]]*訂單詳細資料表格[[#This Row],[售價]]</f>
        <v>139138</v>
      </c>
      <c r="G2200" s="131">
        <f>訂單詳細資料表格[[#This Row],[數量]]*VLOOKUP(訂單詳細資料表格[[#This Row],[產品編號]],產品資料表格[],4,FALSE)</f>
        <v>83585</v>
      </c>
    </row>
    <row r="2201" spans="2:7" ht="16.5" customHeight="1" x14ac:dyDescent="0.25">
      <c r="B2201" s="113" t="s">
        <v>1143</v>
      </c>
      <c r="C2201" s="128" t="s">
        <v>29</v>
      </c>
      <c r="D2201" s="129">
        <v>42</v>
      </c>
      <c r="E2201" s="130">
        <v>1627</v>
      </c>
      <c r="F2201" s="130">
        <f>訂單詳細資料表格[[#This Row],[數量]]*訂單詳細資料表格[[#This Row],[售價]]</f>
        <v>68334</v>
      </c>
      <c r="G2201" s="131">
        <f>訂單詳細資料表格[[#This Row],[數量]]*VLOOKUP(訂單詳細資料表格[[#This Row],[產品編號]],產品資料表格[],4,FALSE)</f>
        <v>37674</v>
      </c>
    </row>
    <row r="2202" spans="2:7" ht="16.5" customHeight="1" x14ac:dyDescent="0.25">
      <c r="B2202" s="113" t="s">
        <v>889</v>
      </c>
      <c r="C2202" s="128" t="s">
        <v>41</v>
      </c>
      <c r="D2202" s="129">
        <v>52</v>
      </c>
      <c r="E2202" s="130">
        <v>1587</v>
      </c>
      <c r="F2202" s="130">
        <f>訂單詳細資料表格[[#This Row],[數量]]*訂單詳細資料表格[[#This Row],[售價]]</f>
        <v>82524</v>
      </c>
      <c r="G2202" s="131">
        <f>訂單詳細資料表格[[#This Row],[數量]]*VLOOKUP(訂單詳細資料表格[[#This Row],[產品編號]],產品資料表格[],4,FALSE)</f>
        <v>40300</v>
      </c>
    </row>
    <row r="2203" spans="2:7" ht="16.5" customHeight="1" x14ac:dyDescent="0.25">
      <c r="B2203" s="113" t="s">
        <v>889</v>
      </c>
      <c r="C2203" s="128" t="s">
        <v>50</v>
      </c>
      <c r="D2203" s="129">
        <v>14</v>
      </c>
      <c r="E2203" s="130">
        <v>350</v>
      </c>
      <c r="F2203" s="130">
        <f>訂單詳細資料表格[[#This Row],[數量]]*訂單詳細資料表格[[#This Row],[售價]]</f>
        <v>4900</v>
      </c>
      <c r="G2203" s="131">
        <f>訂單詳細資料表格[[#This Row],[數量]]*VLOOKUP(訂單詳細資料表格[[#This Row],[產品編號]],產品資料表格[],4,FALSE)</f>
        <v>3416</v>
      </c>
    </row>
    <row r="2204" spans="2:7" ht="16.5" customHeight="1" x14ac:dyDescent="0.25">
      <c r="B2204" s="113" t="s">
        <v>889</v>
      </c>
      <c r="C2204" s="128" t="s">
        <v>2</v>
      </c>
      <c r="D2204" s="129">
        <v>16</v>
      </c>
      <c r="E2204" s="130">
        <v>644</v>
      </c>
      <c r="F2204" s="130">
        <f>訂單詳細資料表格[[#This Row],[數量]]*訂單詳細資料表格[[#This Row],[售價]]</f>
        <v>10304</v>
      </c>
      <c r="G2204" s="131">
        <f>訂單詳細資料表格[[#This Row],[數量]]*VLOOKUP(訂單詳細資料表格[[#This Row],[產品編號]],產品資料表格[],4,FALSE)</f>
        <v>6800</v>
      </c>
    </row>
    <row r="2205" spans="2:7" ht="16.5" customHeight="1" x14ac:dyDescent="0.25">
      <c r="B2205" s="113" t="s">
        <v>889</v>
      </c>
      <c r="C2205" s="128" t="s">
        <v>25</v>
      </c>
      <c r="D2205" s="129">
        <v>42</v>
      </c>
      <c r="E2205" s="130">
        <v>929</v>
      </c>
      <c r="F2205" s="130">
        <f>訂單詳細資料表格[[#This Row],[數量]]*訂單詳細資料表格[[#This Row],[售價]]</f>
        <v>39018</v>
      </c>
      <c r="G2205" s="131">
        <f>訂單詳細資料表格[[#This Row],[數量]]*VLOOKUP(訂單詳細資料表格[[#This Row],[產品編號]],產品資料表格[],4,FALSE)</f>
        <v>27006</v>
      </c>
    </row>
    <row r="2206" spans="2:7" ht="16.5" customHeight="1" x14ac:dyDescent="0.25">
      <c r="B2206" s="113" t="s">
        <v>890</v>
      </c>
      <c r="C2206" s="128" t="s">
        <v>44</v>
      </c>
      <c r="D2206" s="129">
        <v>14</v>
      </c>
      <c r="E2206" s="130">
        <v>1119</v>
      </c>
      <c r="F2206" s="130">
        <f>訂單詳細資料表格[[#This Row],[數量]]*訂單詳細資料表格[[#This Row],[售價]]</f>
        <v>15666</v>
      </c>
      <c r="G2206" s="131">
        <f>訂單詳細資料表格[[#This Row],[數量]]*VLOOKUP(訂單詳細資料表格[[#This Row],[產品編號]],產品資料表格[],4,FALSE)</f>
        <v>7686</v>
      </c>
    </row>
    <row r="2207" spans="2:7" ht="16.5" customHeight="1" x14ac:dyDescent="0.25">
      <c r="B2207" s="113" t="s">
        <v>890</v>
      </c>
      <c r="C2207" s="128" t="s">
        <v>34</v>
      </c>
      <c r="D2207" s="129">
        <v>20</v>
      </c>
      <c r="E2207" s="130">
        <v>1402</v>
      </c>
      <c r="F2207" s="130">
        <f>訂單詳細資料表格[[#This Row],[數量]]*訂單詳細資料表格[[#This Row],[售價]]</f>
        <v>28040</v>
      </c>
      <c r="G2207" s="131">
        <f>訂單詳細資料表格[[#This Row],[數量]]*VLOOKUP(訂單詳細資料表格[[#This Row],[產品編號]],產品資料表格[],4,FALSE)</f>
        <v>13740</v>
      </c>
    </row>
    <row r="2208" spans="2:7" ht="16.5" customHeight="1" x14ac:dyDescent="0.25">
      <c r="B2208" s="113" t="s">
        <v>1144</v>
      </c>
      <c r="C2208" s="128" t="s">
        <v>36</v>
      </c>
      <c r="D2208" s="129">
        <v>36</v>
      </c>
      <c r="E2208" s="130">
        <v>1634</v>
      </c>
      <c r="F2208" s="130">
        <f>訂單詳細資料表格[[#This Row],[數量]]*訂單詳細資料表格[[#This Row],[售價]]</f>
        <v>58824</v>
      </c>
      <c r="G2208" s="131">
        <f>訂單詳細資料表格[[#This Row],[數量]]*VLOOKUP(訂單詳細資料表格[[#This Row],[產品編號]],產品資料表格[],4,FALSE)</f>
        <v>35712</v>
      </c>
    </row>
    <row r="2209" spans="2:7" ht="16.5" customHeight="1" x14ac:dyDescent="0.25">
      <c r="B2209" s="113" t="s">
        <v>891</v>
      </c>
      <c r="C2209" s="128" t="s">
        <v>37</v>
      </c>
      <c r="D2209" s="129">
        <v>45</v>
      </c>
      <c r="E2209" s="130">
        <v>1161</v>
      </c>
      <c r="F2209" s="130">
        <f>訂單詳細資料表格[[#This Row],[數量]]*訂單詳細資料表格[[#This Row],[售價]]</f>
        <v>52245</v>
      </c>
      <c r="G2209" s="131">
        <f>訂單詳細資料表格[[#This Row],[數量]]*VLOOKUP(訂單詳細資料表格[[#This Row],[產品編號]],產品資料表格[],4,FALSE)</f>
        <v>36225</v>
      </c>
    </row>
    <row r="2210" spans="2:7" ht="16.5" customHeight="1" x14ac:dyDescent="0.25">
      <c r="B2210" s="113" t="s">
        <v>891</v>
      </c>
      <c r="C2210" s="128" t="s">
        <v>5</v>
      </c>
      <c r="D2210" s="129">
        <v>35</v>
      </c>
      <c r="E2210" s="130">
        <v>279</v>
      </c>
      <c r="F2210" s="130">
        <f>訂單詳細資料表格[[#This Row],[數量]]*訂單詳細資料表格[[#This Row],[售價]]</f>
        <v>9765</v>
      </c>
      <c r="G2210" s="131">
        <f>訂單詳細資料表格[[#This Row],[數量]]*VLOOKUP(訂單詳細資料表格[[#This Row],[產品編號]],產品資料表格[],4,FALSE)</f>
        <v>7350</v>
      </c>
    </row>
    <row r="2211" spans="2:7" ht="16.5" customHeight="1" x14ac:dyDescent="0.25">
      <c r="B2211" s="113" t="s">
        <v>891</v>
      </c>
      <c r="C2211" s="128" t="s">
        <v>2</v>
      </c>
      <c r="D2211" s="129">
        <v>43</v>
      </c>
      <c r="E2211" s="130">
        <v>756</v>
      </c>
      <c r="F2211" s="130">
        <f>訂單詳細資料表格[[#This Row],[數量]]*訂單詳細資料表格[[#This Row],[售價]]</f>
        <v>32508</v>
      </c>
      <c r="G2211" s="131">
        <f>訂單詳細資料表格[[#This Row],[數量]]*VLOOKUP(訂單詳細資料表格[[#This Row],[產品編號]],產品資料表格[],4,FALSE)</f>
        <v>18275</v>
      </c>
    </row>
    <row r="2212" spans="2:7" ht="16.5" customHeight="1" x14ac:dyDescent="0.25">
      <c r="B2212" s="113" t="s">
        <v>891</v>
      </c>
      <c r="C2212" s="128" t="s">
        <v>19</v>
      </c>
      <c r="D2212" s="129">
        <v>64</v>
      </c>
      <c r="E2212" s="130">
        <v>462</v>
      </c>
      <c r="F2212" s="130">
        <f>訂單詳細資料表格[[#This Row],[數量]]*訂單詳細資料表格[[#This Row],[售價]]</f>
        <v>29568</v>
      </c>
      <c r="G2212" s="131">
        <f>訂單詳細資料表格[[#This Row],[數量]]*VLOOKUP(訂單詳細資料表格[[#This Row],[產品編號]],產品資料表格[],4,FALSE)</f>
        <v>19200</v>
      </c>
    </row>
    <row r="2213" spans="2:7" ht="16.5" customHeight="1" x14ac:dyDescent="0.25">
      <c r="B2213" s="113" t="s">
        <v>1145</v>
      </c>
      <c r="C2213" s="128" t="s">
        <v>43</v>
      </c>
      <c r="D2213" s="129">
        <v>28</v>
      </c>
      <c r="E2213" s="130">
        <v>1970</v>
      </c>
      <c r="F2213" s="130">
        <f>訂單詳細資料表格[[#This Row],[數量]]*訂單詳細資料表格[[#This Row],[售價]]</f>
        <v>55160</v>
      </c>
      <c r="G2213" s="131">
        <f>訂單詳細資料表格[[#This Row],[數量]]*VLOOKUP(訂單詳細資料表格[[#This Row],[產品編號]],產品資料表格[],4,FALSE)</f>
        <v>29484</v>
      </c>
    </row>
    <row r="2214" spans="2:7" ht="16.5" customHeight="1" x14ac:dyDescent="0.25">
      <c r="B2214" s="113" t="s">
        <v>1145</v>
      </c>
      <c r="C2214" s="128" t="s">
        <v>38</v>
      </c>
      <c r="D2214" s="129">
        <v>22</v>
      </c>
      <c r="E2214" s="130">
        <v>1629</v>
      </c>
      <c r="F2214" s="130">
        <f>訂單詳細資料表格[[#This Row],[數量]]*訂單詳細資料表格[[#This Row],[售價]]</f>
        <v>35838</v>
      </c>
      <c r="G2214" s="131">
        <f>訂單詳細資料表格[[#This Row],[數量]]*VLOOKUP(訂單詳細資料表格[[#This Row],[產品編號]],產品資料表格[],4,FALSE)</f>
        <v>23496</v>
      </c>
    </row>
    <row r="2215" spans="2:7" ht="16.5" customHeight="1" x14ac:dyDescent="0.25">
      <c r="B2215" s="113" t="s">
        <v>1145</v>
      </c>
      <c r="C2215" s="128" t="s">
        <v>47</v>
      </c>
      <c r="D2215" s="129">
        <v>62</v>
      </c>
      <c r="E2215" s="130">
        <v>384</v>
      </c>
      <c r="F2215" s="130">
        <f>訂單詳細資料表格[[#This Row],[數量]]*訂單詳細資料表格[[#This Row],[售價]]</f>
        <v>23808</v>
      </c>
      <c r="G2215" s="131">
        <f>訂單詳細資料表格[[#This Row],[數量]]*VLOOKUP(訂單詳細資料表格[[#This Row],[產品編號]],產品資料表格[],4,FALSE)</f>
        <v>14322</v>
      </c>
    </row>
    <row r="2216" spans="2:7" ht="16.5" customHeight="1" x14ac:dyDescent="0.25">
      <c r="B2216" s="113" t="s">
        <v>1145</v>
      </c>
      <c r="C2216" s="128" t="s">
        <v>173</v>
      </c>
      <c r="D2216" s="129">
        <v>59</v>
      </c>
      <c r="E2216" s="130">
        <v>1092</v>
      </c>
      <c r="F2216" s="130">
        <f>訂單詳細資料表格[[#This Row],[數量]]*訂單詳細資料表格[[#This Row],[售價]]</f>
        <v>64428</v>
      </c>
      <c r="G2216" s="131">
        <f>訂單詳細資料表格[[#This Row],[數量]]*VLOOKUP(訂單詳細資料表格[[#This Row],[產品編號]],產品資料表格[],4,FALSE)</f>
        <v>42657</v>
      </c>
    </row>
    <row r="2217" spans="2:7" ht="16.5" customHeight="1" x14ac:dyDescent="0.25">
      <c r="B2217" s="113" t="s">
        <v>1145</v>
      </c>
      <c r="C2217" s="128" t="s">
        <v>34</v>
      </c>
      <c r="D2217" s="129">
        <v>24</v>
      </c>
      <c r="E2217" s="130">
        <v>1125</v>
      </c>
      <c r="F2217" s="130">
        <f>訂單詳細資料表格[[#This Row],[數量]]*訂單詳細資料表格[[#This Row],[售價]]</f>
        <v>27000</v>
      </c>
      <c r="G2217" s="131">
        <f>訂單詳細資料表格[[#This Row],[數量]]*VLOOKUP(訂單詳細資料表格[[#This Row],[產品編號]],產品資料表格[],4,FALSE)</f>
        <v>16488</v>
      </c>
    </row>
    <row r="2218" spans="2:7" ht="16.5" customHeight="1" x14ac:dyDescent="0.25">
      <c r="B2218" s="113" t="s">
        <v>1145</v>
      </c>
      <c r="C2218" s="128" t="s">
        <v>19</v>
      </c>
      <c r="D2218" s="129">
        <v>19</v>
      </c>
      <c r="E2218" s="130">
        <v>515</v>
      </c>
      <c r="F2218" s="130">
        <f>訂單詳細資料表格[[#This Row],[數量]]*訂單詳細資料表格[[#This Row],[售價]]</f>
        <v>9785</v>
      </c>
      <c r="G2218" s="131">
        <f>訂單詳細資料表格[[#This Row],[數量]]*VLOOKUP(訂單詳細資料表格[[#This Row],[產品編號]],產品資料表格[],4,FALSE)</f>
        <v>5700</v>
      </c>
    </row>
    <row r="2219" spans="2:7" ht="16.5" customHeight="1" x14ac:dyDescent="0.25">
      <c r="B2219" s="113" t="s">
        <v>892</v>
      </c>
      <c r="C2219" s="128" t="s">
        <v>14</v>
      </c>
      <c r="D2219" s="129">
        <v>36</v>
      </c>
      <c r="E2219" s="130">
        <v>1223</v>
      </c>
      <c r="F2219" s="130">
        <f>訂單詳細資料表格[[#This Row],[數量]]*訂單詳細資料表格[[#This Row],[售價]]</f>
        <v>44028</v>
      </c>
      <c r="G2219" s="131">
        <f>訂單詳細資料表格[[#This Row],[數量]]*VLOOKUP(訂單詳細資料表格[[#This Row],[產品編號]],產品資料表格[],4,FALSE)</f>
        <v>21960</v>
      </c>
    </row>
    <row r="2220" spans="2:7" ht="16.5" customHeight="1" x14ac:dyDescent="0.25">
      <c r="B2220" s="113" t="s">
        <v>892</v>
      </c>
      <c r="C2220" s="128" t="s">
        <v>31</v>
      </c>
      <c r="D2220" s="129">
        <v>13</v>
      </c>
      <c r="E2220" s="130">
        <v>1711</v>
      </c>
      <c r="F2220" s="130">
        <f>訂單詳細資料表格[[#This Row],[數量]]*訂單詳細資料表格[[#This Row],[售價]]</f>
        <v>22243</v>
      </c>
      <c r="G2220" s="131">
        <f>訂單詳細資料表格[[#This Row],[數量]]*VLOOKUP(訂單詳細資料表格[[#This Row],[產品編號]],產品資料表格[],4,FALSE)</f>
        <v>12311</v>
      </c>
    </row>
    <row r="2221" spans="2:7" ht="16.5" customHeight="1" x14ac:dyDescent="0.25">
      <c r="B2221" s="113" t="s">
        <v>1146</v>
      </c>
      <c r="C2221" s="128" t="s">
        <v>14</v>
      </c>
      <c r="D2221" s="129">
        <v>27</v>
      </c>
      <c r="E2221" s="130">
        <v>1292</v>
      </c>
      <c r="F2221" s="130">
        <f>訂單詳細資料表格[[#This Row],[數量]]*訂單詳細資料表格[[#This Row],[售價]]</f>
        <v>34884</v>
      </c>
      <c r="G2221" s="131">
        <f>訂單詳細資料表格[[#This Row],[數量]]*VLOOKUP(訂單詳細資料表格[[#This Row],[產品編號]],產品資料表格[],4,FALSE)</f>
        <v>16470</v>
      </c>
    </row>
    <row r="2222" spans="2:7" ht="16.5" customHeight="1" x14ac:dyDescent="0.25">
      <c r="B2222" s="113" t="s">
        <v>1146</v>
      </c>
      <c r="C2222" s="128" t="s">
        <v>53</v>
      </c>
      <c r="D2222" s="129">
        <v>17</v>
      </c>
      <c r="E2222" s="130">
        <v>951</v>
      </c>
      <c r="F2222" s="130">
        <f>訂單詳細資料表格[[#This Row],[數量]]*訂單詳細資料表格[[#This Row],[售價]]</f>
        <v>16167</v>
      </c>
      <c r="G2222" s="131">
        <f>訂單詳細資料表格[[#This Row],[數量]]*VLOOKUP(訂單詳細資料表格[[#This Row],[產品編號]],產品資料表格[],4,FALSE)</f>
        <v>12869</v>
      </c>
    </row>
    <row r="2223" spans="2:7" ht="16.5" customHeight="1" x14ac:dyDescent="0.25">
      <c r="B2223" s="113" t="s">
        <v>893</v>
      </c>
      <c r="C2223" s="128" t="s">
        <v>0</v>
      </c>
      <c r="D2223" s="129">
        <v>47</v>
      </c>
      <c r="E2223" s="130">
        <v>1629</v>
      </c>
      <c r="F2223" s="130">
        <f>訂單詳細資料表格[[#This Row],[數量]]*訂單詳細資料表格[[#This Row],[售價]]</f>
        <v>76563</v>
      </c>
      <c r="G2223" s="131">
        <f>訂單詳細資料表格[[#This Row],[數量]]*VLOOKUP(訂單詳細資料表格[[#This Row],[產品編號]],產品資料表格[],4,FALSE)</f>
        <v>51653</v>
      </c>
    </row>
    <row r="2224" spans="2:7" ht="16.5" customHeight="1" x14ac:dyDescent="0.25">
      <c r="B2224" s="113" t="s">
        <v>1147</v>
      </c>
      <c r="C2224" s="128" t="s">
        <v>42</v>
      </c>
      <c r="D2224" s="129">
        <v>12</v>
      </c>
      <c r="E2224" s="130">
        <v>1832</v>
      </c>
      <c r="F2224" s="130">
        <f>訂單詳細資料表格[[#This Row],[數量]]*訂單詳細資料表格[[#This Row],[售價]]</f>
        <v>21984</v>
      </c>
      <c r="G2224" s="131">
        <f>訂單詳細資料表格[[#This Row],[數量]]*VLOOKUP(訂單詳細資料表格[[#This Row],[產品編號]],產品資料表格[],4,FALSE)</f>
        <v>13824</v>
      </c>
    </row>
    <row r="2225" spans="2:7" ht="16.5" customHeight="1" x14ac:dyDescent="0.25">
      <c r="B2225" s="113" t="s">
        <v>894</v>
      </c>
      <c r="C2225" s="128" t="s">
        <v>41</v>
      </c>
      <c r="D2225" s="129">
        <v>24</v>
      </c>
      <c r="E2225" s="130">
        <v>973</v>
      </c>
      <c r="F2225" s="130">
        <f>訂單詳細資料表格[[#This Row],[數量]]*訂單詳細資料表格[[#This Row],[售價]]</f>
        <v>23352</v>
      </c>
      <c r="G2225" s="131">
        <f>訂單詳細資料表格[[#This Row],[數量]]*VLOOKUP(訂單詳細資料表格[[#This Row],[產品編號]],產品資料表格[],4,FALSE)</f>
        <v>18600</v>
      </c>
    </row>
    <row r="2226" spans="2:7" ht="16.5" customHeight="1" x14ac:dyDescent="0.25">
      <c r="B2226" s="113" t="s">
        <v>894</v>
      </c>
      <c r="C2226" s="128" t="s">
        <v>45</v>
      </c>
      <c r="D2226" s="129">
        <v>29</v>
      </c>
      <c r="E2226" s="130">
        <v>1242</v>
      </c>
      <c r="F2226" s="130">
        <f>訂單詳細資料表格[[#This Row],[數量]]*訂單詳細資料表格[[#This Row],[售價]]</f>
        <v>36018</v>
      </c>
      <c r="G2226" s="131">
        <f>訂單詳細資料表格[[#This Row],[數量]]*VLOOKUP(訂單詳細資料表格[[#This Row],[產品編號]],產品資料表格[],4,FALSE)</f>
        <v>17342</v>
      </c>
    </row>
    <row r="2227" spans="2:7" ht="16.5" customHeight="1" x14ac:dyDescent="0.25">
      <c r="B2227" s="113" t="s">
        <v>894</v>
      </c>
      <c r="C2227" s="128" t="s">
        <v>50</v>
      </c>
      <c r="D2227" s="129">
        <v>36</v>
      </c>
      <c r="E2227" s="130">
        <v>435</v>
      </c>
      <c r="F2227" s="130">
        <f>訂單詳細資料表格[[#This Row],[數量]]*訂單詳細資料表格[[#This Row],[售價]]</f>
        <v>15660</v>
      </c>
      <c r="G2227" s="131">
        <f>訂單詳細資料表格[[#This Row],[數量]]*VLOOKUP(訂單詳細資料表格[[#This Row],[產品編號]],產品資料表格[],4,FALSE)</f>
        <v>8784</v>
      </c>
    </row>
    <row r="2228" spans="2:7" ht="16.5" customHeight="1" x14ac:dyDescent="0.25">
      <c r="B2228" s="113" t="s">
        <v>894</v>
      </c>
      <c r="C2228" s="128" t="s">
        <v>52</v>
      </c>
      <c r="D2228" s="129">
        <v>49</v>
      </c>
      <c r="E2228" s="130">
        <v>570</v>
      </c>
      <c r="F2228" s="130">
        <f>訂單詳細資料表格[[#This Row],[數量]]*訂單詳細資料表格[[#This Row],[售價]]</f>
        <v>27930</v>
      </c>
      <c r="G2228" s="131">
        <f>訂單詳細資料表格[[#This Row],[數量]]*VLOOKUP(訂單詳細資料表格[[#This Row],[產品編號]],產品資料表格[],4,FALSE)</f>
        <v>19551</v>
      </c>
    </row>
    <row r="2229" spans="2:7" ht="16.5" customHeight="1" x14ac:dyDescent="0.25">
      <c r="B2229" s="113" t="s">
        <v>894</v>
      </c>
      <c r="C2229" s="128" t="s">
        <v>24</v>
      </c>
      <c r="D2229" s="129">
        <v>59</v>
      </c>
      <c r="E2229" s="130">
        <v>1250</v>
      </c>
      <c r="F2229" s="130">
        <f>訂單詳細資料表格[[#This Row],[數量]]*訂單詳細資料表格[[#This Row],[售價]]</f>
        <v>73750</v>
      </c>
      <c r="G2229" s="131">
        <f>訂單詳細資料表格[[#This Row],[數量]]*VLOOKUP(訂單詳細資料表格[[#This Row],[產品編號]],產品資料表格[],4,FALSE)</f>
        <v>37760</v>
      </c>
    </row>
    <row r="2230" spans="2:7" ht="16.5" customHeight="1" x14ac:dyDescent="0.25">
      <c r="B2230" s="113" t="s">
        <v>1148</v>
      </c>
      <c r="C2230" s="128" t="s">
        <v>27</v>
      </c>
      <c r="D2230" s="129">
        <v>31</v>
      </c>
      <c r="E2230" s="130">
        <v>2378</v>
      </c>
      <c r="F2230" s="130">
        <f>訂單詳細資料表格[[#This Row],[數量]]*訂單詳細資料表格[[#This Row],[售價]]</f>
        <v>73718</v>
      </c>
      <c r="G2230" s="131">
        <f>訂單詳細資料表格[[#This Row],[數量]]*VLOOKUP(訂單詳細資料表格[[#This Row],[產品編號]],產品資料表格[],4,FALSE)</f>
        <v>31713</v>
      </c>
    </row>
    <row r="2231" spans="2:7" ht="16.5" customHeight="1" x14ac:dyDescent="0.25">
      <c r="B2231" s="113" t="s">
        <v>895</v>
      </c>
      <c r="C2231" s="128" t="s">
        <v>16</v>
      </c>
      <c r="D2231" s="129">
        <v>45</v>
      </c>
      <c r="E2231" s="130">
        <v>2105</v>
      </c>
      <c r="F2231" s="130">
        <f>訂單詳細資料表格[[#This Row],[數量]]*訂單詳細資料表格[[#This Row],[售價]]</f>
        <v>94725</v>
      </c>
      <c r="G2231" s="131">
        <f>訂單詳細資料表格[[#This Row],[數量]]*VLOOKUP(訂單詳細資料表格[[#This Row],[產品編號]],產品資料表格[],4,FALSE)</f>
        <v>40725</v>
      </c>
    </row>
    <row r="2232" spans="2:7" ht="16.5" customHeight="1" x14ac:dyDescent="0.25">
      <c r="B2232" s="113" t="s">
        <v>895</v>
      </c>
      <c r="C2232" s="128" t="s">
        <v>42</v>
      </c>
      <c r="D2232" s="129">
        <v>38</v>
      </c>
      <c r="E2232" s="130">
        <v>2048</v>
      </c>
      <c r="F2232" s="130">
        <f>訂單詳細資料表格[[#This Row],[數量]]*訂單詳細資料表格[[#This Row],[售價]]</f>
        <v>77824</v>
      </c>
      <c r="G2232" s="131">
        <f>訂單詳細資料表格[[#This Row],[數量]]*VLOOKUP(訂單詳細資料表格[[#This Row],[產品編號]],產品資料表格[],4,FALSE)</f>
        <v>43776</v>
      </c>
    </row>
    <row r="2233" spans="2:7" ht="16.5" customHeight="1" x14ac:dyDescent="0.25">
      <c r="B2233" s="113" t="s">
        <v>895</v>
      </c>
      <c r="C2233" s="128" t="s">
        <v>52</v>
      </c>
      <c r="D2233" s="129">
        <v>38</v>
      </c>
      <c r="E2233" s="130">
        <v>510</v>
      </c>
      <c r="F2233" s="130">
        <f>訂單詳細資料表格[[#This Row],[數量]]*訂單詳細資料表格[[#This Row],[售價]]</f>
        <v>19380</v>
      </c>
      <c r="G2233" s="131">
        <f>訂單詳細資料表格[[#This Row],[數量]]*VLOOKUP(訂單詳細資料表格[[#This Row],[產品編號]],產品資料表格[],4,FALSE)</f>
        <v>15162</v>
      </c>
    </row>
    <row r="2234" spans="2:7" ht="16.5" customHeight="1" x14ac:dyDescent="0.25">
      <c r="B2234" s="113" t="s">
        <v>895</v>
      </c>
      <c r="C2234" s="128" t="s">
        <v>40</v>
      </c>
      <c r="D2234" s="129">
        <v>14</v>
      </c>
      <c r="E2234" s="130">
        <v>120</v>
      </c>
      <c r="F2234" s="130">
        <f>訂單詳細資料表格[[#This Row],[數量]]*訂單詳細資料表格[[#This Row],[售價]]</f>
        <v>1680</v>
      </c>
      <c r="G2234" s="131">
        <f>訂單詳細資料表格[[#This Row],[數量]]*VLOOKUP(訂單詳細資料表格[[#This Row],[產品編號]],產品資料表格[],4,FALSE)</f>
        <v>1372</v>
      </c>
    </row>
    <row r="2235" spans="2:7" ht="16.5" customHeight="1" x14ac:dyDescent="0.25">
      <c r="B2235" s="113" t="s">
        <v>895</v>
      </c>
      <c r="C2235" s="128" t="s">
        <v>34</v>
      </c>
      <c r="D2235" s="129">
        <v>51</v>
      </c>
      <c r="E2235" s="130">
        <v>1453</v>
      </c>
      <c r="F2235" s="130">
        <f>訂單詳細資料表格[[#This Row],[數量]]*訂單詳細資料表格[[#This Row],[售價]]</f>
        <v>74103</v>
      </c>
      <c r="G2235" s="131">
        <f>訂單詳細資料表格[[#This Row],[數量]]*VLOOKUP(訂單詳細資料表格[[#This Row],[產品編號]],產品資料表格[],4,FALSE)</f>
        <v>35037</v>
      </c>
    </row>
    <row r="2236" spans="2:7" ht="16.5" customHeight="1" x14ac:dyDescent="0.25">
      <c r="B2236" s="113" t="s">
        <v>895</v>
      </c>
      <c r="C2236" s="128" t="s">
        <v>19</v>
      </c>
      <c r="D2236" s="129">
        <v>21</v>
      </c>
      <c r="E2236" s="130">
        <v>447</v>
      </c>
      <c r="F2236" s="130">
        <f>訂單詳細資料表格[[#This Row],[數量]]*訂單詳細資料表格[[#This Row],[售價]]</f>
        <v>9387</v>
      </c>
      <c r="G2236" s="131">
        <f>訂單詳細資料表格[[#This Row],[數量]]*VLOOKUP(訂單詳細資料表格[[#This Row],[產品編號]],產品資料表格[],4,FALSE)</f>
        <v>6300</v>
      </c>
    </row>
    <row r="2237" spans="2:7" ht="16.5" customHeight="1" x14ac:dyDescent="0.25">
      <c r="B2237" s="113" t="s">
        <v>895</v>
      </c>
      <c r="C2237" s="128" t="s">
        <v>54</v>
      </c>
      <c r="D2237" s="129">
        <v>18</v>
      </c>
      <c r="E2237" s="130">
        <v>150</v>
      </c>
      <c r="F2237" s="130">
        <f>訂單詳細資料表格[[#This Row],[數量]]*訂單詳細資料表格[[#This Row],[售價]]</f>
        <v>2700</v>
      </c>
      <c r="G2237" s="131">
        <f>訂單詳細資料表格[[#This Row],[數量]]*VLOOKUP(訂單詳細資料表格[[#This Row],[產品編號]],產品資料表格[],4,FALSE)</f>
        <v>1620</v>
      </c>
    </row>
    <row r="2238" spans="2:7" ht="16.5" customHeight="1" x14ac:dyDescent="0.25">
      <c r="B2238" s="113" t="s">
        <v>1149</v>
      </c>
      <c r="C2238" s="128" t="s">
        <v>42</v>
      </c>
      <c r="D2238" s="129">
        <v>52</v>
      </c>
      <c r="E2238" s="130">
        <v>2163</v>
      </c>
      <c r="F2238" s="130">
        <f>訂單詳細資料表格[[#This Row],[數量]]*訂單詳細資料表格[[#This Row],[售價]]</f>
        <v>112476</v>
      </c>
      <c r="G2238" s="131">
        <f>訂單詳細資料表格[[#This Row],[數量]]*VLOOKUP(訂單詳細資料表格[[#This Row],[產品編號]],產品資料表格[],4,FALSE)</f>
        <v>59904</v>
      </c>
    </row>
    <row r="2239" spans="2:7" ht="16.5" customHeight="1" x14ac:dyDescent="0.25">
      <c r="B2239" s="113" t="s">
        <v>1149</v>
      </c>
      <c r="C2239" s="128" t="s">
        <v>52</v>
      </c>
      <c r="D2239" s="129">
        <v>22</v>
      </c>
      <c r="E2239" s="130">
        <v>661</v>
      </c>
      <c r="F2239" s="130">
        <f>訂單詳細資料表格[[#This Row],[數量]]*訂單詳細資料表格[[#This Row],[售價]]</f>
        <v>14542</v>
      </c>
      <c r="G2239" s="131">
        <f>訂單詳細資料表格[[#This Row],[數量]]*VLOOKUP(訂單詳細資料表格[[#This Row],[產品編號]],產品資料表格[],4,FALSE)</f>
        <v>8778</v>
      </c>
    </row>
    <row r="2240" spans="2:7" ht="16.5" customHeight="1" x14ac:dyDescent="0.25">
      <c r="B2240" s="113" t="s">
        <v>1149</v>
      </c>
      <c r="C2240" s="128" t="s">
        <v>27</v>
      </c>
      <c r="D2240" s="129">
        <v>27</v>
      </c>
      <c r="E2240" s="130">
        <v>1565</v>
      </c>
      <c r="F2240" s="130">
        <f>訂單詳細資料表格[[#This Row],[數量]]*訂單詳細資料表格[[#This Row],[售價]]</f>
        <v>42255</v>
      </c>
      <c r="G2240" s="131">
        <f>訂單詳細資料表格[[#This Row],[數量]]*VLOOKUP(訂單詳細資料表格[[#This Row],[產品編號]],產品資料表格[],4,FALSE)</f>
        <v>27621</v>
      </c>
    </row>
    <row r="2241" spans="2:7" ht="16.5" customHeight="1" x14ac:dyDescent="0.25">
      <c r="B2241" s="113" t="s">
        <v>896</v>
      </c>
      <c r="C2241" s="128" t="s">
        <v>46</v>
      </c>
      <c r="D2241" s="129">
        <v>33</v>
      </c>
      <c r="E2241" s="130">
        <v>2159</v>
      </c>
      <c r="F2241" s="130">
        <f>訂單詳細資料表格[[#This Row],[數量]]*訂單詳細資料表格[[#This Row],[售價]]</f>
        <v>71247</v>
      </c>
      <c r="G2241" s="131">
        <f>訂單詳細資料表格[[#This Row],[數量]]*VLOOKUP(訂單詳細資料表格[[#This Row],[產品編號]],產品資料表格[],4,FALSE)</f>
        <v>38082</v>
      </c>
    </row>
    <row r="2242" spans="2:7" ht="16.5" customHeight="1" x14ac:dyDescent="0.25">
      <c r="B2242" s="113" t="s">
        <v>896</v>
      </c>
      <c r="C2242" s="128" t="s">
        <v>19</v>
      </c>
      <c r="D2242" s="129">
        <v>46</v>
      </c>
      <c r="E2242" s="130">
        <v>531</v>
      </c>
      <c r="F2242" s="130">
        <f>訂單詳細資料表格[[#This Row],[數量]]*訂單詳細資料表格[[#This Row],[售價]]</f>
        <v>24426</v>
      </c>
      <c r="G2242" s="131">
        <f>訂單詳細資料表格[[#This Row],[數量]]*VLOOKUP(訂單詳細資料表格[[#This Row],[產品編號]],產品資料表格[],4,FALSE)</f>
        <v>13800</v>
      </c>
    </row>
    <row r="2243" spans="2:7" ht="16.5" customHeight="1" x14ac:dyDescent="0.25">
      <c r="B2243" s="113" t="s">
        <v>1150</v>
      </c>
      <c r="C2243" s="128" t="s">
        <v>43</v>
      </c>
      <c r="D2243" s="129">
        <v>65</v>
      </c>
      <c r="E2243" s="130">
        <v>1990</v>
      </c>
      <c r="F2243" s="130">
        <f>訂單詳細資料表格[[#This Row],[數量]]*訂單詳細資料表格[[#This Row],[售價]]</f>
        <v>129350</v>
      </c>
      <c r="G2243" s="131">
        <f>訂單詳細資料表格[[#This Row],[數量]]*VLOOKUP(訂單詳細資料表格[[#This Row],[產品編號]],產品資料表格[],4,FALSE)</f>
        <v>68445</v>
      </c>
    </row>
    <row r="2244" spans="2:7" ht="16.5" customHeight="1" x14ac:dyDescent="0.25">
      <c r="B2244" s="113" t="s">
        <v>1150</v>
      </c>
      <c r="C2244" s="128" t="s">
        <v>2</v>
      </c>
      <c r="D2244" s="129">
        <v>35</v>
      </c>
      <c r="E2244" s="130">
        <v>683</v>
      </c>
      <c r="F2244" s="130">
        <f>訂單詳細資料表格[[#This Row],[數量]]*訂單詳細資料表格[[#This Row],[售價]]</f>
        <v>23905</v>
      </c>
      <c r="G2244" s="131">
        <f>訂單詳細資料表格[[#This Row],[數量]]*VLOOKUP(訂單詳細資料表格[[#This Row],[產品編號]],產品資料表格[],4,FALSE)</f>
        <v>14875</v>
      </c>
    </row>
    <row r="2245" spans="2:7" ht="16.5" customHeight="1" x14ac:dyDescent="0.25">
      <c r="B2245" s="113" t="s">
        <v>1150</v>
      </c>
      <c r="C2245" s="128" t="s">
        <v>34</v>
      </c>
      <c r="D2245" s="129">
        <v>24</v>
      </c>
      <c r="E2245" s="130">
        <v>1224</v>
      </c>
      <c r="F2245" s="130">
        <f>訂單詳細資料表格[[#This Row],[數量]]*訂單詳細資料表格[[#This Row],[售價]]</f>
        <v>29376</v>
      </c>
      <c r="G2245" s="131">
        <f>訂單詳細資料表格[[#This Row],[數量]]*VLOOKUP(訂單詳細資料表格[[#This Row],[產品編號]],產品資料表格[],4,FALSE)</f>
        <v>16488</v>
      </c>
    </row>
    <row r="2246" spans="2:7" ht="16.5" customHeight="1" x14ac:dyDescent="0.25">
      <c r="B2246" s="113" t="s">
        <v>897</v>
      </c>
      <c r="C2246" s="128" t="s">
        <v>43</v>
      </c>
      <c r="D2246" s="129">
        <v>19</v>
      </c>
      <c r="E2246" s="130">
        <v>1401</v>
      </c>
      <c r="F2246" s="130">
        <f>訂單詳細資料表格[[#This Row],[數量]]*訂單詳細資料表格[[#This Row],[售價]]</f>
        <v>26619</v>
      </c>
      <c r="G2246" s="131">
        <f>訂單詳細資料表格[[#This Row],[數量]]*VLOOKUP(訂單詳細資料表格[[#This Row],[產品編號]],產品資料表格[],4,FALSE)</f>
        <v>20007</v>
      </c>
    </row>
    <row r="2247" spans="2:7" ht="16.5" customHeight="1" x14ac:dyDescent="0.25">
      <c r="B2247" s="113" t="s">
        <v>897</v>
      </c>
      <c r="C2247" s="128" t="s">
        <v>38</v>
      </c>
      <c r="D2247" s="129">
        <v>52</v>
      </c>
      <c r="E2247" s="130">
        <v>1415</v>
      </c>
      <c r="F2247" s="130">
        <f>訂單詳細資料表格[[#This Row],[數量]]*訂單詳細資料表格[[#This Row],[售價]]</f>
        <v>73580</v>
      </c>
      <c r="G2247" s="131">
        <f>訂單詳細資料表格[[#This Row],[數量]]*VLOOKUP(訂單詳細資料表格[[#This Row],[產品編號]],產品資料表格[],4,FALSE)</f>
        <v>55536</v>
      </c>
    </row>
    <row r="2248" spans="2:7" ht="16.5" customHeight="1" x14ac:dyDescent="0.25">
      <c r="B2248" s="113" t="s">
        <v>897</v>
      </c>
      <c r="C2248" s="128" t="s">
        <v>1289</v>
      </c>
      <c r="D2248" s="129">
        <v>22</v>
      </c>
      <c r="E2248" s="130">
        <v>614</v>
      </c>
      <c r="F2248" s="130">
        <f>訂單詳細資料表格[[#This Row],[數量]]*訂單詳細資料表格[[#This Row],[售價]]</f>
        <v>13508</v>
      </c>
      <c r="G2248" s="131">
        <f>訂單詳細資料表格[[#This Row],[數量]]*VLOOKUP(訂單詳細資料表格[[#This Row],[產品編號]],產品資料表格[],4,FALSE)</f>
        <v>9922</v>
      </c>
    </row>
    <row r="2249" spans="2:7" ht="16.5" customHeight="1" x14ac:dyDescent="0.25">
      <c r="B2249" s="113" t="s">
        <v>897</v>
      </c>
      <c r="C2249" s="128" t="s">
        <v>7</v>
      </c>
      <c r="D2249" s="129">
        <v>45</v>
      </c>
      <c r="E2249" s="130">
        <v>2458</v>
      </c>
      <c r="F2249" s="130">
        <f>訂單詳細資料表格[[#This Row],[數量]]*訂單詳細資料表格[[#This Row],[售價]]</f>
        <v>110610</v>
      </c>
      <c r="G2249" s="131">
        <f>訂單詳細資料表格[[#This Row],[數量]]*VLOOKUP(訂單詳細資料表格[[#This Row],[產品編號]],產品資料表格[],4,FALSE)</f>
        <v>52020</v>
      </c>
    </row>
    <row r="2250" spans="2:7" ht="16.5" customHeight="1" x14ac:dyDescent="0.25">
      <c r="B2250" s="113" t="s">
        <v>897</v>
      </c>
      <c r="C2250" s="128" t="s">
        <v>29</v>
      </c>
      <c r="D2250" s="129">
        <v>41</v>
      </c>
      <c r="E2250" s="130">
        <v>1824</v>
      </c>
      <c r="F2250" s="130">
        <f>訂單詳細資料表格[[#This Row],[數量]]*訂單詳細資料表格[[#This Row],[售價]]</f>
        <v>74784</v>
      </c>
      <c r="G2250" s="131">
        <f>訂單詳細資料表格[[#This Row],[數量]]*VLOOKUP(訂單詳細資料表格[[#This Row],[產品編號]],產品資料表格[],4,FALSE)</f>
        <v>36777</v>
      </c>
    </row>
    <row r="2251" spans="2:7" ht="16.5" customHeight="1" x14ac:dyDescent="0.25">
      <c r="B2251" s="113" t="s">
        <v>897</v>
      </c>
      <c r="C2251" s="128" t="s">
        <v>54</v>
      </c>
      <c r="D2251" s="129">
        <v>30</v>
      </c>
      <c r="E2251" s="130">
        <v>207</v>
      </c>
      <c r="F2251" s="130">
        <f>訂單詳細資料表格[[#This Row],[數量]]*訂單詳細資料表格[[#This Row],[售價]]</f>
        <v>6210</v>
      </c>
      <c r="G2251" s="131">
        <f>訂單詳細資料表格[[#This Row],[數量]]*VLOOKUP(訂單詳細資料表格[[#This Row],[產品編號]],產品資料表格[],4,FALSE)</f>
        <v>2700</v>
      </c>
    </row>
    <row r="2252" spans="2:7" ht="16.5" customHeight="1" x14ac:dyDescent="0.25">
      <c r="B2252" s="113" t="s">
        <v>898</v>
      </c>
      <c r="C2252" s="128" t="s">
        <v>14</v>
      </c>
      <c r="D2252" s="129">
        <v>20</v>
      </c>
      <c r="E2252" s="130">
        <v>1015</v>
      </c>
      <c r="F2252" s="130">
        <f>訂單詳細資料表格[[#This Row],[數量]]*訂單詳細資料表格[[#This Row],[售價]]</f>
        <v>20300</v>
      </c>
      <c r="G2252" s="131">
        <f>訂單詳細資料表格[[#This Row],[數量]]*VLOOKUP(訂單詳細資料表格[[#This Row],[產品編號]],產品資料表格[],4,FALSE)</f>
        <v>12200</v>
      </c>
    </row>
    <row r="2253" spans="2:7" ht="16.5" customHeight="1" x14ac:dyDescent="0.25">
      <c r="B2253" s="113" t="s">
        <v>898</v>
      </c>
      <c r="C2253" s="128" t="s">
        <v>46</v>
      </c>
      <c r="D2253" s="129">
        <v>44</v>
      </c>
      <c r="E2253" s="130">
        <v>2272</v>
      </c>
      <c r="F2253" s="130">
        <f>訂單詳細資料表格[[#This Row],[數量]]*訂單詳細資料表格[[#This Row],[售價]]</f>
        <v>99968</v>
      </c>
      <c r="G2253" s="131">
        <f>訂單詳細資料表格[[#This Row],[數量]]*VLOOKUP(訂單詳細資料表格[[#This Row],[產品編號]],產品資料表格[],4,FALSE)</f>
        <v>50776</v>
      </c>
    </row>
    <row r="2254" spans="2:7" ht="16.5" customHeight="1" x14ac:dyDescent="0.25">
      <c r="B2254" s="113" t="s">
        <v>898</v>
      </c>
      <c r="C2254" s="128" t="s">
        <v>50</v>
      </c>
      <c r="D2254" s="129">
        <v>45</v>
      </c>
      <c r="E2254" s="130">
        <v>571</v>
      </c>
      <c r="F2254" s="130">
        <f>訂單詳細資料表格[[#This Row],[數量]]*訂單詳細資料表格[[#This Row],[售價]]</f>
        <v>25695</v>
      </c>
      <c r="G2254" s="131">
        <f>訂單詳細資料表格[[#This Row],[數量]]*VLOOKUP(訂單詳細資料表格[[#This Row],[產品編號]],產品資料表格[],4,FALSE)</f>
        <v>10980</v>
      </c>
    </row>
    <row r="2255" spans="2:7" ht="16.5" customHeight="1" x14ac:dyDescent="0.25">
      <c r="B2255" s="113" t="s">
        <v>899</v>
      </c>
      <c r="C2255" s="128" t="s">
        <v>50</v>
      </c>
      <c r="D2255" s="129">
        <v>41</v>
      </c>
      <c r="E2255" s="130">
        <v>499</v>
      </c>
      <c r="F2255" s="130">
        <f>訂單詳細資料表格[[#This Row],[數量]]*訂單詳細資料表格[[#This Row],[售價]]</f>
        <v>20459</v>
      </c>
      <c r="G2255" s="131">
        <f>訂單詳細資料表格[[#This Row],[數量]]*VLOOKUP(訂單詳細資料表格[[#This Row],[產品編號]],產品資料表格[],4,FALSE)</f>
        <v>10004</v>
      </c>
    </row>
    <row r="2256" spans="2:7" ht="16.5" customHeight="1" x14ac:dyDescent="0.25">
      <c r="B2256" s="113" t="s">
        <v>899</v>
      </c>
      <c r="C2256" s="128" t="s">
        <v>17</v>
      </c>
      <c r="D2256" s="129">
        <v>57</v>
      </c>
      <c r="E2256" s="130">
        <v>156</v>
      </c>
      <c r="F2256" s="130">
        <f>訂單詳細資料表格[[#This Row],[數量]]*訂單詳細資料表格[[#This Row],[售價]]</f>
        <v>8892</v>
      </c>
      <c r="G2256" s="131">
        <f>訂單詳細資料表格[[#This Row],[數量]]*VLOOKUP(訂單詳細資料表格[[#This Row],[產品編號]],產品資料表格[],4,FALSE)</f>
        <v>6042</v>
      </c>
    </row>
    <row r="2257" spans="2:7" ht="16.5" customHeight="1" x14ac:dyDescent="0.25">
      <c r="B2257" s="113" t="s">
        <v>899</v>
      </c>
      <c r="C2257" s="128" t="s">
        <v>173</v>
      </c>
      <c r="D2257" s="129">
        <v>31</v>
      </c>
      <c r="E2257" s="130">
        <v>1279</v>
      </c>
      <c r="F2257" s="130">
        <f>訂單詳細資料表格[[#This Row],[數量]]*訂單詳細資料表格[[#This Row],[售價]]</f>
        <v>39649</v>
      </c>
      <c r="G2257" s="131">
        <f>訂單詳細資料表格[[#This Row],[數量]]*VLOOKUP(訂單詳細資料表格[[#This Row],[產品編號]],產品資料表格[],4,FALSE)</f>
        <v>22413</v>
      </c>
    </row>
    <row r="2258" spans="2:7" ht="16.5" customHeight="1" x14ac:dyDescent="0.25">
      <c r="B2258" s="113" t="s">
        <v>1151</v>
      </c>
      <c r="C2258" s="128" t="s">
        <v>44</v>
      </c>
      <c r="D2258" s="129">
        <v>52</v>
      </c>
      <c r="E2258" s="130">
        <v>1051</v>
      </c>
      <c r="F2258" s="130">
        <f>訂單詳細資料表格[[#This Row],[數量]]*訂單詳細資料表格[[#This Row],[售價]]</f>
        <v>54652</v>
      </c>
      <c r="G2258" s="131">
        <f>訂單詳細資料表格[[#This Row],[數量]]*VLOOKUP(訂單詳細資料表格[[#This Row],[產品編號]],產品資料表格[],4,FALSE)</f>
        <v>28548</v>
      </c>
    </row>
    <row r="2259" spans="2:7" ht="16.5" customHeight="1" x14ac:dyDescent="0.25">
      <c r="B2259" s="113" t="s">
        <v>900</v>
      </c>
      <c r="C2259" s="128" t="s">
        <v>42</v>
      </c>
      <c r="D2259" s="129">
        <v>56</v>
      </c>
      <c r="E2259" s="130">
        <v>1567</v>
      </c>
      <c r="F2259" s="130">
        <f>訂單詳細資料表格[[#This Row],[數量]]*訂單詳細資料表格[[#This Row],[售價]]</f>
        <v>87752</v>
      </c>
      <c r="G2259" s="131">
        <f>訂單詳細資料表格[[#This Row],[數量]]*VLOOKUP(訂單詳細資料表格[[#This Row],[產品編號]],產品資料表格[],4,FALSE)</f>
        <v>64512</v>
      </c>
    </row>
    <row r="2260" spans="2:7" ht="16.5" customHeight="1" x14ac:dyDescent="0.25">
      <c r="B2260" s="113" t="s">
        <v>900</v>
      </c>
      <c r="C2260" s="128" t="s">
        <v>51</v>
      </c>
      <c r="D2260" s="129">
        <v>61</v>
      </c>
      <c r="E2260" s="130">
        <v>1797</v>
      </c>
      <c r="F2260" s="130">
        <f>訂單詳細資料表格[[#This Row],[數量]]*訂單詳細資料表格[[#This Row],[售價]]</f>
        <v>109617</v>
      </c>
      <c r="G2260" s="131">
        <f>訂單詳細資料表格[[#This Row],[數量]]*VLOOKUP(訂單詳細資料表格[[#This Row],[產品編號]],產品資料表格[],4,FALSE)</f>
        <v>69845</v>
      </c>
    </row>
    <row r="2261" spans="2:7" ht="16.5" customHeight="1" x14ac:dyDescent="0.25">
      <c r="B2261" s="113" t="s">
        <v>901</v>
      </c>
      <c r="C2261" s="128" t="s">
        <v>4</v>
      </c>
      <c r="D2261" s="129">
        <v>26</v>
      </c>
      <c r="E2261" s="130">
        <v>1552</v>
      </c>
      <c r="F2261" s="130">
        <f>訂單詳細資料表格[[#This Row],[數量]]*訂單詳細資料表格[[#This Row],[售價]]</f>
        <v>40352</v>
      </c>
      <c r="G2261" s="131">
        <f>訂單詳細資料表格[[#This Row],[數量]]*VLOOKUP(訂單詳細資料表格[[#This Row],[產品編號]],產品資料表格[],4,FALSE)</f>
        <v>29770</v>
      </c>
    </row>
    <row r="2262" spans="2:7" ht="16.5" customHeight="1" x14ac:dyDescent="0.25">
      <c r="B2262" s="113" t="s">
        <v>1152</v>
      </c>
      <c r="C2262" s="128" t="s">
        <v>32</v>
      </c>
      <c r="D2262" s="129">
        <v>34</v>
      </c>
      <c r="E2262" s="130">
        <v>1241</v>
      </c>
      <c r="F2262" s="130">
        <f>訂單詳細資料表格[[#This Row],[數量]]*訂單詳細資料表格[[#This Row],[售價]]</f>
        <v>42194</v>
      </c>
      <c r="G2262" s="131">
        <f>訂單詳細資料表格[[#This Row],[數量]]*VLOOKUP(訂單詳細資料表格[[#This Row],[產品編號]],產品資料表格[],4,FALSE)</f>
        <v>26928</v>
      </c>
    </row>
    <row r="2263" spans="2:7" ht="16.5" customHeight="1" x14ac:dyDescent="0.25">
      <c r="B2263" s="113" t="s">
        <v>1153</v>
      </c>
      <c r="C2263" s="128" t="s">
        <v>31</v>
      </c>
      <c r="D2263" s="129">
        <v>14</v>
      </c>
      <c r="E2263" s="130">
        <v>1713</v>
      </c>
      <c r="F2263" s="130">
        <f>訂單詳細資料表格[[#This Row],[數量]]*訂單詳細資料表格[[#This Row],[售價]]</f>
        <v>23982</v>
      </c>
      <c r="G2263" s="131">
        <f>訂單詳細資料表格[[#This Row],[數量]]*VLOOKUP(訂單詳細資料表格[[#This Row],[產品編號]],產品資料表格[],4,FALSE)</f>
        <v>13258</v>
      </c>
    </row>
    <row r="2264" spans="2:7" ht="16.5" customHeight="1" x14ac:dyDescent="0.25">
      <c r="B2264" s="113" t="s">
        <v>902</v>
      </c>
      <c r="C2264" s="128" t="s">
        <v>0</v>
      </c>
      <c r="D2264" s="129">
        <v>27</v>
      </c>
      <c r="E2264" s="130">
        <v>1346</v>
      </c>
      <c r="F2264" s="130">
        <f>訂單詳細資料表格[[#This Row],[數量]]*訂單詳細資料表格[[#This Row],[售價]]</f>
        <v>36342</v>
      </c>
      <c r="G2264" s="131">
        <f>訂單詳細資料表格[[#This Row],[數量]]*VLOOKUP(訂單詳細資料表格[[#This Row],[產品編號]],產品資料表格[],4,FALSE)</f>
        <v>29673</v>
      </c>
    </row>
    <row r="2265" spans="2:7" ht="16.5" customHeight="1" x14ac:dyDescent="0.25">
      <c r="B2265" s="113" t="s">
        <v>902</v>
      </c>
      <c r="C2265" s="128" t="s">
        <v>13</v>
      </c>
      <c r="D2265" s="129">
        <v>55</v>
      </c>
      <c r="E2265" s="130">
        <v>362</v>
      </c>
      <c r="F2265" s="130">
        <f>訂單詳細資料表格[[#This Row],[數量]]*訂單詳細資料表格[[#This Row],[售價]]</f>
        <v>19910</v>
      </c>
      <c r="G2265" s="131">
        <f>訂單詳細資料表格[[#This Row],[數量]]*VLOOKUP(訂單詳細資料表格[[#This Row],[產品編號]],產品資料表格[],4,FALSE)</f>
        <v>12980</v>
      </c>
    </row>
    <row r="2266" spans="2:7" ht="16.5" customHeight="1" x14ac:dyDescent="0.25">
      <c r="B2266" s="113" t="s">
        <v>902</v>
      </c>
      <c r="C2266" s="128" t="s">
        <v>19</v>
      </c>
      <c r="D2266" s="129">
        <v>58</v>
      </c>
      <c r="E2266" s="130">
        <v>572</v>
      </c>
      <c r="F2266" s="130">
        <f>訂單詳細資料表格[[#This Row],[數量]]*訂單詳細資料表格[[#This Row],[售價]]</f>
        <v>33176</v>
      </c>
      <c r="G2266" s="131">
        <f>訂單詳細資料表格[[#This Row],[數量]]*VLOOKUP(訂單詳細資料表格[[#This Row],[產品編號]],產品資料表格[],4,FALSE)</f>
        <v>17400</v>
      </c>
    </row>
    <row r="2267" spans="2:7" ht="16.5" customHeight="1" x14ac:dyDescent="0.25">
      <c r="B2267" s="113" t="s">
        <v>903</v>
      </c>
      <c r="C2267" s="128" t="s">
        <v>22</v>
      </c>
      <c r="D2267" s="129">
        <v>23</v>
      </c>
      <c r="E2267" s="130">
        <v>1399</v>
      </c>
      <c r="F2267" s="130">
        <f>訂單詳細資料表格[[#This Row],[數量]]*訂單詳細資料表格[[#This Row],[售價]]</f>
        <v>32177</v>
      </c>
      <c r="G2267" s="131">
        <f>訂單詳細資料表格[[#This Row],[數量]]*VLOOKUP(訂單詳細資料表格[[#This Row],[產品編號]],產品資料表格[],4,FALSE)</f>
        <v>18906</v>
      </c>
    </row>
    <row r="2268" spans="2:7" ht="16.5" customHeight="1" x14ac:dyDescent="0.25">
      <c r="B2268" s="113" t="s">
        <v>903</v>
      </c>
      <c r="C2268" s="128" t="s">
        <v>13</v>
      </c>
      <c r="D2268" s="129">
        <v>55</v>
      </c>
      <c r="E2268" s="130">
        <v>334</v>
      </c>
      <c r="F2268" s="130">
        <f>訂單詳細資料表格[[#This Row],[數量]]*訂單詳細資料表格[[#This Row],[售價]]</f>
        <v>18370</v>
      </c>
      <c r="G2268" s="131">
        <f>訂單詳細資料表格[[#This Row],[數量]]*VLOOKUP(訂單詳細資料表格[[#This Row],[產品編號]],產品資料表格[],4,FALSE)</f>
        <v>12980</v>
      </c>
    </row>
    <row r="2269" spans="2:7" ht="16.5" customHeight="1" x14ac:dyDescent="0.25">
      <c r="B2269" s="113" t="s">
        <v>903</v>
      </c>
      <c r="C2269" s="128" t="s">
        <v>32</v>
      </c>
      <c r="D2269" s="129">
        <v>49</v>
      </c>
      <c r="E2269" s="130">
        <v>1149</v>
      </c>
      <c r="F2269" s="130">
        <f>訂單詳細資料表格[[#This Row],[數量]]*訂單詳細資料表格[[#This Row],[售價]]</f>
        <v>56301</v>
      </c>
      <c r="G2269" s="131">
        <f>訂單詳細資料表格[[#This Row],[數量]]*VLOOKUP(訂單詳細資料表格[[#This Row],[產品編號]],產品資料表格[],4,FALSE)</f>
        <v>38808</v>
      </c>
    </row>
    <row r="2270" spans="2:7" ht="16.5" customHeight="1" x14ac:dyDescent="0.25">
      <c r="B2270" s="113" t="s">
        <v>904</v>
      </c>
      <c r="C2270" s="128" t="s">
        <v>48</v>
      </c>
      <c r="D2270" s="129">
        <v>46</v>
      </c>
      <c r="E2270" s="130">
        <v>405</v>
      </c>
      <c r="F2270" s="130">
        <f>訂單詳細資料表格[[#This Row],[數量]]*訂單詳細資料表格[[#This Row],[售價]]</f>
        <v>18630</v>
      </c>
      <c r="G2270" s="131">
        <f>訂單詳細資料表格[[#This Row],[數量]]*VLOOKUP(訂單詳細資料表格[[#This Row],[產品編號]],產品資料表格[],4,FALSE)</f>
        <v>8418</v>
      </c>
    </row>
    <row r="2271" spans="2:7" ht="16.5" customHeight="1" x14ac:dyDescent="0.25">
      <c r="B2271" s="113" t="s">
        <v>772</v>
      </c>
      <c r="C2271" s="128" t="s">
        <v>8</v>
      </c>
      <c r="D2271" s="129">
        <v>44</v>
      </c>
      <c r="E2271" s="130">
        <v>1273</v>
      </c>
      <c r="F2271" s="130">
        <f>訂單詳細資料表格[[#This Row],[數量]]*訂單詳細資料表格[[#This Row],[售價]]</f>
        <v>56012</v>
      </c>
      <c r="G2271" s="131">
        <f>訂單詳細資料表格[[#This Row],[數量]]*VLOOKUP(訂單詳細資料表格[[#This Row],[產品編號]],產品資料表格[],4,FALSE)</f>
        <v>45936</v>
      </c>
    </row>
    <row r="2272" spans="2:7" ht="16.5" customHeight="1" x14ac:dyDescent="0.25">
      <c r="B2272" s="113" t="s">
        <v>773</v>
      </c>
      <c r="C2272" s="128" t="s">
        <v>32</v>
      </c>
      <c r="D2272" s="129">
        <v>37</v>
      </c>
      <c r="E2272" s="130">
        <v>1327</v>
      </c>
      <c r="F2272" s="130">
        <f>訂單詳細資料表格[[#This Row],[數量]]*訂單詳細資料表格[[#This Row],[售價]]</f>
        <v>49099</v>
      </c>
      <c r="G2272" s="131">
        <f>訂單詳細資料表格[[#This Row],[數量]]*VLOOKUP(訂單詳細資料表格[[#This Row],[產品編號]],產品資料表格[],4,FALSE)</f>
        <v>29304</v>
      </c>
    </row>
    <row r="2273" spans="2:7" ht="16.5" customHeight="1" x14ac:dyDescent="0.25">
      <c r="B2273" s="113" t="s">
        <v>774</v>
      </c>
      <c r="C2273" s="128" t="s">
        <v>12</v>
      </c>
      <c r="D2273" s="129">
        <v>50</v>
      </c>
      <c r="E2273" s="130">
        <v>2532</v>
      </c>
      <c r="F2273" s="130">
        <f>訂單詳細資料表格[[#This Row],[數量]]*訂單詳細資料表格[[#This Row],[售價]]</f>
        <v>126600</v>
      </c>
      <c r="G2273" s="131">
        <f>訂單詳細資料表格[[#This Row],[數量]]*VLOOKUP(訂單詳細資料表格[[#This Row],[產品編號]],產品資料表格[],4,FALSE)</f>
        <v>56100</v>
      </c>
    </row>
    <row r="2274" spans="2:7" ht="16.5" customHeight="1" x14ac:dyDescent="0.25">
      <c r="B2274" s="113" t="s">
        <v>775</v>
      </c>
      <c r="C2274" s="128" t="s">
        <v>31</v>
      </c>
      <c r="D2274" s="129">
        <v>68</v>
      </c>
      <c r="E2274" s="130">
        <v>1163</v>
      </c>
      <c r="F2274" s="130">
        <f>訂單詳細資料表格[[#This Row],[數量]]*訂單詳細資料表格[[#This Row],[售價]]</f>
        <v>79084</v>
      </c>
      <c r="G2274" s="131">
        <f>訂單詳細資料表格[[#This Row],[數量]]*VLOOKUP(訂單詳細資料表格[[#This Row],[產品編號]],產品資料表格[],4,FALSE)</f>
        <v>64396</v>
      </c>
    </row>
    <row r="2275" spans="2:7" ht="16.5" customHeight="1" x14ac:dyDescent="0.25">
      <c r="B2275" s="113" t="s">
        <v>905</v>
      </c>
      <c r="C2275" s="128" t="s">
        <v>38</v>
      </c>
      <c r="D2275" s="129">
        <v>12</v>
      </c>
      <c r="E2275" s="130">
        <v>1769</v>
      </c>
      <c r="F2275" s="130">
        <f>訂單詳細資料表格[[#This Row],[數量]]*訂單詳細資料表格[[#This Row],[售價]]</f>
        <v>21228</v>
      </c>
      <c r="G2275" s="131">
        <f>訂單詳細資料表格[[#This Row],[數量]]*VLOOKUP(訂單詳細資料表格[[#This Row],[產品編號]],產品資料表格[],4,FALSE)</f>
        <v>12816</v>
      </c>
    </row>
    <row r="2276" spans="2:7" ht="16.5" customHeight="1" x14ac:dyDescent="0.25">
      <c r="B2276" s="113" t="s">
        <v>905</v>
      </c>
      <c r="C2276" s="128" t="s">
        <v>36</v>
      </c>
      <c r="D2276" s="129">
        <v>16</v>
      </c>
      <c r="E2276" s="130">
        <v>1535</v>
      </c>
      <c r="F2276" s="130">
        <f>訂單詳細資料表格[[#This Row],[數量]]*訂單詳細資料表格[[#This Row],[售價]]</f>
        <v>24560</v>
      </c>
      <c r="G2276" s="131">
        <f>訂單詳細資料表格[[#This Row],[數量]]*VLOOKUP(訂單詳細資料表格[[#This Row],[產品編號]],產品資料表格[],4,FALSE)</f>
        <v>15872</v>
      </c>
    </row>
    <row r="2277" spans="2:7" ht="16.5" customHeight="1" x14ac:dyDescent="0.25">
      <c r="B2277" s="113" t="s">
        <v>906</v>
      </c>
      <c r="C2277" s="128" t="s">
        <v>2</v>
      </c>
      <c r="D2277" s="129">
        <v>44</v>
      </c>
      <c r="E2277" s="130">
        <v>558</v>
      </c>
      <c r="F2277" s="130">
        <f>訂單詳細資料表格[[#This Row],[數量]]*訂單詳細資料表格[[#This Row],[售價]]</f>
        <v>24552</v>
      </c>
      <c r="G2277" s="131">
        <f>訂單詳細資料表格[[#This Row],[數量]]*VLOOKUP(訂單詳細資料表格[[#This Row],[產品編號]],產品資料表格[],4,FALSE)</f>
        <v>18700</v>
      </c>
    </row>
    <row r="2278" spans="2:7" ht="16.5" customHeight="1" x14ac:dyDescent="0.25">
      <c r="B2278" s="113" t="s">
        <v>1154</v>
      </c>
      <c r="C2278" s="128" t="s">
        <v>42</v>
      </c>
      <c r="D2278" s="129">
        <v>35</v>
      </c>
      <c r="E2278" s="130">
        <v>1542</v>
      </c>
      <c r="F2278" s="130">
        <f>訂單詳細資料表格[[#This Row],[數量]]*訂單詳細資料表格[[#This Row],[售價]]</f>
        <v>53970</v>
      </c>
      <c r="G2278" s="131">
        <f>訂單詳細資料表格[[#This Row],[數量]]*VLOOKUP(訂單詳細資料表格[[#This Row],[產品編號]],產品資料表格[],4,FALSE)</f>
        <v>40320</v>
      </c>
    </row>
    <row r="2279" spans="2:7" ht="16.5" customHeight="1" x14ac:dyDescent="0.25">
      <c r="B2279" s="113" t="s">
        <v>1154</v>
      </c>
      <c r="C2279" s="128" t="s">
        <v>38</v>
      </c>
      <c r="D2279" s="129">
        <v>15</v>
      </c>
      <c r="E2279" s="130">
        <v>1903</v>
      </c>
      <c r="F2279" s="130">
        <f>訂單詳細資料表格[[#This Row],[數量]]*訂單詳細資料表格[[#This Row],[售價]]</f>
        <v>28545</v>
      </c>
      <c r="G2279" s="131">
        <f>訂單詳細資料表格[[#This Row],[數量]]*VLOOKUP(訂單詳細資料表格[[#This Row],[產品編號]],產品資料表格[],4,FALSE)</f>
        <v>16020</v>
      </c>
    </row>
    <row r="2280" spans="2:7" ht="16.5" customHeight="1" x14ac:dyDescent="0.25">
      <c r="B2280" s="113" t="s">
        <v>1154</v>
      </c>
      <c r="C2280" s="128" t="s">
        <v>35</v>
      </c>
      <c r="D2280" s="129">
        <v>17</v>
      </c>
      <c r="E2280" s="130">
        <v>1826</v>
      </c>
      <c r="F2280" s="130">
        <f>訂單詳細資料表格[[#This Row],[數量]]*訂單詳細資料表格[[#This Row],[售價]]</f>
        <v>31042</v>
      </c>
      <c r="G2280" s="131">
        <f>訂單詳細資料表格[[#This Row],[數量]]*VLOOKUP(訂單詳細資料表格[[#This Row],[產品編號]],產品資料表格[],4,FALSE)</f>
        <v>15827</v>
      </c>
    </row>
    <row r="2281" spans="2:7" ht="16.5" customHeight="1" x14ac:dyDescent="0.25">
      <c r="B2281" s="113" t="s">
        <v>1154</v>
      </c>
      <c r="C2281" s="128" t="s">
        <v>40</v>
      </c>
      <c r="D2281" s="129">
        <v>16</v>
      </c>
      <c r="E2281" s="130">
        <v>134</v>
      </c>
      <c r="F2281" s="130">
        <f>訂單詳細資料表格[[#This Row],[數量]]*訂單詳細資料表格[[#This Row],[售價]]</f>
        <v>2144</v>
      </c>
      <c r="G2281" s="131">
        <f>訂單詳細資料表格[[#This Row],[數量]]*VLOOKUP(訂單詳細資料表格[[#This Row],[產品編號]],產品資料表格[],4,FALSE)</f>
        <v>1568</v>
      </c>
    </row>
    <row r="2282" spans="2:7" ht="16.5" customHeight="1" x14ac:dyDescent="0.25">
      <c r="B2282" s="113" t="s">
        <v>1154</v>
      </c>
      <c r="C2282" s="128" t="s">
        <v>29</v>
      </c>
      <c r="D2282" s="129">
        <v>20</v>
      </c>
      <c r="E2282" s="130">
        <v>1416</v>
      </c>
      <c r="F2282" s="130">
        <f>訂單詳細資料表格[[#This Row],[數量]]*訂單詳細資料表格[[#This Row],[售價]]</f>
        <v>28320</v>
      </c>
      <c r="G2282" s="131">
        <f>訂單詳細資料表格[[#This Row],[數量]]*VLOOKUP(訂單詳細資料表格[[#This Row],[產品編號]],產品資料表格[],4,FALSE)</f>
        <v>17940</v>
      </c>
    </row>
    <row r="2283" spans="2:7" ht="16.5" customHeight="1" x14ac:dyDescent="0.25">
      <c r="B2283" s="113" t="s">
        <v>907</v>
      </c>
      <c r="C2283" s="128" t="s">
        <v>37</v>
      </c>
      <c r="D2283" s="129">
        <v>56</v>
      </c>
      <c r="E2283" s="130">
        <v>1765</v>
      </c>
      <c r="F2283" s="130">
        <f>訂單詳細資料表格[[#This Row],[數量]]*訂單詳細資料表格[[#This Row],[售價]]</f>
        <v>98840</v>
      </c>
      <c r="G2283" s="131">
        <f>訂單詳細資料表格[[#This Row],[數量]]*VLOOKUP(訂單詳細資料表格[[#This Row],[產品編號]],產品資料表格[],4,FALSE)</f>
        <v>45080</v>
      </c>
    </row>
    <row r="2284" spans="2:7" ht="16.5" customHeight="1" x14ac:dyDescent="0.25">
      <c r="B2284" s="113" t="s">
        <v>907</v>
      </c>
      <c r="C2284" s="128" t="s">
        <v>14</v>
      </c>
      <c r="D2284" s="129">
        <v>45</v>
      </c>
      <c r="E2284" s="130">
        <v>1240</v>
      </c>
      <c r="F2284" s="130">
        <f>訂單詳細資料表格[[#This Row],[數量]]*訂單詳細資料表格[[#This Row],[售價]]</f>
        <v>55800</v>
      </c>
      <c r="G2284" s="131">
        <f>訂單詳細資料表格[[#This Row],[數量]]*VLOOKUP(訂單詳細資料表格[[#This Row],[產品編號]],產品資料表格[],4,FALSE)</f>
        <v>27450</v>
      </c>
    </row>
    <row r="2285" spans="2:7" ht="16.5" customHeight="1" x14ac:dyDescent="0.25">
      <c r="B2285" s="113" t="s">
        <v>907</v>
      </c>
      <c r="C2285" s="128" t="s">
        <v>44</v>
      </c>
      <c r="D2285" s="129">
        <v>23</v>
      </c>
      <c r="E2285" s="130">
        <v>1029</v>
      </c>
      <c r="F2285" s="130">
        <f>訂單詳細資料表格[[#This Row],[數量]]*訂單詳細資料表格[[#This Row],[售價]]</f>
        <v>23667</v>
      </c>
      <c r="G2285" s="131">
        <f>訂單詳細資料表格[[#This Row],[數量]]*VLOOKUP(訂單詳細資料表格[[#This Row],[產品編號]],產品資料表格[],4,FALSE)</f>
        <v>12627</v>
      </c>
    </row>
    <row r="2286" spans="2:7" ht="16.5" customHeight="1" x14ac:dyDescent="0.25">
      <c r="B2286" s="113" t="s">
        <v>907</v>
      </c>
      <c r="C2286" s="128" t="s">
        <v>7</v>
      </c>
      <c r="D2286" s="129">
        <v>35</v>
      </c>
      <c r="E2286" s="130">
        <v>1915</v>
      </c>
      <c r="F2286" s="130">
        <f>訂單詳細資料表格[[#This Row],[數量]]*訂單詳細資料表格[[#This Row],[售價]]</f>
        <v>67025</v>
      </c>
      <c r="G2286" s="131">
        <f>訂單詳細資料表格[[#This Row],[數量]]*VLOOKUP(訂單詳細資料表格[[#This Row],[產品編號]],產品資料表格[],4,FALSE)</f>
        <v>40460</v>
      </c>
    </row>
    <row r="2287" spans="2:7" ht="16.5" customHeight="1" x14ac:dyDescent="0.25">
      <c r="B2287" s="113" t="s">
        <v>907</v>
      </c>
      <c r="C2287" s="128" t="s">
        <v>5</v>
      </c>
      <c r="D2287" s="129">
        <v>37</v>
      </c>
      <c r="E2287" s="130">
        <v>350</v>
      </c>
      <c r="F2287" s="130">
        <f>訂單詳細資料表格[[#This Row],[數量]]*訂單詳細資料表格[[#This Row],[售價]]</f>
        <v>12950</v>
      </c>
      <c r="G2287" s="131">
        <f>訂單詳細資料表格[[#This Row],[數量]]*VLOOKUP(訂單詳細資料表格[[#This Row],[產品編號]],產品資料表格[],4,FALSE)</f>
        <v>7770</v>
      </c>
    </row>
    <row r="2288" spans="2:7" ht="16.5" customHeight="1" x14ac:dyDescent="0.25">
      <c r="B2288" s="113" t="s">
        <v>1155</v>
      </c>
      <c r="C2288" s="128" t="s">
        <v>47</v>
      </c>
      <c r="D2288" s="129">
        <v>12</v>
      </c>
      <c r="E2288" s="130">
        <v>429</v>
      </c>
      <c r="F2288" s="130">
        <f>訂單詳細資料表格[[#This Row],[數量]]*訂單詳細資料表格[[#This Row],[售價]]</f>
        <v>5148</v>
      </c>
      <c r="G2288" s="131">
        <f>訂單詳細資料表格[[#This Row],[數量]]*VLOOKUP(訂單詳細資料表格[[#This Row],[產品編號]],產品資料表格[],4,FALSE)</f>
        <v>2772</v>
      </c>
    </row>
    <row r="2289" spans="2:7" ht="16.5" customHeight="1" x14ac:dyDescent="0.25">
      <c r="B2289" s="113" t="s">
        <v>908</v>
      </c>
      <c r="C2289" s="128" t="s">
        <v>5</v>
      </c>
      <c r="D2289" s="129">
        <v>37</v>
      </c>
      <c r="E2289" s="130">
        <v>532</v>
      </c>
      <c r="F2289" s="130">
        <f>訂單詳細資料表格[[#This Row],[數量]]*訂單詳細資料表格[[#This Row],[售價]]</f>
        <v>19684</v>
      </c>
      <c r="G2289" s="131">
        <f>訂單詳細資料表格[[#This Row],[數量]]*VLOOKUP(訂單詳細資料表格[[#This Row],[產品編號]],產品資料表格[],4,FALSE)</f>
        <v>7770</v>
      </c>
    </row>
    <row r="2290" spans="2:7" ht="16.5" customHeight="1" x14ac:dyDescent="0.25">
      <c r="B2290" s="113" t="s">
        <v>908</v>
      </c>
      <c r="C2290" s="128" t="s">
        <v>45</v>
      </c>
      <c r="D2290" s="129">
        <v>64</v>
      </c>
      <c r="E2290" s="130">
        <v>1182</v>
      </c>
      <c r="F2290" s="130">
        <f>訂單詳細資料表格[[#This Row],[數量]]*訂單詳細資料表格[[#This Row],[售價]]</f>
        <v>75648</v>
      </c>
      <c r="G2290" s="131">
        <f>訂單詳細資料表格[[#This Row],[數量]]*VLOOKUP(訂單詳細資料表格[[#This Row],[產品編號]],產品資料表格[],4,FALSE)</f>
        <v>38272</v>
      </c>
    </row>
    <row r="2291" spans="2:7" ht="16.5" customHeight="1" x14ac:dyDescent="0.25">
      <c r="B2291" s="113" t="s">
        <v>909</v>
      </c>
      <c r="C2291" s="128" t="s">
        <v>49</v>
      </c>
      <c r="D2291" s="129">
        <v>34</v>
      </c>
      <c r="E2291" s="130">
        <v>1579</v>
      </c>
      <c r="F2291" s="130">
        <f>訂單詳細資料表格[[#This Row],[數量]]*訂單詳細資料表格[[#This Row],[售價]]</f>
        <v>53686</v>
      </c>
      <c r="G2291" s="131">
        <f>訂單詳細資料表格[[#This Row],[數量]]*VLOOKUP(訂單詳細資料表格[[#This Row],[產品編號]],產品資料表格[],4,FALSE)</f>
        <v>39508</v>
      </c>
    </row>
    <row r="2292" spans="2:7" ht="16.5" customHeight="1" x14ac:dyDescent="0.25">
      <c r="B2292" s="113" t="s">
        <v>909</v>
      </c>
      <c r="C2292" s="128" t="s">
        <v>50</v>
      </c>
      <c r="D2292" s="129">
        <v>15</v>
      </c>
      <c r="E2292" s="130">
        <v>467</v>
      </c>
      <c r="F2292" s="130">
        <f>訂單詳細資料表格[[#This Row],[數量]]*訂單詳細資料表格[[#This Row],[售價]]</f>
        <v>7005</v>
      </c>
      <c r="G2292" s="131">
        <f>訂單詳細資料表格[[#This Row],[數量]]*VLOOKUP(訂單詳細資料表格[[#This Row],[產品編號]],產品資料表格[],4,FALSE)</f>
        <v>3660</v>
      </c>
    </row>
    <row r="2293" spans="2:7" ht="16.5" customHeight="1" x14ac:dyDescent="0.25">
      <c r="B2293" s="113" t="s">
        <v>1156</v>
      </c>
      <c r="C2293" s="128" t="s">
        <v>44</v>
      </c>
      <c r="D2293" s="129">
        <v>65</v>
      </c>
      <c r="E2293" s="130">
        <v>1136</v>
      </c>
      <c r="F2293" s="130">
        <f>訂單詳細資料表格[[#This Row],[數量]]*訂單詳細資料表格[[#This Row],[售價]]</f>
        <v>73840</v>
      </c>
      <c r="G2293" s="131">
        <f>訂單詳細資料表格[[#This Row],[數量]]*VLOOKUP(訂單詳細資料表格[[#This Row],[產品編號]],產品資料表格[],4,FALSE)</f>
        <v>35685</v>
      </c>
    </row>
    <row r="2294" spans="2:7" ht="16.5" customHeight="1" x14ac:dyDescent="0.25">
      <c r="B2294" s="113" t="s">
        <v>910</v>
      </c>
      <c r="C2294" s="128" t="s">
        <v>42</v>
      </c>
      <c r="D2294" s="129">
        <v>42</v>
      </c>
      <c r="E2294" s="130">
        <v>1471</v>
      </c>
      <c r="F2294" s="130">
        <f>訂單詳細資料表格[[#This Row],[數量]]*訂單詳細資料表格[[#This Row],[售價]]</f>
        <v>61782</v>
      </c>
      <c r="G2294" s="131">
        <f>訂單詳細資料表格[[#This Row],[數量]]*VLOOKUP(訂單詳細資料表格[[#This Row],[產品編號]],產品資料表格[],4,FALSE)</f>
        <v>48384</v>
      </c>
    </row>
    <row r="2295" spans="2:7" ht="16.5" customHeight="1" x14ac:dyDescent="0.25">
      <c r="B2295" s="113" t="s">
        <v>910</v>
      </c>
      <c r="C2295" s="128" t="s">
        <v>34</v>
      </c>
      <c r="D2295" s="129">
        <v>13</v>
      </c>
      <c r="E2295" s="130">
        <v>1081</v>
      </c>
      <c r="F2295" s="130">
        <f>訂單詳細資料表格[[#This Row],[數量]]*訂單詳細資料表格[[#This Row],[售價]]</f>
        <v>14053</v>
      </c>
      <c r="G2295" s="131">
        <f>訂單詳細資料表格[[#This Row],[數量]]*VLOOKUP(訂單詳細資料表格[[#This Row],[產品編號]],產品資料表格[],4,FALSE)</f>
        <v>8931</v>
      </c>
    </row>
    <row r="2296" spans="2:7" ht="16.5" customHeight="1" x14ac:dyDescent="0.25">
      <c r="B2296" s="113" t="s">
        <v>910</v>
      </c>
      <c r="C2296" s="128" t="s">
        <v>36</v>
      </c>
      <c r="D2296" s="129">
        <v>23</v>
      </c>
      <c r="E2296" s="130">
        <v>2263</v>
      </c>
      <c r="F2296" s="130">
        <f>訂單詳細資料表格[[#This Row],[數量]]*訂單詳細資料表格[[#This Row],[售價]]</f>
        <v>52049</v>
      </c>
      <c r="G2296" s="131">
        <f>訂單詳細資料表格[[#This Row],[數量]]*VLOOKUP(訂單詳細資料表格[[#This Row],[產品編號]],產品資料表格[],4,FALSE)</f>
        <v>22816</v>
      </c>
    </row>
    <row r="2297" spans="2:7" ht="16.5" customHeight="1" x14ac:dyDescent="0.25">
      <c r="B2297" s="113" t="s">
        <v>1157</v>
      </c>
      <c r="C2297" s="128" t="s">
        <v>37</v>
      </c>
      <c r="D2297" s="129">
        <v>50</v>
      </c>
      <c r="E2297" s="130">
        <v>1198</v>
      </c>
      <c r="F2297" s="130">
        <f>訂單詳細資料表格[[#This Row],[數量]]*訂單詳細資料表格[[#This Row],[售價]]</f>
        <v>59900</v>
      </c>
      <c r="G2297" s="131">
        <f>訂單詳細資料表格[[#This Row],[數量]]*VLOOKUP(訂單詳細資料表格[[#This Row],[產品編號]],產品資料表格[],4,FALSE)</f>
        <v>40250</v>
      </c>
    </row>
    <row r="2298" spans="2:7" ht="16.5" customHeight="1" x14ac:dyDescent="0.25">
      <c r="B2298" s="113" t="s">
        <v>1157</v>
      </c>
      <c r="C2298" s="128" t="s">
        <v>52</v>
      </c>
      <c r="D2298" s="129">
        <v>14</v>
      </c>
      <c r="E2298" s="130">
        <v>687</v>
      </c>
      <c r="F2298" s="130">
        <f>訂單詳細資料表格[[#This Row],[數量]]*訂單詳細資料表格[[#This Row],[售價]]</f>
        <v>9618</v>
      </c>
      <c r="G2298" s="131">
        <f>訂單詳細資料表格[[#This Row],[數量]]*VLOOKUP(訂單詳細資料表格[[#This Row],[產品編號]],產品資料表格[],4,FALSE)</f>
        <v>5586</v>
      </c>
    </row>
    <row r="2299" spans="2:7" ht="16.5" customHeight="1" x14ac:dyDescent="0.25">
      <c r="B2299" s="113" t="s">
        <v>1157</v>
      </c>
      <c r="C2299" s="128" t="s">
        <v>36</v>
      </c>
      <c r="D2299" s="129">
        <v>60</v>
      </c>
      <c r="E2299" s="130">
        <v>2132</v>
      </c>
      <c r="F2299" s="130">
        <f>訂單詳細資料表格[[#This Row],[數量]]*訂單詳細資料表格[[#This Row],[售價]]</f>
        <v>127920</v>
      </c>
      <c r="G2299" s="131">
        <f>訂單詳細資料表格[[#This Row],[數量]]*VLOOKUP(訂單詳細資料表格[[#This Row],[產品編號]],產品資料表格[],4,FALSE)</f>
        <v>59520</v>
      </c>
    </row>
    <row r="2300" spans="2:7" ht="16.5" customHeight="1" x14ac:dyDescent="0.25">
      <c r="B2300" s="113" t="s">
        <v>1157</v>
      </c>
      <c r="C2300" s="128" t="s">
        <v>53</v>
      </c>
      <c r="D2300" s="129">
        <v>20</v>
      </c>
      <c r="E2300" s="130">
        <v>1114</v>
      </c>
      <c r="F2300" s="130">
        <f>訂單詳細資料表格[[#This Row],[數量]]*訂單詳細資料表格[[#This Row],[售價]]</f>
        <v>22280</v>
      </c>
      <c r="G2300" s="131">
        <f>訂單詳細資料表格[[#This Row],[數量]]*VLOOKUP(訂單詳細資料表格[[#This Row],[產品編號]],產品資料表格[],4,FALSE)</f>
        <v>15140</v>
      </c>
    </row>
    <row r="2301" spans="2:7" ht="16.5" customHeight="1" x14ac:dyDescent="0.25">
      <c r="B2301" s="113" t="s">
        <v>911</v>
      </c>
      <c r="C2301" s="128" t="s">
        <v>27</v>
      </c>
      <c r="D2301" s="129">
        <v>19</v>
      </c>
      <c r="E2301" s="130">
        <v>1884</v>
      </c>
      <c r="F2301" s="130">
        <f>訂單詳細資料表格[[#This Row],[數量]]*訂單詳細資料表格[[#This Row],[售價]]</f>
        <v>35796</v>
      </c>
      <c r="G2301" s="131">
        <f>訂單詳細資料表格[[#This Row],[數量]]*VLOOKUP(訂單詳細資料表格[[#This Row],[產品編號]],產品資料表格[],4,FALSE)</f>
        <v>19437</v>
      </c>
    </row>
    <row r="2302" spans="2:7" ht="16.5" customHeight="1" x14ac:dyDescent="0.25">
      <c r="B2302" s="113" t="s">
        <v>911</v>
      </c>
      <c r="C2302" s="128" t="s">
        <v>30</v>
      </c>
      <c r="D2302" s="129">
        <v>27</v>
      </c>
      <c r="E2302" s="130">
        <v>2592</v>
      </c>
      <c r="F2302" s="130">
        <f>訂單詳細資料表格[[#This Row],[數量]]*訂單詳細資料表格[[#This Row],[售價]]</f>
        <v>69984</v>
      </c>
      <c r="G2302" s="131">
        <f>訂單詳細資料表格[[#This Row],[數量]]*VLOOKUP(訂單詳細資料表格[[#This Row],[產品編號]],產品資料表格[],4,FALSE)</f>
        <v>31077</v>
      </c>
    </row>
    <row r="2303" spans="2:7" ht="16.5" customHeight="1" x14ac:dyDescent="0.25">
      <c r="B2303" s="113" t="s">
        <v>912</v>
      </c>
      <c r="C2303" s="128" t="s">
        <v>35</v>
      </c>
      <c r="D2303" s="129">
        <v>49</v>
      </c>
      <c r="E2303" s="130">
        <v>1456</v>
      </c>
      <c r="F2303" s="130">
        <f>訂單詳細資料表格[[#This Row],[數量]]*訂單詳細資料表格[[#This Row],[售價]]</f>
        <v>71344</v>
      </c>
      <c r="G2303" s="131">
        <f>訂單詳細資料表格[[#This Row],[數量]]*VLOOKUP(訂單詳細資料表格[[#This Row],[產品編號]],產品資料表格[],4,FALSE)</f>
        <v>45619</v>
      </c>
    </row>
    <row r="2304" spans="2:7" ht="16.5" customHeight="1" x14ac:dyDescent="0.25">
      <c r="B2304" s="113" t="s">
        <v>913</v>
      </c>
      <c r="C2304" s="128" t="s">
        <v>41</v>
      </c>
      <c r="D2304" s="129">
        <v>22</v>
      </c>
      <c r="E2304" s="130">
        <v>1751</v>
      </c>
      <c r="F2304" s="130">
        <f>訂單詳細資料表格[[#This Row],[數量]]*訂單詳細資料表格[[#This Row],[售價]]</f>
        <v>38522</v>
      </c>
      <c r="G2304" s="131">
        <f>訂單詳細資料表格[[#This Row],[數量]]*VLOOKUP(訂單詳細資料表格[[#This Row],[產品編號]],產品資料表格[],4,FALSE)</f>
        <v>17050</v>
      </c>
    </row>
    <row r="2305" spans="2:7" ht="16.5" customHeight="1" x14ac:dyDescent="0.25">
      <c r="B2305" s="113" t="s">
        <v>1158</v>
      </c>
      <c r="C2305" s="128" t="s">
        <v>16</v>
      </c>
      <c r="D2305" s="129">
        <v>16</v>
      </c>
      <c r="E2305" s="130">
        <v>1677</v>
      </c>
      <c r="F2305" s="130">
        <f>訂單詳細資料表格[[#This Row],[數量]]*訂單詳細資料表格[[#This Row],[售價]]</f>
        <v>26832</v>
      </c>
      <c r="G2305" s="131">
        <f>訂單詳細資料表格[[#This Row],[數量]]*VLOOKUP(訂單詳細資料表格[[#This Row],[產品編號]],產品資料表格[],4,FALSE)</f>
        <v>14480</v>
      </c>
    </row>
    <row r="2306" spans="2:7" ht="16.5" customHeight="1" x14ac:dyDescent="0.25">
      <c r="B2306" s="113" t="s">
        <v>1158</v>
      </c>
      <c r="C2306" s="128" t="s">
        <v>30</v>
      </c>
      <c r="D2306" s="129">
        <v>24</v>
      </c>
      <c r="E2306" s="130">
        <v>2405</v>
      </c>
      <c r="F2306" s="130">
        <f>訂單詳細資料表格[[#This Row],[數量]]*訂單詳細資料表格[[#This Row],[售價]]</f>
        <v>57720</v>
      </c>
      <c r="G2306" s="131">
        <f>訂單詳細資料表格[[#This Row],[數量]]*VLOOKUP(訂單詳細資料表格[[#This Row],[產品編號]],產品資料表格[],4,FALSE)</f>
        <v>27624</v>
      </c>
    </row>
    <row r="2307" spans="2:7" ht="16.5" customHeight="1" x14ac:dyDescent="0.25">
      <c r="B2307" s="113" t="s">
        <v>1159</v>
      </c>
      <c r="C2307" s="128" t="s">
        <v>27</v>
      </c>
      <c r="D2307" s="129">
        <v>41</v>
      </c>
      <c r="E2307" s="130">
        <v>2548</v>
      </c>
      <c r="F2307" s="130">
        <f>訂單詳細資料表格[[#This Row],[數量]]*訂單詳細資料表格[[#This Row],[售價]]</f>
        <v>104468</v>
      </c>
      <c r="G2307" s="131">
        <f>訂單詳細資料表格[[#This Row],[數量]]*VLOOKUP(訂單詳細資料表格[[#This Row],[產品編號]],產品資料表格[],4,FALSE)</f>
        <v>41943</v>
      </c>
    </row>
    <row r="2308" spans="2:7" ht="16.5" customHeight="1" x14ac:dyDescent="0.25">
      <c r="B2308" s="113" t="s">
        <v>914</v>
      </c>
      <c r="C2308" s="128" t="s">
        <v>43</v>
      </c>
      <c r="D2308" s="129">
        <v>33</v>
      </c>
      <c r="E2308" s="130">
        <v>1272</v>
      </c>
      <c r="F2308" s="130">
        <f>訂單詳細資料表格[[#This Row],[數量]]*訂單詳細資料表格[[#This Row],[售價]]</f>
        <v>41976</v>
      </c>
      <c r="G2308" s="131">
        <f>訂單詳細資料表格[[#This Row],[數量]]*VLOOKUP(訂單詳細資料表格[[#This Row],[產品編號]],產品資料表格[],4,FALSE)</f>
        <v>34749</v>
      </c>
    </row>
    <row r="2309" spans="2:7" ht="16.5" customHeight="1" x14ac:dyDescent="0.25">
      <c r="B2309" s="113" t="s">
        <v>914</v>
      </c>
      <c r="C2309" s="128" t="s">
        <v>50</v>
      </c>
      <c r="D2309" s="129">
        <v>62</v>
      </c>
      <c r="E2309" s="130">
        <v>451</v>
      </c>
      <c r="F2309" s="130">
        <f>訂單詳細資料表格[[#This Row],[數量]]*訂單詳細資料表格[[#This Row],[售價]]</f>
        <v>27962</v>
      </c>
      <c r="G2309" s="131">
        <f>訂單詳細資料表格[[#This Row],[數量]]*VLOOKUP(訂單詳細資料表格[[#This Row],[產品編號]],產品資料表格[],4,FALSE)</f>
        <v>15128</v>
      </c>
    </row>
    <row r="2310" spans="2:7" ht="16.5" customHeight="1" x14ac:dyDescent="0.25">
      <c r="B2310" s="113" t="s">
        <v>915</v>
      </c>
      <c r="C2310" s="128" t="s">
        <v>43</v>
      </c>
      <c r="D2310" s="129">
        <v>25</v>
      </c>
      <c r="E2310" s="130">
        <v>1715</v>
      </c>
      <c r="F2310" s="130">
        <f>訂單詳細資料表格[[#This Row],[數量]]*訂單詳細資料表格[[#This Row],[售價]]</f>
        <v>42875</v>
      </c>
      <c r="G2310" s="131">
        <f>訂單詳細資料表格[[#This Row],[數量]]*VLOOKUP(訂單詳細資料表格[[#This Row],[產品編號]],產品資料表格[],4,FALSE)</f>
        <v>26325</v>
      </c>
    </row>
    <row r="2311" spans="2:7" ht="16.5" customHeight="1" x14ac:dyDescent="0.25">
      <c r="B2311" s="113" t="s">
        <v>915</v>
      </c>
      <c r="C2311" s="128" t="s">
        <v>15</v>
      </c>
      <c r="D2311" s="129">
        <v>41</v>
      </c>
      <c r="E2311" s="130">
        <v>1529</v>
      </c>
      <c r="F2311" s="130">
        <f>訂單詳細資料表格[[#This Row],[數量]]*訂單詳細資料表格[[#This Row],[售價]]</f>
        <v>62689</v>
      </c>
      <c r="G2311" s="131">
        <f>訂單詳細資料表格[[#This Row],[數量]]*VLOOKUP(訂單詳細資料表格[[#This Row],[產品編號]],產品資料表格[],4,FALSE)</f>
        <v>27019</v>
      </c>
    </row>
    <row r="2312" spans="2:7" ht="16.5" customHeight="1" x14ac:dyDescent="0.25">
      <c r="B2312" s="113" t="s">
        <v>915</v>
      </c>
      <c r="C2312" s="128" t="s">
        <v>38</v>
      </c>
      <c r="D2312" s="129">
        <v>69</v>
      </c>
      <c r="E2312" s="130">
        <v>2601</v>
      </c>
      <c r="F2312" s="130">
        <f>訂單詳細資料表格[[#This Row],[數量]]*訂單詳細資料表格[[#This Row],[售價]]</f>
        <v>179469</v>
      </c>
      <c r="G2312" s="131">
        <f>訂單詳細資料表格[[#This Row],[數量]]*VLOOKUP(訂單詳細資料表格[[#This Row],[產品編號]],產品資料表格[],4,FALSE)</f>
        <v>73692</v>
      </c>
    </row>
    <row r="2313" spans="2:7" ht="16.5" customHeight="1" x14ac:dyDescent="0.25">
      <c r="B2313" s="113" t="s">
        <v>915</v>
      </c>
      <c r="C2313" s="128" t="s">
        <v>2</v>
      </c>
      <c r="D2313" s="129">
        <v>41</v>
      </c>
      <c r="E2313" s="130">
        <v>606</v>
      </c>
      <c r="F2313" s="130">
        <f>訂單詳細資料表格[[#This Row],[數量]]*訂單詳細資料表格[[#This Row],[售價]]</f>
        <v>24846</v>
      </c>
      <c r="G2313" s="131">
        <f>訂單詳細資料表格[[#This Row],[數量]]*VLOOKUP(訂單詳細資料表格[[#This Row],[產品編號]],產品資料表格[],4,FALSE)</f>
        <v>17425</v>
      </c>
    </row>
    <row r="2314" spans="2:7" ht="16.5" customHeight="1" x14ac:dyDescent="0.25">
      <c r="B2314" s="113" t="s">
        <v>915</v>
      </c>
      <c r="C2314" s="128" t="s">
        <v>10</v>
      </c>
      <c r="D2314" s="129">
        <v>11</v>
      </c>
      <c r="E2314" s="130">
        <v>961</v>
      </c>
      <c r="F2314" s="130">
        <f>訂單詳細資料表格[[#This Row],[數量]]*訂單詳細資料表格[[#This Row],[售價]]</f>
        <v>10571</v>
      </c>
      <c r="G2314" s="131">
        <f>訂單詳細資料表格[[#This Row],[數量]]*VLOOKUP(訂單詳細資料表格[[#This Row],[產品編號]],產品資料表格[],4,FALSE)</f>
        <v>7843</v>
      </c>
    </row>
    <row r="2315" spans="2:7" ht="16.5" customHeight="1" x14ac:dyDescent="0.25">
      <c r="B2315" s="113" t="s">
        <v>1160</v>
      </c>
      <c r="C2315" s="128" t="s">
        <v>46</v>
      </c>
      <c r="D2315" s="129">
        <v>54</v>
      </c>
      <c r="E2315" s="130">
        <v>1487</v>
      </c>
      <c r="F2315" s="130">
        <f>訂單詳細資料表格[[#This Row],[數量]]*訂單詳細資料表格[[#This Row],[售價]]</f>
        <v>80298</v>
      </c>
      <c r="G2315" s="131">
        <f>訂單詳細資料表格[[#This Row],[數量]]*VLOOKUP(訂單詳細資料表格[[#This Row],[產品編號]],產品資料表格[],4,FALSE)</f>
        <v>62316</v>
      </c>
    </row>
    <row r="2316" spans="2:7" ht="16.5" customHeight="1" x14ac:dyDescent="0.25">
      <c r="B2316" s="113" t="s">
        <v>916</v>
      </c>
      <c r="C2316" s="128" t="s">
        <v>37</v>
      </c>
      <c r="D2316" s="129">
        <v>18</v>
      </c>
      <c r="E2316" s="130">
        <v>1606</v>
      </c>
      <c r="F2316" s="130">
        <f>訂單詳細資料表格[[#This Row],[數量]]*訂單詳細資料表格[[#This Row],[售價]]</f>
        <v>28908</v>
      </c>
      <c r="G2316" s="131">
        <f>訂單詳細資料表格[[#This Row],[數量]]*VLOOKUP(訂單詳細資料表格[[#This Row],[產品編號]],產品資料表格[],4,FALSE)</f>
        <v>14490</v>
      </c>
    </row>
    <row r="2317" spans="2:7" ht="16.5" customHeight="1" x14ac:dyDescent="0.25">
      <c r="B2317" s="113" t="s">
        <v>777</v>
      </c>
      <c r="C2317" s="128" t="s">
        <v>42</v>
      </c>
      <c r="D2317" s="129">
        <v>71</v>
      </c>
      <c r="E2317" s="130">
        <v>1904</v>
      </c>
      <c r="F2317" s="130">
        <f>訂單詳細資料表格[[#This Row],[數量]]*訂單詳細資料表格[[#This Row],[售價]]</f>
        <v>135184</v>
      </c>
      <c r="G2317" s="131">
        <f>訂單詳細資料表格[[#This Row],[數量]]*VLOOKUP(訂單詳細資料表格[[#This Row],[產品編號]],產品資料表格[],4,FALSE)</f>
        <v>81792</v>
      </c>
    </row>
    <row r="2318" spans="2:7" ht="16.5" customHeight="1" x14ac:dyDescent="0.25">
      <c r="B2318" s="113" t="s">
        <v>779</v>
      </c>
      <c r="C2318" s="128" t="s">
        <v>29</v>
      </c>
      <c r="D2318" s="129">
        <v>46</v>
      </c>
      <c r="E2318" s="130">
        <v>1658</v>
      </c>
      <c r="F2318" s="130">
        <f>訂單詳細資料表格[[#This Row],[數量]]*訂單詳細資料表格[[#This Row],[售價]]</f>
        <v>76268</v>
      </c>
      <c r="G2318" s="131">
        <f>訂單詳細資料表格[[#This Row],[數量]]*VLOOKUP(訂單詳細資料表格[[#This Row],[產品編號]],產品資料表格[],4,FALSE)</f>
        <v>41262</v>
      </c>
    </row>
    <row r="2319" spans="2:7" ht="16.5" customHeight="1" x14ac:dyDescent="0.25">
      <c r="B2319" s="113" t="s">
        <v>780</v>
      </c>
      <c r="C2319" s="128" t="s">
        <v>29</v>
      </c>
      <c r="D2319" s="129">
        <v>41</v>
      </c>
      <c r="E2319" s="130">
        <v>1854</v>
      </c>
      <c r="F2319" s="130">
        <f>訂單詳細資料表格[[#This Row],[數量]]*訂單詳細資料表格[[#This Row],[售價]]</f>
        <v>76014</v>
      </c>
      <c r="G2319" s="131">
        <f>訂單詳細資料表格[[#This Row],[數量]]*VLOOKUP(訂單詳細資料表格[[#This Row],[產品編號]],產品資料表格[],4,FALSE)</f>
        <v>36777</v>
      </c>
    </row>
    <row r="2320" spans="2:7" ht="16.5" customHeight="1" x14ac:dyDescent="0.25">
      <c r="B2320" s="113" t="s">
        <v>781</v>
      </c>
      <c r="C2320" s="128" t="s">
        <v>53</v>
      </c>
      <c r="D2320" s="129">
        <v>62</v>
      </c>
      <c r="E2320" s="130">
        <v>1166</v>
      </c>
      <c r="F2320" s="130">
        <f>訂單詳細資料表格[[#This Row],[數量]]*訂單詳細資料表格[[#This Row],[售價]]</f>
        <v>72292</v>
      </c>
      <c r="G2320" s="131">
        <f>訂單詳細資料表格[[#This Row],[數量]]*VLOOKUP(訂單詳細資料表格[[#This Row],[產品編號]],產品資料表格[],4,FALSE)</f>
        <v>46934</v>
      </c>
    </row>
    <row r="2321" spans="2:7" ht="16.5" customHeight="1" x14ac:dyDescent="0.25">
      <c r="B2321" s="113" t="s">
        <v>782</v>
      </c>
      <c r="C2321" s="128" t="s">
        <v>49</v>
      </c>
      <c r="D2321" s="129">
        <v>41</v>
      </c>
      <c r="E2321" s="130">
        <v>1396</v>
      </c>
      <c r="F2321" s="130">
        <f>訂單詳細資料表格[[#This Row],[數量]]*訂單詳細資料表格[[#This Row],[售價]]</f>
        <v>57236</v>
      </c>
      <c r="G2321" s="131">
        <f>訂單詳細資料表格[[#This Row],[數量]]*VLOOKUP(訂單詳細資料表格[[#This Row],[產品編號]],產品資料表格[],4,FALSE)</f>
        <v>47642</v>
      </c>
    </row>
    <row r="2322" spans="2:7" ht="16.5" customHeight="1" x14ac:dyDescent="0.25">
      <c r="B2322" s="113" t="s">
        <v>917</v>
      </c>
      <c r="C2322" s="128" t="s">
        <v>24</v>
      </c>
      <c r="D2322" s="129">
        <v>34</v>
      </c>
      <c r="E2322" s="130">
        <v>1244</v>
      </c>
      <c r="F2322" s="130">
        <f>訂單詳細資料表格[[#This Row],[數量]]*訂單詳細資料表格[[#This Row],[售價]]</f>
        <v>42296</v>
      </c>
      <c r="G2322" s="131">
        <f>訂單詳細資料表格[[#This Row],[數量]]*VLOOKUP(訂單詳細資料表格[[#This Row],[產品編號]],產品資料表格[],4,FALSE)</f>
        <v>21760</v>
      </c>
    </row>
    <row r="2323" spans="2:7" ht="16.5" customHeight="1" x14ac:dyDescent="0.25">
      <c r="B2323" s="113" t="s">
        <v>917</v>
      </c>
      <c r="C2323" s="128" t="s">
        <v>54</v>
      </c>
      <c r="D2323" s="129">
        <v>16</v>
      </c>
      <c r="E2323" s="130">
        <v>208</v>
      </c>
      <c r="F2323" s="130">
        <f>訂單詳細資料表格[[#This Row],[數量]]*訂單詳細資料表格[[#This Row],[售價]]</f>
        <v>3328</v>
      </c>
      <c r="G2323" s="131">
        <f>訂單詳細資料表格[[#This Row],[數量]]*VLOOKUP(訂單詳細資料表格[[#This Row],[產品編號]],產品資料表格[],4,FALSE)</f>
        <v>1440</v>
      </c>
    </row>
    <row r="2324" spans="2:7" ht="16.5" customHeight="1" x14ac:dyDescent="0.25">
      <c r="B2324" s="113" t="s">
        <v>776</v>
      </c>
      <c r="C2324" s="128" t="s">
        <v>29</v>
      </c>
      <c r="D2324" s="129">
        <v>70</v>
      </c>
      <c r="E2324" s="130">
        <v>1084</v>
      </c>
      <c r="F2324" s="130">
        <f>訂單詳細資料表格[[#This Row],[數量]]*訂單詳細資料表格[[#This Row],[售價]]</f>
        <v>75880</v>
      </c>
      <c r="G2324" s="131">
        <f>訂單詳細資料表格[[#This Row],[數量]]*VLOOKUP(訂單詳細資料表格[[#This Row],[產品編號]],產品資料表格[],4,FALSE)</f>
        <v>62790</v>
      </c>
    </row>
    <row r="2325" spans="2:7" ht="16.5" customHeight="1" x14ac:dyDescent="0.25">
      <c r="B2325" s="113" t="s">
        <v>918</v>
      </c>
      <c r="C2325" s="128" t="s">
        <v>46</v>
      </c>
      <c r="D2325" s="129">
        <v>23</v>
      </c>
      <c r="E2325" s="130">
        <v>1610</v>
      </c>
      <c r="F2325" s="130">
        <f>訂單詳細資料表格[[#This Row],[數量]]*訂單詳細資料表格[[#This Row],[售價]]</f>
        <v>37030</v>
      </c>
      <c r="G2325" s="131">
        <f>訂單詳細資料表格[[#This Row],[數量]]*VLOOKUP(訂單詳細資料表格[[#This Row],[產品編號]],產品資料表格[],4,FALSE)</f>
        <v>26542</v>
      </c>
    </row>
    <row r="2326" spans="2:7" ht="16.5" customHeight="1" x14ac:dyDescent="0.25">
      <c r="B2326" s="113" t="s">
        <v>778</v>
      </c>
      <c r="C2326" s="128" t="s">
        <v>40</v>
      </c>
      <c r="D2326" s="129">
        <v>26</v>
      </c>
      <c r="E2326" s="130">
        <v>174</v>
      </c>
      <c r="F2326" s="130">
        <f>訂單詳細資料表格[[#This Row],[數量]]*訂單詳細資料表格[[#This Row],[售價]]</f>
        <v>4524</v>
      </c>
      <c r="G2326" s="131">
        <f>訂單詳細資料表格[[#This Row],[數量]]*VLOOKUP(訂單詳細資料表格[[#This Row],[產品編號]],產品資料表格[],4,FALSE)</f>
        <v>2548</v>
      </c>
    </row>
    <row r="2327" spans="2:7" ht="16.5" customHeight="1" x14ac:dyDescent="0.25">
      <c r="B2327" s="113" t="s">
        <v>919</v>
      </c>
      <c r="C2327" s="128" t="s">
        <v>12</v>
      </c>
      <c r="D2327" s="129">
        <v>44</v>
      </c>
      <c r="E2327" s="130">
        <v>2489</v>
      </c>
      <c r="F2327" s="130">
        <f>訂單詳細資料表格[[#This Row],[數量]]*訂單詳細資料表格[[#This Row],[售價]]</f>
        <v>109516</v>
      </c>
      <c r="G2327" s="131">
        <f>訂單詳細資料表格[[#This Row],[數量]]*VLOOKUP(訂單詳細資料表格[[#This Row],[產品編號]],產品資料表格[],4,FALSE)</f>
        <v>49368</v>
      </c>
    </row>
    <row r="2328" spans="2:7" ht="16.5" customHeight="1" x14ac:dyDescent="0.25">
      <c r="B2328" s="113" t="s">
        <v>919</v>
      </c>
      <c r="C2328" s="128" t="s">
        <v>25</v>
      </c>
      <c r="D2328" s="129">
        <v>45</v>
      </c>
      <c r="E2328" s="130">
        <v>1261</v>
      </c>
      <c r="F2328" s="130">
        <f>訂單詳細資料表格[[#This Row],[數量]]*訂單詳細資料表格[[#This Row],[售價]]</f>
        <v>56745</v>
      </c>
      <c r="G2328" s="131">
        <f>訂單詳細資料表格[[#This Row],[數量]]*VLOOKUP(訂單詳細資料表格[[#This Row],[產品編號]],產品資料表格[],4,FALSE)</f>
        <v>28935</v>
      </c>
    </row>
    <row r="2329" spans="2:7" ht="16.5" customHeight="1" x14ac:dyDescent="0.25">
      <c r="B2329" s="113" t="s">
        <v>1161</v>
      </c>
      <c r="C2329" s="128" t="s">
        <v>38</v>
      </c>
      <c r="D2329" s="129">
        <v>29</v>
      </c>
      <c r="E2329" s="130">
        <v>1838</v>
      </c>
      <c r="F2329" s="130">
        <f>訂單詳細資料表格[[#This Row],[數量]]*訂單詳細資料表格[[#This Row],[售價]]</f>
        <v>53302</v>
      </c>
      <c r="G2329" s="131">
        <f>訂單詳細資料表格[[#This Row],[數量]]*VLOOKUP(訂單詳細資料表格[[#This Row],[產品編號]],產品資料表格[],4,FALSE)</f>
        <v>30972</v>
      </c>
    </row>
    <row r="2330" spans="2:7" ht="16.5" customHeight="1" x14ac:dyDescent="0.25">
      <c r="B2330" s="113" t="s">
        <v>1161</v>
      </c>
      <c r="C2330" s="128" t="s">
        <v>45</v>
      </c>
      <c r="D2330" s="129">
        <v>49</v>
      </c>
      <c r="E2330" s="130">
        <v>1454</v>
      </c>
      <c r="F2330" s="130">
        <f>訂單詳細資料表格[[#This Row],[數量]]*訂單詳細資料表格[[#This Row],[售價]]</f>
        <v>71246</v>
      </c>
      <c r="G2330" s="131">
        <f>訂單詳細資料表格[[#This Row],[數量]]*VLOOKUP(訂單詳細資料表格[[#This Row],[產品編號]],產品資料表格[],4,FALSE)</f>
        <v>29302</v>
      </c>
    </row>
    <row r="2331" spans="2:7" ht="16.5" customHeight="1" x14ac:dyDescent="0.25">
      <c r="B2331" s="113" t="s">
        <v>1161</v>
      </c>
      <c r="C2331" s="128" t="s">
        <v>32</v>
      </c>
      <c r="D2331" s="129">
        <v>57</v>
      </c>
      <c r="E2331" s="130">
        <v>1520</v>
      </c>
      <c r="F2331" s="130">
        <f>訂單詳細資料表格[[#This Row],[數量]]*訂單詳細資料表格[[#This Row],[售價]]</f>
        <v>86640</v>
      </c>
      <c r="G2331" s="131">
        <f>訂單詳細資料表格[[#This Row],[數量]]*VLOOKUP(訂單詳細資料表格[[#This Row],[產品編號]],產品資料表格[],4,FALSE)</f>
        <v>45144</v>
      </c>
    </row>
    <row r="2332" spans="2:7" ht="16.5" customHeight="1" x14ac:dyDescent="0.25">
      <c r="B2332" s="113" t="s">
        <v>920</v>
      </c>
      <c r="C2332" s="128" t="s">
        <v>41</v>
      </c>
      <c r="D2332" s="129">
        <v>39</v>
      </c>
      <c r="E2332" s="130">
        <v>1913</v>
      </c>
      <c r="F2332" s="130">
        <f>訂單詳細資料表格[[#This Row],[數量]]*訂單詳細資料表格[[#This Row],[售價]]</f>
        <v>74607</v>
      </c>
      <c r="G2332" s="131">
        <f>訂單詳細資料表格[[#This Row],[數量]]*VLOOKUP(訂單詳細資料表格[[#This Row],[產品編號]],產品資料表格[],4,FALSE)</f>
        <v>30225</v>
      </c>
    </row>
    <row r="2333" spans="2:7" ht="16.5" customHeight="1" x14ac:dyDescent="0.25">
      <c r="B2333" s="113" t="s">
        <v>920</v>
      </c>
      <c r="C2333" s="128" t="s">
        <v>45</v>
      </c>
      <c r="D2333" s="129">
        <v>43</v>
      </c>
      <c r="E2333" s="130">
        <v>1262</v>
      </c>
      <c r="F2333" s="130">
        <f>訂單詳細資料表格[[#This Row],[數量]]*訂單詳細資料表格[[#This Row],[售價]]</f>
        <v>54266</v>
      </c>
      <c r="G2333" s="131">
        <f>訂單詳細資料表格[[#This Row],[數量]]*VLOOKUP(訂單詳細資料表格[[#This Row],[產品編號]],產品資料表格[],4,FALSE)</f>
        <v>25714</v>
      </c>
    </row>
    <row r="2334" spans="2:7" ht="16.5" customHeight="1" x14ac:dyDescent="0.25">
      <c r="B2334" s="113" t="s">
        <v>920</v>
      </c>
      <c r="C2334" s="128" t="s">
        <v>51</v>
      </c>
      <c r="D2334" s="129">
        <v>20</v>
      </c>
      <c r="E2334" s="130">
        <v>1379</v>
      </c>
      <c r="F2334" s="130">
        <f>訂單詳細資料表格[[#This Row],[數量]]*訂單詳細資料表格[[#This Row],[售價]]</f>
        <v>27580</v>
      </c>
      <c r="G2334" s="131">
        <f>訂單詳細資料表格[[#This Row],[數量]]*VLOOKUP(訂單詳細資料表格[[#This Row],[產品編號]],產品資料表格[],4,FALSE)</f>
        <v>22900</v>
      </c>
    </row>
    <row r="2335" spans="2:7" ht="16.5" customHeight="1" x14ac:dyDescent="0.25">
      <c r="B2335" s="113" t="s">
        <v>920</v>
      </c>
      <c r="C2335" s="128" t="s">
        <v>34</v>
      </c>
      <c r="D2335" s="129">
        <v>14</v>
      </c>
      <c r="E2335" s="130">
        <v>837</v>
      </c>
      <c r="F2335" s="130">
        <f>訂單詳細資料表格[[#This Row],[數量]]*訂單詳細資料表格[[#This Row],[售價]]</f>
        <v>11718</v>
      </c>
      <c r="G2335" s="131">
        <f>訂單詳細資料表格[[#This Row],[數量]]*VLOOKUP(訂單詳細資料表格[[#This Row],[產品編號]],產品資料表格[],4,FALSE)</f>
        <v>9618</v>
      </c>
    </row>
    <row r="2336" spans="2:7" ht="16.5" customHeight="1" x14ac:dyDescent="0.25">
      <c r="B2336" s="113" t="s">
        <v>921</v>
      </c>
      <c r="C2336" s="128" t="s">
        <v>38</v>
      </c>
      <c r="D2336" s="129">
        <v>24</v>
      </c>
      <c r="E2336" s="130">
        <v>2056</v>
      </c>
      <c r="F2336" s="130">
        <f>訂單詳細資料表格[[#This Row],[數量]]*訂單詳細資料表格[[#This Row],[售價]]</f>
        <v>49344</v>
      </c>
      <c r="G2336" s="131">
        <f>訂單詳細資料表格[[#This Row],[數量]]*VLOOKUP(訂單詳細資料表格[[#This Row],[產品編號]],產品資料表格[],4,FALSE)</f>
        <v>25632</v>
      </c>
    </row>
    <row r="2337" spans="2:7" ht="16.5" customHeight="1" x14ac:dyDescent="0.25">
      <c r="B2337" s="113" t="s">
        <v>921</v>
      </c>
      <c r="C2337" s="128" t="s">
        <v>1289</v>
      </c>
      <c r="D2337" s="129">
        <v>50</v>
      </c>
      <c r="E2337" s="130">
        <v>570</v>
      </c>
      <c r="F2337" s="130">
        <f>訂單詳細資料表格[[#This Row],[數量]]*訂單詳細資料表格[[#This Row],[售價]]</f>
        <v>28500</v>
      </c>
      <c r="G2337" s="131">
        <f>訂單詳細資料表格[[#This Row],[數量]]*VLOOKUP(訂單詳細資料表格[[#This Row],[產品編號]],產品資料表格[],4,FALSE)</f>
        <v>22550</v>
      </c>
    </row>
    <row r="2338" spans="2:7" ht="16.5" customHeight="1" x14ac:dyDescent="0.25">
      <c r="B2338" s="113" t="s">
        <v>921</v>
      </c>
      <c r="C2338" s="128" t="s">
        <v>51</v>
      </c>
      <c r="D2338" s="129">
        <v>48</v>
      </c>
      <c r="E2338" s="130">
        <v>2506</v>
      </c>
      <c r="F2338" s="130">
        <f>訂單詳細資料表格[[#This Row],[數量]]*訂單詳細資料表格[[#This Row],[售價]]</f>
        <v>120288</v>
      </c>
      <c r="G2338" s="131">
        <f>訂單詳細資料表格[[#This Row],[數量]]*VLOOKUP(訂單詳細資料表格[[#This Row],[產品編號]],產品資料表格[],4,FALSE)</f>
        <v>54960</v>
      </c>
    </row>
    <row r="2339" spans="2:7" ht="16.5" customHeight="1" x14ac:dyDescent="0.25">
      <c r="B2339" s="113" t="s">
        <v>921</v>
      </c>
      <c r="C2339" s="128" t="s">
        <v>19</v>
      </c>
      <c r="D2339" s="129">
        <v>52</v>
      </c>
      <c r="E2339" s="130">
        <v>530</v>
      </c>
      <c r="F2339" s="130">
        <f>訂單詳細資料表格[[#This Row],[數量]]*訂單詳細資料表格[[#This Row],[售價]]</f>
        <v>27560</v>
      </c>
      <c r="G2339" s="131">
        <f>訂單詳細資料表格[[#This Row],[數量]]*VLOOKUP(訂單詳細資料表格[[#This Row],[產品編號]],產品資料表格[],4,FALSE)</f>
        <v>15600</v>
      </c>
    </row>
    <row r="2340" spans="2:7" ht="16.5" customHeight="1" x14ac:dyDescent="0.25">
      <c r="B2340" s="113" t="s">
        <v>922</v>
      </c>
      <c r="C2340" s="128" t="s">
        <v>21</v>
      </c>
      <c r="D2340" s="129">
        <v>72</v>
      </c>
      <c r="E2340" s="130">
        <v>564</v>
      </c>
      <c r="F2340" s="130">
        <f>訂單詳細資料表格[[#This Row],[數量]]*訂單詳細資料表格[[#This Row],[售價]]</f>
        <v>40608</v>
      </c>
      <c r="G2340" s="131">
        <f>訂單詳細資料表格[[#This Row],[數量]]*VLOOKUP(訂單詳細資料表格[[#This Row],[產品編號]],產品資料表格[],4,FALSE)</f>
        <v>20736</v>
      </c>
    </row>
    <row r="2341" spans="2:7" ht="16.5" customHeight="1" x14ac:dyDescent="0.25">
      <c r="B2341" s="113" t="s">
        <v>922</v>
      </c>
      <c r="C2341" s="128" t="s">
        <v>2</v>
      </c>
      <c r="D2341" s="129">
        <v>28</v>
      </c>
      <c r="E2341" s="130">
        <v>612</v>
      </c>
      <c r="F2341" s="130">
        <f>訂單詳細資料表格[[#This Row],[數量]]*訂單詳細資料表格[[#This Row],[售價]]</f>
        <v>17136</v>
      </c>
      <c r="G2341" s="131">
        <f>訂單詳細資料表格[[#This Row],[數量]]*VLOOKUP(訂單詳細資料表格[[#This Row],[產品編號]],產品資料表格[],4,FALSE)</f>
        <v>11900</v>
      </c>
    </row>
    <row r="2342" spans="2:7" ht="16.5" customHeight="1" x14ac:dyDescent="0.25">
      <c r="B2342" s="113" t="s">
        <v>1162</v>
      </c>
      <c r="C2342" s="128" t="s">
        <v>15</v>
      </c>
      <c r="D2342" s="129">
        <v>18</v>
      </c>
      <c r="E2342" s="130">
        <v>925</v>
      </c>
      <c r="F2342" s="130">
        <f>訂單詳細資料表格[[#This Row],[數量]]*訂單詳細資料表格[[#This Row],[售價]]</f>
        <v>16650</v>
      </c>
      <c r="G2342" s="131">
        <f>訂單詳細資料表格[[#This Row],[數量]]*VLOOKUP(訂單詳細資料表格[[#This Row],[產品編號]],產品資料表格[],4,FALSE)</f>
        <v>11862</v>
      </c>
    </row>
    <row r="2343" spans="2:7" ht="16.5" customHeight="1" x14ac:dyDescent="0.25">
      <c r="B2343" s="113" t="s">
        <v>1162</v>
      </c>
      <c r="C2343" s="128" t="s">
        <v>42</v>
      </c>
      <c r="D2343" s="129">
        <v>30</v>
      </c>
      <c r="E2343" s="130">
        <v>1852</v>
      </c>
      <c r="F2343" s="130">
        <f>訂單詳細資料表格[[#This Row],[數量]]*訂單詳細資料表格[[#This Row],[售價]]</f>
        <v>55560</v>
      </c>
      <c r="G2343" s="131">
        <f>訂單詳細資料表格[[#This Row],[數量]]*VLOOKUP(訂單詳細資料表格[[#This Row],[產品編號]],產品資料表格[],4,FALSE)</f>
        <v>34560</v>
      </c>
    </row>
    <row r="2344" spans="2:7" ht="16.5" customHeight="1" x14ac:dyDescent="0.25">
      <c r="B2344" s="113" t="s">
        <v>1163</v>
      </c>
      <c r="C2344" s="128" t="s">
        <v>45</v>
      </c>
      <c r="D2344" s="129">
        <v>42</v>
      </c>
      <c r="E2344" s="130">
        <v>938</v>
      </c>
      <c r="F2344" s="130">
        <f>訂單詳細資料表格[[#This Row],[數量]]*訂單詳細資料表格[[#This Row],[售價]]</f>
        <v>39396</v>
      </c>
      <c r="G2344" s="131">
        <f>訂單詳細資料表格[[#This Row],[數量]]*VLOOKUP(訂單詳細資料表格[[#This Row],[產品編號]],產品資料表格[],4,FALSE)</f>
        <v>25116</v>
      </c>
    </row>
    <row r="2345" spans="2:7" ht="16.5" customHeight="1" x14ac:dyDescent="0.25">
      <c r="B2345" s="113" t="s">
        <v>923</v>
      </c>
      <c r="C2345" s="128" t="s">
        <v>22</v>
      </c>
      <c r="D2345" s="129">
        <v>58</v>
      </c>
      <c r="E2345" s="130">
        <v>1347</v>
      </c>
      <c r="F2345" s="130">
        <f>訂單詳細資料表格[[#This Row],[數量]]*訂單詳細資料表格[[#This Row],[售價]]</f>
        <v>78126</v>
      </c>
      <c r="G2345" s="131">
        <f>訂單詳細資料表格[[#This Row],[數量]]*VLOOKUP(訂單詳細資料表格[[#This Row],[產品編號]],產品資料表格[],4,FALSE)</f>
        <v>47676</v>
      </c>
    </row>
    <row r="2346" spans="2:7" ht="16.5" customHeight="1" x14ac:dyDescent="0.25">
      <c r="B2346" s="113" t="s">
        <v>923</v>
      </c>
      <c r="C2346" s="128" t="s">
        <v>45</v>
      </c>
      <c r="D2346" s="129">
        <v>23</v>
      </c>
      <c r="E2346" s="130">
        <v>1419</v>
      </c>
      <c r="F2346" s="130">
        <f>訂單詳細資料表格[[#This Row],[數量]]*訂單詳細資料表格[[#This Row],[售價]]</f>
        <v>32637</v>
      </c>
      <c r="G2346" s="131">
        <f>訂單詳細資料表格[[#This Row],[數量]]*VLOOKUP(訂單詳細資料表格[[#This Row],[產品編號]],產品資料表格[],4,FALSE)</f>
        <v>13754</v>
      </c>
    </row>
    <row r="2347" spans="2:7" ht="16.5" customHeight="1" x14ac:dyDescent="0.25">
      <c r="B2347" s="113" t="s">
        <v>923</v>
      </c>
      <c r="C2347" s="128" t="s">
        <v>35</v>
      </c>
      <c r="D2347" s="129">
        <v>48</v>
      </c>
      <c r="E2347" s="130">
        <v>1475</v>
      </c>
      <c r="F2347" s="130">
        <f>訂單詳細資料表格[[#This Row],[數量]]*訂單詳細資料表格[[#This Row],[售價]]</f>
        <v>70800</v>
      </c>
      <c r="G2347" s="131">
        <f>訂單詳細資料表格[[#This Row],[數量]]*VLOOKUP(訂單詳細資料表格[[#This Row],[產品編號]],產品資料表格[],4,FALSE)</f>
        <v>44688</v>
      </c>
    </row>
    <row r="2348" spans="2:7" ht="16.5" customHeight="1" x14ac:dyDescent="0.25">
      <c r="B2348" s="113" t="s">
        <v>923</v>
      </c>
      <c r="C2348" s="128" t="s">
        <v>34</v>
      </c>
      <c r="D2348" s="129">
        <v>48</v>
      </c>
      <c r="E2348" s="130">
        <v>1196</v>
      </c>
      <c r="F2348" s="130">
        <f>訂單詳細資料表格[[#This Row],[數量]]*訂單詳細資料表格[[#This Row],[售價]]</f>
        <v>57408</v>
      </c>
      <c r="G2348" s="131">
        <f>訂單詳細資料表格[[#This Row],[數量]]*VLOOKUP(訂單詳細資料表格[[#This Row],[產品編號]],產品資料表格[],4,FALSE)</f>
        <v>32976</v>
      </c>
    </row>
    <row r="2349" spans="2:7" ht="16.5" customHeight="1" x14ac:dyDescent="0.25">
      <c r="B2349" s="113" t="s">
        <v>923</v>
      </c>
      <c r="C2349" s="128" t="s">
        <v>10</v>
      </c>
      <c r="D2349" s="129">
        <v>57</v>
      </c>
      <c r="E2349" s="130">
        <v>1735</v>
      </c>
      <c r="F2349" s="130">
        <f>訂單詳細資料表格[[#This Row],[數量]]*訂單詳細資料表格[[#This Row],[售價]]</f>
        <v>98895</v>
      </c>
      <c r="G2349" s="131">
        <f>訂單詳細資料表格[[#This Row],[數量]]*VLOOKUP(訂單詳細資料表格[[#This Row],[產品編號]],產品資料表格[],4,FALSE)</f>
        <v>40641</v>
      </c>
    </row>
    <row r="2350" spans="2:7" ht="16.5" customHeight="1" x14ac:dyDescent="0.25">
      <c r="B2350" s="113" t="s">
        <v>1164</v>
      </c>
      <c r="C2350" s="128" t="s">
        <v>17</v>
      </c>
      <c r="D2350" s="129">
        <v>51</v>
      </c>
      <c r="E2350" s="130">
        <v>129</v>
      </c>
      <c r="F2350" s="130">
        <f>訂單詳細資料表格[[#This Row],[數量]]*訂單詳細資料表格[[#This Row],[售價]]</f>
        <v>6579</v>
      </c>
      <c r="G2350" s="131">
        <f>訂單詳細資料表格[[#This Row],[數量]]*VLOOKUP(訂單詳細資料表格[[#This Row],[產品編號]],產品資料表格[],4,FALSE)</f>
        <v>5406</v>
      </c>
    </row>
    <row r="2351" spans="2:7" ht="16.5" customHeight="1" x14ac:dyDescent="0.25">
      <c r="B2351" s="113" t="s">
        <v>1164</v>
      </c>
      <c r="C2351" s="128" t="s">
        <v>8</v>
      </c>
      <c r="D2351" s="129">
        <v>20</v>
      </c>
      <c r="E2351" s="130">
        <v>2363</v>
      </c>
      <c r="F2351" s="130">
        <f>訂單詳細資料表格[[#This Row],[數量]]*訂單詳細資料表格[[#This Row],[售價]]</f>
        <v>47260</v>
      </c>
      <c r="G2351" s="131">
        <f>訂單詳細資料表格[[#This Row],[數量]]*VLOOKUP(訂單詳細資料表格[[#This Row],[產品編號]],產品資料表格[],4,FALSE)</f>
        <v>20880</v>
      </c>
    </row>
    <row r="2352" spans="2:7" ht="16.5" customHeight="1" x14ac:dyDescent="0.25">
      <c r="B2352" s="113" t="s">
        <v>924</v>
      </c>
      <c r="C2352" s="128" t="s">
        <v>2</v>
      </c>
      <c r="D2352" s="129">
        <v>21</v>
      </c>
      <c r="E2352" s="130">
        <v>661</v>
      </c>
      <c r="F2352" s="130">
        <f>訂單詳細資料表格[[#This Row],[數量]]*訂單詳細資料表格[[#This Row],[售價]]</f>
        <v>13881</v>
      </c>
      <c r="G2352" s="131">
        <f>訂單詳細資料表格[[#This Row],[數量]]*VLOOKUP(訂單詳細資料表格[[#This Row],[產品編號]],產品資料表格[],4,FALSE)</f>
        <v>8925</v>
      </c>
    </row>
    <row r="2353" spans="2:7" ht="16.5" customHeight="1" x14ac:dyDescent="0.25">
      <c r="B2353" s="113" t="s">
        <v>924</v>
      </c>
      <c r="C2353" s="128" t="s">
        <v>7</v>
      </c>
      <c r="D2353" s="129">
        <v>25</v>
      </c>
      <c r="E2353" s="130">
        <v>2242</v>
      </c>
      <c r="F2353" s="130">
        <f>訂單詳細資料表格[[#This Row],[數量]]*訂單詳細資料表格[[#This Row],[售價]]</f>
        <v>56050</v>
      </c>
      <c r="G2353" s="131">
        <f>訂單詳細資料表格[[#This Row],[數量]]*VLOOKUP(訂單詳細資料表格[[#This Row],[產品編號]],產品資料表格[],4,FALSE)</f>
        <v>28900</v>
      </c>
    </row>
    <row r="2354" spans="2:7" ht="16.5" customHeight="1" x14ac:dyDescent="0.25">
      <c r="B2354" s="113" t="s">
        <v>1165</v>
      </c>
      <c r="C2354" s="128" t="s">
        <v>14</v>
      </c>
      <c r="D2354" s="129">
        <v>31</v>
      </c>
      <c r="E2354" s="130">
        <v>841</v>
      </c>
      <c r="F2354" s="130">
        <f>訂單詳細資料表格[[#This Row],[數量]]*訂單詳細資料表格[[#This Row],[售價]]</f>
        <v>26071</v>
      </c>
      <c r="G2354" s="131">
        <f>訂單詳細資料表格[[#This Row],[數量]]*VLOOKUP(訂單詳細資料表格[[#This Row],[產品編號]],產品資料表格[],4,FALSE)</f>
        <v>18910</v>
      </c>
    </row>
    <row r="2355" spans="2:7" ht="16.5" customHeight="1" x14ac:dyDescent="0.25">
      <c r="B2355" s="113" t="s">
        <v>1165</v>
      </c>
      <c r="C2355" s="128" t="s">
        <v>38</v>
      </c>
      <c r="D2355" s="129">
        <v>56</v>
      </c>
      <c r="E2355" s="130">
        <v>2119</v>
      </c>
      <c r="F2355" s="130">
        <f>訂單詳細資料表格[[#This Row],[數量]]*訂單詳細資料表格[[#This Row],[售價]]</f>
        <v>118664</v>
      </c>
      <c r="G2355" s="131">
        <f>訂單詳細資料表格[[#This Row],[數量]]*VLOOKUP(訂單詳細資料表格[[#This Row],[產品編號]],產品資料表格[],4,FALSE)</f>
        <v>59808</v>
      </c>
    </row>
    <row r="2356" spans="2:7" ht="16.5" customHeight="1" x14ac:dyDescent="0.25">
      <c r="B2356" s="113" t="s">
        <v>1165</v>
      </c>
      <c r="C2356" s="128" t="s">
        <v>36</v>
      </c>
      <c r="D2356" s="129">
        <v>44</v>
      </c>
      <c r="E2356" s="130">
        <v>1515</v>
      </c>
      <c r="F2356" s="130">
        <f>訂單詳細資料表格[[#This Row],[數量]]*訂單詳細資料表格[[#This Row],[售價]]</f>
        <v>66660</v>
      </c>
      <c r="G2356" s="131">
        <f>訂單詳細資料表格[[#This Row],[數量]]*VLOOKUP(訂單詳細資料表格[[#This Row],[產品編號]],產品資料表格[],4,FALSE)</f>
        <v>43648</v>
      </c>
    </row>
    <row r="2357" spans="2:7" ht="16.5" customHeight="1" x14ac:dyDescent="0.25">
      <c r="B2357" s="113" t="s">
        <v>1165</v>
      </c>
      <c r="C2357" s="128" t="s">
        <v>34</v>
      </c>
      <c r="D2357" s="129">
        <v>47</v>
      </c>
      <c r="E2357" s="130">
        <v>1337</v>
      </c>
      <c r="F2357" s="130">
        <f>訂單詳細資料表格[[#This Row],[數量]]*訂單詳細資料表格[[#This Row],[售價]]</f>
        <v>62839</v>
      </c>
      <c r="G2357" s="131">
        <f>訂單詳細資料表格[[#This Row],[數量]]*VLOOKUP(訂單詳細資料表格[[#This Row],[產品編號]],產品資料表格[],4,FALSE)</f>
        <v>32289</v>
      </c>
    </row>
    <row r="2358" spans="2:7" ht="16.5" customHeight="1" x14ac:dyDescent="0.25">
      <c r="B2358" s="113" t="s">
        <v>1165</v>
      </c>
      <c r="C2358" s="128" t="s">
        <v>7</v>
      </c>
      <c r="D2358" s="129">
        <v>27</v>
      </c>
      <c r="E2358" s="130">
        <v>2549</v>
      </c>
      <c r="F2358" s="130">
        <f>訂單詳細資料表格[[#This Row],[數量]]*訂單詳細資料表格[[#This Row],[售價]]</f>
        <v>68823</v>
      </c>
      <c r="G2358" s="131">
        <f>訂單詳細資料表格[[#This Row],[數量]]*VLOOKUP(訂單詳細資料表格[[#This Row],[產品編號]],產品資料表格[],4,FALSE)</f>
        <v>31212</v>
      </c>
    </row>
    <row r="2359" spans="2:7" ht="16.5" customHeight="1" x14ac:dyDescent="0.25">
      <c r="B2359" s="113" t="s">
        <v>1165</v>
      </c>
      <c r="C2359" s="128" t="s">
        <v>10</v>
      </c>
      <c r="D2359" s="129">
        <v>53</v>
      </c>
      <c r="E2359" s="130">
        <v>1649</v>
      </c>
      <c r="F2359" s="130">
        <f>訂單詳細資料表格[[#This Row],[數量]]*訂單詳細資料表格[[#This Row],[售價]]</f>
        <v>87397</v>
      </c>
      <c r="G2359" s="131">
        <f>訂單詳細資料表格[[#This Row],[數量]]*VLOOKUP(訂單詳細資料表格[[#This Row],[產品編號]],產品資料表格[],4,FALSE)</f>
        <v>37789</v>
      </c>
    </row>
    <row r="2360" spans="2:7" ht="16.5" customHeight="1" x14ac:dyDescent="0.25">
      <c r="B2360" s="113" t="s">
        <v>925</v>
      </c>
      <c r="C2360" s="128" t="s">
        <v>43</v>
      </c>
      <c r="D2360" s="129">
        <v>64</v>
      </c>
      <c r="E2360" s="130">
        <v>1716</v>
      </c>
      <c r="F2360" s="130">
        <f>訂單詳細資料表格[[#This Row],[數量]]*訂單詳細資料表格[[#This Row],[售價]]</f>
        <v>109824</v>
      </c>
      <c r="G2360" s="131">
        <f>訂單詳細資料表格[[#This Row],[數量]]*VLOOKUP(訂單詳細資料表格[[#This Row],[產品編號]],產品資料表格[],4,FALSE)</f>
        <v>67392</v>
      </c>
    </row>
    <row r="2361" spans="2:7" ht="16.5" customHeight="1" x14ac:dyDescent="0.25">
      <c r="B2361" s="113" t="s">
        <v>925</v>
      </c>
      <c r="C2361" s="128" t="s">
        <v>38</v>
      </c>
      <c r="D2361" s="129">
        <v>59</v>
      </c>
      <c r="E2361" s="130">
        <v>2304</v>
      </c>
      <c r="F2361" s="130">
        <f>訂單詳細資料表格[[#This Row],[數量]]*訂單詳細資料表格[[#This Row],[售價]]</f>
        <v>135936</v>
      </c>
      <c r="G2361" s="131">
        <f>訂單詳細資料表格[[#This Row],[數量]]*VLOOKUP(訂單詳細資料表格[[#This Row],[產品編號]],產品資料表格[],4,FALSE)</f>
        <v>63012</v>
      </c>
    </row>
    <row r="2362" spans="2:7" ht="16.5" customHeight="1" x14ac:dyDescent="0.25">
      <c r="B2362" s="113" t="s">
        <v>925</v>
      </c>
      <c r="C2362" s="128" t="s">
        <v>1289</v>
      </c>
      <c r="D2362" s="129">
        <v>59</v>
      </c>
      <c r="E2362" s="130">
        <v>756</v>
      </c>
      <c r="F2362" s="130">
        <f>訂單詳細資料表格[[#This Row],[數量]]*訂單詳細資料表格[[#This Row],[售價]]</f>
        <v>44604</v>
      </c>
      <c r="G2362" s="131">
        <f>訂單詳細資料表格[[#This Row],[數量]]*VLOOKUP(訂單詳細資料表格[[#This Row],[產品編號]],產品資料表格[],4,FALSE)</f>
        <v>26609</v>
      </c>
    </row>
    <row r="2363" spans="2:7" ht="16.5" customHeight="1" x14ac:dyDescent="0.25">
      <c r="B2363" s="113" t="s">
        <v>925</v>
      </c>
      <c r="C2363" s="128" t="s">
        <v>12</v>
      </c>
      <c r="D2363" s="129">
        <v>22</v>
      </c>
      <c r="E2363" s="130">
        <v>1468</v>
      </c>
      <c r="F2363" s="130">
        <f>訂單詳細資料表格[[#This Row],[數量]]*訂單詳細資料表格[[#This Row],[售價]]</f>
        <v>32296</v>
      </c>
      <c r="G2363" s="131">
        <f>訂單詳細資料表格[[#This Row],[數量]]*VLOOKUP(訂單詳細資料表格[[#This Row],[產品編號]],產品資料表格[],4,FALSE)</f>
        <v>24684</v>
      </c>
    </row>
    <row r="2364" spans="2:7" ht="16.5" customHeight="1" x14ac:dyDescent="0.25">
      <c r="B2364" s="113" t="s">
        <v>926</v>
      </c>
      <c r="C2364" s="128" t="s">
        <v>44</v>
      </c>
      <c r="D2364" s="129">
        <v>58</v>
      </c>
      <c r="E2364" s="130">
        <v>693</v>
      </c>
      <c r="F2364" s="130">
        <f>訂單詳細資料表格[[#This Row],[數量]]*訂單詳細資料表格[[#This Row],[售價]]</f>
        <v>40194</v>
      </c>
      <c r="G2364" s="131">
        <f>訂單詳細資料表格[[#This Row],[數量]]*VLOOKUP(訂單詳細資料表格[[#This Row],[產品編號]],產品資料表格[],4,FALSE)</f>
        <v>31842</v>
      </c>
    </row>
    <row r="2365" spans="2:7" ht="16.5" customHeight="1" x14ac:dyDescent="0.25">
      <c r="B2365" s="113" t="s">
        <v>1166</v>
      </c>
      <c r="C2365" s="128" t="s">
        <v>37</v>
      </c>
      <c r="D2365" s="129">
        <v>52</v>
      </c>
      <c r="E2365" s="130">
        <v>1810</v>
      </c>
      <c r="F2365" s="130">
        <f>訂單詳細資料表格[[#This Row],[數量]]*訂單詳細資料表格[[#This Row],[售價]]</f>
        <v>94120</v>
      </c>
      <c r="G2365" s="131">
        <f>訂單詳細資料表格[[#This Row],[數量]]*VLOOKUP(訂單詳細資料表格[[#This Row],[產品編號]],產品資料表格[],4,FALSE)</f>
        <v>41860</v>
      </c>
    </row>
    <row r="2366" spans="2:7" ht="16.5" customHeight="1" x14ac:dyDescent="0.25">
      <c r="B2366" s="113" t="s">
        <v>1166</v>
      </c>
      <c r="C2366" s="128" t="s">
        <v>44</v>
      </c>
      <c r="D2366" s="129">
        <v>66</v>
      </c>
      <c r="E2366" s="130">
        <v>1424</v>
      </c>
      <c r="F2366" s="130">
        <f>訂單詳細資料表格[[#This Row],[數量]]*訂單詳細資料表格[[#This Row],[售價]]</f>
        <v>93984</v>
      </c>
      <c r="G2366" s="131">
        <f>訂單詳細資料表格[[#This Row],[數量]]*VLOOKUP(訂單詳細資料表格[[#This Row],[產品編號]],產品資料表格[],4,FALSE)</f>
        <v>36234</v>
      </c>
    </row>
    <row r="2367" spans="2:7" ht="16.5" customHeight="1" x14ac:dyDescent="0.25">
      <c r="B2367" s="113" t="s">
        <v>1166</v>
      </c>
      <c r="C2367" s="128" t="s">
        <v>50</v>
      </c>
      <c r="D2367" s="129">
        <v>19</v>
      </c>
      <c r="E2367" s="130">
        <v>536</v>
      </c>
      <c r="F2367" s="130">
        <f>訂單詳細資料表格[[#This Row],[數量]]*訂單詳細資料表格[[#This Row],[售價]]</f>
        <v>10184</v>
      </c>
      <c r="G2367" s="131">
        <f>訂單詳細資料表格[[#This Row],[數量]]*VLOOKUP(訂單詳細資料表格[[#This Row],[產品編號]],產品資料表格[],4,FALSE)</f>
        <v>4636</v>
      </c>
    </row>
    <row r="2368" spans="2:7" ht="16.5" customHeight="1" x14ac:dyDescent="0.25">
      <c r="B2368" s="113" t="s">
        <v>927</v>
      </c>
      <c r="C2368" s="128" t="s">
        <v>27</v>
      </c>
      <c r="D2368" s="129">
        <v>44</v>
      </c>
      <c r="E2368" s="130">
        <v>1924</v>
      </c>
      <c r="F2368" s="130">
        <f>訂單詳細資料表格[[#This Row],[數量]]*訂單詳細資料表格[[#This Row],[售價]]</f>
        <v>84656</v>
      </c>
      <c r="G2368" s="131">
        <f>訂單詳細資料表格[[#This Row],[數量]]*VLOOKUP(訂單詳細資料表格[[#This Row],[產品編號]],產品資料表格[],4,FALSE)</f>
        <v>45012</v>
      </c>
    </row>
    <row r="2369" spans="2:7" ht="16.5" customHeight="1" x14ac:dyDescent="0.25">
      <c r="B2369" s="113" t="s">
        <v>783</v>
      </c>
      <c r="C2369" s="128" t="s">
        <v>21</v>
      </c>
      <c r="D2369" s="129">
        <v>36</v>
      </c>
      <c r="E2369" s="130">
        <v>469</v>
      </c>
      <c r="F2369" s="130">
        <f>訂單詳細資料表格[[#This Row],[數量]]*訂單詳細資料表格[[#This Row],[售價]]</f>
        <v>16884</v>
      </c>
      <c r="G2369" s="131">
        <f>訂單詳細資料表格[[#This Row],[數量]]*VLOOKUP(訂單詳細資料表格[[#This Row],[產品編號]],產品資料表格[],4,FALSE)</f>
        <v>10368</v>
      </c>
    </row>
    <row r="2370" spans="2:7" ht="16.5" customHeight="1" x14ac:dyDescent="0.25">
      <c r="B2370" s="113" t="s">
        <v>783</v>
      </c>
      <c r="C2370" s="128" t="s">
        <v>13</v>
      </c>
      <c r="D2370" s="129">
        <v>32</v>
      </c>
      <c r="E2370" s="130">
        <v>316</v>
      </c>
      <c r="F2370" s="130">
        <f>訂單詳細資料表格[[#This Row],[數量]]*訂單詳細資料表格[[#This Row],[售價]]</f>
        <v>10112</v>
      </c>
      <c r="G2370" s="131">
        <f>訂單詳細資料表格[[#This Row],[數量]]*VLOOKUP(訂單詳細資料表格[[#This Row],[產品編號]],產品資料表格[],4,FALSE)</f>
        <v>7552</v>
      </c>
    </row>
    <row r="2371" spans="2:7" ht="16.5" customHeight="1" x14ac:dyDescent="0.25">
      <c r="B2371" s="113" t="s">
        <v>928</v>
      </c>
      <c r="C2371" s="128" t="s">
        <v>37</v>
      </c>
      <c r="D2371" s="129">
        <v>54</v>
      </c>
      <c r="E2371" s="130">
        <v>1116</v>
      </c>
      <c r="F2371" s="130">
        <f>訂單詳細資料表格[[#This Row],[數量]]*訂單詳細資料表格[[#This Row],[售價]]</f>
        <v>60264</v>
      </c>
      <c r="G2371" s="131">
        <f>訂單詳細資料表格[[#This Row],[數量]]*VLOOKUP(訂單詳細資料表格[[#This Row],[產品編號]],產品資料表格[],4,FALSE)</f>
        <v>43470</v>
      </c>
    </row>
    <row r="2372" spans="2:7" ht="16.5" customHeight="1" x14ac:dyDescent="0.25">
      <c r="B2372" s="113" t="s">
        <v>928</v>
      </c>
      <c r="C2372" s="128" t="s">
        <v>43</v>
      </c>
      <c r="D2372" s="129">
        <v>64</v>
      </c>
      <c r="E2372" s="130">
        <v>1564</v>
      </c>
      <c r="F2372" s="130">
        <f>訂單詳細資料表格[[#This Row],[數量]]*訂單詳細資料表格[[#This Row],[售價]]</f>
        <v>100096</v>
      </c>
      <c r="G2372" s="131">
        <f>訂單詳細資料表格[[#This Row],[數量]]*VLOOKUP(訂單詳細資料表格[[#This Row],[產品編號]],產品資料表格[],4,FALSE)</f>
        <v>67392</v>
      </c>
    </row>
    <row r="2373" spans="2:7" ht="16.5" customHeight="1" x14ac:dyDescent="0.25">
      <c r="B2373" s="113" t="s">
        <v>929</v>
      </c>
      <c r="C2373" s="128" t="s">
        <v>54</v>
      </c>
      <c r="D2373" s="129">
        <v>69</v>
      </c>
      <c r="E2373" s="130">
        <v>112</v>
      </c>
      <c r="F2373" s="130">
        <f>訂單詳細資料表格[[#This Row],[數量]]*訂單詳細資料表格[[#This Row],[售價]]</f>
        <v>7728</v>
      </c>
      <c r="G2373" s="131">
        <f>訂單詳細資料表格[[#This Row],[數量]]*VLOOKUP(訂單詳細資料表格[[#This Row],[產品編號]],產品資料表格[],4,FALSE)</f>
        <v>6210</v>
      </c>
    </row>
    <row r="2374" spans="2:7" ht="16.5" customHeight="1" x14ac:dyDescent="0.25">
      <c r="B2374" s="113" t="s">
        <v>1167</v>
      </c>
      <c r="C2374" s="128" t="s">
        <v>0</v>
      </c>
      <c r="D2374" s="129">
        <v>58</v>
      </c>
      <c r="E2374" s="130">
        <v>1466</v>
      </c>
      <c r="F2374" s="130">
        <f>訂單詳細資料表格[[#This Row],[數量]]*訂單詳細資料表格[[#This Row],[售價]]</f>
        <v>85028</v>
      </c>
      <c r="G2374" s="131">
        <f>訂單詳細資料表格[[#This Row],[數量]]*VLOOKUP(訂單詳細資料表格[[#This Row],[產品編號]],產品資料表格[],4,FALSE)</f>
        <v>63742</v>
      </c>
    </row>
    <row r="2375" spans="2:7" ht="16.5" customHeight="1" x14ac:dyDescent="0.25">
      <c r="B2375" s="113" t="s">
        <v>1167</v>
      </c>
      <c r="C2375" s="128" t="s">
        <v>38</v>
      </c>
      <c r="D2375" s="129">
        <v>43</v>
      </c>
      <c r="E2375" s="130">
        <v>1575</v>
      </c>
      <c r="F2375" s="130">
        <f>訂單詳細資料表格[[#This Row],[數量]]*訂單詳細資料表格[[#This Row],[售價]]</f>
        <v>67725</v>
      </c>
      <c r="G2375" s="131">
        <f>訂單詳細資料表格[[#This Row],[數量]]*VLOOKUP(訂單詳細資料表格[[#This Row],[產品編號]],產品資料表格[],4,FALSE)</f>
        <v>45924</v>
      </c>
    </row>
    <row r="2376" spans="2:7" ht="16.5" customHeight="1" x14ac:dyDescent="0.25">
      <c r="B2376" s="113" t="s">
        <v>1167</v>
      </c>
      <c r="C2376" s="128" t="s">
        <v>48</v>
      </c>
      <c r="D2376" s="129">
        <v>50</v>
      </c>
      <c r="E2376" s="130">
        <v>221</v>
      </c>
      <c r="F2376" s="130">
        <f>訂單詳細資料表格[[#This Row],[數量]]*訂單詳細資料表格[[#This Row],[售價]]</f>
        <v>11050</v>
      </c>
      <c r="G2376" s="131">
        <f>訂單詳細資料表格[[#This Row],[數量]]*VLOOKUP(訂單詳細資料表格[[#This Row],[產品編號]],產品資料表格[],4,FALSE)</f>
        <v>9150</v>
      </c>
    </row>
    <row r="2377" spans="2:7" ht="16.5" customHeight="1" x14ac:dyDescent="0.25">
      <c r="B2377" s="113" t="s">
        <v>930</v>
      </c>
      <c r="C2377" s="128" t="s">
        <v>43</v>
      </c>
      <c r="D2377" s="129">
        <v>22</v>
      </c>
      <c r="E2377" s="130">
        <v>1777</v>
      </c>
      <c r="F2377" s="130">
        <f>訂單詳細資料表格[[#This Row],[數量]]*訂單詳細資料表格[[#This Row],[售價]]</f>
        <v>39094</v>
      </c>
      <c r="G2377" s="131">
        <f>訂單詳細資料表格[[#This Row],[數量]]*VLOOKUP(訂單詳細資料表格[[#This Row],[產品編號]],產品資料表格[],4,FALSE)</f>
        <v>23166</v>
      </c>
    </row>
    <row r="2378" spans="2:7" ht="16.5" customHeight="1" x14ac:dyDescent="0.25">
      <c r="B2378" s="113" t="s">
        <v>930</v>
      </c>
      <c r="C2378" s="128" t="s">
        <v>48</v>
      </c>
      <c r="D2378" s="129">
        <v>65</v>
      </c>
      <c r="E2378" s="130">
        <v>418</v>
      </c>
      <c r="F2378" s="130">
        <f>訂單詳細資料表格[[#This Row],[數量]]*訂單詳細資料表格[[#This Row],[售價]]</f>
        <v>27170</v>
      </c>
      <c r="G2378" s="131">
        <f>訂單詳細資料表格[[#This Row],[數量]]*VLOOKUP(訂單詳細資料表格[[#This Row],[產品編號]],產品資料表格[],4,FALSE)</f>
        <v>11895</v>
      </c>
    </row>
    <row r="2379" spans="2:7" ht="16.5" customHeight="1" x14ac:dyDescent="0.25">
      <c r="B2379" s="113" t="s">
        <v>930</v>
      </c>
      <c r="C2379" s="128" t="s">
        <v>25</v>
      </c>
      <c r="D2379" s="129">
        <v>24</v>
      </c>
      <c r="E2379" s="130">
        <v>1417</v>
      </c>
      <c r="F2379" s="130">
        <f>訂單詳細資料表格[[#This Row],[數量]]*訂單詳細資料表格[[#This Row],[售價]]</f>
        <v>34008</v>
      </c>
      <c r="G2379" s="131">
        <f>訂單詳細資料表格[[#This Row],[數量]]*VLOOKUP(訂單詳細資料表格[[#This Row],[產品編號]],產品資料表格[],4,FALSE)</f>
        <v>15432</v>
      </c>
    </row>
    <row r="2380" spans="2:7" ht="16.5" customHeight="1" x14ac:dyDescent="0.25">
      <c r="B2380" s="113" t="s">
        <v>930</v>
      </c>
      <c r="C2380" s="128" t="s">
        <v>5</v>
      </c>
      <c r="D2380" s="129">
        <v>47</v>
      </c>
      <c r="E2380" s="130">
        <v>271</v>
      </c>
      <c r="F2380" s="130">
        <f>訂單詳細資料表格[[#This Row],[數量]]*訂單詳細資料表格[[#This Row],[售價]]</f>
        <v>12737</v>
      </c>
      <c r="G2380" s="131">
        <f>訂單詳細資料表格[[#This Row],[數量]]*VLOOKUP(訂單詳細資料表格[[#This Row],[產品編號]],產品資料表格[],4,FALSE)</f>
        <v>9870</v>
      </c>
    </row>
    <row r="2381" spans="2:7" ht="16.5" customHeight="1" x14ac:dyDescent="0.25">
      <c r="B2381" s="113" t="s">
        <v>1168</v>
      </c>
      <c r="C2381" s="128" t="s">
        <v>38</v>
      </c>
      <c r="D2381" s="129">
        <v>41</v>
      </c>
      <c r="E2381" s="130">
        <v>2668</v>
      </c>
      <c r="F2381" s="130">
        <f>訂單詳細資料表格[[#This Row],[數量]]*訂單詳細資料表格[[#This Row],[售價]]</f>
        <v>109388</v>
      </c>
      <c r="G2381" s="131">
        <f>訂單詳細資料表格[[#This Row],[數量]]*VLOOKUP(訂單詳細資料表格[[#This Row],[產品編號]],產品資料表格[],4,FALSE)</f>
        <v>43788</v>
      </c>
    </row>
    <row r="2382" spans="2:7" ht="16.5" customHeight="1" x14ac:dyDescent="0.25">
      <c r="B2382" s="113" t="s">
        <v>931</v>
      </c>
      <c r="C2382" s="128" t="s">
        <v>0</v>
      </c>
      <c r="D2382" s="129">
        <v>69</v>
      </c>
      <c r="E2382" s="130">
        <v>1619</v>
      </c>
      <c r="F2382" s="130">
        <f>訂單詳細資料表格[[#This Row],[數量]]*訂單詳細資料表格[[#This Row],[售價]]</f>
        <v>111711</v>
      </c>
      <c r="G2382" s="131">
        <f>訂單詳細資料表格[[#This Row],[數量]]*VLOOKUP(訂單詳細資料表格[[#This Row],[產品編號]],產品資料表格[],4,FALSE)</f>
        <v>75831</v>
      </c>
    </row>
    <row r="2383" spans="2:7" ht="16.5" customHeight="1" x14ac:dyDescent="0.25">
      <c r="B2383" s="113" t="s">
        <v>931</v>
      </c>
      <c r="C2383" s="128" t="s">
        <v>41</v>
      </c>
      <c r="D2383" s="129">
        <v>51</v>
      </c>
      <c r="E2383" s="130">
        <v>1295</v>
      </c>
      <c r="F2383" s="130">
        <f>訂單詳細資料表格[[#This Row],[數量]]*訂單詳細資料表格[[#This Row],[售價]]</f>
        <v>66045</v>
      </c>
      <c r="G2383" s="131">
        <f>訂單詳細資料表格[[#This Row],[數量]]*VLOOKUP(訂單詳細資料表格[[#This Row],[產品編號]],產品資料表格[],4,FALSE)</f>
        <v>39525</v>
      </c>
    </row>
    <row r="2384" spans="2:7" ht="16.5" customHeight="1" x14ac:dyDescent="0.25">
      <c r="B2384" s="113" t="s">
        <v>1169</v>
      </c>
      <c r="C2384" s="128" t="s">
        <v>15</v>
      </c>
      <c r="D2384" s="129">
        <v>32</v>
      </c>
      <c r="E2384" s="130">
        <v>1459</v>
      </c>
      <c r="F2384" s="130">
        <f>訂單詳細資料表格[[#This Row],[數量]]*訂單詳細資料表格[[#This Row],[售價]]</f>
        <v>46688</v>
      </c>
      <c r="G2384" s="131">
        <f>訂單詳細資料表格[[#This Row],[數量]]*VLOOKUP(訂單詳細資料表格[[#This Row],[產品編號]],產品資料表格[],4,FALSE)</f>
        <v>21088</v>
      </c>
    </row>
    <row r="2385" spans="2:7" ht="16.5" customHeight="1" x14ac:dyDescent="0.25">
      <c r="B2385" s="113" t="s">
        <v>1169</v>
      </c>
      <c r="C2385" s="128" t="s">
        <v>50</v>
      </c>
      <c r="D2385" s="129">
        <v>25</v>
      </c>
      <c r="E2385" s="130">
        <v>449</v>
      </c>
      <c r="F2385" s="130">
        <f>訂單詳細資料表格[[#This Row],[數量]]*訂單詳細資料表格[[#This Row],[售價]]</f>
        <v>11225</v>
      </c>
      <c r="G2385" s="131">
        <f>訂單詳細資料表格[[#This Row],[數量]]*VLOOKUP(訂單詳細資料表格[[#This Row],[產品編號]],產品資料表格[],4,FALSE)</f>
        <v>6100</v>
      </c>
    </row>
    <row r="2386" spans="2:7" ht="16.5" customHeight="1" x14ac:dyDescent="0.25">
      <c r="B2386" s="113" t="s">
        <v>932</v>
      </c>
      <c r="C2386" s="128" t="s">
        <v>12</v>
      </c>
      <c r="D2386" s="129">
        <v>19</v>
      </c>
      <c r="E2386" s="130">
        <v>1488</v>
      </c>
      <c r="F2386" s="130">
        <f>訂單詳細資料表格[[#This Row],[數量]]*訂單詳細資料表格[[#This Row],[售價]]</f>
        <v>28272</v>
      </c>
      <c r="G2386" s="131">
        <f>訂單詳細資料表格[[#This Row],[數量]]*VLOOKUP(訂單詳細資料表格[[#This Row],[產品編號]],產品資料表格[],4,FALSE)</f>
        <v>21318</v>
      </c>
    </row>
    <row r="2387" spans="2:7" ht="16.5" customHeight="1" x14ac:dyDescent="0.25">
      <c r="B2387" s="113" t="s">
        <v>933</v>
      </c>
      <c r="C2387" s="128" t="s">
        <v>46</v>
      </c>
      <c r="D2387" s="129">
        <v>40</v>
      </c>
      <c r="E2387" s="130">
        <v>2290</v>
      </c>
      <c r="F2387" s="130">
        <f>訂單詳細資料表格[[#This Row],[數量]]*訂單詳細資料表格[[#This Row],[售價]]</f>
        <v>91600</v>
      </c>
      <c r="G2387" s="131">
        <f>訂單詳細資料表格[[#This Row],[數量]]*VLOOKUP(訂單詳細資料表格[[#This Row],[產品編號]],產品資料表格[],4,FALSE)</f>
        <v>46160</v>
      </c>
    </row>
    <row r="2388" spans="2:7" ht="16.5" customHeight="1" x14ac:dyDescent="0.25">
      <c r="B2388" s="113" t="s">
        <v>933</v>
      </c>
      <c r="C2388" s="128" t="s">
        <v>17</v>
      </c>
      <c r="D2388" s="129">
        <v>27</v>
      </c>
      <c r="E2388" s="130">
        <v>164</v>
      </c>
      <c r="F2388" s="130">
        <f>訂單詳細資料表格[[#This Row],[數量]]*訂單詳細資料表格[[#This Row],[售價]]</f>
        <v>4428</v>
      </c>
      <c r="G2388" s="131">
        <f>訂單詳細資料表格[[#This Row],[數量]]*VLOOKUP(訂單詳細資料表格[[#This Row],[產品編號]],產品資料表格[],4,FALSE)</f>
        <v>2862</v>
      </c>
    </row>
    <row r="2389" spans="2:7" ht="16.5" customHeight="1" x14ac:dyDescent="0.25">
      <c r="B2389" s="113" t="s">
        <v>933</v>
      </c>
      <c r="C2389" s="128" t="s">
        <v>40</v>
      </c>
      <c r="D2389" s="129">
        <v>45</v>
      </c>
      <c r="E2389" s="130">
        <v>158</v>
      </c>
      <c r="F2389" s="130">
        <f>訂單詳細資料表格[[#This Row],[數量]]*訂單詳細資料表格[[#This Row],[售價]]</f>
        <v>7110</v>
      </c>
      <c r="G2389" s="131">
        <f>訂單詳細資料表格[[#This Row],[數量]]*VLOOKUP(訂單詳細資料表格[[#This Row],[產品編號]],產品資料表格[],4,FALSE)</f>
        <v>4410</v>
      </c>
    </row>
    <row r="2390" spans="2:7" ht="16.5" customHeight="1" x14ac:dyDescent="0.25">
      <c r="B2390" s="113" t="s">
        <v>933</v>
      </c>
      <c r="C2390" s="128" t="s">
        <v>31</v>
      </c>
      <c r="D2390" s="129">
        <v>66</v>
      </c>
      <c r="E2390" s="130">
        <v>1729</v>
      </c>
      <c r="F2390" s="130">
        <f>訂單詳細資料表格[[#This Row],[數量]]*訂單詳細資料表格[[#This Row],[售價]]</f>
        <v>114114</v>
      </c>
      <c r="G2390" s="131">
        <f>訂單詳細資料表格[[#This Row],[數量]]*VLOOKUP(訂單詳細資料表格[[#This Row],[產品編號]],產品資料表格[],4,FALSE)</f>
        <v>62502</v>
      </c>
    </row>
    <row r="2391" spans="2:7" ht="16.5" customHeight="1" x14ac:dyDescent="0.25">
      <c r="B2391" s="113" t="s">
        <v>934</v>
      </c>
      <c r="C2391" s="128" t="s">
        <v>5</v>
      </c>
      <c r="D2391" s="129">
        <v>21</v>
      </c>
      <c r="E2391" s="130">
        <v>391</v>
      </c>
      <c r="F2391" s="130">
        <f>訂單詳細資料表格[[#This Row],[數量]]*訂單詳細資料表格[[#This Row],[售價]]</f>
        <v>8211</v>
      </c>
      <c r="G2391" s="131">
        <f>訂單詳細資料表格[[#This Row],[數量]]*VLOOKUP(訂單詳細資料表格[[#This Row],[產品編號]],產品資料表格[],4,FALSE)</f>
        <v>4410</v>
      </c>
    </row>
    <row r="2392" spans="2:7" ht="16.5" customHeight="1" x14ac:dyDescent="0.25">
      <c r="B2392" s="113" t="s">
        <v>934</v>
      </c>
      <c r="C2392" s="128" t="s">
        <v>43</v>
      </c>
      <c r="D2392" s="129">
        <v>14</v>
      </c>
      <c r="E2392" s="130">
        <v>1994</v>
      </c>
      <c r="F2392" s="130">
        <f>訂單詳細資料表格[[#This Row],[數量]]*訂單詳細資料表格[[#This Row],[售價]]</f>
        <v>27916</v>
      </c>
      <c r="G2392" s="131">
        <f>訂單詳細資料表格[[#This Row],[數量]]*VLOOKUP(訂單詳細資料表格[[#This Row],[產品編號]],產品資料表格[],4,FALSE)</f>
        <v>14742</v>
      </c>
    </row>
    <row r="2393" spans="2:7" ht="16.5" customHeight="1" x14ac:dyDescent="0.25">
      <c r="B2393" s="113" t="s">
        <v>934</v>
      </c>
      <c r="C2393" s="128" t="s">
        <v>38</v>
      </c>
      <c r="D2393" s="129">
        <v>70</v>
      </c>
      <c r="E2393" s="130">
        <v>2329</v>
      </c>
      <c r="F2393" s="130">
        <f>訂單詳細資料表格[[#This Row],[數量]]*訂單詳細資料表格[[#This Row],[售價]]</f>
        <v>163030</v>
      </c>
      <c r="G2393" s="131">
        <f>訂單詳細資料表格[[#This Row],[數量]]*VLOOKUP(訂單詳細資料表格[[#This Row],[產品編號]],產品資料表格[],4,FALSE)</f>
        <v>74760</v>
      </c>
    </row>
    <row r="2394" spans="2:7" ht="16.5" customHeight="1" x14ac:dyDescent="0.25">
      <c r="B2394" s="113" t="s">
        <v>934</v>
      </c>
      <c r="C2394" s="128" t="s">
        <v>17</v>
      </c>
      <c r="D2394" s="129">
        <v>30</v>
      </c>
      <c r="E2394" s="130">
        <v>178</v>
      </c>
      <c r="F2394" s="130">
        <f>訂單詳細資料表格[[#This Row],[數量]]*訂單詳細資料表格[[#This Row],[售價]]</f>
        <v>5340</v>
      </c>
      <c r="G2394" s="131">
        <f>訂單詳細資料表格[[#This Row],[數量]]*VLOOKUP(訂單詳細資料表格[[#This Row],[產品編號]],產品資料表格[],4,FALSE)</f>
        <v>3180</v>
      </c>
    </row>
    <row r="2395" spans="2:7" ht="16.5" customHeight="1" x14ac:dyDescent="0.25">
      <c r="B2395" s="113" t="s">
        <v>934</v>
      </c>
      <c r="C2395" s="128" t="s">
        <v>35</v>
      </c>
      <c r="D2395" s="129">
        <v>24</v>
      </c>
      <c r="E2395" s="130">
        <v>2127</v>
      </c>
      <c r="F2395" s="130">
        <f>訂單詳細資料表格[[#This Row],[數量]]*訂單詳細資料表格[[#This Row],[售價]]</f>
        <v>51048</v>
      </c>
      <c r="G2395" s="131">
        <f>訂單詳細資料表格[[#This Row],[數量]]*VLOOKUP(訂單詳細資料表格[[#This Row],[產品編號]],產品資料表格[],4,FALSE)</f>
        <v>22344</v>
      </c>
    </row>
    <row r="2396" spans="2:7" ht="16.5" customHeight="1" x14ac:dyDescent="0.25">
      <c r="B2396" s="113" t="s">
        <v>934</v>
      </c>
      <c r="C2396" s="128" t="s">
        <v>53</v>
      </c>
      <c r="D2396" s="129">
        <v>26</v>
      </c>
      <c r="E2396" s="130">
        <v>1263</v>
      </c>
      <c r="F2396" s="130">
        <f>訂單詳細資料表格[[#This Row],[數量]]*訂單詳細資料表格[[#This Row],[售價]]</f>
        <v>32838</v>
      </c>
      <c r="G2396" s="131">
        <f>訂單詳細資料表格[[#This Row],[數量]]*VLOOKUP(訂單詳細資料表格[[#This Row],[產品編號]],產品資料表格[],4,FALSE)</f>
        <v>19682</v>
      </c>
    </row>
    <row r="2397" spans="2:7" ht="16.5" customHeight="1" x14ac:dyDescent="0.25">
      <c r="B2397" s="113" t="s">
        <v>1170</v>
      </c>
      <c r="C2397" s="128" t="s">
        <v>4</v>
      </c>
      <c r="D2397" s="129">
        <v>35</v>
      </c>
      <c r="E2397" s="130">
        <v>2264</v>
      </c>
      <c r="F2397" s="130">
        <f>訂單詳細資料表格[[#This Row],[數量]]*訂單詳細資料表格[[#This Row],[售價]]</f>
        <v>79240</v>
      </c>
      <c r="G2397" s="131">
        <f>訂單詳細資料表格[[#This Row],[數量]]*VLOOKUP(訂單詳細資料表格[[#This Row],[產品編號]],產品資料表格[],4,FALSE)</f>
        <v>40075</v>
      </c>
    </row>
    <row r="2398" spans="2:7" ht="16.5" customHeight="1" x14ac:dyDescent="0.25">
      <c r="B2398" s="113" t="s">
        <v>935</v>
      </c>
      <c r="C2398" s="128" t="s">
        <v>14</v>
      </c>
      <c r="D2398" s="129">
        <v>56</v>
      </c>
      <c r="E2398" s="130">
        <v>874</v>
      </c>
      <c r="F2398" s="130">
        <f>訂單詳細資料表格[[#This Row],[數量]]*訂單詳細資料表格[[#This Row],[售價]]</f>
        <v>48944</v>
      </c>
      <c r="G2398" s="131">
        <f>訂單詳細資料表格[[#This Row],[數量]]*VLOOKUP(訂單詳細資料表格[[#This Row],[產品編號]],產品資料表格[],4,FALSE)</f>
        <v>34160</v>
      </c>
    </row>
    <row r="2399" spans="2:7" ht="16.5" customHeight="1" x14ac:dyDescent="0.25">
      <c r="B2399" s="113" t="s">
        <v>935</v>
      </c>
      <c r="C2399" s="128" t="s">
        <v>40</v>
      </c>
      <c r="D2399" s="129">
        <v>17</v>
      </c>
      <c r="E2399" s="130">
        <v>158</v>
      </c>
      <c r="F2399" s="130">
        <f>訂單詳細資料表格[[#This Row],[數量]]*訂單詳細資料表格[[#This Row],[售價]]</f>
        <v>2686</v>
      </c>
      <c r="G2399" s="131">
        <f>訂單詳細資料表格[[#This Row],[數量]]*VLOOKUP(訂單詳細資料表格[[#This Row],[產品編號]],產品資料表格[],4,FALSE)</f>
        <v>1666</v>
      </c>
    </row>
    <row r="2400" spans="2:7" ht="16.5" customHeight="1" x14ac:dyDescent="0.25">
      <c r="B2400" s="113" t="s">
        <v>935</v>
      </c>
      <c r="C2400" s="128" t="s">
        <v>53</v>
      </c>
      <c r="D2400" s="129">
        <v>63</v>
      </c>
      <c r="E2400" s="130">
        <v>991</v>
      </c>
      <c r="F2400" s="130">
        <f>訂單詳細資料表格[[#This Row],[數量]]*訂單詳細資料表格[[#This Row],[售價]]</f>
        <v>62433</v>
      </c>
      <c r="G2400" s="131">
        <f>訂單詳細資料表格[[#This Row],[數量]]*VLOOKUP(訂單詳細資料表格[[#This Row],[產品編號]],產品資料表格[],4,FALSE)</f>
        <v>47691</v>
      </c>
    </row>
    <row r="2401" spans="2:7" ht="16.5" customHeight="1" x14ac:dyDescent="0.25">
      <c r="B2401" s="113" t="s">
        <v>1171</v>
      </c>
      <c r="C2401" s="128" t="s">
        <v>21</v>
      </c>
      <c r="D2401" s="129">
        <v>36</v>
      </c>
      <c r="E2401" s="130">
        <v>613</v>
      </c>
      <c r="F2401" s="130">
        <f>訂單詳細資料表格[[#This Row],[數量]]*訂單詳細資料表格[[#This Row],[售價]]</f>
        <v>22068</v>
      </c>
      <c r="G2401" s="131">
        <f>訂單詳細資料表格[[#This Row],[數量]]*VLOOKUP(訂單詳細資料表格[[#This Row],[產品編號]],產品資料表格[],4,FALSE)</f>
        <v>10368</v>
      </c>
    </row>
    <row r="2402" spans="2:7" ht="16.5" customHeight="1" x14ac:dyDescent="0.25">
      <c r="B2402" s="113" t="s">
        <v>936</v>
      </c>
      <c r="C2402" s="128" t="s">
        <v>49</v>
      </c>
      <c r="D2402" s="129">
        <v>57</v>
      </c>
      <c r="E2402" s="130">
        <v>2598</v>
      </c>
      <c r="F2402" s="130">
        <f>訂單詳細資料表格[[#This Row],[數量]]*訂單詳細資料表格[[#This Row],[售價]]</f>
        <v>148086</v>
      </c>
      <c r="G2402" s="131">
        <f>訂單詳細資料表格[[#This Row],[數量]]*VLOOKUP(訂單詳細資料表格[[#This Row],[產品編號]],產品資料表格[],4,FALSE)</f>
        <v>66234</v>
      </c>
    </row>
    <row r="2403" spans="2:7" ht="16.5" customHeight="1" x14ac:dyDescent="0.25">
      <c r="B2403" s="113" t="s">
        <v>936</v>
      </c>
      <c r="C2403" s="128" t="s">
        <v>52</v>
      </c>
      <c r="D2403" s="129">
        <v>40</v>
      </c>
      <c r="E2403" s="130">
        <v>698</v>
      </c>
      <c r="F2403" s="130">
        <f>訂單詳細資料表格[[#This Row],[數量]]*訂單詳細資料表格[[#This Row],[售價]]</f>
        <v>27920</v>
      </c>
      <c r="G2403" s="131">
        <f>訂單詳細資料表格[[#This Row],[數量]]*VLOOKUP(訂單詳細資料表格[[#This Row],[產品編號]],產品資料表格[],4,FALSE)</f>
        <v>15960</v>
      </c>
    </row>
    <row r="2404" spans="2:7" ht="16.5" customHeight="1" x14ac:dyDescent="0.25">
      <c r="B2404" s="113" t="s">
        <v>936</v>
      </c>
      <c r="C2404" s="128" t="s">
        <v>32</v>
      </c>
      <c r="D2404" s="129">
        <v>14</v>
      </c>
      <c r="E2404" s="130">
        <v>954</v>
      </c>
      <c r="F2404" s="130">
        <f>訂單詳細資料表格[[#This Row],[數量]]*訂單詳細資料表格[[#This Row],[售價]]</f>
        <v>13356</v>
      </c>
      <c r="G2404" s="131">
        <f>訂單詳細資料表格[[#This Row],[數量]]*VLOOKUP(訂單詳細資料表格[[#This Row],[產品編號]],產品資料表格[],4,FALSE)</f>
        <v>11088</v>
      </c>
    </row>
    <row r="2405" spans="2:7" ht="16.5" customHeight="1" x14ac:dyDescent="0.25">
      <c r="B2405" s="113" t="s">
        <v>937</v>
      </c>
      <c r="C2405" s="128" t="s">
        <v>52</v>
      </c>
      <c r="D2405" s="129">
        <v>23</v>
      </c>
      <c r="E2405" s="130">
        <v>762</v>
      </c>
      <c r="F2405" s="130">
        <f>訂單詳細資料表格[[#This Row],[數量]]*訂單詳細資料表格[[#This Row],[售價]]</f>
        <v>17526</v>
      </c>
      <c r="G2405" s="131">
        <f>訂單詳細資料表格[[#This Row],[數量]]*VLOOKUP(訂單詳細資料表格[[#This Row],[產品編號]],產品資料表格[],4,FALSE)</f>
        <v>9177</v>
      </c>
    </row>
    <row r="2406" spans="2:7" ht="16.5" customHeight="1" x14ac:dyDescent="0.25">
      <c r="B2406" s="113" t="s">
        <v>937</v>
      </c>
      <c r="C2406" s="128" t="s">
        <v>29</v>
      </c>
      <c r="D2406" s="129">
        <v>13</v>
      </c>
      <c r="E2406" s="130">
        <v>1213</v>
      </c>
      <c r="F2406" s="130">
        <f>訂單詳細資料表格[[#This Row],[數量]]*訂單詳細資料表格[[#This Row],[售價]]</f>
        <v>15769</v>
      </c>
      <c r="G2406" s="131">
        <f>訂單詳細資料表格[[#This Row],[數量]]*VLOOKUP(訂單詳細資料表格[[#This Row],[產品編號]],產品資料表格[],4,FALSE)</f>
        <v>11661</v>
      </c>
    </row>
    <row r="2407" spans="2:7" ht="16.5" customHeight="1" x14ac:dyDescent="0.25">
      <c r="B2407" s="113" t="s">
        <v>937</v>
      </c>
      <c r="C2407" s="128" t="s">
        <v>30</v>
      </c>
      <c r="D2407" s="129">
        <v>20</v>
      </c>
      <c r="E2407" s="130">
        <v>1700</v>
      </c>
      <c r="F2407" s="130">
        <f>訂單詳細資料表格[[#This Row],[數量]]*訂單詳細資料表格[[#This Row],[售價]]</f>
        <v>34000</v>
      </c>
      <c r="G2407" s="131">
        <f>訂單詳細資料表格[[#This Row],[數量]]*VLOOKUP(訂單詳細資料表格[[#This Row],[產品編號]],產品資料表格[],4,FALSE)</f>
        <v>23020</v>
      </c>
    </row>
    <row r="2408" spans="2:7" ht="16.5" customHeight="1" x14ac:dyDescent="0.25">
      <c r="B2408" s="113" t="s">
        <v>1172</v>
      </c>
      <c r="C2408" s="128" t="s">
        <v>40</v>
      </c>
      <c r="D2408" s="129">
        <v>22</v>
      </c>
      <c r="E2408" s="130">
        <v>135</v>
      </c>
      <c r="F2408" s="130">
        <f>訂單詳細資料表格[[#This Row],[數量]]*訂單詳細資料表格[[#This Row],[售價]]</f>
        <v>2970</v>
      </c>
      <c r="G2408" s="131">
        <f>訂單詳細資料表格[[#This Row],[數量]]*VLOOKUP(訂單詳細資料表格[[#This Row],[產品編號]],產品資料表格[],4,FALSE)</f>
        <v>2156</v>
      </c>
    </row>
    <row r="2409" spans="2:7" ht="16.5" customHeight="1" x14ac:dyDescent="0.25">
      <c r="B2409" s="113" t="s">
        <v>938</v>
      </c>
      <c r="C2409" s="128" t="s">
        <v>32</v>
      </c>
      <c r="D2409" s="129">
        <v>54</v>
      </c>
      <c r="E2409" s="130">
        <v>1431</v>
      </c>
      <c r="F2409" s="130">
        <f>訂單詳細資料表格[[#This Row],[數量]]*訂單詳細資料表格[[#This Row],[售價]]</f>
        <v>77274</v>
      </c>
      <c r="G2409" s="131">
        <f>訂單詳細資料表格[[#This Row],[數量]]*VLOOKUP(訂單詳細資料表格[[#This Row],[產品編號]],產品資料表格[],4,FALSE)</f>
        <v>42768</v>
      </c>
    </row>
    <row r="2410" spans="2:7" ht="16.5" customHeight="1" x14ac:dyDescent="0.25">
      <c r="B2410" s="113" t="s">
        <v>1173</v>
      </c>
      <c r="C2410" s="128" t="s">
        <v>47</v>
      </c>
      <c r="D2410" s="129">
        <v>27</v>
      </c>
      <c r="E2410" s="130">
        <v>280</v>
      </c>
      <c r="F2410" s="130">
        <f>訂單詳細資料表格[[#This Row],[數量]]*訂單詳細資料表格[[#This Row],[售價]]</f>
        <v>7560</v>
      </c>
      <c r="G2410" s="131">
        <f>訂單詳細資料表格[[#This Row],[數量]]*VLOOKUP(訂單詳細資料表格[[#This Row],[產品編號]],產品資料表格[],4,FALSE)</f>
        <v>6237</v>
      </c>
    </row>
    <row r="2411" spans="2:7" ht="16.5" customHeight="1" x14ac:dyDescent="0.25">
      <c r="B2411" s="113" t="s">
        <v>939</v>
      </c>
      <c r="C2411" s="128" t="s">
        <v>37</v>
      </c>
      <c r="D2411" s="129">
        <v>42</v>
      </c>
      <c r="E2411" s="130">
        <v>1209</v>
      </c>
      <c r="F2411" s="130">
        <f>訂單詳細資料表格[[#This Row],[數量]]*訂單詳細資料表格[[#This Row],[售價]]</f>
        <v>50778</v>
      </c>
      <c r="G2411" s="131">
        <f>訂單詳細資料表格[[#This Row],[數量]]*VLOOKUP(訂單詳細資料表格[[#This Row],[產品編號]],產品資料表格[],4,FALSE)</f>
        <v>33810</v>
      </c>
    </row>
    <row r="2412" spans="2:7" ht="16.5" customHeight="1" x14ac:dyDescent="0.25">
      <c r="B2412" s="113" t="s">
        <v>939</v>
      </c>
      <c r="C2412" s="128" t="s">
        <v>41</v>
      </c>
      <c r="D2412" s="129">
        <v>36</v>
      </c>
      <c r="E2412" s="130">
        <v>1281</v>
      </c>
      <c r="F2412" s="130">
        <f>訂單詳細資料表格[[#This Row],[數量]]*訂單詳細資料表格[[#This Row],[售價]]</f>
        <v>46116</v>
      </c>
      <c r="G2412" s="131">
        <f>訂單詳細資料表格[[#This Row],[數量]]*VLOOKUP(訂單詳細資料表格[[#This Row],[產品編號]],產品資料表格[],4,FALSE)</f>
        <v>27900</v>
      </c>
    </row>
    <row r="2413" spans="2:7" ht="16.5" customHeight="1" x14ac:dyDescent="0.25">
      <c r="B2413" s="113" t="s">
        <v>939</v>
      </c>
      <c r="C2413" s="128" t="s">
        <v>42</v>
      </c>
      <c r="D2413" s="129">
        <v>38</v>
      </c>
      <c r="E2413" s="130">
        <v>1431</v>
      </c>
      <c r="F2413" s="130">
        <f>訂單詳細資料表格[[#This Row],[數量]]*訂單詳細資料表格[[#This Row],[售價]]</f>
        <v>54378</v>
      </c>
      <c r="G2413" s="131">
        <f>訂單詳細資料表格[[#This Row],[數量]]*VLOOKUP(訂單詳細資料表格[[#This Row],[產品編號]],產品資料表格[],4,FALSE)</f>
        <v>43776</v>
      </c>
    </row>
    <row r="2414" spans="2:7" ht="16.5" customHeight="1" x14ac:dyDescent="0.25">
      <c r="B2414" s="113" t="s">
        <v>939</v>
      </c>
      <c r="C2414" s="128" t="s">
        <v>22</v>
      </c>
      <c r="D2414" s="129">
        <v>42</v>
      </c>
      <c r="E2414" s="130">
        <v>1415</v>
      </c>
      <c r="F2414" s="130">
        <f>訂單詳細資料表格[[#This Row],[數量]]*訂單詳細資料表格[[#This Row],[售價]]</f>
        <v>59430</v>
      </c>
      <c r="G2414" s="131">
        <f>訂單詳細資料表格[[#This Row],[數量]]*VLOOKUP(訂單詳細資料表格[[#This Row],[產品編號]],產品資料表格[],4,FALSE)</f>
        <v>34524</v>
      </c>
    </row>
    <row r="2415" spans="2:7" ht="16.5" customHeight="1" x14ac:dyDescent="0.25">
      <c r="B2415" s="113" t="s">
        <v>939</v>
      </c>
      <c r="C2415" s="128" t="s">
        <v>50</v>
      </c>
      <c r="D2415" s="129">
        <v>30</v>
      </c>
      <c r="E2415" s="130">
        <v>316</v>
      </c>
      <c r="F2415" s="130">
        <f>訂單詳細資料表格[[#This Row],[數量]]*訂單詳細資料表格[[#This Row],[售價]]</f>
        <v>9480</v>
      </c>
      <c r="G2415" s="131">
        <f>訂單詳細資料表格[[#This Row],[數量]]*VLOOKUP(訂單詳細資料表格[[#This Row],[產品編號]],產品資料表格[],4,FALSE)</f>
        <v>7320</v>
      </c>
    </row>
    <row r="2416" spans="2:7" ht="16.5" customHeight="1" x14ac:dyDescent="0.25">
      <c r="B2416" s="113" t="s">
        <v>939</v>
      </c>
      <c r="C2416" s="128" t="s">
        <v>52</v>
      </c>
      <c r="D2416" s="129">
        <v>27</v>
      </c>
      <c r="E2416" s="130">
        <v>737</v>
      </c>
      <c r="F2416" s="130">
        <f>訂單詳細資料表格[[#This Row],[數量]]*訂單詳細資料表格[[#This Row],[售價]]</f>
        <v>19899</v>
      </c>
      <c r="G2416" s="131">
        <f>訂單詳細資料表格[[#This Row],[數量]]*VLOOKUP(訂單詳細資料表格[[#This Row],[產品編號]],產品資料表格[],4,FALSE)</f>
        <v>10773</v>
      </c>
    </row>
    <row r="2417" spans="2:7" ht="16.5" customHeight="1" x14ac:dyDescent="0.25">
      <c r="B2417" s="113" t="s">
        <v>1174</v>
      </c>
      <c r="C2417" s="128" t="s">
        <v>14</v>
      </c>
      <c r="D2417" s="129">
        <v>31</v>
      </c>
      <c r="E2417" s="130">
        <v>1117</v>
      </c>
      <c r="F2417" s="130">
        <f>訂單詳細資料表格[[#This Row],[數量]]*訂單詳細資料表格[[#This Row],[售價]]</f>
        <v>34627</v>
      </c>
      <c r="G2417" s="131">
        <f>訂單詳細資料表格[[#This Row],[數量]]*VLOOKUP(訂單詳細資料表格[[#This Row],[產品編號]],產品資料表格[],4,FALSE)</f>
        <v>18910</v>
      </c>
    </row>
    <row r="2418" spans="2:7" ht="16.5" customHeight="1" x14ac:dyDescent="0.25">
      <c r="B2418" s="113" t="s">
        <v>1174</v>
      </c>
      <c r="C2418" s="128" t="s">
        <v>42</v>
      </c>
      <c r="D2418" s="129">
        <v>13</v>
      </c>
      <c r="E2418" s="130">
        <v>1873</v>
      </c>
      <c r="F2418" s="130">
        <f>訂單詳細資料表格[[#This Row],[數量]]*訂單詳細資料表格[[#This Row],[售價]]</f>
        <v>24349</v>
      </c>
      <c r="G2418" s="131">
        <f>訂單詳細資料表格[[#This Row],[數量]]*VLOOKUP(訂單詳細資料表格[[#This Row],[產品編號]],產品資料表格[],4,FALSE)</f>
        <v>14976</v>
      </c>
    </row>
    <row r="2419" spans="2:7" ht="16.5" customHeight="1" x14ac:dyDescent="0.25">
      <c r="B2419" s="113" t="s">
        <v>1174</v>
      </c>
      <c r="C2419" s="128" t="s">
        <v>12</v>
      </c>
      <c r="D2419" s="129">
        <v>13</v>
      </c>
      <c r="E2419" s="130">
        <v>2196</v>
      </c>
      <c r="F2419" s="130">
        <f>訂單詳細資料表格[[#This Row],[數量]]*訂單詳細資料表格[[#This Row],[售價]]</f>
        <v>28548</v>
      </c>
      <c r="G2419" s="131">
        <f>訂單詳細資料表格[[#This Row],[數量]]*VLOOKUP(訂單詳細資料表格[[#This Row],[產品編號]],產品資料表格[],4,FALSE)</f>
        <v>14586</v>
      </c>
    </row>
    <row r="2420" spans="2:7" ht="16.5" customHeight="1" x14ac:dyDescent="0.25">
      <c r="B2420" s="113" t="s">
        <v>940</v>
      </c>
      <c r="C2420" s="128" t="s">
        <v>13</v>
      </c>
      <c r="D2420" s="129">
        <v>22</v>
      </c>
      <c r="E2420" s="130">
        <v>344</v>
      </c>
      <c r="F2420" s="130">
        <f>訂單詳細資料表格[[#This Row],[數量]]*訂單詳細資料表格[[#This Row],[售價]]</f>
        <v>7568</v>
      </c>
      <c r="G2420" s="131">
        <f>訂單詳細資料表格[[#This Row],[數量]]*VLOOKUP(訂單詳細資料表格[[#This Row],[產品編號]],產品資料表格[],4,FALSE)</f>
        <v>5192</v>
      </c>
    </row>
    <row r="2421" spans="2:7" ht="16.5" customHeight="1" x14ac:dyDescent="0.25">
      <c r="B2421" s="113" t="s">
        <v>940</v>
      </c>
      <c r="C2421" s="128" t="s">
        <v>24</v>
      </c>
      <c r="D2421" s="129">
        <v>47</v>
      </c>
      <c r="E2421" s="130">
        <v>1214</v>
      </c>
      <c r="F2421" s="130">
        <f>訂單詳細資料表格[[#This Row],[數量]]*訂單詳細資料表格[[#This Row],[售價]]</f>
        <v>57058</v>
      </c>
      <c r="G2421" s="131">
        <f>訂單詳細資料表格[[#This Row],[數量]]*VLOOKUP(訂單詳細資料表格[[#This Row],[產品編號]],產品資料表格[],4,FALSE)</f>
        <v>30080</v>
      </c>
    </row>
    <row r="2422" spans="2:7" ht="16.5" customHeight="1" x14ac:dyDescent="0.25">
      <c r="B2422" s="113" t="s">
        <v>1175</v>
      </c>
      <c r="C2422" s="128" t="s">
        <v>51</v>
      </c>
      <c r="D2422" s="129">
        <v>54</v>
      </c>
      <c r="E2422" s="130">
        <v>1857</v>
      </c>
      <c r="F2422" s="130">
        <f>訂單詳細資料表格[[#This Row],[數量]]*訂單詳細資料表格[[#This Row],[售價]]</f>
        <v>100278</v>
      </c>
      <c r="G2422" s="131">
        <f>訂單詳細資料表格[[#This Row],[數量]]*VLOOKUP(訂單詳細資料表格[[#This Row],[產品編號]],產品資料表格[],4,FALSE)</f>
        <v>61830</v>
      </c>
    </row>
    <row r="2423" spans="2:7" ht="16.5" customHeight="1" x14ac:dyDescent="0.25">
      <c r="B2423" s="113" t="s">
        <v>941</v>
      </c>
      <c r="C2423" s="128" t="s">
        <v>45</v>
      </c>
      <c r="D2423" s="129">
        <v>33</v>
      </c>
      <c r="E2423" s="130">
        <v>778</v>
      </c>
      <c r="F2423" s="130">
        <f>訂單詳細資料表格[[#This Row],[數量]]*訂單詳細資料表格[[#This Row],[售價]]</f>
        <v>25674</v>
      </c>
      <c r="G2423" s="131">
        <f>訂單詳細資料表格[[#This Row],[數量]]*VLOOKUP(訂單詳細資料表格[[#This Row],[產品編號]],產品資料表格[],4,FALSE)</f>
        <v>19734</v>
      </c>
    </row>
    <row r="2424" spans="2:7" ht="16.5" customHeight="1" x14ac:dyDescent="0.25">
      <c r="B2424" s="113" t="s">
        <v>942</v>
      </c>
      <c r="C2424" s="128" t="s">
        <v>14</v>
      </c>
      <c r="D2424" s="129">
        <v>47</v>
      </c>
      <c r="E2424" s="130">
        <v>1088</v>
      </c>
      <c r="F2424" s="130">
        <f>訂單詳細資料表格[[#This Row],[數量]]*訂單詳細資料表格[[#This Row],[售價]]</f>
        <v>51136</v>
      </c>
      <c r="G2424" s="131">
        <f>訂單詳細資料表格[[#This Row],[數量]]*VLOOKUP(訂單詳細資料表格[[#This Row],[產品編號]],產品資料表格[],4,FALSE)</f>
        <v>28670</v>
      </c>
    </row>
    <row r="2425" spans="2:7" ht="16.5" customHeight="1" x14ac:dyDescent="0.25">
      <c r="B2425" s="113" t="s">
        <v>942</v>
      </c>
      <c r="C2425" s="128" t="s">
        <v>24</v>
      </c>
      <c r="D2425" s="129">
        <v>47</v>
      </c>
      <c r="E2425" s="130">
        <v>878</v>
      </c>
      <c r="F2425" s="130">
        <f>訂單詳細資料表格[[#This Row],[數量]]*訂單詳細資料表格[[#This Row],[售價]]</f>
        <v>41266</v>
      </c>
      <c r="G2425" s="131">
        <f>訂單詳細資料表格[[#This Row],[數量]]*VLOOKUP(訂單詳細資料表格[[#This Row],[產品編號]],產品資料表格[],4,FALSE)</f>
        <v>30080</v>
      </c>
    </row>
    <row r="2426" spans="2:7" ht="16.5" customHeight="1" x14ac:dyDescent="0.25">
      <c r="B2426" s="113" t="s">
        <v>942</v>
      </c>
      <c r="C2426" s="128" t="s">
        <v>31</v>
      </c>
      <c r="D2426" s="129">
        <v>40</v>
      </c>
      <c r="E2426" s="130">
        <v>1462</v>
      </c>
      <c r="F2426" s="130">
        <f>訂單詳細資料表格[[#This Row],[數量]]*訂單詳細資料表格[[#This Row],[售價]]</f>
        <v>58480</v>
      </c>
      <c r="G2426" s="131">
        <f>訂單詳細資料表格[[#This Row],[數量]]*VLOOKUP(訂單詳細資料表格[[#This Row],[產品編號]],產品資料表格[],4,FALSE)</f>
        <v>37880</v>
      </c>
    </row>
    <row r="2427" spans="2:7" ht="16.5" customHeight="1" x14ac:dyDescent="0.25">
      <c r="B2427" s="113" t="s">
        <v>942</v>
      </c>
      <c r="C2427" s="128" t="s">
        <v>10</v>
      </c>
      <c r="D2427" s="129">
        <v>11</v>
      </c>
      <c r="E2427" s="130">
        <v>1769</v>
      </c>
      <c r="F2427" s="130">
        <f>訂單詳細資料表格[[#This Row],[數量]]*訂單詳細資料表格[[#This Row],[售價]]</f>
        <v>19459</v>
      </c>
      <c r="G2427" s="131">
        <f>訂單詳細資料表格[[#This Row],[數量]]*VLOOKUP(訂單詳細資料表格[[#This Row],[產品編號]],產品資料表格[],4,FALSE)</f>
        <v>7843</v>
      </c>
    </row>
    <row r="2428" spans="2:7" ht="16.5" customHeight="1" x14ac:dyDescent="0.25">
      <c r="B2428" s="113" t="s">
        <v>1176</v>
      </c>
      <c r="C2428" s="128" t="s">
        <v>45</v>
      </c>
      <c r="D2428" s="129">
        <v>31</v>
      </c>
      <c r="E2428" s="130">
        <v>745</v>
      </c>
      <c r="F2428" s="130">
        <f>訂單詳細資料表格[[#This Row],[數量]]*訂單詳細資料表格[[#This Row],[售價]]</f>
        <v>23095</v>
      </c>
      <c r="G2428" s="131">
        <f>訂單詳細資料表格[[#This Row],[數量]]*VLOOKUP(訂單詳細資料表格[[#This Row],[產品編號]],產品資料表格[],4,FALSE)</f>
        <v>18538</v>
      </c>
    </row>
    <row r="2429" spans="2:7" ht="16.5" customHeight="1" x14ac:dyDescent="0.25">
      <c r="B2429" s="113" t="s">
        <v>1176</v>
      </c>
      <c r="C2429" s="128" t="s">
        <v>49</v>
      </c>
      <c r="D2429" s="129">
        <v>37</v>
      </c>
      <c r="E2429" s="130">
        <v>2340</v>
      </c>
      <c r="F2429" s="130">
        <f>訂單詳細資料表格[[#This Row],[數量]]*訂單詳細資料表格[[#This Row],[售價]]</f>
        <v>86580</v>
      </c>
      <c r="G2429" s="131">
        <f>訂單詳細資料表格[[#This Row],[數量]]*VLOOKUP(訂單詳細資料表格[[#This Row],[產品編號]],產品資料表格[],4,FALSE)</f>
        <v>42994</v>
      </c>
    </row>
    <row r="2430" spans="2:7" ht="16.5" customHeight="1" x14ac:dyDescent="0.25">
      <c r="B2430" s="113" t="s">
        <v>1176</v>
      </c>
      <c r="C2430" s="128" t="s">
        <v>35</v>
      </c>
      <c r="D2430" s="129">
        <v>38</v>
      </c>
      <c r="E2430" s="130">
        <v>1735</v>
      </c>
      <c r="F2430" s="130">
        <f>訂單詳細資料表格[[#This Row],[數量]]*訂單詳細資料表格[[#This Row],[售價]]</f>
        <v>65930</v>
      </c>
      <c r="G2430" s="131">
        <f>訂單詳細資料表格[[#This Row],[數量]]*VLOOKUP(訂單詳細資料表格[[#This Row],[產品編號]],產品資料表格[],4,FALSE)</f>
        <v>35378</v>
      </c>
    </row>
    <row r="2431" spans="2:7" ht="16.5" customHeight="1" x14ac:dyDescent="0.25">
      <c r="B2431" s="113" t="s">
        <v>943</v>
      </c>
      <c r="C2431" s="128" t="s">
        <v>34</v>
      </c>
      <c r="D2431" s="129">
        <v>41</v>
      </c>
      <c r="E2431" s="130">
        <v>837</v>
      </c>
      <c r="F2431" s="130">
        <f>訂單詳細資料表格[[#This Row],[數量]]*訂單詳細資料表格[[#This Row],[售價]]</f>
        <v>34317</v>
      </c>
      <c r="G2431" s="131">
        <f>訂單詳細資料表格[[#This Row],[數量]]*VLOOKUP(訂單詳細資料表格[[#This Row],[產品編號]],產品資料表格[],4,FALSE)</f>
        <v>28167</v>
      </c>
    </row>
    <row r="2432" spans="2:7" ht="16.5" customHeight="1" x14ac:dyDescent="0.25">
      <c r="B2432" s="113" t="s">
        <v>1177</v>
      </c>
      <c r="C2432" s="128" t="s">
        <v>12</v>
      </c>
      <c r="D2432" s="129">
        <v>28</v>
      </c>
      <c r="E2432" s="130">
        <v>1438</v>
      </c>
      <c r="F2432" s="130">
        <f>訂單詳細資料表格[[#This Row],[數量]]*訂單詳細資料表格[[#This Row],[售價]]</f>
        <v>40264</v>
      </c>
      <c r="G2432" s="131">
        <f>訂單詳細資料表格[[#This Row],[數量]]*VLOOKUP(訂單詳細資料表格[[#This Row],[產品編號]],產品資料表格[],4,FALSE)</f>
        <v>31416</v>
      </c>
    </row>
    <row r="2433" spans="2:7" ht="16.5" customHeight="1" x14ac:dyDescent="0.25">
      <c r="B2433" s="113" t="s">
        <v>944</v>
      </c>
      <c r="C2433" s="128" t="s">
        <v>16</v>
      </c>
      <c r="D2433" s="129">
        <v>24</v>
      </c>
      <c r="E2433" s="130">
        <v>2332</v>
      </c>
      <c r="F2433" s="130">
        <f>訂單詳細資料表格[[#This Row],[數量]]*訂單詳細資料表格[[#This Row],[售價]]</f>
        <v>55968</v>
      </c>
      <c r="G2433" s="131">
        <f>訂單詳細資料表格[[#This Row],[數量]]*VLOOKUP(訂單詳細資料表格[[#This Row],[產品編號]],產品資料表格[],4,FALSE)</f>
        <v>21720</v>
      </c>
    </row>
    <row r="2434" spans="2:7" ht="16.5" customHeight="1" x14ac:dyDescent="0.25">
      <c r="B2434" s="113" t="s">
        <v>944</v>
      </c>
      <c r="C2434" s="128" t="s">
        <v>5</v>
      </c>
      <c r="D2434" s="129">
        <v>44</v>
      </c>
      <c r="E2434" s="130">
        <v>264</v>
      </c>
      <c r="F2434" s="130">
        <f>訂單詳細資料表格[[#This Row],[數量]]*訂單詳細資料表格[[#This Row],[售價]]</f>
        <v>11616</v>
      </c>
      <c r="G2434" s="131">
        <f>訂單詳細資料表格[[#This Row],[數量]]*VLOOKUP(訂單詳細資料表格[[#This Row],[產品編號]],產品資料表格[],4,FALSE)</f>
        <v>9240</v>
      </c>
    </row>
    <row r="2435" spans="2:7" ht="16.5" customHeight="1" x14ac:dyDescent="0.25">
      <c r="B2435" s="113" t="s">
        <v>944</v>
      </c>
      <c r="C2435" s="128" t="s">
        <v>42</v>
      </c>
      <c r="D2435" s="129">
        <v>22</v>
      </c>
      <c r="E2435" s="130">
        <v>1846</v>
      </c>
      <c r="F2435" s="130">
        <f>訂單詳細資料表格[[#This Row],[數量]]*訂單詳細資料表格[[#This Row],[售價]]</f>
        <v>40612</v>
      </c>
      <c r="G2435" s="131">
        <f>訂單詳細資料表格[[#This Row],[數量]]*VLOOKUP(訂單詳細資料表格[[#This Row],[產品編號]],產品資料表格[],4,FALSE)</f>
        <v>25344</v>
      </c>
    </row>
    <row r="2436" spans="2:7" ht="16.5" customHeight="1" x14ac:dyDescent="0.25">
      <c r="B2436" s="113" t="s">
        <v>944</v>
      </c>
      <c r="C2436" s="128" t="s">
        <v>12</v>
      </c>
      <c r="D2436" s="129">
        <v>38</v>
      </c>
      <c r="E2436" s="130">
        <v>2630</v>
      </c>
      <c r="F2436" s="130">
        <f>訂單詳細資料表格[[#This Row],[數量]]*訂單詳細資料表格[[#This Row],[售價]]</f>
        <v>99940</v>
      </c>
      <c r="G2436" s="131">
        <f>訂單詳細資料表格[[#This Row],[數量]]*VLOOKUP(訂單詳細資料表格[[#This Row],[產品編號]],產品資料表格[],4,FALSE)</f>
        <v>42636</v>
      </c>
    </row>
    <row r="2437" spans="2:7" ht="16.5" customHeight="1" x14ac:dyDescent="0.25">
      <c r="B2437" s="113" t="s">
        <v>944</v>
      </c>
      <c r="C2437" s="128" t="s">
        <v>34</v>
      </c>
      <c r="D2437" s="129">
        <v>36</v>
      </c>
      <c r="E2437" s="130">
        <v>1286</v>
      </c>
      <c r="F2437" s="130">
        <f>訂單詳細資料表格[[#This Row],[數量]]*訂單詳細資料表格[[#This Row],[售價]]</f>
        <v>46296</v>
      </c>
      <c r="G2437" s="131">
        <f>訂單詳細資料表格[[#This Row],[數量]]*VLOOKUP(訂單詳細資料表格[[#This Row],[產品編號]],產品資料表格[],4,FALSE)</f>
        <v>24732</v>
      </c>
    </row>
    <row r="2438" spans="2:7" ht="16.5" customHeight="1" x14ac:dyDescent="0.25">
      <c r="B2438" s="113" t="s">
        <v>944</v>
      </c>
      <c r="C2438" s="128" t="s">
        <v>7</v>
      </c>
      <c r="D2438" s="129">
        <v>32</v>
      </c>
      <c r="E2438" s="130">
        <v>2033</v>
      </c>
      <c r="F2438" s="130">
        <f>訂單詳細資料表格[[#This Row],[數量]]*訂單詳細資料表格[[#This Row],[售價]]</f>
        <v>65056</v>
      </c>
      <c r="G2438" s="131">
        <f>訂單詳細資料表格[[#This Row],[數量]]*VLOOKUP(訂單詳細資料表格[[#This Row],[產品編號]],產品資料表格[],4,FALSE)</f>
        <v>36992</v>
      </c>
    </row>
    <row r="2439" spans="2:7" ht="16.5" customHeight="1" x14ac:dyDescent="0.25">
      <c r="B2439" s="113" t="s">
        <v>1178</v>
      </c>
      <c r="C2439" s="128" t="s">
        <v>42</v>
      </c>
      <c r="D2439" s="129">
        <v>25</v>
      </c>
      <c r="E2439" s="130">
        <v>2083</v>
      </c>
      <c r="F2439" s="130">
        <f>訂單詳細資料表格[[#This Row],[數量]]*訂單詳細資料表格[[#This Row],[售價]]</f>
        <v>52075</v>
      </c>
      <c r="G2439" s="131">
        <f>訂單詳細資料表格[[#This Row],[數量]]*VLOOKUP(訂單詳細資料表格[[#This Row],[產品編號]],產品資料表格[],4,FALSE)</f>
        <v>28800</v>
      </c>
    </row>
    <row r="2440" spans="2:7" ht="16.5" customHeight="1" x14ac:dyDescent="0.25">
      <c r="B2440" s="113" t="s">
        <v>945</v>
      </c>
      <c r="C2440" s="128" t="s">
        <v>10</v>
      </c>
      <c r="D2440" s="129">
        <v>24</v>
      </c>
      <c r="E2440" s="130">
        <v>862</v>
      </c>
      <c r="F2440" s="130">
        <f>訂單詳細資料表格[[#This Row],[數量]]*訂單詳細資料表格[[#This Row],[售價]]</f>
        <v>20688</v>
      </c>
      <c r="G2440" s="131">
        <f>訂單詳細資料表格[[#This Row],[數量]]*VLOOKUP(訂單詳細資料表格[[#This Row],[產品編號]],產品資料表格[],4,FALSE)</f>
        <v>17112</v>
      </c>
    </row>
    <row r="2441" spans="2:7" ht="16.5" customHeight="1" x14ac:dyDescent="0.25">
      <c r="B2441" s="113" t="s">
        <v>1179</v>
      </c>
      <c r="C2441" s="128" t="s">
        <v>17</v>
      </c>
      <c r="D2441" s="129">
        <v>27</v>
      </c>
      <c r="E2441" s="130">
        <v>149</v>
      </c>
      <c r="F2441" s="130">
        <f>訂單詳細資料表格[[#This Row],[數量]]*訂單詳細資料表格[[#This Row],[售價]]</f>
        <v>4023</v>
      </c>
      <c r="G2441" s="131">
        <f>訂單詳細資料表格[[#This Row],[數量]]*VLOOKUP(訂單詳細資料表格[[#This Row],[產品編號]],產品資料表格[],4,FALSE)</f>
        <v>2862</v>
      </c>
    </row>
    <row r="2442" spans="2:7" ht="16.5" customHeight="1" x14ac:dyDescent="0.25">
      <c r="B2442" s="113" t="s">
        <v>946</v>
      </c>
      <c r="C2442" s="128" t="s">
        <v>44</v>
      </c>
      <c r="D2442" s="129">
        <v>21</v>
      </c>
      <c r="E2442" s="130">
        <v>827</v>
      </c>
      <c r="F2442" s="130">
        <f>訂單詳細資料表格[[#This Row],[數量]]*訂單詳細資料表格[[#This Row],[售價]]</f>
        <v>17367</v>
      </c>
      <c r="G2442" s="131">
        <f>訂單詳細資料表格[[#This Row],[數量]]*VLOOKUP(訂單詳細資料表格[[#This Row],[產品編號]],產品資料表格[],4,FALSE)</f>
        <v>11529</v>
      </c>
    </row>
    <row r="2443" spans="2:7" ht="16.5" customHeight="1" x14ac:dyDescent="0.25">
      <c r="B2443" s="113" t="s">
        <v>947</v>
      </c>
      <c r="C2443" s="128" t="s">
        <v>45</v>
      </c>
      <c r="D2443" s="129">
        <v>57</v>
      </c>
      <c r="E2443" s="130">
        <v>1191</v>
      </c>
      <c r="F2443" s="130">
        <f>訂單詳細資料表格[[#This Row],[數量]]*訂單詳細資料表格[[#This Row],[售價]]</f>
        <v>67887</v>
      </c>
      <c r="G2443" s="131">
        <f>訂單詳細資料表格[[#This Row],[數量]]*VLOOKUP(訂單詳細資料表格[[#This Row],[產品編號]],產品資料表格[],4,FALSE)</f>
        <v>34086</v>
      </c>
    </row>
    <row r="2444" spans="2:7" ht="16.5" customHeight="1" x14ac:dyDescent="0.25">
      <c r="B2444" s="113" t="s">
        <v>947</v>
      </c>
      <c r="C2444" s="128" t="s">
        <v>48</v>
      </c>
      <c r="D2444" s="129">
        <v>54</v>
      </c>
      <c r="E2444" s="130">
        <v>300</v>
      </c>
      <c r="F2444" s="130">
        <f>訂單詳細資料表格[[#This Row],[數量]]*訂單詳細資料表格[[#This Row],[售價]]</f>
        <v>16200</v>
      </c>
      <c r="G2444" s="131">
        <f>訂單詳細資料表格[[#This Row],[數量]]*VLOOKUP(訂單詳細資料表格[[#This Row],[產品編號]],產品資料表格[],4,FALSE)</f>
        <v>9882</v>
      </c>
    </row>
    <row r="2445" spans="2:7" ht="16.5" customHeight="1" x14ac:dyDescent="0.25">
      <c r="B2445" s="113" t="s">
        <v>1180</v>
      </c>
      <c r="C2445" s="128" t="s">
        <v>50</v>
      </c>
      <c r="D2445" s="129">
        <v>52</v>
      </c>
      <c r="E2445" s="130">
        <v>501</v>
      </c>
      <c r="F2445" s="130">
        <f>訂單詳細資料表格[[#This Row],[數量]]*訂單詳細資料表格[[#This Row],[售價]]</f>
        <v>26052</v>
      </c>
      <c r="G2445" s="131">
        <f>訂單詳細資料表格[[#This Row],[數量]]*VLOOKUP(訂單詳細資料表格[[#This Row],[產品編號]],產品資料表格[],4,FALSE)</f>
        <v>12688</v>
      </c>
    </row>
    <row r="2446" spans="2:7" ht="16.5" customHeight="1" x14ac:dyDescent="0.25">
      <c r="B2446" s="113" t="s">
        <v>1180</v>
      </c>
      <c r="C2446" s="128" t="s">
        <v>173</v>
      </c>
      <c r="D2446" s="129">
        <v>48</v>
      </c>
      <c r="E2446" s="130">
        <v>1000</v>
      </c>
      <c r="F2446" s="130">
        <f>訂單詳細資料表格[[#This Row],[數量]]*訂單詳細資料表格[[#This Row],[售價]]</f>
        <v>48000</v>
      </c>
      <c r="G2446" s="131">
        <f>訂單詳細資料表格[[#This Row],[數量]]*VLOOKUP(訂單詳細資料表格[[#This Row],[產品編號]],產品資料表格[],4,FALSE)</f>
        <v>34704</v>
      </c>
    </row>
    <row r="2447" spans="2:7" ht="16.5" customHeight="1" x14ac:dyDescent="0.25">
      <c r="B2447" s="113" t="s">
        <v>1180</v>
      </c>
      <c r="C2447" s="128" t="s">
        <v>27</v>
      </c>
      <c r="D2447" s="129">
        <v>15</v>
      </c>
      <c r="E2447" s="130">
        <v>2364</v>
      </c>
      <c r="F2447" s="130">
        <f>訂單詳細資料表格[[#This Row],[數量]]*訂單詳細資料表格[[#This Row],[售價]]</f>
        <v>35460</v>
      </c>
      <c r="G2447" s="131">
        <f>訂單詳細資料表格[[#This Row],[數量]]*VLOOKUP(訂單詳細資料表格[[#This Row],[產品編號]],產品資料表格[],4,FALSE)</f>
        <v>15345</v>
      </c>
    </row>
    <row r="2448" spans="2:7" ht="16.5" customHeight="1" x14ac:dyDescent="0.25">
      <c r="B2448" s="113" t="s">
        <v>1181</v>
      </c>
      <c r="C2448" s="128" t="s">
        <v>38</v>
      </c>
      <c r="D2448" s="129">
        <v>31</v>
      </c>
      <c r="E2448" s="130">
        <v>2096</v>
      </c>
      <c r="F2448" s="130">
        <f>訂單詳細資料表格[[#This Row],[數量]]*訂單詳細資料表格[[#This Row],[售價]]</f>
        <v>64976</v>
      </c>
      <c r="G2448" s="131">
        <f>訂單詳細資料表格[[#This Row],[數量]]*VLOOKUP(訂單詳細資料表格[[#This Row],[產品編號]],產品資料表格[],4,FALSE)</f>
        <v>33108</v>
      </c>
    </row>
    <row r="2449" spans="2:7" ht="16.5" customHeight="1" x14ac:dyDescent="0.25">
      <c r="B2449" s="113" t="s">
        <v>1181</v>
      </c>
      <c r="C2449" s="128" t="s">
        <v>46</v>
      </c>
      <c r="D2449" s="129">
        <v>39</v>
      </c>
      <c r="E2449" s="130">
        <v>2100</v>
      </c>
      <c r="F2449" s="130">
        <f>訂單詳細資料表格[[#This Row],[數量]]*訂單詳細資料表格[[#This Row],[售價]]</f>
        <v>81900</v>
      </c>
      <c r="G2449" s="131">
        <f>訂單詳細資料表格[[#This Row],[數量]]*VLOOKUP(訂單詳細資料表格[[#This Row],[產品編號]],產品資料表格[],4,FALSE)</f>
        <v>45006</v>
      </c>
    </row>
    <row r="2450" spans="2:7" ht="16.5" customHeight="1" x14ac:dyDescent="0.25">
      <c r="B2450" s="113" t="s">
        <v>1181</v>
      </c>
      <c r="C2450" s="128" t="s">
        <v>10</v>
      </c>
      <c r="D2450" s="129">
        <v>33</v>
      </c>
      <c r="E2450" s="130">
        <v>1080</v>
      </c>
      <c r="F2450" s="130">
        <f>訂單詳細資料表格[[#This Row],[數量]]*訂單詳細資料表格[[#This Row],[售價]]</f>
        <v>35640</v>
      </c>
      <c r="G2450" s="131">
        <f>訂單詳細資料表格[[#This Row],[數量]]*VLOOKUP(訂單詳細資料表格[[#This Row],[產品編號]],產品資料表格[],4,FALSE)</f>
        <v>23529</v>
      </c>
    </row>
    <row r="2451" spans="2:7" ht="16.5" customHeight="1" x14ac:dyDescent="0.25">
      <c r="B2451" s="113" t="s">
        <v>948</v>
      </c>
      <c r="C2451" s="128" t="s">
        <v>37</v>
      </c>
      <c r="D2451" s="129">
        <v>24</v>
      </c>
      <c r="E2451" s="130">
        <v>1692</v>
      </c>
      <c r="F2451" s="130">
        <f>訂單詳細資料表格[[#This Row],[數量]]*訂單詳細資料表格[[#This Row],[售價]]</f>
        <v>40608</v>
      </c>
      <c r="G2451" s="131">
        <f>訂單詳細資料表格[[#This Row],[數量]]*VLOOKUP(訂單詳細資料表格[[#This Row],[產品編號]],產品資料表格[],4,FALSE)</f>
        <v>19320</v>
      </c>
    </row>
    <row r="2452" spans="2:7" ht="16.5" customHeight="1" x14ac:dyDescent="0.25">
      <c r="B2452" s="113" t="s">
        <v>948</v>
      </c>
      <c r="C2452" s="128" t="s">
        <v>15</v>
      </c>
      <c r="D2452" s="129">
        <v>44</v>
      </c>
      <c r="E2452" s="130">
        <v>1327</v>
      </c>
      <c r="F2452" s="130">
        <f>訂單詳細資料表格[[#This Row],[數量]]*訂單詳細資料表格[[#This Row],[售價]]</f>
        <v>58388</v>
      </c>
      <c r="G2452" s="131">
        <f>訂單詳細資料表格[[#This Row],[數量]]*VLOOKUP(訂單詳細資料表格[[#This Row],[產品編號]],產品資料表格[],4,FALSE)</f>
        <v>28996</v>
      </c>
    </row>
    <row r="2453" spans="2:7" ht="16.5" customHeight="1" x14ac:dyDescent="0.25">
      <c r="B2453" s="113" t="s">
        <v>948</v>
      </c>
      <c r="C2453" s="128" t="s">
        <v>45</v>
      </c>
      <c r="D2453" s="129">
        <v>15</v>
      </c>
      <c r="E2453" s="130">
        <v>1480</v>
      </c>
      <c r="F2453" s="130">
        <f>訂單詳細資料表格[[#This Row],[數量]]*訂單詳細資料表格[[#This Row],[售價]]</f>
        <v>22200</v>
      </c>
      <c r="G2453" s="131">
        <f>訂單詳細資料表格[[#This Row],[數量]]*VLOOKUP(訂單詳細資料表格[[#This Row],[產品編號]],產品資料表格[],4,FALSE)</f>
        <v>8970</v>
      </c>
    </row>
    <row r="2454" spans="2:7" ht="16.5" customHeight="1" x14ac:dyDescent="0.25">
      <c r="B2454" s="113" t="s">
        <v>948</v>
      </c>
      <c r="C2454" s="128" t="s">
        <v>47</v>
      </c>
      <c r="D2454" s="129">
        <v>32</v>
      </c>
      <c r="E2454" s="130">
        <v>365</v>
      </c>
      <c r="F2454" s="130">
        <f>訂單詳細資料表格[[#This Row],[數量]]*訂單詳細資料表格[[#This Row],[售價]]</f>
        <v>11680</v>
      </c>
      <c r="G2454" s="131">
        <f>訂單詳細資料表格[[#This Row],[數量]]*VLOOKUP(訂單詳細資料表格[[#This Row],[產品編號]],產品資料表格[],4,FALSE)</f>
        <v>7392</v>
      </c>
    </row>
    <row r="2455" spans="2:7" ht="16.5" customHeight="1" x14ac:dyDescent="0.25">
      <c r="B2455" s="113" t="s">
        <v>948</v>
      </c>
      <c r="C2455" s="128" t="s">
        <v>48</v>
      </c>
      <c r="D2455" s="129">
        <v>43</v>
      </c>
      <c r="E2455" s="130">
        <v>282</v>
      </c>
      <c r="F2455" s="130">
        <f>訂單詳細資料表格[[#This Row],[數量]]*訂單詳細資料表格[[#This Row],[售價]]</f>
        <v>12126</v>
      </c>
      <c r="G2455" s="131">
        <f>訂單詳細資料表格[[#This Row],[數量]]*VLOOKUP(訂單詳細資料表格[[#This Row],[產品編號]],產品資料表格[],4,FALSE)</f>
        <v>7869</v>
      </c>
    </row>
    <row r="2456" spans="2:7" ht="16.5" customHeight="1" x14ac:dyDescent="0.25">
      <c r="B2456" s="113" t="s">
        <v>948</v>
      </c>
      <c r="C2456" s="128" t="s">
        <v>51</v>
      </c>
      <c r="D2456" s="129">
        <v>47</v>
      </c>
      <c r="E2456" s="130">
        <v>1927</v>
      </c>
      <c r="F2456" s="130">
        <f>訂單詳細資料表格[[#This Row],[數量]]*訂單詳細資料表格[[#This Row],[售價]]</f>
        <v>90569</v>
      </c>
      <c r="G2456" s="131">
        <f>訂單詳細資料表格[[#This Row],[數量]]*VLOOKUP(訂單詳細資料表格[[#This Row],[產品編號]],產品資料表格[],4,FALSE)</f>
        <v>53815</v>
      </c>
    </row>
    <row r="2457" spans="2:7" ht="16.5" customHeight="1" x14ac:dyDescent="0.25">
      <c r="B2457" s="113" t="s">
        <v>948</v>
      </c>
      <c r="C2457" s="128" t="s">
        <v>4</v>
      </c>
      <c r="D2457" s="129">
        <v>51</v>
      </c>
      <c r="E2457" s="130">
        <v>2256</v>
      </c>
      <c r="F2457" s="130">
        <f>訂單詳細資料表格[[#This Row],[數量]]*訂單詳細資料表格[[#This Row],[售價]]</f>
        <v>115056</v>
      </c>
      <c r="G2457" s="131">
        <f>訂單詳細資料表格[[#This Row],[數量]]*VLOOKUP(訂單詳細資料表格[[#This Row],[產品編號]],產品資料表格[],4,FALSE)</f>
        <v>58395</v>
      </c>
    </row>
    <row r="2458" spans="2:7" ht="16.5" customHeight="1" x14ac:dyDescent="0.25">
      <c r="B2458" s="113" t="s">
        <v>948</v>
      </c>
      <c r="C2458" s="128" t="s">
        <v>35</v>
      </c>
      <c r="D2458" s="129">
        <v>50</v>
      </c>
      <c r="E2458" s="130">
        <v>1844</v>
      </c>
      <c r="F2458" s="130">
        <f>訂單詳細資料表格[[#This Row],[數量]]*訂單詳細資料表格[[#This Row],[售價]]</f>
        <v>92200</v>
      </c>
      <c r="G2458" s="131">
        <f>訂單詳細資料表格[[#This Row],[數量]]*VLOOKUP(訂單詳細資料表格[[#This Row],[產品編號]],產品資料表格[],4,FALSE)</f>
        <v>46550</v>
      </c>
    </row>
    <row r="2459" spans="2:7" ht="16.5" customHeight="1" x14ac:dyDescent="0.25">
      <c r="B2459" s="113" t="s">
        <v>948</v>
      </c>
      <c r="C2459" s="128" t="s">
        <v>36</v>
      </c>
      <c r="D2459" s="129">
        <v>45</v>
      </c>
      <c r="E2459" s="130">
        <v>2157</v>
      </c>
      <c r="F2459" s="130">
        <f>訂單詳細資料表格[[#This Row],[數量]]*訂單詳細資料表格[[#This Row],[售價]]</f>
        <v>97065</v>
      </c>
      <c r="G2459" s="131">
        <f>訂單詳細資料表格[[#This Row],[數量]]*VLOOKUP(訂單詳細資料表格[[#This Row],[產品編號]],產品資料表格[],4,FALSE)</f>
        <v>44640</v>
      </c>
    </row>
    <row r="2460" spans="2:7" ht="16.5" customHeight="1" x14ac:dyDescent="0.25">
      <c r="B2460" s="113" t="s">
        <v>948</v>
      </c>
      <c r="C2460" s="128" t="s">
        <v>5</v>
      </c>
      <c r="D2460" s="129">
        <v>37</v>
      </c>
      <c r="E2460" s="130">
        <v>343</v>
      </c>
      <c r="F2460" s="130">
        <f>訂單詳細資料表格[[#This Row],[數量]]*訂單詳細資料表格[[#This Row],[售價]]</f>
        <v>12691</v>
      </c>
      <c r="G2460" s="131">
        <f>訂單詳細資料表格[[#This Row],[數量]]*VLOOKUP(訂單詳細資料表格[[#This Row],[產品編號]],產品資料表格[],4,FALSE)</f>
        <v>7770</v>
      </c>
    </row>
    <row r="2461" spans="2:7" ht="16.5" customHeight="1" x14ac:dyDescent="0.25">
      <c r="B2461" s="113" t="s">
        <v>948</v>
      </c>
      <c r="C2461" s="128" t="s">
        <v>7</v>
      </c>
      <c r="D2461" s="129">
        <v>58</v>
      </c>
      <c r="E2461" s="130">
        <v>2434</v>
      </c>
      <c r="F2461" s="130">
        <f>訂單詳細資料表格[[#This Row],[數量]]*訂單詳細資料表格[[#This Row],[售價]]</f>
        <v>141172</v>
      </c>
      <c r="G2461" s="131">
        <f>訂單詳細資料表格[[#This Row],[數量]]*VLOOKUP(訂單詳細資料表格[[#This Row],[產品編號]],產品資料表格[],4,FALSE)</f>
        <v>67048</v>
      </c>
    </row>
    <row r="2462" spans="2:7" ht="16.5" customHeight="1" x14ac:dyDescent="0.25">
      <c r="B2462" s="113" t="s">
        <v>949</v>
      </c>
      <c r="C2462" s="128" t="s">
        <v>44</v>
      </c>
      <c r="D2462" s="129">
        <v>43</v>
      </c>
      <c r="E2462" s="130">
        <v>772</v>
      </c>
      <c r="F2462" s="130">
        <f>訂單詳細資料表格[[#This Row],[數量]]*訂單詳細資料表格[[#This Row],[售價]]</f>
        <v>33196</v>
      </c>
      <c r="G2462" s="131">
        <f>訂單詳細資料表格[[#This Row],[數量]]*VLOOKUP(訂單詳細資料表格[[#This Row],[產品編號]],產品資料表格[],4,FALSE)</f>
        <v>23607</v>
      </c>
    </row>
    <row r="2463" spans="2:7" ht="16.5" customHeight="1" x14ac:dyDescent="0.25">
      <c r="B2463" s="113" t="s">
        <v>950</v>
      </c>
      <c r="C2463" s="128" t="s">
        <v>46</v>
      </c>
      <c r="D2463" s="129">
        <v>60</v>
      </c>
      <c r="E2463" s="130">
        <v>1771</v>
      </c>
      <c r="F2463" s="130">
        <f>訂單詳細資料表格[[#This Row],[數量]]*訂單詳細資料表格[[#This Row],[售價]]</f>
        <v>106260</v>
      </c>
      <c r="G2463" s="131">
        <f>訂單詳細資料表格[[#This Row],[數量]]*VLOOKUP(訂單詳細資料表格[[#This Row],[產品編號]],產品資料表格[],4,FALSE)</f>
        <v>69240</v>
      </c>
    </row>
    <row r="2464" spans="2:7" ht="16.5" customHeight="1" x14ac:dyDescent="0.25">
      <c r="B2464" s="113" t="s">
        <v>950</v>
      </c>
      <c r="C2464" s="128" t="s">
        <v>48</v>
      </c>
      <c r="D2464" s="129">
        <v>63</v>
      </c>
      <c r="E2464" s="130">
        <v>394</v>
      </c>
      <c r="F2464" s="130">
        <f>訂單詳細資料表格[[#This Row],[數量]]*訂單詳細資料表格[[#This Row],[售價]]</f>
        <v>24822</v>
      </c>
      <c r="G2464" s="131">
        <f>訂單詳細資料表格[[#This Row],[數量]]*VLOOKUP(訂單詳細資料表格[[#This Row],[產品編號]],產品資料表格[],4,FALSE)</f>
        <v>11529</v>
      </c>
    </row>
    <row r="2465" spans="2:7" ht="16.5" customHeight="1" x14ac:dyDescent="0.25">
      <c r="B2465" s="113" t="s">
        <v>950</v>
      </c>
      <c r="C2465" s="128" t="s">
        <v>53</v>
      </c>
      <c r="D2465" s="129">
        <v>20</v>
      </c>
      <c r="E2465" s="130">
        <v>1034</v>
      </c>
      <c r="F2465" s="130">
        <f>訂單詳細資料表格[[#This Row],[數量]]*訂單詳細資料表格[[#This Row],[售價]]</f>
        <v>20680</v>
      </c>
      <c r="G2465" s="131">
        <f>訂單詳細資料表格[[#This Row],[數量]]*VLOOKUP(訂單詳細資料表格[[#This Row],[產品編號]],產品資料表格[],4,FALSE)</f>
        <v>15140</v>
      </c>
    </row>
    <row r="2466" spans="2:7" ht="16.5" customHeight="1" x14ac:dyDescent="0.25">
      <c r="B2466" s="113" t="s">
        <v>1182</v>
      </c>
      <c r="C2466" s="128" t="s">
        <v>21</v>
      </c>
      <c r="D2466" s="129">
        <v>36</v>
      </c>
      <c r="E2466" s="130">
        <v>690</v>
      </c>
      <c r="F2466" s="130">
        <f>訂單詳細資料表格[[#This Row],[數量]]*訂單詳細資料表格[[#This Row],[售價]]</f>
        <v>24840</v>
      </c>
      <c r="G2466" s="131">
        <f>訂單詳細資料表格[[#This Row],[數量]]*VLOOKUP(訂單詳細資料表格[[#This Row],[產品編號]],產品資料表格[],4,FALSE)</f>
        <v>10368</v>
      </c>
    </row>
    <row r="2467" spans="2:7" ht="16.5" customHeight="1" x14ac:dyDescent="0.25">
      <c r="B2467" s="113" t="s">
        <v>951</v>
      </c>
      <c r="C2467" s="128" t="s">
        <v>16</v>
      </c>
      <c r="D2467" s="129">
        <v>32</v>
      </c>
      <c r="E2467" s="130">
        <v>1163</v>
      </c>
      <c r="F2467" s="130">
        <f>訂單詳細資料表格[[#This Row],[數量]]*訂單詳細資料表格[[#This Row],[售價]]</f>
        <v>37216</v>
      </c>
      <c r="G2467" s="131">
        <f>訂單詳細資料表格[[#This Row],[數量]]*VLOOKUP(訂單詳細資料表格[[#This Row],[產品編號]],產品資料表格[],4,FALSE)</f>
        <v>28960</v>
      </c>
    </row>
    <row r="2468" spans="2:7" ht="16.5" customHeight="1" x14ac:dyDescent="0.25">
      <c r="B2468" s="113" t="s">
        <v>1183</v>
      </c>
      <c r="C2468" s="128" t="s">
        <v>4</v>
      </c>
      <c r="D2468" s="129">
        <v>46</v>
      </c>
      <c r="E2468" s="130">
        <v>2875</v>
      </c>
      <c r="F2468" s="130">
        <f>訂單詳細資料表格[[#This Row],[數量]]*訂單詳細資料表格[[#This Row],[售價]]</f>
        <v>132250</v>
      </c>
      <c r="G2468" s="131">
        <f>訂單詳細資料表格[[#This Row],[數量]]*VLOOKUP(訂單詳細資料表格[[#This Row],[產品編號]],產品資料表格[],4,FALSE)</f>
        <v>52670</v>
      </c>
    </row>
    <row r="2469" spans="2:7" ht="16.5" customHeight="1" x14ac:dyDescent="0.25">
      <c r="B2469" s="113" t="s">
        <v>1183</v>
      </c>
      <c r="C2469" s="128" t="s">
        <v>31</v>
      </c>
      <c r="D2469" s="129">
        <v>16</v>
      </c>
      <c r="E2469" s="130">
        <v>1598</v>
      </c>
      <c r="F2469" s="130">
        <f>訂單詳細資料表格[[#This Row],[數量]]*訂單詳細資料表格[[#This Row],[售價]]</f>
        <v>25568</v>
      </c>
      <c r="G2469" s="131">
        <f>訂單詳細資料表格[[#This Row],[數量]]*VLOOKUP(訂單詳細資料表格[[#This Row],[產品編號]],產品資料表格[],4,FALSE)</f>
        <v>15152</v>
      </c>
    </row>
    <row r="2470" spans="2:7" ht="16.5" customHeight="1" x14ac:dyDescent="0.25">
      <c r="B2470" s="113" t="s">
        <v>952</v>
      </c>
      <c r="C2470" s="128" t="s">
        <v>13</v>
      </c>
      <c r="D2470" s="129">
        <v>44</v>
      </c>
      <c r="E2470" s="130">
        <v>366</v>
      </c>
      <c r="F2470" s="130">
        <f>訂單詳細資料表格[[#This Row],[數量]]*訂單詳細資料表格[[#This Row],[售價]]</f>
        <v>16104</v>
      </c>
      <c r="G2470" s="131">
        <f>訂單詳細資料表格[[#This Row],[數量]]*VLOOKUP(訂單詳細資料表格[[#This Row],[產品編號]],產品資料表格[],4,FALSE)</f>
        <v>10384</v>
      </c>
    </row>
    <row r="2471" spans="2:7" ht="16.5" customHeight="1" x14ac:dyDescent="0.25">
      <c r="B2471" s="113" t="s">
        <v>953</v>
      </c>
      <c r="C2471" s="128" t="s">
        <v>38</v>
      </c>
      <c r="D2471" s="129">
        <v>36</v>
      </c>
      <c r="E2471" s="130">
        <v>2187</v>
      </c>
      <c r="F2471" s="130">
        <f>訂單詳細資料表格[[#This Row],[數量]]*訂單詳細資料表格[[#This Row],[售價]]</f>
        <v>78732</v>
      </c>
      <c r="G2471" s="131">
        <f>訂單詳細資料表格[[#This Row],[數量]]*VLOOKUP(訂單詳細資料表格[[#This Row],[產品編號]],產品資料表格[],4,FALSE)</f>
        <v>38448</v>
      </c>
    </row>
    <row r="2472" spans="2:7" ht="16.5" customHeight="1" x14ac:dyDescent="0.25">
      <c r="B2472" s="113" t="s">
        <v>953</v>
      </c>
      <c r="C2472" s="128" t="s">
        <v>2</v>
      </c>
      <c r="D2472" s="129">
        <v>50</v>
      </c>
      <c r="E2472" s="130">
        <v>638</v>
      </c>
      <c r="F2472" s="130">
        <f>訂單詳細資料表格[[#This Row],[數量]]*訂單詳細資料表格[[#This Row],[售價]]</f>
        <v>31900</v>
      </c>
      <c r="G2472" s="131">
        <f>訂單詳細資料表格[[#This Row],[數量]]*VLOOKUP(訂單詳細資料表格[[#This Row],[產品編號]],產品資料表格[],4,FALSE)</f>
        <v>21250</v>
      </c>
    </row>
    <row r="2473" spans="2:7" ht="16.5" customHeight="1" x14ac:dyDescent="0.25">
      <c r="B2473" s="113" t="s">
        <v>953</v>
      </c>
      <c r="C2473" s="128" t="s">
        <v>10</v>
      </c>
      <c r="D2473" s="129">
        <v>34</v>
      </c>
      <c r="E2473" s="130">
        <v>1545</v>
      </c>
      <c r="F2473" s="130">
        <f>訂單詳細資料表格[[#This Row],[數量]]*訂單詳細資料表格[[#This Row],[售價]]</f>
        <v>52530</v>
      </c>
      <c r="G2473" s="131">
        <f>訂單詳細資料表格[[#This Row],[數量]]*VLOOKUP(訂單詳細資料表格[[#This Row],[產品編號]],產品資料表格[],4,FALSE)</f>
        <v>24242</v>
      </c>
    </row>
    <row r="2474" spans="2:7" ht="16.5" customHeight="1" x14ac:dyDescent="0.25">
      <c r="B2474" s="113" t="s">
        <v>953</v>
      </c>
      <c r="C2474" s="128" t="s">
        <v>53</v>
      </c>
      <c r="D2474" s="129">
        <v>37</v>
      </c>
      <c r="E2474" s="130">
        <v>1346</v>
      </c>
      <c r="F2474" s="130">
        <f>訂單詳細資料表格[[#This Row],[數量]]*訂單詳細資料表格[[#This Row],[售價]]</f>
        <v>49802</v>
      </c>
      <c r="G2474" s="131">
        <f>訂單詳細資料表格[[#This Row],[數量]]*VLOOKUP(訂單詳細資料表格[[#This Row],[產品編號]],產品資料表格[],4,FALSE)</f>
        <v>28009</v>
      </c>
    </row>
    <row r="2475" spans="2:7" ht="16.5" customHeight="1" x14ac:dyDescent="0.25">
      <c r="B2475" s="113" t="s">
        <v>1184</v>
      </c>
      <c r="C2475" s="128" t="s">
        <v>173</v>
      </c>
      <c r="D2475" s="129">
        <v>14</v>
      </c>
      <c r="E2475" s="130">
        <v>1186</v>
      </c>
      <c r="F2475" s="130">
        <f>訂單詳細資料表格[[#This Row],[數量]]*訂單詳細資料表格[[#This Row],[售價]]</f>
        <v>16604</v>
      </c>
      <c r="G2475" s="131">
        <f>訂單詳細資料表格[[#This Row],[數量]]*VLOOKUP(訂單詳細資料表格[[#This Row],[產品編號]],產品資料表格[],4,FALSE)</f>
        <v>10122</v>
      </c>
    </row>
    <row r="2476" spans="2:7" ht="16.5" customHeight="1" x14ac:dyDescent="0.25">
      <c r="B2476" s="113" t="s">
        <v>954</v>
      </c>
      <c r="C2476" s="128" t="s">
        <v>43</v>
      </c>
      <c r="D2476" s="129">
        <v>54</v>
      </c>
      <c r="E2476" s="130">
        <v>1325</v>
      </c>
      <c r="F2476" s="130">
        <f>訂單詳細資料表格[[#This Row],[數量]]*訂單詳細資料表格[[#This Row],[售價]]</f>
        <v>71550</v>
      </c>
      <c r="G2476" s="131">
        <f>訂單詳細資料表格[[#This Row],[數量]]*VLOOKUP(訂單詳細資料表格[[#This Row],[產品編號]],產品資料表格[],4,FALSE)</f>
        <v>56862</v>
      </c>
    </row>
    <row r="2477" spans="2:7" ht="16.5" customHeight="1" x14ac:dyDescent="0.25">
      <c r="B2477" s="113" t="s">
        <v>954</v>
      </c>
      <c r="C2477" s="128" t="s">
        <v>44</v>
      </c>
      <c r="D2477" s="129">
        <v>13</v>
      </c>
      <c r="E2477" s="130">
        <v>894</v>
      </c>
      <c r="F2477" s="130">
        <f>訂單詳細資料表格[[#This Row],[數量]]*訂單詳細資料表格[[#This Row],[售價]]</f>
        <v>11622</v>
      </c>
      <c r="G2477" s="131">
        <f>訂單詳細資料表格[[#This Row],[數量]]*VLOOKUP(訂單詳細資料表格[[#This Row],[產品編號]],產品資料表格[],4,FALSE)</f>
        <v>7137</v>
      </c>
    </row>
    <row r="2478" spans="2:7" ht="16.5" customHeight="1" x14ac:dyDescent="0.25">
      <c r="B2478" s="113" t="s">
        <v>954</v>
      </c>
      <c r="C2478" s="128" t="s">
        <v>50</v>
      </c>
      <c r="D2478" s="129">
        <v>32</v>
      </c>
      <c r="E2478" s="130">
        <v>570</v>
      </c>
      <c r="F2478" s="130">
        <f>訂單詳細資料表格[[#This Row],[數量]]*訂單詳細資料表格[[#This Row],[售價]]</f>
        <v>18240</v>
      </c>
      <c r="G2478" s="131">
        <f>訂單詳細資料表格[[#This Row],[數量]]*VLOOKUP(訂單詳細資料表格[[#This Row],[產品編號]],產品資料表格[],4,FALSE)</f>
        <v>7808</v>
      </c>
    </row>
    <row r="2479" spans="2:7" ht="16.5" customHeight="1" x14ac:dyDescent="0.25">
      <c r="B2479" s="113" t="s">
        <v>954</v>
      </c>
      <c r="C2479" s="128" t="s">
        <v>4</v>
      </c>
      <c r="D2479" s="129">
        <v>30</v>
      </c>
      <c r="E2479" s="130">
        <v>1838</v>
      </c>
      <c r="F2479" s="130">
        <f>訂單詳細資料表格[[#This Row],[數量]]*訂單詳細資料表格[[#This Row],[售價]]</f>
        <v>55140</v>
      </c>
      <c r="G2479" s="131">
        <f>訂單詳細資料表格[[#This Row],[數量]]*VLOOKUP(訂單詳細資料表格[[#This Row],[產品編號]],產品資料表格[],4,FALSE)</f>
        <v>34350</v>
      </c>
    </row>
    <row r="2480" spans="2:7" ht="16.5" customHeight="1" x14ac:dyDescent="0.25">
      <c r="B2480" s="113" t="s">
        <v>1185</v>
      </c>
      <c r="C2480" s="128" t="s">
        <v>37</v>
      </c>
      <c r="D2480" s="129">
        <v>62</v>
      </c>
      <c r="E2480" s="130">
        <v>1268</v>
      </c>
      <c r="F2480" s="130">
        <f>訂單詳細資料表格[[#This Row],[數量]]*訂單詳細資料表格[[#This Row],[售價]]</f>
        <v>78616</v>
      </c>
      <c r="G2480" s="131">
        <f>訂單詳細資料表格[[#This Row],[數量]]*VLOOKUP(訂單詳細資料表格[[#This Row],[產品編號]],產品資料表格[],4,FALSE)</f>
        <v>49910</v>
      </c>
    </row>
    <row r="2481" spans="2:7" ht="16.5" customHeight="1" x14ac:dyDescent="0.25">
      <c r="B2481" s="113" t="s">
        <v>1185</v>
      </c>
      <c r="C2481" s="128" t="s">
        <v>25</v>
      </c>
      <c r="D2481" s="129">
        <v>61</v>
      </c>
      <c r="E2481" s="130">
        <v>1303</v>
      </c>
      <c r="F2481" s="130">
        <f>訂單詳細資料表格[[#This Row],[數量]]*訂單詳細資料表格[[#This Row],[售價]]</f>
        <v>79483</v>
      </c>
      <c r="G2481" s="131">
        <f>訂單詳細資料表格[[#This Row],[數量]]*VLOOKUP(訂單詳細資料表格[[#This Row],[產品編號]],產品資料表格[],4,FALSE)</f>
        <v>39223</v>
      </c>
    </row>
    <row r="2482" spans="2:7" ht="16.5" customHeight="1" x14ac:dyDescent="0.25">
      <c r="B2482" s="113" t="s">
        <v>955</v>
      </c>
      <c r="C2482" s="128" t="s">
        <v>41</v>
      </c>
      <c r="D2482" s="129">
        <v>13</v>
      </c>
      <c r="E2482" s="130">
        <v>1663</v>
      </c>
      <c r="F2482" s="130">
        <f>訂單詳細資料表格[[#This Row],[數量]]*訂單詳細資料表格[[#This Row],[售價]]</f>
        <v>21619</v>
      </c>
      <c r="G2482" s="131">
        <f>訂單詳細資料表格[[#This Row],[數量]]*VLOOKUP(訂單詳細資料表格[[#This Row],[產品編號]],產品資料表格[],4,FALSE)</f>
        <v>10075</v>
      </c>
    </row>
    <row r="2483" spans="2:7" ht="16.5" customHeight="1" x14ac:dyDescent="0.25">
      <c r="B2483" s="113" t="s">
        <v>955</v>
      </c>
      <c r="C2483" s="128" t="s">
        <v>10</v>
      </c>
      <c r="D2483" s="129">
        <v>16</v>
      </c>
      <c r="E2483" s="130">
        <v>1657</v>
      </c>
      <c r="F2483" s="130">
        <f>訂單詳細資料表格[[#This Row],[數量]]*訂單詳細資料表格[[#This Row],[售價]]</f>
        <v>26512</v>
      </c>
      <c r="G2483" s="131">
        <f>訂單詳細資料表格[[#This Row],[數量]]*VLOOKUP(訂單詳細資料表格[[#This Row],[產品編號]],產品資料表格[],4,FALSE)</f>
        <v>11408</v>
      </c>
    </row>
    <row r="2484" spans="2:7" ht="16.5" customHeight="1" x14ac:dyDescent="0.25">
      <c r="B2484" s="113" t="s">
        <v>1186</v>
      </c>
      <c r="C2484" s="128" t="s">
        <v>52</v>
      </c>
      <c r="D2484" s="129">
        <v>46</v>
      </c>
      <c r="E2484" s="130">
        <v>645</v>
      </c>
      <c r="F2484" s="130">
        <f>訂單詳細資料表格[[#This Row],[數量]]*訂單詳細資料表格[[#This Row],[售價]]</f>
        <v>29670</v>
      </c>
      <c r="G2484" s="131">
        <f>訂單詳細資料表格[[#This Row],[數量]]*VLOOKUP(訂單詳細資料表格[[#This Row],[產品編號]],產品資料表格[],4,FALSE)</f>
        <v>18354</v>
      </c>
    </row>
    <row r="2485" spans="2:7" ht="16.5" customHeight="1" x14ac:dyDescent="0.25">
      <c r="B2485" s="113" t="s">
        <v>956</v>
      </c>
      <c r="C2485" s="128" t="s">
        <v>40</v>
      </c>
      <c r="D2485" s="129">
        <v>24</v>
      </c>
      <c r="E2485" s="130">
        <v>149</v>
      </c>
      <c r="F2485" s="130">
        <f>訂單詳細資料表格[[#This Row],[數量]]*訂單詳細資料表格[[#This Row],[售價]]</f>
        <v>3576</v>
      </c>
      <c r="G2485" s="131">
        <f>訂單詳細資料表格[[#This Row],[數量]]*VLOOKUP(訂單詳細資料表格[[#This Row],[產品編號]],產品資料表格[],4,FALSE)</f>
        <v>2352</v>
      </c>
    </row>
    <row r="2486" spans="2:7" ht="16.5" customHeight="1" x14ac:dyDescent="0.25">
      <c r="B2486" s="113" t="s">
        <v>957</v>
      </c>
      <c r="C2486" s="128" t="s">
        <v>10</v>
      </c>
      <c r="D2486" s="129">
        <v>24</v>
      </c>
      <c r="E2486" s="130">
        <v>1597</v>
      </c>
      <c r="F2486" s="130">
        <f>訂單詳細資料表格[[#This Row],[數量]]*訂單詳細資料表格[[#This Row],[售價]]</f>
        <v>38328</v>
      </c>
      <c r="G2486" s="131">
        <f>訂單詳細資料表格[[#This Row],[數量]]*VLOOKUP(訂單詳細資料表格[[#This Row],[產品編號]],產品資料表格[],4,FALSE)</f>
        <v>17112</v>
      </c>
    </row>
    <row r="2487" spans="2:7" ht="16.5" customHeight="1" x14ac:dyDescent="0.25">
      <c r="B2487" s="113" t="s">
        <v>1187</v>
      </c>
      <c r="C2487" s="128" t="s">
        <v>38</v>
      </c>
      <c r="D2487" s="129">
        <v>54</v>
      </c>
      <c r="E2487" s="130">
        <v>1894</v>
      </c>
      <c r="F2487" s="130">
        <f>訂單詳細資料表格[[#This Row],[數量]]*訂單詳細資料表格[[#This Row],[售價]]</f>
        <v>102276</v>
      </c>
      <c r="G2487" s="131">
        <f>訂單詳細資料表格[[#This Row],[數量]]*VLOOKUP(訂單詳細資料表格[[#This Row],[產品編號]],產品資料表格[],4,FALSE)</f>
        <v>57672</v>
      </c>
    </row>
    <row r="2488" spans="2:7" ht="16.5" customHeight="1" x14ac:dyDescent="0.25">
      <c r="B2488" s="113" t="s">
        <v>958</v>
      </c>
      <c r="C2488" s="128" t="s">
        <v>21</v>
      </c>
      <c r="D2488" s="129">
        <v>26</v>
      </c>
      <c r="E2488" s="130">
        <v>664</v>
      </c>
      <c r="F2488" s="130">
        <f>訂單詳細資料表格[[#This Row],[數量]]*訂單詳細資料表格[[#This Row],[售價]]</f>
        <v>17264</v>
      </c>
      <c r="G2488" s="131">
        <f>訂單詳細資料表格[[#This Row],[數量]]*VLOOKUP(訂單詳細資料表格[[#This Row],[產品編號]],產品資料表格[],4,FALSE)</f>
        <v>7488</v>
      </c>
    </row>
    <row r="2489" spans="2:7" ht="16.5" customHeight="1" x14ac:dyDescent="0.25">
      <c r="B2489" s="113" t="s">
        <v>958</v>
      </c>
      <c r="C2489" s="128" t="s">
        <v>41</v>
      </c>
      <c r="D2489" s="129">
        <v>32</v>
      </c>
      <c r="E2489" s="130">
        <v>1064</v>
      </c>
      <c r="F2489" s="130">
        <f>訂單詳細資料表格[[#This Row],[數量]]*訂單詳細資料表格[[#This Row],[售價]]</f>
        <v>34048</v>
      </c>
      <c r="G2489" s="131">
        <f>訂單詳細資料表格[[#This Row],[數量]]*VLOOKUP(訂單詳細資料表格[[#This Row],[產品編號]],產品資料表格[],4,FALSE)</f>
        <v>24800</v>
      </c>
    </row>
    <row r="2490" spans="2:7" ht="16.5" customHeight="1" x14ac:dyDescent="0.25">
      <c r="B2490" s="113" t="s">
        <v>958</v>
      </c>
      <c r="C2490" s="128" t="s">
        <v>173</v>
      </c>
      <c r="D2490" s="129">
        <v>52</v>
      </c>
      <c r="E2490" s="130">
        <v>988</v>
      </c>
      <c r="F2490" s="130">
        <f>訂單詳細資料表格[[#This Row],[數量]]*訂單詳細資料表格[[#This Row],[售價]]</f>
        <v>51376</v>
      </c>
      <c r="G2490" s="131">
        <f>訂單詳細資料表格[[#This Row],[數量]]*VLOOKUP(訂單詳細資料表格[[#This Row],[產品編號]],產品資料表格[],4,FALSE)</f>
        <v>37596</v>
      </c>
    </row>
    <row r="2491" spans="2:7" ht="16.5" customHeight="1" x14ac:dyDescent="0.25">
      <c r="B2491" s="113" t="s">
        <v>959</v>
      </c>
      <c r="C2491" s="128" t="s">
        <v>32</v>
      </c>
      <c r="D2491" s="129">
        <v>24</v>
      </c>
      <c r="E2491" s="130">
        <v>1546</v>
      </c>
      <c r="F2491" s="130">
        <f>訂單詳細資料表格[[#This Row],[數量]]*訂單詳細資料表格[[#This Row],[售價]]</f>
        <v>37104</v>
      </c>
      <c r="G2491" s="131">
        <f>訂單詳細資料表格[[#This Row],[數量]]*VLOOKUP(訂單詳細資料表格[[#This Row],[產品編號]],產品資料表格[],4,FALSE)</f>
        <v>19008</v>
      </c>
    </row>
    <row r="2492" spans="2:7" ht="16.5" customHeight="1" x14ac:dyDescent="0.25">
      <c r="B2492" s="113" t="s">
        <v>1188</v>
      </c>
      <c r="C2492" s="128" t="s">
        <v>2</v>
      </c>
      <c r="D2492" s="129">
        <v>44</v>
      </c>
      <c r="E2492" s="130">
        <v>647</v>
      </c>
      <c r="F2492" s="130">
        <f>訂單詳細資料表格[[#This Row],[數量]]*訂單詳細資料表格[[#This Row],[售價]]</f>
        <v>28468</v>
      </c>
      <c r="G2492" s="131">
        <f>訂單詳細資料表格[[#This Row],[數量]]*VLOOKUP(訂單詳細資料表格[[#This Row],[產品編號]],產品資料表格[],4,FALSE)</f>
        <v>18700</v>
      </c>
    </row>
    <row r="2493" spans="2:7" ht="16.5" customHeight="1" x14ac:dyDescent="0.25">
      <c r="B2493" s="113" t="s">
        <v>1189</v>
      </c>
      <c r="C2493" s="128" t="s">
        <v>24</v>
      </c>
      <c r="D2493" s="129">
        <v>28</v>
      </c>
      <c r="E2493" s="130">
        <v>1358</v>
      </c>
      <c r="F2493" s="130">
        <f>訂單詳細資料表格[[#This Row],[數量]]*訂單詳細資料表格[[#This Row],[售價]]</f>
        <v>38024</v>
      </c>
      <c r="G2493" s="131">
        <f>訂單詳細資料表格[[#This Row],[數量]]*VLOOKUP(訂單詳細資料表格[[#This Row],[產品編號]],產品資料表格[],4,FALSE)</f>
        <v>17920</v>
      </c>
    </row>
    <row r="2494" spans="2:7" ht="16.5" customHeight="1" x14ac:dyDescent="0.25">
      <c r="B2494" s="113" t="s">
        <v>960</v>
      </c>
      <c r="C2494" s="128" t="s">
        <v>50</v>
      </c>
      <c r="D2494" s="129">
        <v>30</v>
      </c>
      <c r="E2494" s="130">
        <v>390</v>
      </c>
      <c r="F2494" s="130">
        <f>訂單詳細資料表格[[#This Row],[數量]]*訂單詳細資料表格[[#This Row],[售價]]</f>
        <v>11700</v>
      </c>
      <c r="G2494" s="131">
        <f>訂單詳細資料表格[[#This Row],[數量]]*VLOOKUP(訂單詳細資料表格[[#This Row],[產品編號]],產品資料表格[],4,FALSE)</f>
        <v>7320</v>
      </c>
    </row>
    <row r="2495" spans="2:7" ht="16.5" customHeight="1" x14ac:dyDescent="0.25">
      <c r="B2495" s="113" t="s">
        <v>960</v>
      </c>
      <c r="C2495" s="128" t="s">
        <v>36</v>
      </c>
      <c r="D2495" s="129">
        <v>31</v>
      </c>
      <c r="E2495" s="130">
        <v>2230</v>
      </c>
      <c r="F2495" s="130">
        <f>訂單詳細資料表格[[#This Row],[數量]]*訂單詳細資料表格[[#This Row],[售價]]</f>
        <v>69130</v>
      </c>
      <c r="G2495" s="131">
        <f>訂單詳細資料表格[[#This Row],[數量]]*VLOOKUP(訂單詳細資料表格[[#This Row],[產品編號]],產品資料表格[],4,FALSE)</f>
        <v>30752</v>
      </c>
    </row>
    <row r="2496" spans="2:7" ht="16.5" customHeight="1" x14ac:dyDescent="0.25">
      <c r="B2496" s="113" t="s">
        <v>960</v>
      </c>
      <c r="C2496" s="128" t="s">
        <v>7</v>
      </c>
      <c r="D2496" s="129">
        <v>58</v>
      </c>
      <c r="E2496" s="130">
        <v>1762</v>
      </c>
      <c r="F2496" s="130">
        <f>訂單詳細資料表格[[#This Row],[數量]]*訂單詳細資料表格[[#This Row],[售價]]</f>
        <v>102196</v>
      </c>
      <c r="G2496" s="131">
        <f>訂單詳細資料表格[[#This Row],[數量]]*VLOOKUP(訂單詳細資料表格[[#This Row],[產品編號]],產品資料表格[],4,FALSE)</f>
        <v>67048</v>
      </c>
    </row>
    <row r="2497" spans="2:7" ht="16.5" customHeight="1" x14ac:dyDescent="0.25">
      <c r="B2497" s="113" t="s">
        <v>960</v>
      </c>
      <c r="C2497" s="128" t="s">
        <v>31</v>
      </c>
      <c r="D2497" s="129">
        <v>47</v>
      </c>
      <c r="E2497" s="130">
        <v>1901</v>
      </c>
      <c r="F2497" s="130">
        <f>訂單詳細資料表格[[#This Row],[數量]]*訂單詳細資料表格[[#This Row],[售價]]</f>
        <v>89347</v>
      </c>
      <c r="G2497" s="131">
        <f>訂單詳細資料表格[[#This Row],[數量]]*VLOOKUP(訂單詳細資料表格[[#This Row],[產品編號]],產品資料表格[],4,FALSE)</f>
        <v>44509</v>
      </c>
    </row>
    <row r="2498" spans="2:7" ht="16.5" customHeight="1" x14ac:dyDescent="0.25">
      <c r="B2498" s="113" t="s">
        <v>960</v>
      </c>
      <c r="C2498" s="128" t="s">
        <v>53</v>
      </c>
      <c r="D2498" s="129">
        <v>40</v>
      </c>
      <c r="E2498" s="130">
        <v>947</v>
      </c>
      <c r="F2498" s="130">
        <f>訂單詳細資料表格[[#This Row],[數量]]*訂單詳細資料表格[[#This Row],[售價]]</f>
        <v>37880</v>
      </c>
      <c r="G2498" s="131">
        <f>訂單詳細資料表格[[#This Row],[數量]]*VLOOKUP(訂單詳細資料表格[[#This Row],[產品編號]],產品資料表格[],4,FALSE)</f>
        <v>30280</v>
      </c>
    </row>
    <row r="2499" spans="2:7" ht="16.5" customHeight="1" x14ac:dyDescent="0.25">
      <c r="B2499" s="113" t="s">
        <v>961</v>
      </c>
      <c r="C2499" s="128" t="s">
        <v>49</v>
      </c>
      <c r="D2499" s="129">
        <v>19</v>
      </c>
      <c r="E2499" s="130">
        <v>2430</v>
      </c>
      <c r="F2499" s="130">
        <f>訂單詳細資料表格[[#This Row],[數量]]*訂單詳細資料表格[[#This Row],[售價]]</f>
        <v>46170</v>
      </c>
      <c r="G2499" s="131">
        <f>訂單詳細資料表格[[#This Row],[數量]]*VLOOKUP(訂單詳細資料表格[[#This Row],[產品編號]],產品資料表格[],4,FALSE)</f>
        <v>22078</v>
      </c>
    </row>
    <row r="2500" spans="2:7" ht="16.5" customHeight="1" x14ac:dyDescent="0.25">
      <c r="B2500" s="113" t="s">
        <v>961</v>
      </c>
      <c r="C2500" s="128" t="s">
        <v>24</v>
      </c>
      <c r="D2500" s="129">
        <v>27</v>
      </c>
      <c r="E2500" s="130">
        <v>1055</v>
      </c>
      <c r="F2500" s="130">
        <f>訂單詳細資料表格[[#This Row],[數量]]*訂單詳細資料表格[[#This Row],[售價]]</f>
        <v>28485</v>
      </c>
      <c r="G2500" s="131">
        <f>訂單詳細資料表格[[#This Row],[數量]]*VLOOKUP(訂單詳細資料表格[[#This Row],[產品編號]],產品資料表格[],4,FALSE)</f>
        <v>17280</v>
      </c>
    </row>
    <row r="2501" spans="2:7" ht="16.5" customHeight="1" x14ac:dyDescent="0.25">
      <c r="B2501" s="113" t="s">
        <v>961</v>
      </c>
      <c r="C2501" s="128" t="s">
        <v>34</v>
      </c>
      <c r="D2501" s="129">
        <v>20</v>
      </c>
      <c r="E2501" s="130">
        <v>1095</v>
      </c>
      <c r="F2501" s="130">
        <f>訂單詳細資料表格[[#This Row],[數量]]*訂單詳細資料表格[[#This Row],[售價]]</f>
        <v>21900</v>
      </c>
      <c r="G2501" s="131">
        <f>訂單詳細資料表格[[#This Row],[數量]]*VLOOKUP(訂單詳細資料表格[[#This Row],[產品編號]],產品資料表格[],4,FALSE)</f>
        <v>13740</v>
      </c>
    </row>
    <row r="2502" spans="2:7" ht="16.5" customHeight="1" x14ac:dyDescent="0.25">
      <c r="B2502" s="113" t="s">
        <v>961</v>
      </c>
      <c r="C2502" s="128" t="s">
        <v>31</v>
      </c>
      <c r="D2502" s="129">
        <v>48</v>
      </c>
      <c r="E2502" s="130">
        <v>1280</v>
      </c>
      <c r="F2502" s="130">
        <f>訂單詳細資料表格[[#This Row],[數量]]*訂單詳細資料表格[[#This Row],[售價]]</f>
        <v>61440</v>
      </c>
      <c r="G2502" s="131">
        <f>訂單詳細資料表格[[#This Row],[數量]]*VLOOKUP(訂單詳細資料表格[[#This Row],[產品編號]],產品資料表格[],4,FALSE)</f>
        <v>45456</v>
      </c>
    </row>
    <row r="2503" spans="2:7" ht="16.5" customHeight="1" x14ac:dyDescent="0.25">
      <c r="B2503" s="113" t="s">
        <v>961</v>
      </c>
      <c r="C2503" s="128" t="s">
        <v>53</v>
      </c>
      <c r="D2503" s="129">
        <v>33</v>
      </c>
      <c r="E2503" s="130">
        <v>963</v>
      </c>
      <c r="F2503" s="130">
        <f>訂單詳細資料表格[[#This Row],[數量]]*訂單詳細資料表格[[#This Row],[售價]]</f>
        <v>31779</v>
      </c>
      <c r="G2503" s="131">
        <f>訂單詳細資料表格[[#This Row],[數量]]*VLOOKUP(訂單詳細資料表格[[#This Row],[產品編號]],產品資料表格[],4,FALSE)</f>
        <v>24981</v>
      </c>
    </row>
    <row r="2504" spans="2:7" ht="16.5" customHeight="1" x14ac:dyDescent="0.25">
      <c r="B2504" s="113" t="s">
        <v>1190</v>
      </c>
      <c r="C2504" s="128" t="s">
        <v>49</v>
      </c>
      <c r="D2504" s="129">
        <v>51</v>
      </c>
      <c r="E2504" s="130">
        <v>2329</v>
      </c>
      <c r="F2504" s="130">
        <f>訂單詳細資料表格[[#This Row],[數量]]*訂單詳細資料表格[[#This Row],[售價]]</f>
        <v>118779</v>
      </c>
      <c r="G2504" s="131">
        <f>訂單詳細資料表格[[#This Row],[數量]]*VLOOKUP(訂單詳細資料表格[[#This Row],[產品編號]],產品資料表格[],4,FALSE)</f>
        <v>59262</v>
      </c>
    </row>
    <row r="2505" spans="2:7" ht="16.5" customHeight="1" x14ac:dyDescent="0.25">
      <c r="B2505" s="113" t="s">
        <v>962</v>
      </c>
      <c r="C2505" s="128" t="s">
        <v>15</v>
      </c>
      <c r="D2505" s="129">
        <v>18</v>
      </c>
      <c r="E2505" s="130">
        <v>844</v>
      </c>
      <c r="F2505" s="130">
        <f>訂單詳細資料表格[[#This Row],[數量]]*訂單詳細資料表格[[#This Row],[售價]]</f>
        <v>15192</v>
      </c>
      <c r="G2505" s="131">
        <f>訂單詳細資料表格[[#This Row],[數量]]*VLOOKUP(訂單詳細資料表格[[#This Row],[產品編號]],產品資料表格[],4,FALSE)</f>
        <v>11862</v>
      </c>
    </row>
    <row r="2506" spans="2:7" ht="16.5" customHeight="1" x14ac:dyDescent="0.25">
      <c r="B2506" s="113" t="s">
        <v>962</v>
      </c>
      <c r="C2506" s="128" t="s">
        <v>41</v>
      </c>
      <c r="D2506" s="129">
        <v>15</v>
      </c>
      <c r="E2506" s="130">
        <v>1696</v>
      </c>
      <c r="F2506" s="130">
        <f>訂單詳細資料表格[[#This Row],[數量]]*訂單詳細資料表格[[#This Row],[售價]]</f>
        <v>25440</v>
      </c>
      <c r="G2506" s="131">
        <f>訂單詳細資料表格[[#This Row],[數量]]*VLOOKUP(訂單詳細資料表格[[#This Row],[產品編號]],產品資料表格[],4,FALSE)</f>
        <v>11625</v>
      </c>
    </row>
    <row r="2507" spans="2:7" ht="16.5" customHeight="1" x14ac:dyDescent="0.25">
      <c r="B2507" s="113" t="s">
        <v>962</v>
      </c>
      <c r="C2507" s="128" t="s">
        <v>42</v>
      </c>
      <c r="D2507" s="129">
        <v>46</v>
      </c>
      <c r="E2507" s="130">
        <v>1926</v>
      </c>
      <c r="F2507" s="130">
        <f>訂單詳細資料表格[[#This Row],[數量]]*訂單詳細資料表格[[#This Row],[售價]]</f>
        <v>88596</v>
      </c>
      <c r="G2507" s="131">
        <f>訂單詳細資料表格[[#This Row],[數量]]*VLOOKUP(訂單詳細資料表格[[#This Row],[產品編號]],產品資料表格[],4,FALSE)</f>
        <v>52992</v>
      </c>
    </row>
    <row r="2508" spans="2:7" ht="16.5" customHeight="1" x14ac:dyDescent="0.25">
      <c r="B2508" s="113" t="s">
        <v>962</v>
      </c>
      <c r="C2508" s="128" t="s">
        <v>38</v>
      </c>
      <c r="D2508" s="129">
        <v>50</v>
      </c>
      <c r="E2508" s="130">
        <v>1288</v>
      </c>
      <c r="F2508" s="130">
        <f>訂單詳細資料表格[[#This Row],[數量]]*訂單詳細資料表格[[#This Row],[售價]]</f>
        <v>64400</v>
      </c>
      <c r="G2508" s="131">
        <f>訂單詳細資料表格[[#This Row],[數量]]*VLOOKUP(訂單詳細資料表格[[#This Row],[產品編號]],產品資料表格[],4,FALSE)</f>
        <v>53400</v>
      </c>
    </row>
    <row r="2509" spans="2:7" ht="16.5" customHeight="1" x14ac:dyDescent="0.25">
      <c r="B2509" s="113" t="s">
        <v>962</v>
      </c>
      <c r="C2509" s="128" t="s">
        <v>7</v>
      </c>
      <c r="D2509" s="129">
        <v>63</v>
      </c>
      <c r="E2509" s="130">
        <v>1928</v>
      </c>
      <c r="F2509" s="130">
        <f>訂單詳細資料表格[[#This Row],[數量]]*訂單詳細資料表格[[#This Row],[售價]]</f>
        <v>121464</v>
      </c>
      <c r="G2509" s="131">
        <f>訂單詳細資料表格[[#This Row],[數量]]*VLOOKUP(訂單詳細資料表格[[#This Row],[產品編號]],產品資料表格[],4,FALSE)</f>
        <v>72828</v>
      </c>
    </row>
    <row r="2510" spans="2:7" ht="16.5" customHeight="1" x14ac:dyDescent="0.25">
      <c r="B2510" s="113" t="s">
        <v>962</v>
      </c>
      <c r="C2510" s="128" t="s">
        <v>54</v>
      </c>
      <c r="D2510" s="129">
        <v>18</v>
      </c>
      <c r="E2510" s="130">
        <v>150</v>
      </c>
      <c r="F2510" s="130">
        <f>訂單詳細資料表格[[#This Row],[數量]]*訂單詳細資料表格[[#This Row],[售價]]</f>
        <v>2700</v>
      </c>
      <c r="G2510" s="131">
        <f>訂單詳細資料表格[[#This Row],[數量]]*VLOOKUP(訂單詳細資料表格[[#This Row],[產品編號]],產品資料表格[],4,FALSE)</f>
        <v>1620</v>
      </c>
    </row>
    <row r="2511" spans="2:7" ht="16.5" customHeight="1" x14ac:dyDescent="0.25">
      <c r="B2511" s="113" t="s">
        <v>1191</v>
      </c>
      <c r="C2511" s="128" t="s">
        <v>38</v>
      </c>
      <c r="D2511" s="129">
        <v>69</v>
      </c>
      <c r="E2511" s="130">
        <v>1586</v>
      </c>
      <c r="F2511" s="130">
        <f>訂單詳細資料表格[[#This Row],[數量]]*訂單詳細資料表格[[#This Row],[售價]]</f>
        <v>109434</v>
      </c>
      <c r="G2511" s="131">
        <f>訂單詳細資料表格[[#This Row],[數量]]*VLOOKUP(訂單詳細資料表格[[#This Row],[產品編號]],產品資料表格[],4,FALSE)</f>
        <v>73692</v>
      </c>
    </row>
    <row r="2512" spans="2:7" ht="16.5" customHeight="1" x14ac:dyDescent="0.25">
      <c r="B2512" s="113" t="s">
        <v>1191</v>
      </c>
      <c r="C2512" s="128" t="s">
        <v>46</v>
      </c>
      <c r="D2512" s="129">
        <v>40</v>
      </c>
      <c r="E2512" s="130">
        <v>2579</v>
      </c>
      <c r="F2512" s="130">
        <f>訂單詳細資料表格[[#This Row],[數量]]*訂單詳細資料表格[[#This Row],[售價]]</f>
        <v>103160</v>
      </c>
      <c r="G2512" s="131">
        <f>訂單詳細資料表格[[#This Row],[數量]]*VLOOKUP(訂單詳細資料表格[[#This Row],[產品編號]],產品資料表格[],4,FALSE)</f>
        <v>46160</v>
      </c>
    </row>
    <row r="2513" spans="2:7" ht="16.5" customHeight="1" x14ac:dyDescent="0.25">
      <c r="B2513" s="113" t="s">
        <v>1191</v>
      </c>
      <c r="C2513" s="128" t="s">
        <v>24</v>
      </c>
      <c r="D2513" s="129">
        <v>17</v>
      </c>
      <c r="E2513" s="130">
        <v>1255</v>
      </c>
      <c r="F2513" s="130">
        <f>訂單詳細資料表格[[#This Row],[數量]]*訂單詳細資料表格[[#This Row],[售價]]</f>
        <v>21335</v>
      </c>
      <c r="G2513" s="131">
        <f>訂單詳細資料表格[[#This Row],[數量]]*VLOOKUP(訂單詳細資料表格[[#This Row],[產品編號]],產品資料表格[],4,FALSE)</f>
        <v>10880</v>
      </c>
    </row>
    <row r="2514" spans="2:7" ht="16.5" customHeight="1" x14ac:dyDescent="0.25">
      <c r="B2514" s="113" t="s">
        <v>963</v>
      </c>
      <c r="C2514" s="128" t="s">
        <v>14</v>
      </c>
      <c r="D2514" s="129">
        <v>57</v>
      </c>
      <c r="E2514" s="130">
        <v>868</v>
      </c>
      <c r="F2514" s="130">
        <f>訂單詳細資料表格[[#This Row],[數量]]*訂單詳細資料表格[[#This Row],[售價]]</f>
        <v>49476</v>
      </c>
      <c r="G2514" s="131">
        <f>訂單詳細資料表格[[#This Row],[數量]]*VLOOKUP(訂單詳細資料表格[[#This Row],[產品編號]],產品資料表格[],4,FALSE)</f>
        <v>34770</v>
      </c>
    </row>
    <row r="2515" spans="2:7" ht="16.5" customHeight="1" x14ac:dyDescent="0.25">
      <c r="B2515" s="113" t="s">
        <v>963</v>
      </c>
      <c r="C2515" s="128" t="s">
        <v>45</v>
      </c>
      <c r="D2515" s="129">
        <v>64</v>
      </c>
      <c r="E2515" s="130">
        <v>1241</v>
      </c>
      <c r="F2515" s="130">
        <f>訂單詳細資料表格[[#This Row],[數量]]*訂單詳細資料表格[[#This Row],[售價]]</f>
        <v>79424</v>
      </c>
      <c r="G2515" s="131">
        <f>訂單詳細資料表格[[#This Row],[數量]]*VLOOKUP(訂單詳細資料表格[[#This Row],[產品編號]],產品資料表格[],4,FALSE)</f>
        <v>38272</v>
      </c>
    </row>
    <row r="2516" spans="2:7" ht="16.5" customHeight="1" x14ac:dyDescent="0.25">
      <c r="B2516" s="113" t="s">
        <v>963</v>
      </c>
      <c r="C2516" s="128" t="s">
        <v>32</v>
      </c>
      <c r="D2516" s="129">
        <v>27</v>
      </c>
      <c r="E2516" s="130">
        <v>1019</v>
      </c>
      <c r="F2516" s="130">
        <f>訂單詳細資料表格[[#This Row],[數量]]*訂單詳細資料表格[[#This Row],[售價]]</f>
        <v>27513</v>
      </c>
      <c r="G2516" s="131">
        <f>訂單詳細資料表格[[#This Row],[數量]]*VLOOKUP(訂單詳細資料表格[[#This Row],[產品編號]],產品資料表格[],4,FALSE)</f>
        <v>21384</v>
      </c>
    </row>
    <row r="2517" spans="2:7" ht="16.5" customHeight="1" x14ac:dyDescent="0.25">
      <c r="B2517" s="113" t="s">
        <v>963</v>
      </c>
      <c r="C2517" s="128" t="s">
        <v>53</v>
      </c>
      <c r="D2517" s="129">
        <v>24</v>
      </c>
      <c r="E2517" s="130">
        <v>914</v>
      </c>
      <c r="F2517" s="130">
        <f>訂單詳細資料表格[[#This Row],[數量]]*訂單詳細資料表格[[#This Row],[售價]]</f>
        <v>21936</v>
      </c>
      <c r="G2517" s="131">
        <f>訂單詳細資料表格[[#This Row],[數量]]*VLOOKUP(訂單詳細資料表格[[#This Row],[產品編號]],產品資料表格[],4,FALSE)</f>
        <v>18168</v>
      </c>
    </row>
    <row r="2518" spans="2:7" ht="16.5" customHeight="1" x14ac:dyDescent="0.25">
      <c r="B2518" s="113" t="s">
        <v>1192</v>
      </c>
      <c r="C2518" s="128" t="s">
        <v>46</v>
      </c>
      <c r="D2518" s="129">
        <v>69</v>
      </c>
      <c r="E2518" s="130">
        <v>1916</v>
      </c>
      <c r="F2518" s="130">
        <f>訂單詳細資料表格[[#This Row],[數量]]*訂單詳細資料表格[[#This Row],[售價]]</f>
        <v>132204</v>
      </c>
      <c r="G2518" s="131">
        <f>訂單詳細資料表格[[#This Row],[數量]]*VLOOKUP(訂單詳細資料表格[[#This Row],[產品編號]],產品資料表格[],4,FALSE)</f>
        <v>79626</v>
      </c>
    </row>
    <row r="2519" spans="2:7" ht="16.5" customHeight="1" x14ac:dyDescent="0.25">
      <c r="B2519" s="113" t="s">
        <v>1192</v>
      </c>
      <c r="C2519" s="128" t="s">
        <v>52</v>
      </c>
      <c r="D2519" s="129">
        <v>56</v>
      </c>
      <c r="E2519" s="130">
        <v>509</v>
      </c>
      <c r="F2519" s="130">
        <f>訂單詳細資料表格[[#This Row],[數量]]*訂單詳細資料表格[[#This Row],[售價]]</f>
        <v>28504</v>
      </c>
      <c r="G2519" s="131">
        <f>訂單詳細資料表格[[#This Row],[數量]]*VLOOKUP(訂單詳細資料表格[[#This Row],[產品編號]],產品資料表格[],4,FALSE)</f>
        <v>22344</v>
      </c>
    </row>
    <row r="2520" spans="2:7" ht="16.5" customHeight="1" x14ac:dyDescent="0.25">
      <c r="B2520" s="113" t="s">
        <v>1192</v>
      </c>
      <c r="C2520" s="128" t="s">
        <v>30</v>
      </c>
      <c r="D2520" s="129">
        <v>27</v>
      </c>
      <c r="E2520" s="130">
        <v>1509</v>
      </c>
      <c r="F2520" s="130">
        <f>訂單詳細資料表格[[#This Row],[數量]]*訂單詳細資料表格[[#This Row],[售價]]</f>
        <v>40743</v>
      </c>
      <c r="G2520" s="131">
        <f>訂單詳細資料表格[[#This Row],[數量]]*VLOOKUP(訂單詳細資料表格[[#This Row],[產品編號]],產品資料表格[],4,FALSE)</f>
        <v>31077</v>
      </c>
    </row>
    <row r="2521" spans="2:7" ht="16.5" customHeight="1" x14ac:dyDescent="0.25">
      <c r="B2521" s="113" t="s">
        <v>1193</v>
      </c>
      <c r="C2521" s="128" t="s">
        <v>0</v>
      </c>
      <c r="D2521" s="129">
        <v>26</v>
      </c>
      <c r="E2521" s="130">
        <v>1908</v>
      </c>
      <c r="F2521" s="130">
        <f>訂單詳細資料表格[[#This Row],[數量]]*訂單詳細資料表格[[#This Row],[售價]]</f>
        <v>49608</v>
      </c>
      <c r="G2521" s="131">
        <f>訂單詳細資料表格[[#This Row],[數量]]*VLOOKUP(訂單詳細資料表格[[#This Row],[產品編號]],產品資料表格[],4,FALSE)</f>
        <v>28574</v>
      </c>
    </row>
    <row r="2522" spans="2:7" ht="16.5" customHeight="1" x14ac:dyDescent="0.25">
      <c r="B2522" s="113" t="s">
        <v>1193</v>
      </c>
      <c r="C2522" s="128" t="s">
        <v>34</v>
      </c>
      <c r="D2522" s="129">
        <v>27</v>
      </c>
      <c r="E2522" s="130">
        <v>935</v>
      </c>
      <c r="F2522" s="130">
        <f>訂單詳細資料表格[[#This Row],[數量]]*訂單詳細資料表格[[#This Row],[售價]]</f>
        <v>25245</v>
      </c>
      <c r="G2522" s="131">
        <f>訂單詳細資料表格[[#This Row],[數量]]*VLOOKUP(訂單詳細資料表格[[#This Row],[產品編號]],產品資料表格[],4,FALSE)</f>
        <v>18549</v>
      </c>
    </row>
    <row r="2523" spans="2:7" ht="16.5" customHeight="1" x14ac:dyDescent="0.25">
      <c r="B2523" s="113" t="s">
        <v>1193</v>
      </c>
      <c r="C2523" s="128" t="s">
        <v>51</v>
      </c>
      <c r="D2523" s="129">
        <v>33</v>
      </c>
      <c r="E2523" s="130">
        <v>1568</v>
      </c>
      <c r="F2523" s="130">
        <f>訂單詳細資料表格[[#This Row],[數量]]*訂單詳細資料表格[[#This Row],[售價]]</f>
        <v>51744</v>
      </c>
      <c r="G2523" s="131">
        <f>訂單詳細資料表格[[#This Row],[數量]]*VLOOKUP(訂單詳細資料表格[[#This Row],[產品編號]],產品資料表格[],4,FALSE)</f>
        <v>37785</v>
      </c>
    </row>
    <row r="2524" spans="2:7" ht="16.5" customHeight="1" x14ac:dyDescent="0.25">
      <c r="B2524" s="113" t="s">
        <v>1193</v>
      </c>
      <c r="C2524" s="128" t="s">
        <v>54</v>
      </c>
      <c r="D2524" s="129">
        <v>30</v>
      </c>
      <c r="E2524" s="130">
        <v>194</v>
      </c>
      <c r="F2524" s="130">
        <f>訂單詳細資料表格[[#This Row],[數量]]*訂單詳細資料表格[[#This Row],[售價]]</f>
        <v>5820</v>
      </c>
      <c r="G2524" s="131">
        <f>訂單詳細資料表格[[#This Row],[數量]]*VLOOKUP(訂單詳細資料表格[[#This Row],[產品編號]],產品資料表格[],4,FALSE)</f>
        <v>2700</v>
      </c>
    </row>
    <row r="2525" spans="2:7" ht="16.5" customHeight="1" x14ac:dyDescent="0.25">
      <c r="B2525" s="113" t="s">
        <v>964</v>
      </c>
      <c r="C2525" s="128" t="s">
        <v>21</v>
      </c>
      <c r="D2525" s="129">
        <v>50</v>
      </c>
      <c r="E2525" s="130">
        <v>810</v>
      </c>
      <c r="F2525" s="130">
        <f>訂單詳細資料表格[[#This Row],[數量]]*訂單詳細資料表格[[#This Row],[售價]]</f>
        <v>40500</v>
      </c>
      <c r="G2525" s="131">
        <f>訂單詳細資料表格[[#This Row],[數量]]*VLOOKUP(訂單詳細資料表格[[#This Row],[產品編號]],產品資料表格[],4,FALSE)</f>
        <v>14400</v>
      </c>
    </row>
    <row r="2526" spans="2:7" ht="16.5" customHeight="1" x14ac:dyDescent="0.25">
      <c r="B2526" s="113" t="s">
        <v>964</v>
      </c>
      <c r="C2526" s="128" t="s">
        <v>41</v>
      </c>
      <c r="D2526" s="129">
        <v>16</v>
      </c>
      <c r="E2526" s="130">
        <v>1496</v>
      </c>
      <c r="F2526" s="130">
        <f>訂單詳細資料表格[[#This Row],[數量]]*訂單詳細資料表格[[#This Row],[售價]]</f>
        <v>23936</v>
      </c>
      <c r="G2526" s="131">
        <f>訂單詳細資料表格[[#This Row],[數量]]*VLOOKUP(訂單詳細資料表格[[#This Row],[產品編號]],產品資料表格[],4,FALSE)</f>
        <v>12400</v>
      </c>
    </row>
    <row r="2527" spans="2:7" ht="16.5" customHeight="1" x14ac:dyDescent="0.25">
      <c r="B2527" s="113" t="s">
        <v>964</v>
      </c>
      <c r="C2527" s="128" t="s">
        <v>32</v>
      </c>
      <c r="D2527" s="129">
        <v>21</v>
      </c>
      <c r="E2527" s="130">
        <v>1427</v>
      </c>
      <c r="F2527" s="130">
        <f>訂單詳細資料表格[[#This Row],[數量]]*訂單詳細資料表格[[#This Row],[售價]]</f>
        <v>29967</v>
      </c>
      <c r="G2527" s="131">
        <f>訂單詳細資料表格[[#This Row],[數量]]*VLOOKUP(訂單詳細資料表格[[#This Row],[產品編號]],產品資料表格[],4,FALSE)</f>
        <v>16632</v>
      </c>
    </row>
    <row r="2528" spans="2:7" ht="16.5" customHeight="1" x14ac:dyDescent="0.25">
      <c r="B2528" s="113" t="s">
        <v>964</v>
      </c>
      <c r="C2528" s="128" t="s">
        <v>30</v>
      </c>
      <c r="D2528" s="129">
        <v>36</v>
      </c>
      <c r="E2528" s="130">
        <v>2194</v>
      </c>
      <c r="F2528" s="130">
        <f>訂單詳細資料表格[[#This Row],[數量]]*訂單詳細資料表格[[#This Row],[售價]]</f>
        <v>78984</v>
      </c>
      <c r="G2528" s="131">
        <f>訂單詳細資料表格[[#This Row],[數量]]*VLOOKUP(訂單詳細資料表格[[#This Row],[產品編號]],產品資料表格[],4,FALSE)</f>
        <v>41436</v>
      </c>
    </row>
    <row r="2529" spans="2:7" ht="16.5" customHeight="1" x14ac:dyDescent="0.25">
      <c r="B2529" s="113" t="s">
        <v>964</v>
      </c>
      <c r="C2529" s="128" t="s">
        <v>31</v>
      </c>
      <c r="D2529" s="129">
        <v>21</v>
      </c>
      <c r="E2529" s="130">
        <v>1717</v>
      </c>
      <c r="F2529" s="130">
        <f>訂單詳細資料表格[[#This Row],[數量]]*訂單詳細資料表格[[#This Row],[售價]]</f>
        <v>36057</v>
      </c>
      <c r="G2529" s="131">
        <f>訂單詳細資料表格[[#This Row],[數量]]*VLOOKUP(訂單詳細資料表格[[#This Row],[產品編號]],產品資料表格[],4,FALSE)</f>
        <v>19887</v>
      </c>
    </row>
    <row r="2530" spans="2:7" ht="16.5" customHeight="1" x14ac:dyDescent="0.25">
      <c r="B2530" s="113" t="s">
        <v>965</v>
      </c>
      <c r="C2530" s="128" t="s">
        <v>14</v>
      </c>
      <c r="D2530" s="129">
        <v>39</v>
      </c>
      <c r="E2530" s="130">
        <v>1316</v>
      </c>
      <c r="F2530" s="130">
        <f>訂單詳細資料表格[[#This Row],[數量]]*訂單詳細資料表格[[#This Row],[售價]]</f>
        <v>51324</v>
      </c>
      <c r="G2530" s="131">
        <f>訂單詳細資料表格[[#This Row],[數量]]*VLOOKUP(訂單詳細資料表格[[#This Row],[產品編號]],產品資料表格[],4,FALSE)</f>
        <v>23790</v>
      </c>
    </row>
    <row r="2531" spans="2:7" ht="16.5" customHeight="1" x14ac:dyDescent="0.25">
      <c r="B2531" s="113" t="s">
        <v>965</v>
      </c>
      <c r="C2531" s="128" t="s">
        <v>44</v>
      </c>
      <c r="D2531" s="129">
        <v>21</v>
      </c>
      <c r="E2531" s="130">
        <v>1079</v>
      </c>
      <c r="F2531" s="130">
        <f>訂單詳細資料表格[[#This Row],[數量]]*訂單詳細資料表格[[#This Row],[售價]]</f>
        <v>22659</v>
      </c>
      <c r="G2531" s="131">
        <f>訂單詳細資料表格[[#This Row],[數量]]*VLOOKUP(訂單詳細資料表格[[#This Row],[產品編號]],產品資料表格[],4,FALSE)</f>
        <v>11529</v>
      </c>
    </row>
    <row r="2532" spans="2:7" ht="16.5" customHeight="1" x14ac:dyDescent="0.25">
      <c r="B2532" s="113" t="s">
        <v>966</v>
      </c>
      <c r="C2532" s="128" t="s">
        <v>4</v>
      </c>
      <c r="D2532" s="129">
        <v>29</v>
      </c>
      <c r="E2532" s="130">
        <v>2012</v>
      </c>
      <c r="F2532" s="130">
        <f>訂單詳細資料表格[[#This Row],[數量]]*訂單詳細資料表格[[#This Row],[售價]]</f>
        <v>58348</v>
      </c>
      <c r="G2532" s="131">
        <f>訂單詳細資料表格[[#This Row],[數量]]*VLOOKUP(訂單詳細資料表格[[#This Row],[產品編號]],產品資料表格[],4,FALSE)</f>
        <v>33205</v>
      </c>
    </row>
    <row r="2533" spans="2:7" ht="16.5" customHeight="1" x14ac:dyDescent="0.25">
      <c r="B2533" s="113" t="s">
        <v>1194</v>
      </c>
      <c r="C2533" s="128" t="s">
        <v>40</v>
      </c>
      <c r="D2533" s="129">
        <v>56</v>
      </c>
      <c r="E2533" s="130">
        <v>123</v>
      </c>
      <c r="F2533" s="130">
        <f>訂單詳細資料表格[[#This Row],[數量]]*訂單詳細資料表格[[#This Row],[售價]]</f>
        <v>6888</v>
      </c>
      <c r="G2533" s="131">
        <f>訂單詳細資料表格[[#This Row],[數量]]*VLOOKUP(訂單詳細資料表格[[#This Row],[產品編號]],產品資料表格[],4,FALSE)</f>
        <v>5488</v>
      </c>
    </row>
    <row r="2534" spans="2:7" ht="16.5" customHeight="1" x14ac:dyDescent="0.25">
      <c r="B2534" s="113" t="s">
        <v>967</v>
      </c>
      <c r="C2534" s="128" t="s">
        <v>44</v>
      </c>
      <c r="D2534" s="129">
        <v>40</v>
      </c>
      <c r="E2534" s="130">
        <v>1348</v>
      </c>
      <c r="F2534" s="130">
        <f>訂單詳細資料表格[[#This Row],[數量]]*訂單詳細資料表格[[#This Row],[售價]]</f>
        <v>53920</v>
      </c>
      <c r="G2534" s="131">
        <f>訂單詳細資料表格[[#This Row],[數量]]*VLOOKUP(訂單詳細資料表格[[#This Row],[產品編號]],產品資料表格[],4,FALSE)</f>
        <v>21960</v>
      </c>
    </row>
    <row r="2535" spans="2:7" ht="16.5" customHeight="1" x14ac:dyDescent="0.25">
      <c r="B2535" s="113" t="s">
        <v>967</v>
      </c>
      <c r="C2535" s="128" t="s">
        <v>2</v>
      </c>
      <c r="D2535" s="129">
        <v>40</v>
      </c>
      <c r="E2535" s="130">
        <v>791</v>
      </c>
      <c r="F2535" s="130">
        <f>訂單詳細資料表格[[#This Row],[數量]]*訂單詳細資料表格[[#This Row],[售價]]</f>
        <v>31640</v>
      </c>
      <c r="G2535" s="131">
        <f>訂單詳細資料表格[[#This Row],[數量]]*VLOOKUP(訂單詳細資料表格[[#This Row],[產品編號]],產品資料表格[],4,FALSE)</f>
        <v>17000</v>
      </c>
    </row>
    <row r="2536" spans="2:7" ht="16.5" customHeight="1" x14ac:dyDescent="0.25">
      <c r="B2536" s="113" t="s">
        <v>967</v>
      </c>
      <c r="C2536" s="128" t="s">
        <v>5</v>
      </c>
      <c r="D2536" s="129">
        <v>33</v>
      </c>
      <c r="E2536" s="130">
        <v>487</v>
      </c>
      <c r="F2536" s="130">
        <f>訂單詳細資料表格[[#This Row],[數量]]*訂單詳細資料表格[[#This Row],[售價]]</f>
        <v>16071</v>
      </c>
      <c r="G2536" s="131">
        <f>訂單詳細資料表格[[#This Row],[數量]]*VLOOKUP(訂單詳細資料表格[[#This Row],[產品編號]],產品資料表格[],4,FALSE)</f>
        <v>6930</v>
      </c>
    </row>
    <row r="2537" spans="2:7" ht="16.5" customHeight="1" x14ac:dyDescent="0.25">
      <c r="B2537" s="113" t="s">
        <v>967</v>
      </c>
      <c r="C2537" s="128" t="s">
        <v>19</v>
      </c>
      <c r="D2537" s="129">
        <v>19</v>
      </c>
      <c r="E2537" s="130">
        <v>521</v>
      </c>
      <c r="F2537" s="130">
        <f>訂單詳細資料表格[[#This Row],[數量]]*訂單詳細資料表格[[#This Row],[售價]]</f>
        <v>9899</v>
      </c>
      <c r="G2537" s="131">
        <f>訂單詳細資料表格[[#This Row],[數量]]*VLOOKUP(訂單詳細資料表格[[#This Row],[產品編號]],產品資料表格[],4,FALSE)</f>
        <v>5700</v>
      </c>
    </row>
    <row r="2538" spans="2:7" ht="16.5" customHeight="1" x14ac:dyDescent="0.25">
      <c r="B2538" s="113" t="s">
        <v>1195</v>
      </c>
      <c r="C2538" s="128" t="s">
        <v>42</v>
      </c>
      <c r="D2538" s="129">
        <v>31</v>
      </c>
      <c r="E2538" s="130">
        <v>1580</v>
      </c>
      <c r="F2538" s="130">
        <f>訂單詳細資料表格[[#This Row],[數量]]*訂單詳細資料表格[[#This Row],[售價]]</f>
        <v>48980</v>
      </c>
      <c r="G2538" s="131">
        <f>訂單詳細資料表格[[#This Row],[數量]]*VLOOKUP(訂單詳細資料表格[[#This Row],[產品編號]],產品資料表格[],4,FALSE)</f>
        <v>35712</v>
      </c>
    </row>
    <row r="2539" spans="2:7" ht="16.5" customHeight="1" x14ac:dyDescent="0.25">
      <c r="B2539" s="113" t="s">
        <v>968</v>
      </c>
      <c r="C2539" s="128" t="s">
        <v>42</v>
      </c>
      <c r="D2539" s="129">
        <v>39</v>
      </c>
      <c r="E2539" s="130">
        <v>1726</v>
      </c>
      <c r="F2539" s="130">
        <f>訂單詳細資料表格[[#This Row],[數量]]*訂單詳細資料表格[[#This Row],[售價]]</f>
        <v>67314</v>
      </c>
      <c r="G2539" s="131">
        <f>訂單詳細資料表格[[#This Row],[數量]]*VLOOKUP(訂單詳細資料表格[[#This Row],[產品編號]],產品資料表格[],4,FALSE)</f>
        <v>44928</v>
      </c>
    </row>
    <row r="2540" spans="2:7" ht="16.5" customHeight="1" x14ac:dyDescent="0.25">
      <c r="B2540" s="113" t="s">
        <v>1196</v>
      </c>
      <c r="C2540" s="128" t="s">
        <v>21</v>
      </c>
      <c r="D2540" s="129">
        <v>60</v>
      </c>
      <c r="E2540" s="130">
        <v>591</v>
      </c>
      <c r="F2540" s="130">
        <f>訂單詳細資料表格[[#This Row],[數量]]*訂單詳細資料表格[[#This Row],[售價]]</f>
        <v>35460</v>
      </c>
      <c r="G2540" s="131">
        <f>訂單詳細資料表格[[#This Row],[數量]]*VLOOKUP(訂單詳細資料表格[[#This Row],[產品編號]],產品資料表格[],4,FALSE)</f>
        <v>17280</v>
      </c>
    </row>
    <row r="2541" spans="2:7" ht="16.5" customHeight="1" x14ac:dyDescent="0.25">
      <c r="B2541" s="113" t="s">
        <v>1196</v>
      </c>
      <c r="C2541" s="128" t="s">
        <v>37</v>
      </c>
      <c r="D2541" s="129">
        <v>48</v>
      </c>
      <c r="E2541" s="130">
        <v>1352</v>
      </c>
      <c r="F2541" s="130">
        <f>訂單詳細資料表格[[#This Row],[數量]]*訂單詳細資料表格[[#This Row],[售價]]</f>
        <v>64896</v>
      </c>
      <c r="G2541" s="131">
        <f>訂單詳細資料表格[[#This Row],[數量]]*VLOOKUP(訂單詳細資料表格[[#This Row],[產品編號]],產品資料表格[],4,FALSE)</f>
        <v>38640</v>
      </c>
    </row>
    <row r="2542" spans="2:7" ht="16.5" customHeight="1" x14ac:dyDescent="0.25">
      <c r="B2542" s="113" t="s">
        <v>969</v>
      </c>
      <c r="C2542" s="128" t="s">
        <v>50</v>
      </c>
      <c r="D2542" s="129">
        <v>15</v>
      </c>
      <c r="E2542" s="130">
        <v>573</v>
      </c>
      <c r="F2542" s="130">
        <f>訂單詳細資料表格[[#This Row],[數量]]*訂單詳細資料表格[[#This Row],[售價]]</f>
        <v>8595</v>
      </c>
      <c r="G2542" s="131">
        <f>訂單詳細資料表格[[#This Row],[數量]]*VLOOKUP(訂單詳細資料表格[[#This Row],[產品編號]],產品資料表格[],4,FALSE)</f>
        <v>3660</v>
      </c>
    </row>
    <row r="2543" spans="2:7" ht="16.5" customHeight="1" x14ac:dyDescent="0.25">
      <c r="B2543" s="113" t="s">
        <v>969</v>
      </c>
      <c r="C2543" s="128" t="s">
        <v>30</v>
      </c>
      <c r="D2543" s="129">
        <v>42</v>
      </c>
      <c r="E2543" s="130">
        <v>1858</v>
      </c>
      <c r="F2543" s="130">
        <f>訂單詳細資料表格[[#This Row],[數量]]*訂單詳細資料表格[[#This Row],[售價]]</f>
        <v>78036</v>
      </c>
      <c r="G2543" s="131">
        <f>訂單詳細資料表格[[#This Row],[數量]]*VLOOKUP(訂單詳細資料表格[[#This Row],[產品編號]],產品資料表格[],4,FALSE)</f>
        <v>48342</v>
      </c>
    </row>
    <row r="2544" spans="2:7" ht="16.5" customHeight="1" x14ac:dyDescent="0.25">
      <c r="B2544" s="113" t="s">
        <v>1197</v>
      </c>
      <c r="C2544" s="128" t="s">
        <v>22</v>
      </c>
      <c r="D2544" s="129">
        <v>22</v>
      </c>
      <c r="E2544" s="130">
        <v>1142</v>
      </c>
      <c r="F2544" s="130">
        <f>訂單詳細資料表格[[#This Row],[數量]]*訂單詳細資料表格[[#This Row],[售價]]</f>
        <v>25124</v>
      </c>
      <c r="G2544" s="131">
        <f>訂單詳細資料表格[[#This Row],[數量]]*VLOOKUP(訂單詳細資料表格[[#This Row],[產品編號]],產品資料表格[],4,FALSE)</f>
        <v>18084</v>
      </c>
    </row>
    <row r="2545" spans="2:7" ht="16.5" customHeight="1" x14ac:dyDescent="0.25">
      <c r="B2545" s="113" t="s">
        <v>970</v>
      </c>
      <c r="C2545" s="128" t="s">
        <v>19</v>
      </c>
      <c r="D2545" s="129">
        <v>36</v>
      </c>
      <c r="E2545" s="130">
        <v>546</v>
      </c>
      <c r="F2545" s="130">
        <f>訂單詳細資料表格[[#This Row],[數量]]*訂單詳細資料表格[[#This Row],[售價]]</f>
        <v>19656</v>
      </c>
      <c r="G2545" s="131">
        <f>訂單詳細資料表格[[#This Row],[數量]]*VLOOKUP(訂單詳細資料表格[[#This Row],[產品編號]],產品資料表格[],4,FALSE)</f>
        <v>10800</v>
      </c>
    </row>
    <row r="2546" spans="2:7" ht="16.5" customHeight="1" x14ac:dyDescent="0.25">
      <c r="B2546" s="113" t="s">
        <v>1198</v>
      </c>
      <c r="C2546" s="128" t="s">
        <v>14</v>
      </c>
      <c r="D2546" s="129">
        <v>23</v>
      </c>
      <c r="E2546" s="130">
        <v>1039</v>
      </c>
      <c r="F2546" s="130">
        <f>訂單詳細資料表格[[#This Row],[數量]]*訂單詳細資料表格[[#This Row],[售價]]</f>
        <v>23897</v>
      </c>
      <c r="G2546" s="131">
        <f>訂單詳細資料表格[[#This Row],[數量]]*VLOOKUP(訂單詳細資料表格[[#This Row],[產品編號]],產品資料表格[],4,FALSE)</f>
        <v>14030</v>
      </c>
    </row>
    <row r="2547" spans="2:7" ht="16.5" customHeight="1" x14ac:dyDescent="0.25">
      <c r="B2547" s="113" t="s">
        <v>1198</v>
      </c>
      <c r="C2547" s="128" t="s">
        <v>27</v>
      </c>
      <c r="D2547" s="129">
        <v>50</v>
      </c>
      <c r="E2547" s="130">
        <v>1346</v>
      </c>
      <c r="F2547" s="130">
        <f>訂單詳細資料表格[[#This Row],[數量]]*訂單詳細資料表格[[#This Row],[售價]]</f>
        <v>67300</v>
      </c>
      <c r="G2547" s="131">
        <f>訂單詳細資料表格[[#This Row],[數量]]*VLOOKUP(訂單詳細資料表格[[#This Row],[產品編號]],產品資料表格[],4,FALSE)</f>
        <v>51150</v>
      </c>
    </row>
    <row r="2548" spans="2:7" ht="16.5" customHeight="1" x14ac:dyDescent="0.25">
      <c r="B2548" s="113" t="s">
        <v>1198</v>
      </c>
      <c r="C2548" s="128" t="s">
        <v>29</v>
      </c>
      <c r="D2548" s="129">
        <v>35</v>
      </c>
      <c r="E2548" s="130">
        <v>1735</v>
      </c>
      <c r="F2548" s="130">
        <f>訂單詳細資料表格[[#This Row],[數量]]*訂單詳細資料表格[[#This Row],[售價]]</f>
        <v>60725</v>
      </c>
      <c r="G2548" s="131">
        <f>訂單詳細資料表格[[#This Row],[數量]]*VLOOKUP(訂單詳細資料表格[[#This Row],[產品編號]],產品資料表格[],4,FALSE)</f>
        <v>31395</v>
      </c>
    </row>
    <row r="2549" spans="2:7" ht="16.5" customHeight="1" x14ac:dyDescent="0.25">
      <c r="B2549" s="113" t="s">
        <v>971</v>
      </c>
      <c r="C2549" s="128" t="s">
        <v>21</v>
      </c>
      <c r="D2549" s="129">
        <v>29</v>
      </c>
      <c r="E2549" s="130">
        <v>639</v>
      </c>
      <c r="F2549" s="130">
        <f>訂單詳細資料表格[[#This Row],[數量]]*訂單詳細資料表格[[#This Row],[售價]]</f>
        <v>18531</v>
      </c>
      <c r="G2549" s="131">
        <f>訂單詳細資料表格[[#This Row],[數量]]*VLOOKUP(訂單詳細資料表格[[#This Row],[產品編號]],產品資料表格[],4,FALSE)</f>
        <v>8352</v>
      </c>
    </row>
    <row r="2550" spans="2:7" ht="16.5" customHeight="1" x14ac:dyDescent="0.25">
      <c r="B2550" s="113" t="s">
        <v>1199</v>
      </c>
      <c r="C2550" s="128" t="s">
        <v>35</v>
      </c>
      <c r="D2550" s="129">
        <v>16</v>
      </c>
      <c r="E2550" s="130">
        <v>1739</v>
      </c>
      <c r="F2550" s="130">
        <f>訂單詳細資料表格[[#This Row],[數量]]*訂單詳細資料表格[[#This Row],[售價]]</f>
        <v>27824</v>
      </c>
      <c r="G2550" s="131">
        <f>訂單詳細資料表格[[#This Row],[數量]]*VLOOKUP(訂單詳細資料表格[[#This Row],[產品編號]],產品資料表格[],4,FALSE)</f>
        <v>14896</v>
      </c>
    </row>
    <row r="2551" spans="2:7" ht="16.5" customHeight="1" x14ac:dyDescent="0.25">
      <c r="B2551" s="113" t="s">
        <v>1199</v>
      </c>
      <c r="C2551" s="128" t="s">
        <v>29</v>
      </c>
      <c r="D2551" s="129">
        <v>45</v>
      </c>
      <c r="E2551" s="130">
        <v>1332</v>
      </c>
      <c r="F2551" s="130">
        <f>訂單詳細資料表格[[#This Row],[數量]]*訂單詳細資料表格[[#This Row],[售價]]</f>
        <v>59940</v>
      </c>
      <c r="G2551" s="131">
        <f>訂單詳細資料表格[[#This Row],[數量]]*VLOOKUP(訂單詳細資料表格[[#This Row],[產品編號]],產品資料表格[],4,FALSE)</f>
        <v>40365</v>
      </c>
    </row>
    <row r="2552" spans="2:7" ht="16.5" customHeight="1" x14ac:dyDescent="0.25">
      <c r="B2552" s="113" t="s">
        <v>1199</v>
      </c>
      <c r="C2552" s="128" t="s">
        <v>30</v>
      </c>
      <c r="D2552" s="129">
        <v>24</v>
      </c>
      <c r="E2552" s="130">
        <v>2295</v>
      </c>
      <c r="F2552" s="130">
        <f>訂單詳細資料表格[[#This Row],[數量]]*訂單詳細資料表格[[#This Row],[售價]]</f>
        <v>55080</v>
      </c>
      <c r="G2552" s="131">
        <f>訂單詳細資料表格[[#This Row],[數量]]*VLOOKUP(訂單詳細資料表格[[#This Row],[產品編號]],產品資料表格[],4,FALSE)</f>
        <v>27624</v>
      </c>
    </row>
    <row r="2553" spans="2:7" ht="16.5" customHeight="1" x14ac:dyDescent="0.25">
      <c r="B2553" s="113" t="s">
        <v>972</v>
      </c>
      <c r="C2553" s="128" t="s">
        <v>44</v>
      </c>
      <c r="D2553" s="129">
        <v>18</v>
      </c>
      <c r="E2553" s="130">
        <v>867</v>
      </c>
      <c r="F2553" s="130">
        <f>訂單詳細資料表格[[#This Row],[數量]]*訂單詳細資料表格[[#This Row],[售價]]</f>
        <v>15606</v>
      </c>
      <c r="G2553" s="131">
        <f>訂單詳細資料表格[[#This Row],[數量]]*VLOOKUP(訂單詳細資料表格[[#This Row],[產品編號]],產品資料表格[],4,FALSE)</f>
        <v>9882</v>
      </c>
    </row>
    <row r="2554" spans="2:7" ht="16.5" customHeight="1" x14ac:dyDescent="0.25">
      <c r="B2554" s="113" t="s">
        <v>1200</v>
      </c>
      <c r="C2554" s="128" t="s">
        <v>38</v>
      </c>
      <c r="D2554" s="129">
        <v>42</v>
      </c>
      <c r="E2554" s="130">
        <v>2432</v>
      </c>
      <c r="F2554" s="130">
        <f>訂單詳細資料表格[[#This Row],[數量]]*訂單詳細資料表格[[#This Row],[售價]]</f>
        <v>102144</v>
      </c>
      <c r="G2554" s="131">
        <f>訂單詳細資料表格[[#This Row],[數量]]*VLOOKUP(訂單詳細資料表格[[#This Row],[產品編號]],產品資料表格[],4,FALSE)</f>
        <v>44856</v>
      </c>
    </row>
    <row r="2555" spans="2:7" ht="16.5" customHeight="1" x14ac:dyDescent="0.25">
      <c r="B2555" s="113" t="s">
        <v>1200</v>
      </c>
      <c r="C2555" s="128" t="s">
        <v>1289</v>
      </c>
      <c r="D2555" s="129">
        <v>72</v>
      </c>
      <c r="E2555" s="130">
        <v>673</v>
      </c>
      <c r="F2555" s="130">
        <f>訂單詳細資料表格[[#This Row],[數量]]*訂單詳細資料表格[[#This Row],[售價]]</f>
        <v>48456</v>
      </c>
      <c r="G2555" s="131">
        <f>訂單詳細資料表格[[#This Row],[數量]]*VLOOKUP(訂單詳細資料表格[[#This Row],[產品編號]],產品資料表格[],4,FALSE)</f>
        <v>32472</v>
      </c>
    </row>
    <row r="2556" spans="2:7" ht="16.5" customHeight="1" x14ac:dyDescent="0.25">
      <c r="B2556" s="113" t="s">
        <v>1200</v>
      </c>
      <c r="C2556" s="128" t="s">
        <v>35</v>
      </c>
      <c r="D2556" s="129">
        <v>13</v>
      </c>
      <c r="E2556" s="130">
        <v>1728</v>
      </c>
      <c r="F2556" s="130">
        <f>訂單詳細資料表格[[#This Row],[數量]]*訂單詳細資料表格[[#This Row],[售價]]</f>
        <v>22464</v>
      </c>
      <c r="G2556" s="131">
        <f>訂單詳細資料表格[[#This Row],[數量]]*VLOOKUP(訂單詳細資料表格[[#This Row],[產品編號]],產品資料表格[],4,FALSE)</f>
        <v>12103</v>
      </c>
    </row>
    <row r="2557" spans="2:7" ht="16.5" customHeight="1" x14ac:dyDescent="0.25">
      <c r="B2557" s="113" t="s">
        <v>973</v>
      </c>
      <c r="C2557" s="128" t="s">
        <v>21</v>
      </c>
      <c r="D2557" s="129">
        <v>47</v>
      </c>
      <c r="E2557" s="130">
        <v>400</v>
      </c>
      <c r="F2557" s="130">
        <f>訂單詳細資料表格[[#This Row],[數量]]*訂單詳細資料表格[[#This Row],[售價]]</f>
        <v>18800</v>
      </c>
      <c r="G2557" s="131">
        <f>訂單詳細資料表格[[#This Row],[數量]]*VLOOKUP(訂單詳細資料表格[[#This Row],[產品編號]],產品資料表格[],4,FALSE)</f>
        <v>13536</v>
      </c>
    </row>
    <row r="2558" spans="2:7" ht="16.5" customHeight="1" x14ac:dyDescent="0.25">
      <c r="B2558" s="113" t="s">
        <v>1201</v>
      </c>
      <c r="C2558" s="128" t="s">
        <v>21</v>
      </c>
      <c r="D2558" s="129">
        <v>23</v>
      </c>
      <c r="E2558" s="130">
        <v>444</v>
      </c>
      <c r="F2558" s="130">
        <f>訂單詳細資料表格[[#This Row],[數量]]*訂單詳細資料表格[[#This Row],[售價]]</f>
        <v>10212</v>
      </c>
      <c r="G2558" s="131">
        <f>訂單詳細資料表格[[#This Row],[數量]]*VLOOKUP(訂單詳細資料表格[[#This Row],[產品編號]],產品資料表格[],4,FALSE)</f>
        <v>6624</v>
      </c>
    </row>
    <row r="2559" spans="2:7" ht="16.5" customHeight="1" x14ac:dyDescent="0.25">
      <c r="B2559" s="113" t="s">
        <v>974</v>
      </c>
      <c r="C2559" s="128" t="s">
        <v>16</v>
      </c>
      <c r="D2559" s="129">
        <v>18</v>
      </c>
      <c r="E2559" s="130">
        <v>1523</v>
      </c>
      <c r="F2559" s="130">
        <f>訂單詳細資料表格[[#This Row],[數量]]*訂單詳細資料表格[[#This Row],[售價]]</f>
        <v>27414</v>
      </c>
      <c r="G2559" s="131">
        <f>訂單詳細資料表格[[#This Row],[數量]]*VLOOKUP(訂單詳細資料表格[[#This Row],[產品編號]],產品資料表格[],4,FALSE)</f>
        <v>16290</v>
      </c>
    </row>
    <row r="2560" spans="2:7" ht="16.5" customHeight="1" x14ac:dyDescent="0.25">
      <c r="B2560" s="113" t="s">
        <v>974</v>
      </c>
      <c r="C2560" s="128" t="s">
        <v>17</v>
      </c>
      <c r="D2560" s="129">
        <v>44</v>
      </c>
      <c r="E2560" s="130">
        <v>203</v>
      </c>
      <c r="F2560" s="130">
        <f>訂單詳細資料表格[[#This Row],[數量]]*訂單詳細資料表格[[#This Row],[售價]]</f>
        <v>8932</v>
      </c>
      <c r="G2560" s="131">
        <f>訂單詳細資料表格[[#This Row],[數量]]*VLOOKUP(訂單詳細資料表格[[#This Row],[產品編號]],產品資料表格[],4,FALSE)</f>
        <v>4664</v>
      </c>
    </row>
    <row r="2561" spans="2:7" ht="16.5" customHeight="1" x14ac:dyDescent="0.25">
      <c r="B2561" s="113" t="s">
        <v>974</v>
      </c>
      <c r="C2561" s="128" t="s">
        <v>29</v>
      </c>
      <c r="D2561" s="129">
        <v>64</v>
      </c>
      <c r="E2561" s="130">
        <v>1148</v>
      </c>
      <c r="F2561" s="130">
        <f>訂單詳細資料表格[[#This Row],[數量]]*訂單詳細資料表格[[#This Row],[售價]]</f>
        <v>73472</v>
      </c>
      <c r="G2561" s="131">
        <f>訂單詳細資料表格[[#This Row],[數量]]*VLOOKUP(訂單詳細資料表格[[#This Row],[產品編號]],產品資料表格[],4,FALSE)</f>
        <v>57408</v>
      </c>
    </row>
    <row r="2562" spans="2:7" ht="16.5" customHeight="1" x14ac:dyDescent="0.25">
      <c r="B2562" s="113" t="s">
        <v>975</v>
      </c>
      <c r="C2562" s="128" t="s">
        <v>16</v>
      </c>
      <c r="D2562" s="129">
        <v>49</v>
      </c>
      <c r="E2562" s="130">
        <v>1088</v>
      </c>
      <c r="F2562" s="130">
        <f>訂單詳細資料表格[[#This Row],[數量]]*訂單詳細資料表格[[#This Row],[售價]]</f>
        <v>53312</v>
      </c>
      <c r="G2562" s="131">
        <f>訂單詳細資料表格[[#This Row],[數量]]*VLOOKUP(訂單詳細資料表格[[#This Row],[產品編號]],產品資料表格[],4,FALSE)</f>
        <v>44345</v>
      </c>
    </row>
    <row r="2563" spans="2:7" ht="16.5" customHeight="1" x14ac:dyDescent="0.25">
      <c r="B2563" s="113" t="s">
        <v>975</v>
      </c>
      <c r="C2563" s="128" t="s">
        <v>42</v>
      </c>
      <c r="D2563" s="129">
        <v>52</v>
      </c>
      <c r="E2563" s="130">
        <v>2028</v>
      </c>
      <c r="F2563" s="130">
        <f>訂單詳細資料表格[[#This Row],[數量]]*訂單詳細資料表格[[#This Row],[售價]]</f>
        <v>105456</v>
      </c>
      <c r="G2563" s="131">
        <f>訂單詳細資料表格[[#This Row],[數量]]*VLOOKUP(訂單詳細資料表格[[#This Row],[產品編號]],產品資料表格[],4,FALSE)</f>
        <v>59904</v>
      </c>
    </row>
    <row r="2564" spans="2:7" ht="16.5" customHeight="1" x14ac:dyDescent="0.25">
      <c r="B2564" s="113" t="s">
        <v>975</v>
      </c>
      <c r="C2564" s="128" t="s">
        <v>38</v>
      </c>
      <c r="D2564" s="129">
        <v>20</v>
      </c>
      <c r="E2564" s="130">
        <v>1592</v>
      </c>
      <c r="F2564" s="130">
        <f>訂單詳細資料表格[[#This Row],[數量]]*訂單詳細資料表格[[#This Row],[售價]]</f>
        <v>31840</v>
      </c>
      <c r="G2564" s="131">
        <f>訂單詳細資料表格[[#This Row],[數量]]*VLOOKUP(訂單詳細資料表格[[#This Row],[產品編號]],產品資料表格[],4,FALSE)</f>
        <v>21360</v>
      </c>
    </row>
    <row r="2565" spans="2:7" ht="16.5" customHeight="1" x14ac:dyDescent="0.25">
      <c r="B2565" s="113" t="s">
        <v>975</v>
      </c>
      <c r="C2565" s="128" t="s">
        <v>49</v>
      </c>
      <c r="D2565" s="129">
        <v>21</v>
      </c>
      <c r="E2565" s="130">
        <v>2048</v>
      </c>
      <c r="F2565" s="130">
        <f>訂單詳細資料表格[[#This Row],[數量]]*訂單詳細資料表格[[#This Row],[售價]]</f>
        <v>43008</v>
      </c>
      <c r="G2565" s="131">
        <f>訂單詳細資料表格[[#This Row],[數量]]*VLOOKUP(訂單詳細資料表格[[#This Row],[產品編號]],產品資料表格[],4,FALSE)</f>
        <v>24402</v>
      </c>
    </row>
    <row r="2566" spans="2:7" ht="16.5" customHeight="1" x14ac:dyDescent="0.25">
      <c r="B2566" s="113" t="s">
        <v>975</v>
      </c>
      <c r="C2566" s="128" t="s">
        <v>50</v>
      </c>
      <c r="D2566" s="129">
        <v>47</v>
      </c>
      <c r="E2566" s="130">
        <v>512</v>
      </c>
      <c r="F2566" s="130">
        <f>訂單詳細資料表格[[#This Row],[數量]]*訂單詳細資料表格[[#This Row],[售價]]</f>
        <v>24064</v>
      </c>
      <c r="G2566" s="131">
        <f>訂單詳細資料表格[[#This Row],[數量]]*VLOOKUP(訂單詳細資料表格[[#This Row],[產品編號]],產品資料表格[],4,FALSE)</f>
        <v>11468</v>
      </c>
    </row>
    <row r="2567" spans="2:7" ht="16.5" customHeight="1" x14ac:dyDescent="0.25">
      <c r="B2567" s="113" t="s">
        <v>1202</v>
      </c>
      <c r="C2567" s="128" t="s">
        <v>49</v>
      </c>
      <c r="D2567" s="129">
        <v>15</v>
      </c>
      <c r="E2567" s="130">
        <v>2032</v>
      </c>
      <c r="F2567" s="130">
        <f>訂單詳細資料表格[[#This Row],[數量]]*訂單詳細資料表格[[#This Row],[售價]]</f>
        <v>30480</v>
      </c>
      <c r="G2567" s="131">
        <f>訂單詳細資料表格[[#This Row],[數量]]*VLOOKUP(訂單詳細資料表格[[#This Row],[產品編號]],產品資料表格[],4,FALSE)</f>
        <v>17430</v>
      </c>
    </row>
    <row r="2568" spans="2:7" ht="16.5" customHeight="1" x14ac:dyDescent="0.25">
      <c r="B2568" s="113" t="s">
        <v>1202</v>
      </c>
      <c r="C2568" s="128" t="s">
        <v>50</v>
      </c>
      <c r="D2568" s="129">
        <v>29</v>
      </c>
      <c r="E2568" s="130">
        <v>301</v>
      </c>
      <c r="F2568" s="130">
        <f>訂單詳細資料表格[[#This Row],[數量]]*訂單詳細資料表格[[#This Row],[售價]]</f>
        <v>8729</v>
      </c>
      <c r="G2568" s="131">
        <f>訂單詳細資料表格[[#This Row],[數量]]*VLOOKUP(訂單詳細資料表格[[#This Row],[產品編號]],產品資料表格[],4,FALSE)</f>
        <v>7076</v>
      </c>
    </row>
    <row r="2569" spans="2:7" ht="16.5" customHeight="1" x14ac:dyDescent="0.25">
      <c r="B2569" s="113" t="s">
        <v>976</v>
      </c>
      <c r="C2569" s="128" t="s">
        <v>0</v>
      </c>
      <c r="D2569" s="129">
        <v>42</v>
      </c>
      <c r="E2569" s="130">
        <v>1352</v>
      </c>
      <c r="F2569" s="130">
        <f>訂單詳細資料表格[[#This Row],[數量]]*訂單詳細資料表格[[#This Row],[售價]]</f>
        <v>56784</v>
      </c>
      <c r="G2569" s="131">
        <f>訂單詳細資料表格[[#This Row],[數量]]*VLOOKUP(訂單詳細資料表格[[#This Row],[產品編號]],產品資料表格[],4,FALSE)</f>
        <v>46158</v>
      </c>
    </row>
    <row r="2570" spans="2:7" ht="16.5" customHeight="1" x14ac:dyDescent="0.25">
      <c r="B2570" s="113" t="s">
        <v>976</v>
      </c>
      <c r="C2570" s="128" t="s">
        <v>21</v>
      </c>
      <c r="D2570" s="129">
        <v>37</v>
      </c>
      <c r="E2570" s="130">
        <v>435</v>
      </c>
      <c r="F2570" s="130">
        <f>訂單詳細資料表格[[#This Row],[數量]]*訂單詳細資料表格[[#This Row],[售價]]</f>
        <v>16095</v>
      </c>
      <c r="G2570" s="131">
        <f>訂單詳細資料表格[[#This Row],[數量]]*VLOOKUP(訂單詳細資料表格[[#This Row],[產品編號]],產品資料表格[],4,FALSE)</f>
        <v>10656</v>
      </c>
    </row>
    <row r="2571" spans="2:7" ht="16.5" customHeight="1" x14ac:dyDescent="0.25">
      <c r="B2571" s="113" t="s">
        <v>976</v>
      </c>
      <c r="C2571" s="128" t="s">
        <v>38</v>
      </c>
      <c r="D2571" s="129">
        <v>42</v>
      </c>
      <c r="E2571" s="130">
        <v>2280</v>
      </c>
      <c r="F2571" s="130">
        <f>訂單詳細資料表格[[#This Row],[數量]]*訂單詳細資料表格[[#This Row],[售價]]</f>
        <v>95760</v>
      </c>
      <c r="G2571" s="131">
        <f>訂單詳細資料表格[[#This Row],[數量]]*VLOOKUP(訂單詳細資料表格[[#This Row],[產品編號]],產品資料表格[],4,FALSE)</f>
        <v>44856</v>
      </c>
    </row>
    <row r="2572" spans="2:7" ht="16.5" customHeight="1" x14ac:dyDescent="0.25">
      <c r="B2572" s="113" t="s">
        <v>976</v>
      </c>
      <c r="C2572" s="128" t="s">
        <v>5</v>
      </c>
      <c r="D2572" s="129">
        <v>14</v>
      </c>
      <c r="E2572" s="130">
        <v>354</v>
      </c>
      <c r="F2572" s="130">
        <f>訂單詳細資料表格[[#This Row],[數量]]*訂單詳細資料表格[[#This Row],[售價]]</f>
        <v>4956</v>
      </c>
      <c r="G2572" s="131">
        <f>訂單詳細資料表格[[#This Row],[數量]]*VLOOKUP(訂單詳細資料表格[[#This Row],[產品編號]],產品資料表格[],4,FALSE)</f>
        <v>2940</v>
      </c>
    </row>
    <row r="2573" spans="2:7" ht="16.5" customHeight="1" x14ac:dyDescent="0.25">
      <c r="B2573" s="113" t="s">
        <v>976</v>
      </c>
      <c r="C2573" s="128" t="s">
        <v>13</v>
      </c>
      <c r="D2573" s="129">
        <v>68</v>
      </c>
      <c r="E2573" s="130">
        <v>406</v>
      </c>
      <c r="F2573" s="130">
        <f>訂單詳細資料表格[[#This Row],[數量]]*訂單詳細資料表格[[#This Row],[售價]]</f>
        <v>27608</v>
      </c>
      <c r="G2573" s="131">
        <f>訂單詳細資料表格[[#This Row],[數量]]*VLOOKUP(訂單詳細資料表格[[#This Row],[產品編號]],產品資料表格[],4,FALSE)</f>
        <v>16048</v>
      </c>
    </row>
    <row r="2574" spans="2:7" ht="16.5" customHeight="1" x14ac:dyDescent="0.25">
      <c r="B2574" s="113" t="s">
        <v>976</v>
      </c>
      <c r="C2574" s="128" t="s">
        <v>44</v>
      </c>
      <c r="D2574" s="129">
        <v>41</v>
      </c>
      <c r="E2574" s="130">
        <v>1301</v>
      </c>
      <c r="F2574" s="130">
        <f>訂單詳細資料表格[[#This Row],[數量]]*訂單詳細資料表格[[#This Row],[售價]]</f>
        <v>53341</v>
      </c>
      <c r="G2574" s="131">
        <f>訂單詳細資料表格[[#This Row],[數量]]*VLOOKUP(訂單詳細資料表格[[#This Row],[產品編號]],產品資料表格[],4,FALSE)</f>
        <v>22509</v>
      </c>
    </row>
    <row r="2575" spans="2:7" ht="16.5" customHeight="1" x14ac:dyDescent="0.25">
      <c r="B2575" s="113" t="s">
        <v>976</v>
      </c>
      <c r="C2575" s="128" t="s">
        <v>48</v>
      </c>
      <c r="D2575" s="129">
        <v>31</v>
      </c>
      <c r="E2575" s="130">
        <v>403</v>
      </c>
      <c r="F2575" s="130">
        <f>訂單詳細資料表格[[#This Row],[數量]]*訂單詳細資料表格[[#This Row],[售價]]</f>
        <v>12493</v>
      </c>
      <c r="G2575" s="131">
        <f>訂單詳細資料表格[[#This Row],[數量]]*VLOOKUP(訂單詳細資料表格[[#This Row],[產品編號]],產品資料表格[],4,FALSE)</f>
        <v>5673</v>
      </c>
    </row>
    <row r="2576" spans="2:7" ht="16.5" customHeight="1" x14ac:dyDescent="0.25">
      <c r="B2576" s="113" t="s">
        <v>976</v>
      </c>
      <c r="C2576" s="128" t="s">
        <v>49</v>
      </c>
      <c r="D2576" s="129">
        <v>21</v>
      </c>
      <c r="E2576" s="130">
        <v>2416</v>
      </c>
      <c r="F2576" s="130">
        <f>訂單詳細資料表格[[#This Row],[數量]]*訂單詳細資料表格[[#This Row],[售價]]</f>
        <v>50736</v>
      </c>
      <c r="G2576" s="131">
        <f>訂單詳細資料表格[[#This Row],[數量]]*VLOOKUP(訂單詳細資料表格[[#This Row],[產品編號]],產品資料表格[],4,FALSE)</f>
        <v>24402</v>
      </c>
    </row>
    <row r="2577" spans="2:7" ht="16.5" customHeight="1" x14ac:dyDescent="0.25">
      <c r="B2577" s="113" t="s">
        <v>976</v>
      </c>
      <c r="C2577" s="128" t="s">
        <v>35</v>
      </c>
      <c r="D2577" s="129">
        <v>36</v>
      </c>
      <c r="E2577" s="130">
        <v>1657</v>
      </c>
      <c r="F2577" s="130">
        <f>訂單詳細資料表格[[#This Row],[數量]]*訂單詳細資料表格[[#This Row],[售價]]</f>
        <v>59652</v>
      </c>
      <c r="G2577" s="131">
        <f>訂單詳細資料表格[[#This Row],[數量]]*VLOOKUP(訂單詳細資料表格[[#This Row],[產品編號]],產品資料表格[],4,FALSE)</f>
        <v>33516</v>
      </c>
    </row>
    <row r="2578" spans="2:7" ht="16.5" customHeight="1" x14ac:dyDescent="0.25">
      <c r="B2578" s="113" t="s">
        <v>976</v>
      </c>
      <c r="C2578" s="128" t="s">
        <v>34</v>
      </c>
      <c r="D2578" s="129">
        <v>45</v>
      </c>
      <c r="E2578" s="130">
        <v>859</v>
      </c>
      <c r="F2578" s="130">
        <f>訂單詳細資料表格[[#This Row],[數量]]*訂單詳細資料表格[[#This Row],[售價]]</f>
        <v>38655</v>
      </c>
      <c r="G2578" s="131">
        <f>訂單詳細資料表格[[#This Row],[數量]]*VLOOKUP(訂單詳細資料表格[[#This Row],[產品編號]],產品資料表格[],4,FALSE)</f>
        <v>30915</v>
      </c>
    </row>
    <row r="2579" spans="2:7" ht="16.5" customHeight="1" x14ac:dyDescent="0.25">
      <c r="B2579" s="113" t="s">
        <v>976</v>
      </c>
      <c r="C2579" s="128" t="s">
        <v>25</v>
      </c>
      <c r="D2579" s="129">
        <v>13</v>
      </c>
      <c r="E2579" s="130">
        <v>1421</v>
      </c>
      <c r="F2579" s="130">
        <f>訂單詳細資料表格[[#This Row],[數量]]*訂單詳細資料表格[[#This Row],[售價]]</f>
        <v>18473</v>
      </c>
      <c r="G2579" s="131">
        <f>訂單詳細資料表格[[#This Row],[數量]]*VLOOKUP(訂單詳細資料表格[[#This Row],[產品編號]],產品資料表格[],4,FALSE)</f>
        <v>8359</v>
      </c>
    </row>
    <row r="2580" spans="2:7" ht="16.5" customHeight="1" x14ac:dyDescent="0.25">
      <c r="B2580" s="113" t="s">
        <v>976</v>
      </c>
      <c r="C2580" s="128" t="s">
        <v>173</v>
      </c>
      <c r="D2580" s="129">
        <v>44</v>
      </c>
      <c r="E2580" s="130">
        <v>1332</v>
      </c>
      <c r="F2580" s="130">
        <f>訂單詳細資料表格[[#This Row],[數量]]*訂單詳細資料表格[[#This Row],[售價]]</f>
        <v>58608</v>
      </c>
      <c r="G2580" s="131">
        <f>訂單詳細資料表格[[#This Row],[數量]]*VLOOKUP(訂單詳細資料表格[[#This Row],[產品編號]],產品資料表格[],4,FALSE)</f>
        <v>31812</v>
      </c>
    </row>
    <row r="2581" spans="2:7" ht="16.5" customHeight="1" x14ac:dyDescent="0.25">
      <c r="B2581" s="113" t="s">
        <v>976</v>
      </c>
      <c r="C2581" s="128" t="s">
        <v>7</v>
      </c>
      <c r="D2581" s="129">
        <v>16</v>
      </c>
      <c r="E2581" s="130">
        <v>1474</v>
      </c>
      <c r="F2581" s="130">
        <f>訂單詳細資料表格[[#This Row],[數量]]*訂單詳細資料表格[[#This Row],[售價]]</f>
        <v>23584</v>
      </c>
      <c r="G2581" s="131">
        <f>訂單詳細資料表格[[#This Row],[數量]]*VLOOKUP(訂單詳細資料表格[[#This Row],[產品編號]],產品資料表格[],4,FALSE)</f>
        <v>18496</v>
      </c>
    </row>
    <row r="2582" spans="2:7" ht="16.5" customHeight="1" x14ac:dyDescent="0.25">
      <c r="B2582" s="113" t="s">
        <v>976</v>
      </c>
      <c r="C2582" s="128" t="s">
        <v>16</v>
      </c>
      <c r="D2582" s="129">
        <v>17</v>
      </c>
      <c r="E2582" s="130">
        <v>1549</v>
      </c>
      <c r="F2582" s="130">
        <f>訂單詳細資料表格[[#This Row],[數量]]*訂單詳細資料表格[[#This Row],[售價]]</f>
        <v>26333</v>
      </c>
      <c r="G2582" s="131">
        <f>訂單詳細資料表格[[#This Row],[數量]]*VLOOKUP(訂單詳細資料表格[[#This Row],[產品編號]],產品資料表格[],4,FALSE)</f>
        <v>15385</v>
      </c>
    </row>
    <row r="2583" spans="2:7" ht="16.5" customHeight="1" x14ac:dyDescent="0.25">
      <c r="B2583" s="113" t="s">
        <v>976</v>
      </c>
      <c r="C2583" s="128" t="s">
        <v>27</v>
      </c>
      <c r="D2583" s="129">
        <v>37</v>
      </c>
      <c r="E2583" s="130">
        <v>1768</v>
      </c>
      <c r="F2583" s="130">
        <f>訂單詳細資料表格[[#This Row],[數量]]*訂單詳細資料表格[[#This Row],[售價]]</f>
        <v>65416</v>
      </c>
      <c r="G2583" s="131">
        <f>訂單詳細資料表格[[#This Row],[數量]]*VLOOKUP(訂單詳細資料表格[[#This Row],[產品編號]],產品資料表格[],4,FALSE)</f>
        <v>37851</v>
      </c>
    </row>
    <row r="2584" spans="2:7" ht="16.5" customHeight="1" x14ac:dyDescent="0.25">
      <c r="B2584" s="113" t="s">
        <v>976</v>
      </c>
      <c r="C2584" s="128" t="s">
        <v>30</v>
      </c>
      <c r="D2584" s="129">
        <v>60</v>
      </c>
      <c r="E2584" s="130">
        <v>2633</v>
      </c>
      <c r="F2584" s="130">
        <f>訂單詳細資料表格[[#This Row],[數量]]*訂單詳細資料表格[[#This Row],[售價]]</f>
        <v>157980</v>
      </c>
      <c r="G2584" s="131">
        <f>訂單詳細資料表格[[#This Row],[數量]]*VLOOKUP(訂單詳細資料表格[[#This Row],[產品編號]],產品資料表格[],4,FALSE)</f>
        <v>69060</v>
      </c>
    </row>
    <row r="2585" spans="2:7" ht="16.5" customHeight="1" x14ac:dyDescent="0.25">
      <c r="B2585" s="113" t="s">
        <v>977</v>
      </c>
      <c r="C2585" s="128" t="s">
        <v>0</v>
      </c>
      <c r="D2585" s="129">
        <v>54</v>
      </c>
      <c r="E2585" s="130">
        <v>1523</v>
      </c>
      <c r="F2585" s="130">
        <f>訂單詳細資料表格[[#This Row],[數量]]*訂單詳細資料表格[[#This Row],[售價]]</f>
        <v>82242</v>
      </c>
      <c r="G2585" s="131">
        <f>訂單詳細資料表格[[#This Row],[數量]]*VLOOKUP(訂單詳細資料表格[[#This Row],[產品編號]],產品資料表格[],4,FALSE)</f>
        <v>59346</v>
      </c>
    </row>
    <row r="2586" spans="2:7" ht="16.5" customHeight="1" x14ac:dyDescent="0.25">
      <c r="B2586" s="113" t="s">
        <v>978</v>
      </c>
      <c r="C2586" s="128" t="s">
        <v>27</v>
      </c>
      <c r="D2586" s="129">
        <v>27</v>
      </c>
      <c r="E2586" s="130">
        <v>1302</v>
      </c>
      <c r="F2586" s="130">
        <f>訂單詳細資料表格[[#This Row],[數量]]*訂單詳細資料表格[[#This Row],[售價]]</f>
        <v>35154</v>
      </c>
      <c r="G2586" s="131">
        <f>訂單詳細資料表格[[#This Row],[數量]]*VLOOKUP(訂單詳細資料表格[[#This Row],[產品編號]],產品資料表格[],4,FALSE)</f>
        <v>27621</v>
      </c>
    </row>
    <row r="2587" spans="2:7" ht="16.5" customHeight="1" x14ac:dyDescent="0.25">
      <c r="B2587" s="113" t="s">
        <v>978</v>
      </c>
      <c r="C2587" s="128" t="s">
        <v>30</v>
      </c>
      <c r="D2587" s="129">
        <v>24</v>
      </c>
      <c r="E2587" s="130">
        <v>2565</v>
      </c>
      <c r="F2587" s="130">
        <f>訂單詳細資料表格[[#This Row],[數量]]*訂單詳細資料表格[[#This Row],[售價]]</f>
        <v>61560</v>
      </c>
      <c r="G2587" s="131">
        <f>訂單詳細資料表格[[#This Row],[數量]]*VLOOKUP(訂單詳細資料表格[[#This Row],[產品編號]],產品資料表格[],4,FALSE)</f>
        <v>27624</v>
      </c>
    </row>
    <row r="2588" spans="2:7" ht="16.5" customHeight="1" x14ac:dyDescent="0.25">
      <c r="B2588" s="113" t="s">
        <v>1203</v>
      </c>
      <c r="C2588" s="128" t="s">
        <v>29</v>
      </c>
      <c r="D2588" s="129">
        <v>45</v>
      </c>
      <c r="E2588" s="130">
        <v>1715</v>
      </c>
      <c r="F2588" s="130">
        <f>訂單詳細資料表格[[#This Row],[數量]]*訂單詳細資料表格[[#This Row],[售價]]</f>
        <v>77175</v>
      </c>
      <c r="G2588" s="131">
        <f>訂單詳細資料表格[[#This Row],[數量]]*VLOOKUP(訂單詳細資料表格[[#This Row],[產品編號]],產品資料表格[],4,FALSE)</f>
        <v>40365</v>
      </c>
    </row>
    <row r="2589" spans="2:7" ht="16.5" customHeight="1" x14ac:dyDescent="0.25">
      <c r="B2589" s="113" t="s">
        <v>979</v>
      </c>
      <c r="C2589" s="128" t="s">
        <v>35</v>
      </c>
      <c r="D2589" s="129">
        <v>24</v>
      </c>
      <c r="E2589" s="130">
        <v>1697</v>
      </c>
      <c r="F2589" s="130">
        <f>訂單詳細資料表格[[#This Row],[數量]]*訂單詳細資料表格[[#This Row],[售價]]</f>
        <v>40728</v>
      </c>
      <c r="G2589" s="131">
        <f>訂單詳細資料表格[[#This Row],[數量]]*VLOOKUP(訂單詳細資料表格[[#This Row],[產品編號]],產品資料表格[],4,FALSE)</f>
        <v>22344</v>
      </c>
    </row>
    <row r="2590" spans="2:7" ht="16.5" customHeight="1" x14ac:dyDescent="0.25">
      <c r="B2590" s="113" t="s">
        <v>979</v>
      </c>
      <c r="C2590" s="128" t="s">
        <v>12</v>
      </c>
      <c r="D2590" s="129">
        <v>50</v>
      </c>
      <c r="E2590" s="130">
        <v>2271</v>
      </c>
      <c r="F2590" s="130">
        <f>訂單詳細資料表格[[#This Row],[數量]]*訂單詳細資料表格[[#This Row],[售價]]</f>
        <v>113550</v>
      </c>
      <c r="G2590" s="131">
        <f>訂單詳細資料表格[[#This Row],[數量]]*VLOOKUP(訂單詳細資料表格[[#This Row],[產品編號]],產品資料表格[],4,FALSE)</f>
        <v>56100</v>
      </c>
    </row>
    <row r="2591" spans="2:7" ht="16.5" customHeight="1" x14ac:dyDescent="0.25">
      <c r="B2591" s="113" t="s">
        <v>979</v>
      </c>
      <c r="C2591" s="128" t="s">
        <v>30</v>
      </c>
      <c r="D2591" s="129">
        <v>21</v>
      </c>
      <c r="E2591" s="130">
        <v>2191</v>
      </c>
      <c r="F2591" s="130">
        <f>訂單詳細資料表格[[#This Row],[數量]]*訂單詳細資料表格[[#This Row],[售價]]</f>
        <v>46011</v>
      </c>
      <c r="G2591" s="131">
        <f>訂單詳細資料表格[[#This Row],[數量]]*VLOOKUP(訂單詳細資料表格[[#This Row],[產品編號]],產品資料表格[],4,FALSE)</f>
        <v>24171</v>
      </c>
    </row>
    <row r="2592" spans="2:7" ht="16.5" customHeight="1" x14ac:dyDescent="0.25">
      <c r="B2592" s="113" t="s">
        <v>979</v>
      </c>
      <c r="C2592" s="128" t="s">
        <v>31</v>
      </c>
      <c r="D2592" s="129">
        <v>26</v>
      </c>
      <c r="E2592" s="130">
        <v>1416</v>
      </c>
      <c r="F2592" s="130">
        <f>訂單詳細資料表格[[#This Row],[數量]]*訂單詳細資料表格[[#This Row],[售價]]</f>
        <v>36816</v>
      </c>
      <c r="G2592" s="131">
        <f>訂單詳細資料表格[[#This Row],[數量]]*VLOOKUP(訂單詳細資料表格[[#This Row],[產品編號]],產品資料表格[],4,FALSE)</f>
        <v>24622</v>
      </c>
    </row>
    <row r="2593" spans="2:7" ht="16.5" customHeight="1" x14ac:dyDescent="0.25">
      <c r="B2593" s="113" t="s">
        <v>980</v>
      </c>
      <c r="C2593" s="128" t="s">
        <v>41</v>
      </c>
      <c r="D2593" s="129">
        <v>49</v>
      </c>
      <c r="E2593" s="130">
        <v>1178</v>
      </c>
      <c r="F2593" s="130">
        <f>訂單詳細資料表格[[#This Row],[數量]]*訂單詳細資料表格[[#This Row],[售價]]</f>
        <v>57722</v>
      </c>
      <c r="G2593" s="131">
        <f>訂單詳細資料表格[[#This Row],[數量]]*VLOOKUP(訂單詳細資料表格[[#This Row],[產品編號]],產品資料表格[],4,FALSE)</f>
        <v>37975</v>
      </c>
    </row>
    <row r="2594" spans="2:7" ht="16.5" customHeight="1" x14ac:dyDescent="0.25">
      <c r="B2594" s="113" t="s">
        <v>980</v>
      </c>
      <c r="C2594" s="128" t="s">
        <v>38</v>
      </c>
      <c r="D2594" s="129">
        <v>22</v>
      </c>
      <c r="E2594" s="130">
        <v>2694</v>
      </c>
      <c r="F2594" s="130">
        <f>訂單詳細資料表格[[#This Row],[數量]]*訂單詳細資料表格[[#This Row],[售價]]</f>
        <v>59268</v>
      </c>
      <c r="G2594" s="131">
        <f>訂單詳細資料表格[[#This Row],[數量]]*VLOOKUP(訂單詳細資料表格[[#This Row],[產品編號]],產品資料表格[],4,FALSE)</f>
        <v>23496</v>
      </c>
    </row>
    <row r="2595" spans="2:7" ht="16.5" customHeight="1" x14ac:dyDescent="0.25">
      <c r="B2595" s="113" t="s">
        <v>1204</v>
      </c>
      <c r="C2595" s="128" t="s">
        <v>16</v>
      </c>
      <c r="D2595" s="129">
        <v>36</v>
      </c>
      <c r="E2595" s="130">
        <v>1279</v>
      </c>
      <c r="F2595" s="130">
        <f>訂單詳細資料表格[[#This Row],[數量]]*訂單詳細資料表格[[#This Row],[售價]]</f>
        <v>46044</v>
      </c>
      <c r="G2595" s="131">
        <f>訂單詳細資料表格[[#This Row],[數量]]*VLOOKUP(訂單詳細資料表格[[#This Row],[產品編號]],產品資料表格[],4,FALSE)</f>
        <v>32580</v>
      </c>
    </row>
    <row r="2596" spans="2:7" ht="16.5" customHeight="1" x14ac:dyDescent="0.25">
      <c r="B2596" s="113" t="s">
        <v>1204</v>
      </c>
      <c r="C2596" s="128" t="s">
        <v>42</v>
      </c>
      <c r="D2596" s="129">
        <v>36</v>
      </c>
      <c r="E2596" s="130">
        <v>2064</v>
      </c>
      <c r="F2596" s="130">
        <f>訂單詳細資料表格[[#This Row],[數量]]*訂單詳細資料表格[[#This Row],[售價]]</f>
        <v>74304</v>
      </c>
      <c r="G2596" s="131">
        <f>訂單詳細資料表格[[#This Row],[數量]]*VLOOKUP(訂單詳細資料表格[[#This Row],[產品編號]],產品資料表格[],4,FALSE)</f>
        <v>41472</v>
      </c>
    </row>
    <row r="2597" spans="2:7" ht="16.5" customHeight="1" x14ac:dyDescent="0.25">
      <c r="B2597" s="113" t="s">
        <v>1204</v>
      </c>
      <c r="C2597" s="128" t="s">
        <v>48</v>
      </c>
      <c r="D2597" s="129">
        <v>60</v>
      </c>
      <c r="E2597" s="130">
        <v>379</v>
      </c>
      <c r="F2597" s="130">
        <f>訂單詳細資料表格[[#This Row],[數量]]*訂單詳細資料表格[[#This Row],[售價]]</f>
        <v>22740</v>
      </c>
      <c r="G2597" s="131">
        <f>訂單詳細資料表格[[#This Row],[數量]]*VLOOKUP(訂單詳細資料表格[[#This Row],[產品編號]],產品資料表格[],4,FALSE)</f>
        <v>10980</v>
      </c>
    </row>
    <row r="2598" spans="2:7" ht="16.5" customHeight="1" x14ac:dyDescent="0.25">
      <c r="B2598" s="113" t="s">
        <v>1205</v>
      </c>
      <c r="C2598" s="128" t="s">
        <v>45</v>
      </c>
      <c r="D2598" s="129">
        <v>38</v>
      </c>
      <c r="E2598" s="130">
        <v>1543</v>
      </c>
      <c r="F2598" s="130">
        <f>訂單詳細資料表格[[#This Row],[數量]]*訂單詳細資料表格[[#This Row],[售價]]</f>
        <v>58634</v>
      </c>
      <c r="G2598" s="131">
        <f>訂單詳細資料表格[[#This Row],[數量]]*VLOOKUP(訂單詳細資料表格[[#This Row],[產品編號]],產品資料表格[],4,FALSE)</f>
        <v>22724</v>
      </c>
    </row>
    <row r="2599" spans="2:7" ht="16.5" customHeight="1" x14ac:dyDescent="0.25">
      <c r="B2599" s="113" t="s">
        <v>981</v>
      </c>
      <c r="C2599" s="128" t="s">
        <v>47</v>
      </c>
      <c r="D2599" s="129">
        <v>49</v>
      </c>
      <c r="E2599" s="130">
        <v>321</v>
      </c>
      <c r="F2599" s="130">
        <f>訂單詳細資料表格[[#This Row],[數量]]*訂單詳細資料表格[[#This Row],[售價]]</f>
        <v>15729</v>
      </c>
      <c r="G2599" s="131">
        <f>訂單詳細資料表格[[#This Row],[數量]]*VLOOKUP(訂單詳細資料表格[[#This Row],[產品編號]],產品資料表格[],4,FALSE)</f>
        <v>11319</v>
      </c>
    </row>
    <row r="2600" spans="2:7" ht="16.5" customHeight="1" x14ac:dyDescent="0.25">
      <c r="B2600" s="113" t="s">
        <v>981</v>
      </c>
      <c r="C2600" s="128" t="s">
        <v>16</v>
      </c>
      <c r="D2600" s="129">
        <v>48</v>
      </c>
      <c r="E2600" s="130">
        <v>1648</v>
      </c>
      <c r="F2600" s="130">
        <f>訂單詳細資料表格[[#This Row],[數量]]*訂單詳細資料表格[[#This Row],[售價]]</f>
        <v>79104</v>
      </c>
      <c r="G2600" s="131">
        <f>訂單詳細資料表格[[#This Row],[數量]]*VLOOKUP(訂單詳細資料表格[[#This Row],[產品編號]],產品資料表格[],4,FALSE)</f>
        <v>43440</v>
      </c>
    </row>
    <row r="2601" spans="2:7" ht="16.5" customHeight="1" x14ac:dyDescent="0.25">
      <c r="B2601" s="113" t="s">
        <v>981</v>
      </c>
      <c r="C2601" s="128" t="s">
        <v>27</v>
      </c>
      <c r="D2601" s="129">
        <v>72</v>
      </c>
      <c r="E2601" s="130">
        <v>1870</v>
      </c>
      <c r="F2601" s="130">
        <f>訂單詳細資料表格[[#This Row],[數量]]*訂單詳細資料表格[[#This Row],[售價]]</f>
        <v>134640</v>
      </c>
      <c r="G2601" s="131">
        <f>訂單詳細資料表格[[#This Row],[數量]]*VLOOKUP(訂單詳細資料表格[[#This Row],[產品編號]],產品資料表格[],4,FALSE)</f>
        <v>73656</v>
      </c>
    </row>
    <row r="2602" spans="2:7" ht="16.5" customHeight="1" x14ac:dyDescent="0.25">
      <c r="B2602" s="113" t="s">
        <v>1206</v>
      </c>
      <c r="C2602" s="128" t="s">
        <v>34</v>
      </c>
      <c r="D2602" s="129">
        <v>25</v>
      </c>
      <c r="E2602" s="130">
        <v>1375</v>
      </c>
      <c r="F2602" s="130">
        <f>訂單詳細資料表格[[#This Row],[數量]]*訂單詳細資料表格[[#This Row],[售價]]</f>
        <v>34375</v>
      </c>
      <c r="G2602" s="131">
        <f>訂單詳細資料表格[[#This Row],[數量]]*VLOOKUP(訂單詳細資料表格[[#This Row],[產品編號]],產品資料表格[],4,FALSE)</f>
        <v>17175</v>
      </c>
    </row>
    <row r="2603" spans="2:7" ht="16.5" customHeight="1" x14ac:dyDescent="0.25">
      <c r="B2603" s="113" t="s">
        <v>982</v>
      </c>
      <c r="C2603" s="128" t="s">
        <v>17</v>
      </c>
      <c r="D2603" s="129">
        <v>38</v>
      </c>
      <c r="E2603" s="130">
        <v>177</v>
      </c>
      <c r="F2603" s="130">
        <f>訂單詳細資料表格[[#This Row],[數量]]*訂單詳細資料表格[[#This Row],[售價]]</f>
        <v>6726</v>
      </c>
      <c r="G2603" s="131">
        <f>訂單詳細資料表格[[#This Row],[數量]]*VLOOKUP(訂單詳細資料表格[[#This Row],[產品編號]],產品資料表格[],4,FALSE)</f>
        <v>4028</v>
      </c>
    </row>
    <row r="2604" spans="2:7" ht="16.5" customHeight="1" x14ac:dyDescent="0.25">
      <c r="B2604" s="113" t="s">
        <v>982</v>
      </c>
      <c r="C2604" s="128" t="s">
        <v>173</v>
      </c>
      <c r="D2604" s="129">
        <v>15</v>
      </c>
      <c r="E2604" s="130">
        <v>1273</v>
      </c>
      <c r="F2604" s="130">
        <f>訂單詳細資料表格[[#This Row],[數量]]*訂單詳細資料表格[[#This Row],[售價]]</f>
        <v>19095</v>
      </c>
      <c r="G2604" s="131">
        <f>訂單詳細資料表格[[#This Row],[數量]]*VLOOKUP(訂單詳細資料表格[[#This Row],[產品編號]],產品資料表格[],4,FALSE)</f>
        <v>10845</v>
      </c>
    </row>
    <row r="2605" spans="2:7" ht="16.5" customHeight="1" x14ac:dyDescent="0.25">
      <c r="B2605" s="113" t="s">
        <v>982</v>
      </c>
      <c r="C2605" s="128" t="s">
        <v>27</v>
      </c>
      <c r="D2605" s="129">
        <v>40</v>
      </c>
      <c r="E2605" s="130">
        <v>1610</v>
      </c>
      <c r="F2605" s="130">
        <f>訂單詳細資料表格[[#This Row],[數量]]*訂單詳細資料表格[[#This Row],[售價]]</f>
        <v>64400</v>
      </c>
      <c r="G2605" s="131">
        <f>訂單詳細資料表格[[#This Row],[數量]]*VLOOKUP(訂單詳細資料表格[[#This Row],[產品編號]],產品資料表格[],4,FALSE)</f>
        <v>40920</v>
      </c>
    </row>
    <row r="2606" spans="2:7" ht="16.5" customHeight="1" x14ac:dyDescent="0.25">
      <c r="B2606" s="113" t="s">
        <v>982</v>
      </c>
      <c r="C2606" s="128" t="s">
        <v>53</v>
      </c>
      <c r="D2606" s="129">
        <v>13</v>
      </c>
      <c r="E2606" s="130">
        <v>1260</v>
      </c>
      <c r="F2606" s="130">
        <f>訂單詳細資料表格[[#This Row],[數量]]*訂單詳細資料表格[[#This Row],[售價]]</f>
        <v>16380</v>
      </c>
      <c r="G2606" s="131">
        <f>訂單詳細資料表格[[#This Row],[數量]]*VLOOKUP(訂單詳細資料表格[[#This Row],[產品編號]],產品資料表格[],4,FALSE)</f>
        <v>9841</v>
      </c>
    </row>
    <row r="2607" spans="2:7" ht="16.5" customHeight="1" x14ac:dyDescent="0.25">
      <c r="B2607" s="113" t="s">
        <v>1207</v>
      </c>
      <c r="C2607" s="128" t="s">
        <v>47</v>
      </c>
      <c r="D2607" s="129">
        <v>50</v>
      </c>
      <c r="E2607" s="130">
        <v>416</v>
      </c>
      <c r="F2607" s="130">
        <f>訂單詳細資料表格[[#This Row],[數量]]*訂單詳細資料表格[[#This Row],[售價]]</f>
        <v>20800</v>
      </c>
      <c r="G2607" s="131">
        <f>訂單詳細資料表格[[#This Row],[數量]]*VLOOKUP(訂單詳細資料表格[[#This Row],[產品編號]],產品資料表格[],4,FALSE)</f>
        <v>11550</v>
      </c>
    </row>
    <row r="2608" spans="2:7" ht="16.5" customHeight="1" x14ac:dyDescent="0.25">
      <c r="B2608" s="113" t="s">
        <v>983</v>
      </c>
      <c r="C2608" s="128" t="s">
        <v>13</v>
      </c>
      <c r="D2608" s="129">
        <v>13</v>
      </c>
      <c r="E2608" s="130">
        <v>432</v>
      </c>
      <c r="F2608" s="130">
        <f>訂單詳細資料表格[[#This Row],[數量]]*訂單詳細資料表格[[#This Row],[售價]]</f>
        <v>5616</v>
      </c>
      <c r="G2608" s="131">
        <f>訂單詳細資料表格[[#This Row],[數量]]*VLOOKUP(訂單詳細資料表格[[#This Row],[產品編號]],產品資料表格[],4,FALSE)</f>
        <v>3068</v>
      </c>
    </row>
    <row r="2609" spans="2:7" ht="16.5" customHeight="1" x14ac:dyDescent="0.25">
      <c r="B2609" s="113" t="s">
        <v>983</v>
      </c>
      <c r="C2609" s="128" t="s">
        <v>29</v>
      </c>
      <c r="D2609" s="129">
        <v>38</v>
      </c>
      <c r="E2609" s="130">
        <v>1409</v>
      </c>
      <c r="F2609" s="130">
        <f>訂單詳細資料表格[[#This Row],[數量]]*訂單詳細資料表格[[#This Row],[售價]]</f>
        <v>53542</v>
      </c>
      <c r="G2609" s="131">
        <f>訂單詳細資料表格[[#This Row],[數量]]*VLOOKUP(訂單詳細資料表格[[#This Row],[產品編號]],產品資料表格[],4,FALSE)</f>
        <v>34086</v>
      </c>
    </row>
    <row r="2610" spans="2:7" ht="16.5" customHeight="1" x14ac:dyDescent="0.25">
      <c r="B2610" s="113" t="s">
        <v>984</v>
      </c>
      <c r="C2610" s="128" t="s">
        <v>16</v>
      </c>
      <c r="D2610" s="129">
        <v>13</v>
      </c>
      <c r="E2610" s="130">
        <v>2328</v>
      </c>
      <c r="F2610" s="130">
        <f>訂單詳細資料表格[[#This Row],[數量]]*訂單詳細資料表格[[#This Row],[售價]]</f>
        <v>30264</v>
      </c>
      <c r="G2610" s="131">
        <f>訂單詳細資料表格[[#This Row],[數量]]*VLOOKUP(訂單詳細資料表格[[#This Row],[產品編號]],產品資料表格[],4,FALSE)</f>
        <v>11765</v>
      </c>
    </row>
    <row r="2611" spans="2:7" ht="16.5" customHeight="1" x14ac:dyDescent="0.25">
      <c r="B2611" s="113" t="s">
        <v>984</v>
      </c>
      <c r="C2611" s="128" t="s">
        <v>43</v>
      </c>
      <c r="D2611" s="129">
        <v>41</v>
      </c>
      <c r="E2611" s="130">
        <v>1856</v>
      </c>
      <c r="F2611" s="130">
        <f>訂單詳細資料表格[[#This Row],[數量]]*訂單詳細資料表格[[#This Row],[售價]]</f>
        <v>76096</v>
      </c>
      <c r="G2611" s="131">
        <f>訂單詳細資料表格[[#This Row],[數量]]*VLOOKUP(訂單詳細資料表格[[#This Row],[產品編號]],產品資料表格[],4,FALSE)</f>
        <v>43173</v>
      </c>
    </row>
    <row r="2612" spans="2:7" ht="16.5" customHeight="1" x14ac:dyDescent="0.25">
      <c r="B2612" s="113" t="s">
        <v>984</v>
      </c>
      <c r="C2612" s="128" t="s">
        <v>51</v>
      </c>
      <c r="D2612" s="129">
        <v>41</v>
      </c>
      <c r="E2612" s="130">
        <v>2088</v>
      </c>
      <c r="F2612" s="130">
        <f>訂單詳細資料表格[[#This Row],[數量]]*訂單詳細資料表格[[#This Row],[售價]]</f>
        <v>85608</v>
      </c>
      <c r="G2612" s="131">
        <f>訂單詳細資料表格[[#This Row],[數量]]*VLOOKUP(訂單詳細資料表格[[#This Row],[產品編號]],產品資料表格[],4,FALSE)</f>
        <v>46945</v>
      </c>
    </row>
    <row r="2613" spans="2:7" ht="16.5" customHeight="1" x14ac:dyDescent="0.25">
      <c r="B2613" s="113" t="s">
        <v>1208</v>
      </c>
      <c r="C2613" s="128" t="s">
        <v>7</v>
      </c>
      <c r="D2613" s="129">
        <v>52</v>
      </c>
      <c r="E2613" s="130">
        <v>2078</v>
      </c>
      <c r="F2613" s="130">
        <f>訂單詳細資料表格[[#This Row],[數量]]*訂單詳細資料表格[[#This Row],[售價]]</f>
        <v>108056</v>
      </c>
      <c r="G2613" s="131">
        <f>訂單詳細資料表格[[#This Row],[數量]]*VLOOKUP(訂單詳細資料表格[[#This Row],[產品編號]],產品資料表格[],4,FALSE)</f>
        <v>60112</v>
      </c>
    </row>
    <row r="2614" spans="2:7" ht="16.5" customHeight="1" x14ac:dyDescent="0.25">
      <c r="B2614" s="113" t="s">
        <v>985</v>
      </c>
      <c r="C2614" s="128" t="s">
        <v>2</v>
      </c>
      <c r="D2614" s="129">
        <v>62</v>
      </c>
      <c r="E2614" s="130">
        <v>571</v>
      </c>
      <c r="F2614" s="130">
        <f>訂單詳細資料表格[[#This Row],[數量]]*訂單詳細資料表格[[#This Row],[售價]]</f>
        <v>35402</v>
      </c>
      <c r="G2614" s="131">
        <f>訂單詳細資料表格[[#This Row],[數量]]*VLOOKUP(訂單詳細資料表格[[#This Row],[產品編號]],產品資料表格[],4,FALSE)</f>
        <v>26350</v>
      </c>
    </row>
    <row r="2615" spans="2:7" ht="16.5" customHeight="1" x14ac:dyDescent="0.25">
      <c r="B2615" s="113" t="s">
        <v>986</v>
      </c>
      <c r="C2615" s="128" t="s">
        <v>0</v>
      </c>
      <c r="D2615" s="129">
        <v>62</v>
      </c>
      <c r="E2615" s="130">
        <v>2086</v>
      </c>
      <c r="F2615" s="130">
        <f>訂單詳細資料表格[[#This Row],[數量]]*訂單詳細資料表格[[#This Row],[售價]]</f>
        <v>129332</v>
      </c>
      <c r="G2615" s="131">
        <f>訂單詳細資料表格[[#This Row],[數量]]*VLOOKUP(訂單詳細資料表格[[#This Row],[產品編號]],產品資料表格[],4,FALSE)</f>
        <v>68138</v>
      </c>
    </row>
    <row r="2616" spans="2:7" ht="16.5" customHeight="1" x14ac:dyDescent="0.25">
      <c r="B2616" s="113" t="s">
        <v>986</v>
      </c>
      <c r="C2616" s="128" t="s">
        <v>13</v>
      </c>
      <c r="D2616" s="129">
        <v>37</v>
      </c>
      <c r="E2616" s="130">
        <v>546</v>
      </c>
      <c r="F2616" s="130">
        <f>訂單詳細資料表格[[#This Row],[數量]]*訂單詳細資料表格[[#This Row],[售價]]</f>
        <v>20202</v>
      </c>
      <c r="G2616" s="131">
        <f>訂單詳細資料表格[[#This Row],[數量]]*VLOOKUP(訂單詳細資料表格[[#This Row],[產品編號]],產品資料表格[],4,FALSE)</f>
        <v>8732</v>
      </c>
    </row>
    <row r="2617" spans="2:7" ht="16.5" customHeight="1" x14ac:dyDescent="0.25">
      <c r="B2617" s="113" t="s">
        <v>986</v>
      </c>
      <c r="C2617" s="128" t="s">
        <v>27</v>
      </c>
      <c r="D2617" s="129">
        <v>27</v>
      </c>
      <c r="E2617" s="130">
        <v>1808</v>
      </c>
      <c r="F2617" s="130">
        <f>訂單詳細資料表格[[#This Row],[數量]]*訂單詳細資料表格[[#This Row],[售價]]</f>
        <v>48816</v>
      </c>
      <c r="G2617" s="131">
        <f>訂單詳細資料表格[[#This Row],[數量]]*VLOOKUP(訂單詳細資料表格[[#This Row],[產品編號]],產品資料表格[],4,FALSE)</f>
        <v>27621</v>
      </c>
    </row>
    <row r="2618" spans="2:7" ht="16.5" customHeight="1" x14ac:dyDescent="0.25">
      <c r="B2618" s="113" t="s">
        <v>1209</v>
      </c>
      <c r="C2618" s="128" t="s">
        <v>41</v>
      </c>
      <c r="D2618" s="129">
        <v>25</v>
      </c>
      <c r="E2618" s="130">
        <v>1218</v>
      </c>
      <c r="F2618" s="130">
        <f>訂單詳細資料表格[[#This Row],[數量]]*訂單詳細資料表格[[#This Row],[售價]]</f>
        <v>30450</v>
      </c>
      <c r="G2618" s="131">
        <f>訂單詳細資料表格[[#This Row],[數量]]*VLOOKUP(訂單詳細資料表格[[#This Row],[產品編號]],產品資料表格[],4,FALSE)</f>
        <v>19375</v>
      </c>
    </row>
    <row r="2619" spans="2:7" ht="16.5" customHeight="1" x14ac:dyDescent="0.25">
      <c r="B2619" s="113" t="s">
        <v>987</v>
      </c>
      <c r="C2619" s="128" t="s">
        <v>14</v>
      </c>
      <c r="D2619" s="129">
        <v>22</v>
      </c>
      <c r="E2619" s="130">
        <v>1351</v>
      </c>
      <c r="F2619" s="130">
        <f>訂單詳細資料表格[[#This Row],[數量]]*訂單詳細資料表格[[#This Row],[售價]]</f>
        <v>29722</v>
      </c>
      <c r="G2619" s="131">
        <f>訂單詳細資料表格[[#This Row],[數量]]*VLOOKUP(訂單詳細資料表格[[#This Row],[產品編號]],產品資料表格[],4,FALSE)</f>
        <v>13420</v>
      </c>
    </row>
    <row r="2620" spans="2:7" ht="16.5" customHeight="1" x14ac:dyDescent="0.25">
      <c r="B2620" s="113" t="s">
        <v>987</v>
      </c>
      <c r="C2620" s="128" t="s">
        <v>22</v>
      </c>
      <c r="D2620" s="129">
        <v>55</v>
      </c>
      <c r="E2620" s="130">
        <v>1467</v>
      </c>
      <c r="F2620" s="130">
        <f>訂單詳細資料表格[[#This Row],[數量]]*訂單詳細資料表格[[#This Row],[售價]]</f>
        <v>80685</v>
      </c>
      <c r="G2620" s="131">
        <f>訂單詳細資料表格[[#This Row],[數量]]*VLOOKUP(訂單詳細資料表格[[#This Row],[產品編號]],產品資料表格[],4,FALSE)</f>
        <v>45210</v>
      </c>
    </row>
    <row r="2621" spans="2:7" ht="16.5" customHeight="1" x14ac:dyDescent="0.25">
      <c r="B2621" s="113" t="s">
        <v>987</v>
      </c>
      <c r="C2621" s="128" t="s">
        <v>15</v>
      </c>
      <c r="D2621" s="129">
        <v>37</v>
      </c>
      <c r="E2621" s="130">
        <v>988</v>
      </c>
      <c r="F2621" s="130">
        <f>訂單詳細資料表格[[#This Row],[數量]]*訂單詳細資料表格[[#This Row],[售價]]</f>
        <v>36556</v>
      </c>
      <c r="G2621" s="131">
        <f>訂單詳細資料表格[[#This Row],[數量]]*VLOOKUP(訂單詳細資料表格[[#This Row],[產品編號]],產品資料表格[],4,FALSE)</f>
        <v>24383</v>
      </c>
    </row>
    <row r="2622" spans="2:7" ht="16.5" customHeight="1" x14ac:dyDescent="0.25">
      <c r="B2622" s="113" t="s">
        <v>987</v>
      </c>
      <c r="C2622" s="128" t="s">
        <v>46</v>
      </c>
      <c r="D2622" s="129">
        <v>11</v>
      </c>
      <c r="E2622" s="130">
        <v>1500</v>
      </c>
      <c r="F2622" s="130">
        <f>訂單詳細資料表格[[#This Row],[數量]]*訂單詳細資料表格[[#This Row],[售價]]</f>
        <v>16500</v>
      </c>
      <c r="G2622" s="131">
        <f>訂單詳細資料表格[[#This Row],[數量]]*VLOOKUP(訂單詳細資料表格[[#This Row],[產品編號]],產品資料表格[],4,FALSE)</f>
        <v>12694</v>
      </c>
    </row>
    <row r="2623" spans="2:7" ht="16.5" customHeight="1" x14ac:dyDescent="0.25">
      <c r="B2623" s="113" t="s">
        <v>987</v>
      </c>
      <c r="C2623" s="128" t="s">
        <v>50</v>
      </c>
      <c r="D2623" s="129">
        <v>32</v>
      </c>
      <c r="E2623" s="130">
        <v>420</v>
      </c>
      <c r="F2623" s="130">
        <f>訂單詳細資料表格[[#This Row],[數量]]*訂單詳細資料表格[[#This Row],[售價]]</f>
        <v>13440</v>
      </c>
      <c r="G2623" s="131">
        <f>訂單詳細資料表格[[#This Row],[數量]]*VLOOKUP(訂單詳細資料表格[[#This Row],[產品編號]],產品資料表格[],4,FALSE)</f>
        <v>7808</v>
      </c>
    </row>
    <row r="2624" spans="2:7" ht="16.5" customHeight="1" x14ac:dyDescent="0.25">
      <c r="B2624" s="113" t="s">
        <v>987</v>
      </c>
      <c r="C2624" s="128" t="s">
        <v>5</v>
      </c>
      <c r="D2624" s="129">
        <v>22</v>
      </c>
      <c r="E2624" s="130">
        <v>537</v>
      </c>
      <c r="F2624" s="130">
        <f>訂單詳細資料表格[[#This Row],[數量]]*訂單詳細資料表格[[#This Row],[售價]]</f>
        <v>11814</v>
      </c>
      <c r="G2624" s="131">
        <f>訂單詳細資料表格[[#This Row],[數量]]*VLOOKUP(訂單詳細資料表格[[#This Row],[產品編號]],產品資料表格[],4,FALSE)</f>
        <v>4620</v>
      </c>
    </row>
    <row r="2625" spans="2:7" ht="16.5" customHeight="1" x14ac:dyDescent="0.25">
      <c r="B2625" s="113" t="s">
        <v>987</v>
      </c>
      <c r="C2625" s="128" t="s">
        <v>19</v>
      </c>
      <c r="D2625" s="129">
        <v>43</v>
      </c>
      <c r="E2625" s="130">
        <v>376</v>
      </c>
      <c r="F2625" s="130">
        <f>訂單詳細資料表格[[#This Row],[數量]]*訂單詳細資料表格[[#This Row],[售價]]</f>
        <v>16168</v>
      </c>
      <c r="G2625" s="131">
        <f>訂單詳細資料表格[[#This Row],[數量]]*VLOOKUP(訂單詳細資料表格[[#This Row],[產品編號]],產品資料表格[],4,FALSE)</f>
        <v>12900</v>
      </c>
    </row>
    <row r="2626" spans="2:7" ht="16.5" customHeight="1" x14ac:dyDescent="0.25">
      <c r="B2626" s="113" t="s">
        <v>988</v>
      </c>
      <c r="C2626" s="128" t="s">
        <v>19</v>
      </c>
      <c r="D2626" s="129">
        <v>49</v>
      </c>
      <c r="E2626" s="130">
        <v>498</v>
      </c>
      <c r="F2626" s="130">
        <f>訂單詳細資料表格[[#This Row],[數量]]*訂單詳細資料表格[[#This Row],[售價]]</f>
        <v>24402</v>
      </c>
      <c r="G2626" s="131">
        <f>訂單詳細資料表格[[#This Row],[數量]]*VLOOKUP(訂單詳細資料表格[[#This Row],[產品編號]],產品資料表格[],4,FALSE)</f>
        <v>14700</v>
      </c>
    </row>
    <row r="2627" spans="2:7" ht="16.5" customHeight="1" x14ac:dyDescent="0.25">
      <c r="B2627" s="113" t="s">
        <v>1210</v>
      </c>
      <c r="C2627" s="128" t="s">
        <v>22</v>
      </c>
      <c r="D2627" s="129">
        <v>47</v>
      </c>
      <c r="E2627" s="130">
        <v>1197</v>
      </c>
      <c r="F2627" s="130">
        <f>訂單詳細資料表格[[#This Row],[數量]]*訂單詳細資料表格[[#This Row],[售價]]</f>
        <v>56259</v>
      </c>
      <c r="G2627" s="131">
        <f>訂單詳細資料表格[[#This Row],[數量]]*VLOOKUP(訂單詳細資料表格[[#This Row],[產品編號]],產品資料表格[],4,FALSE)</f>
        <v>38634</v>
      </c>
    </row>
    <row r="2628" spans="2:7" ht="16.5" customHeight="1" x14ac:dyDescent="0.25">
      <c r="B2628" s="113" t="s">
        <v>1210</v>
      </c>
      <c r="C2628" s="128" t="s">
        <v>31</v>
      </c>
      <c r="D2628" s="129">
        <v>27</v>
      </c>
      <c r="E2628" s="130">
        <v>1947</v>
      </c>
      <c r="F2628" s="130">
        <f>訂單詳細資料表格[[#This Row],[數量]]*訂單詳細資料表格[[#This Row],[售價]]</f>
        <v>52569</v>
      </c>
      <c r="G2628" s="131">
        <f>訂單詳細資料表格[[#This Row],[數量]]*VLOOKUP(訂單詳細資料表格[[#This Row],[產品編號]],產品資料表格[],4,FALSE)</f>
        <v>25569</v>
      </c>
    </row>
    <row r="2629" spans="2:7" ht="16.5" customHeight="1" x14ac:dyDescent="0.25">
      <c r="B2629" s="113" t="s">
        <v>989</v>
      </c>
      <c r="C2629" s="128" t="s">
        <v>16</v>
      </c>
      <c r="D2629" s="129">
        <v>38</v>
      </c>
      <c r="E2629" s="130">
        <v>1794</v>
      </c>
      <c r="F2629" s="130">
        <f>訂單詳細資料表格[[#This Row],[數量]]*訂單詳細資料表格[[#This Row],[售價]]</f>
        <v>68172</v>
      </c>
      <c r="G2629" s="131">
        <f>訂單詳細資料表格[[#This Row],[數量]]*VLOOKUP(訂單詳細資料表格[[#This Row],[產品編號]],產品資料表格[],4,FALSE)</f>
        <v>34390</v>
      </c>
    </row>
    <row r="2630" spans="2:7" ht="16.5" customHeight="1" x14ac:dyDescent="0.25">
      <c r="B2630" s="113" t="s">
        <v>989</v>
      </c>
      <c r="C2630" s="128" t="s">
        <v>42</v>
      </c>
      <c r="D2630" s="129">
        <v>22</v>
      </c>
      <c r="E2630" s="130">
        <v>1611</v>
      </c>
      <c r="F2630" s="130">
        <f>訂單詳細資料表格[[#This Row],[數量]]*訂單詳細資料表格[[#This Row],[售價]]</f>
        <v>35442</v>
      </c>
      <c r="G2630" s="131">
        <f>訂單詳細資料表格[[#This Row],[數量]]*VLOOKUP(訂單詳細資料表格[[#This Row],[產品編號]],產品資料表格[],4,FALSE)</f>
        <v>25344</v>
      </c>
    </row>
    <row r="2631" spans="2:7" ht="16.5" customHeight="1" x14ac:dyDescent="0.25">
      <c r="B2631" s="113" t="s">
        <v>989</v>
      </c>
      <c r="C2631" s="128" t="s">
        <v>44</v>
      </c>
      <c r="D2631" s="129">
        <v>37</v>
      </c>
      <c r="E2631" s="130">
        <v>1105</v>
      </c>
      <c r="F2631" s="130">
        <f>訂單詳細資料表格[[#This Row],[數量]]*訂單詳細資料表格[[#This Row],[售價]]</f>
        <v>40885</v>
      </c>
      <c r="G2631" s="131">
        <f>訂單詳細資料表格[[#This Row],[數量]]*VLOOKUP(訂單詳細資料表格[[#This Row],[產品編號]],產品資料表格[],4,FALSE)</f>
        <v>20313</v>
      </c>
    </row>
    <row r="2632" spans="2:7" ht="16.5" customHeight="1" x14ac:dyDescent="0.25">
      <c r="B2632" s="113" t="s">
        <v>989</v>
      </c>
      <c r="C2632" s="128" t="s">
        <v>47</v>
      </c>
      <c r="D2632" s="129">
        <v>29</v>
      </c>
      <c r="E2632" s="130">
        <v>418</v>
      </c>
      <c r="F2632" s="130">
        <f>訂單詳細資料表格[[#This Row],[數量]]*訂單詳細資料表格[[#This Row],[售價]]</f>
        <v>12122</v>
      </c>
      <c r="G2632" s="131">
        <f>訂單詳細資料表格[[#This Row],[數量]]*VLOOKUP(訂單詳細資料表格[[#This Row],[產品編號]],產品資料表格[],4,FALSE)</f>
        <v>6699</v>
      </c>
    </row>
    <row r="2633" spans="2:7" ht="16.5" customHeight="1" x14ac:dyDescent="0.25">
      <c r="B2633" s="113" t="s">
        <v>989</v>
      </c>
      <c r="C2633" s="128" t="s">
        <v>17</v>
      </c>
      <c r="D2633" s="129">
        <v>54</v>
      </c>
      <c r="E2633" s="130">
        <v>211</v>
      </c>
      <c r="F2633" s="130">
        <f>訂單詳細資料表格[[#This Row],[數量]]*訂單詳細資料表格[[#This Row],[售價]]</f>
        <v>11394</v>
      </c>
      <c r="G2633" s="131">
        <f>訂單詳細資料表格[[#This Row],[數量]]*VLOOKUP(訂單詳細資料表格[[#This Row],[產品編號]],產品資料表格[],4,FALSE)</f>
        <v>5724</v>
      </c>
    </row>
    <row r="2634" spans="2:7" ht="16.5" customHeight="1" x14ac:dyDescent="0.25">
      <c r="B2634" s="113" t="s">
        <v>1211</v>
      </c>
      <c r="C2634" s="128" t="s">
        <v>38</v>
      </c>
      <c r="D2634" s="129">
        <v>63</v>
      </c>
      <c r="E2634" s="130">
        <v>2527</v>
      </c>
      <c r="F2634" s="130">
        <f>訂單詳細資料表格[[#This Row],[數量]]*訂單詳細資料表格[[#This Row],[售價]]</f>
        <v>159201</v>
      </c>
      <c r="G2634" s="131">
        <f>訂單詳細資料表格[[#This Row],[數量]]*VLOOKUP(訂單詳細資料表格[[#This Row],[產品編號]],產品資料表格[],4,FALSE)</f>
        <v>67284</v>
      </c>
    </row>
    <row r="2635" spans="2:7" ht="16.5" customHeight="1" x14ac:dyDescent="0.25">
      <c r="B2635" s="113" t="s">
        <v>1211</v>
      </c>
      <c r="C2635" s="128" t="s">
        <v>17</v>
      </c>
      <c r="D2635" s="129">
        <v>48</v>
      </c>
      <c r="E2635" s="130">
        <v>163</v>
      </c>
      <c r="F2635" s="130">
        <f>訂單詳細資料表格[[#This Row],[數量]]*訂單詳細資料表格[[#This Row],[售價]]</f>
        <v>7824</v>
      </c>
      <c r="G2635" s="131">
        <f>訂單詳細資料表格[[#This Row],[數量]]*VLOOKUP(訂單詳細資料表格[[#This Row],[產品編號]],產品資料表格[],4,FALSE)</f>
        <v>5088</v>
      </c>
    </row>
    <row r="2636" spans="2:7" ht="16.5" customHeight="1" x14ac:dyDescent="0.25">
      <c r="B2636" s="113" t="s">
        <v>1211</v>
      </c>
      <c r="C2636" s="128" t="s">
        <v>34</v>
      </c>
      <c r="D2636" s="129">
        <v>50</v>
      </c>
      <c r="E2636" s="130">
        <v>1432</v>
      </c>
      <c r="F2636" s="130">
        <f>訂單詳細資料表格[[#This Row],[數量]]*訂單詳細資料表格[[#This Row],[售價]]</f>
        <v>71600</v>
      </c>
      <c r="G2636" s="131">
        <f>訂單詳細資料表格[[#This Row],[數量]]*VLOOKUP(訂單詳細資料表格[[#This Row],[產品編號]],產品資料表格[],4,FALSE)</f>
        <v>34350</v>
      </c>
    </row>
    <row r="2637" spans="2:7" ht="16.5" customHeight="1" x14ac:dyDescent="0.25">
      <c r="B2637" s="113" t="s">
        <v>990</v>
      </c>
      <c r="C2637" s="128" t="s">
        <v>22</v>
      </c>
      <c r="D2637" s="129">
        <v>23</v>
      </c>
      <c r="E2637" s="130">
        <v>1474</v>
      </c>
      <c r="F2637" s="130">
        <f>訂單詳細資料表格[[#This Row],[數量]]*訂單詳細資料表格[[#This Row],[售價]]</f>
        <v>33902</v>
      </c>
      <c r="G2637" s="131">
        <f>訂單詳細資料表格[[#This Row],[數量]]*VLOOKUP(訂單詳細資料表格[[#This Row],[產品編號]],產品資料表格[],4,FALSE)</f>
        <v>18906</v>
      </c>
    </row>
    <row r="2638" spans="2:7" ht="16.5" customHeight="1" x14ac:dyDescent="0.25">
      <c r="B2638" s="113" t="s">
        <v>990</v>
      </c>
      <c r="C2638" s="128" t="s">
        <v>19</v>
      </c>
      <c r="D2638" s="129">
        <v>51</v>
      </c>
      <c r="E2638" s="130">
        <v>381</v>
      </c>
      <c r="F2638" s="130">
        <f>訂單詳細資料表格[[#This Row],[數量]]*訂單詳細資料表格[[#This Row],[售價]]</f>
        <v>19431</v>
      </c>
      <c r="G2638" s="131">
        <f>訂單詳細資料表格[[#This Row],[數量]]*VLOOKUP(訂單詳細資料表格[[#This Row],[產品編號]],產品資料表格[],4,FALSE)</f>
        <v>15300</v>
      </c>
    </row>
    <row r="2639" spans="2:7" ht="16.5" customHeight="1" x14ac:dyDescent="0.25">
      <c r="B2639" s="113" t="s">
        <v>1212</v>
      </c>
      <c r="C2639" s="128" t="s">
        <v>4</v>
      </c>
      <c r="D2639" s="129">
        <v>27</v>
      </c>
      <c r="E2639" s="130">
        <v>2021</v>
      </c>
      <c r="F2639" s="130">
        <f>訂單詳細資料表格[[#This Row],[數量]]*訂單詳細資料表格[[#This Row],[售價]]</f>
        <v>54567</v>
      </c>
      <c r="G2639" s="131">
        <f>訂單詳細資料表格[[#This Row],[數量]]*VLOOKUP(訂單詳細資料表格[[#This Row],[產品編號]],產品資料表格[],4,FALSE)</f>
        <v>30915</v>
      </c>
    </row>
    <row r="2640" spans="2:7" ht="16.5" customHeight="1" x14ac:dyDescent="0.25">
      <c r="B2640" s="113" t="s">
        <v>991</v>
      </c>
      <c r="C2640" s="128" t="s">
        <v>0</v>
      </c>
      <c r="D2640" s="129">
        <v>48</v>
      </c>
      <c r="E2640" s="130">
        <v>1462</v>
      </c>
      <c r="F2640" s="130">
        <f>訂單詳細資料表格[[#This Row],[數量]]*訂單詳細資料表格[[#This Row],[售價]]</f>
        <v>70176</v>
      </c>
      <c r="G2640" s="131">
        <f>訂單詳細資料表格[[#This Row],[數量]]*VLOOKUP(訂單詳細資料表格[[#This Row],[產品編號]],產品資料表格[],4,FALSE)</f>
        <v>52752</v>
      </c>
    </row>
    <row r="2641" spans="2:7" ht="16.5" customHeight="1" x14ac:dyDescent="0.25">
      <c r="B2641" s="113" t="s">
        <v>991</v>
      </c>
      <c r="C2641" s="128" t="s">
        <v>36</v>
      </c>
      <c r="D2641" s="129">
        <v>36</v>
      </c>
      <c r="E2641" s="130">
        <v>1839</v>
      </c>
      <c r="F2641" s="130">
        <f>訂單詳細資料表格[[#This Row],[數量]]*訂單詳細資料表格[[#This Row],[售價]]</f>
        <v>66204</v>
      </c>
      <c r="G2641" s="131">
        <f>訂單詳細資料表格[[#This Row],[數量]]*VLOOKUP(訂單詳細資料表格[[#This Row],[產品編號]],產品資料表格[],4,FALSE)</f>
        <v>35712</v>
      </c>
    </row>
    <row r="2642" spans="2:7" ht="16.5" customHeight="1" x14ac:dyDescent="0.25">
      <c r="B2642" s="113" t="s">
        <v>991</v>
      </c>
      <c r="C2642" s="128" t="s">
        <v>45</v>
      </c>
      <c r="D2642" s="129">
        <v>52</v>
      </c>
      <c r="E2642" s="130">
        <v>1350</v>
      </c>
      <c r="F2642" s="130">
        <f>訂單詳細資料表格[[#This Row],[數量]]*訂單詳細資料表格[[#This Row],[售價]]</f>
        <v>70200</v>
      </c>
      <c r="G2642" s="131">
        <f>訂單詳細資料表格[[#This Row],[數量]]*VLOOKUP(訂單詳細資料表格[[#This Row],[產品編號]],產品資料表格[],4,FALSE)</f>
        <v>31096</v>
      </c>
    </row>
    <row r="2643" spans="2:7" ht="16.5" customHeight="1" x14ac:dyDescent="0.25">
      <c r="B2643" s="113" t="s">
        <v>991</v>
      </c>
      <c r="C2643" s="128" t="s">
        <v>22</v>
      </c>
      <c r="D2643" s="129">
        <v>34</v>
      </c>
      <c r="E2643" s="130">
        <v>1552</v>
      </c>
      <c r="F2643" s="130">
        <f>訂單詳細資料表格[[#This Row],[數量]]*訂單詳細資料表格[[#This Row],[售價]]</f>
        <v>52768</v>
      </c>
      <c r="G2643" s="131">
        <f>訂單詳細資料表格[[#This Row],[數量]]*VLOOKUP(訂單詳細資料表格[[#This Row],[產品編號]],產品資料表格[],4,FALSE)</f>
        <v>27948</v>
      </c>
    </row>
    <row r="2644" spans="2:7" ht="16.5" customHeight="1" x14ac:dyDescent="0.25">
      <c r="B2644" s="113" t="s">
        <v>991</v>
      </c>
      <c r="C2644" s="128" t="s">
        <v>35</v>
      </c>
      <c r="D2644" s="129">
        <v>18</v>
      </c>
      <c r="E2644" s="130">
        <v>1791</v>
      </c>
      <c r="F2644" s="130">
        <f>訂單詳細資料表格[[#This Row],[數量]]*訂單詳細資料表格[[#This Row],[售價]]</f>
        <v>32238</v>
      </c>
      <c r="G2644" s="131">
        <f>訂單詳細資料表格[[#This Row],[數量]]*VLOOKUP(訂單詳細資料表格[[#This Row],[產品編號]],產品資料表格[],4,FALSE)</f>
        <v>16758</v>
      </c>
    </row>
    <row r="2645" spans="2:7" ht="16.5" customHeight="1" x14ac:dyDescent="0.25">
      <c r="B2645" s="113" t="s">
        <v>991</v>
      </c>
      <c r="C2645" s="128" t="s">
        <v>24</v>
      </c>
      <c r="D2645" s="129">
        <v>34</v>
      </c>
      <c r="E2645" s="130">
        <v>1211</v>
      </c>
      <c r="F2645" s="130">
        <f>訂單詳細資料表格[[#This Row],[數量]]*訂單詳細資料表格[[#This Row],[售價]]</f>
        <v>41174</v>
      </c>
      <c r="G2645" s="131">
        <f>訂單詳細資料表格[[#This Row],[數量]]*VLOOKUP(訂單詳細資料表格[[#This Row],[產品編號]],產品資料表格[],4,FALSE)</f>
        <v>21760</v>
      </c>
    </row>
    <row r="2646" spans="2:7" ht="16.5" customHeight="1" x14ac:dyDescent="0.25">
      <c r="B2646" s="113" t="s">
        <v>992</v>
      </c>
      <c r="C2646" s="128" t="s">
        <v>37</v>
      </c>
      <c r="D2646" s="129">
        <v>29</v>
      </c>
      <c r="E2646" s="130">
        <v>1406</v>
      </c>
      <c r="F2646" s="130">
        <f>訂單詳細資料表格[[#This Row],[數量]]*訂單詳細資料表格[[#This Row],[售價]]</f>
        <v>40774</v>
      </c>
      <c r="G2646" s="131">
        <f>訂單詳細資料表格[[#This Row],[數量]]*VLOOKUP(訂單詳細資料表格[[#This Row],[產品編號]],產品資料表格[],4,FALSE)</f>
        <v>23345</v>
      </c>
    </row>
    <row r="2647" spans="2:7" ht="16.5" customHeight="1" x14ac:dyDescent="0.25">
      <c r="B2647" s="113" t="s">
        <v>992</v>
      </c>
      <c r="C2647" s="128" t="s">
        <v>12</v>
      </c>
      <c r="D2647" s="129">
        <v>40</v>
      </c>
      <c r="E2647" s="130">
        <v>2689</v>
      </c>
      <c r="F2647" s="130">
        <f>訂單詳細資料表格[[#This Row],[數量]]*訂單詳細資料表格[[#This Row],[售價]]</f>
        <v>107560</v>
      </c>
      <c r="G2647" s="131">
        <f>訂單詳細資料表格[[#This Row],[數量]]*VLOOKUP(訂單詳細資料表格[[#This Row],[產品編號]],產品資料表格[],4,FALSE)</f>
        <v>44880</v>
      </c>
    </row>
    <row r="2648" spans="2:7" ht="16.5" customHeight="1" x14ac:dyDescent="0.25">
      <c r="B2648" s="113" t="s">
        <v>992</v>
      </c>
      <c r="C2648" s="128" t="s">
        <v>22</v>
      </c>
      <c r="D2648" s="129">
        <v>44</v>
      </c>
      <c r="E2648" s="130">
        <v>994</v>
      </c>
      <c r="F2648" s="130">
        <f>訂單詳細資料表格[[#This Row],[數量]]*訂單詳細資料表格[[#This Row],[售價]]</f>
        <v>43736</v>
      </c>
      <c r="G2648" s="131">
        <f>訂單詳細資料表格[[#This Row],[數量]]*VLOOKUP(訂單詳細資料表格[[#This Row],[產品編號]],產品資料表格[],4,FALSE)</f>
        <v>36168</v>
      </c>
    </row>
    <row r="2649" spans="2:7" ht="16.5" customHeight="1" x14ac:dyDescent="0.25">
      <c r="B2649" s="113" t="s">
        <v>992</v>
      </c>
      <c r="C2649" s="128" t="s">
        <v>173</v>
      </c>
      <c r="D2649" s="129">
        <v>31</v>
      </c>
      <c r="E2649" s="130">
        <v>1046</v>
      </c>
      <c r="F2649" s="130">
        <f>訂單詳細資料表格[[#This Row],[數量]]*訂單詳細資料表格[[#This Row],[售價]]</f>
        <v>32426</v>
      </c>
      <c r="G2649" s="131">
        <f>訂單詳細資料表格[[#This Row],[數量]]*VLOOKUP(訂單詳細資料表格[[#This Row],[產品編號]],產品資料表格[],4,FALSE)</f>
        <v>22413</v>
      </c>
    </row>
    <row r="2650" spans="2:7" ht="16.5" customHeight="1" x14ac:dyDescent="0.25">
      <c r="B2650" s="113" t="s">
        <v>992</v>
      </c>
      <c r="C2650" s="128" t="s">
        <v>53</v>
      </c>
      <c r="D2650" s="129">
        <v>19</v>
      </c>
      <c r="E2650" s="130">
        <v>1242</v>
      </c>
      <c r="F2650" s="130">
        <f>訂單詳細資料表格[[#This Row],[數量]]*訂單詳細資料表格[[#This Row],[售價]]</f>
        <v>23598</v>
      </c>
      <c r="G2650" s="131">
        <f>訂單詳細資料表格[[#This Row],[數量]]*VLOOKUP(訂單詳細資料表格[[#This Row],[產品編號]],產品資料表格[],4,FALSE)</f>
        <v>14383</v>
      </c>
    </row>
    <row r="2651" spans="2:7" ht="16.5" customHeight="1" x14ac:dyDescent="0.25">
      <c r="B2651" s="113" t="s">
        <v>993</v>
      </c>
      <c r="C2651" s="128" t="s">
        <v>21</v>
      </c>
      <c r="D2651" s="129">
        <v>49</v>
      </c>
      <c r="E2651" s="130">
        <v>700</v>
      </c>
      <c r="F2651" s="130">
        <f>訂單詳細資料表格[[#This Row],[數量]]*訂單詳細資料表格[[#This Row],[售價]]</f>
        <v>34300</v>
      </c>
      <c r="G2651" s="131">
        <f>訂單詳細資料表格[[#This Row],[數量]]*VLOOKUP(訂單詳細資料表格[[#This Row],[產品編號]],產品資料表格[],4,FALSE)</f>
        <v>14112</v>
      </c>
    </row>
    <row r="2652" spans="2:7" ht="16.5" customHeight="1" x14ac:dyDescent="0.25">
      <c r="B2652" s="113" t="s">
        <v>993</v>
      </c>
      <c r="C2652" s="128" t="s">
        <v>43</v>
      </c>
      <c r="D2652" s="129">
        <v>23</v>
      </c>
      <c r="E2652" s="130">
        <v>1954</v>
      </c>
      <c r="F2652" s="130">
        <f>訂單詳細資料表格[[#This Row],[數量]]*訂單詳細資料表格[[#This Row],[售價]]</f>
        <v>44942</v>
      </c>
      <c r="G2652" s="131">
        <f>訂單詳細資料表格[[#This Row],[數量]]*VLOOKUP(訂單詳細資料表格[[#This Row],[產品編號]],產品資料表格[],4,FALSE)</f>
        <v>24219</v>
      </c>
    </row>
    <row r="2653" spans="2:7" ht="16.5" customHeight="1" x14ac:dyDescent="0.25">
      <c r="B2653" s="113" t="s">
        <v>993</v>
      </c>
      <c r="C2653" s="128" t="s">
        <v>22</v>
      </c>
      <c r="D2653" s="129">
        <v>15</v>
      </c>
      <c r="E2653" s="130">
        <v>1191</v>
      </c>
      <c r="F2653" s="130">
        <f>訂單詳細資料表格[[#This Row],[數量]]*訂單詳細資料表格[[#This Row],[售價]]</f>
        <v>17865</v>
      </c>
      <c r="G2653" s="131">
        <f>訂單詳細資料表格[[#This Row],[數量]]*VLOOKUP(訂單詳細資料表格[[#This Row],[產品編號]],產品資料表格[],4,FALSE)</f>
        <v>12330</v>
      </c>
    </row>
    <row r="2654" spans="2:7" ht="16.5" customHeight="1" x14ac:dyDescent="0.25">
      <c r="B2654" s="113" t="s">
        <v>993</v>
      </c>
      <c r="C2654" s="128" t="s">
        <v>49</v>
      </c>
      <c r="D2654" s="129">
        <v>50</v>
      </c>
      <c r="E2654" s="130">
        <v>2646</v>
      </c>
      <c r="F2654" s="130">
        <f>訂單詳細資料表格[[#This Row],[數量]]*訂單詳細資料表格[[#This Row],[售價]]</f>
        <v>132300</v>
      </c>
      <c r="G2654" s="131">
        <f>訂單詳細資料表格[[#This Row],[數量]]*VLOOKUP(訂單詳細資料表格[[#This Row],[產品編號]],產品資料表格[],4,FALSE)</f>
        <v>58100</v>
      </c>
    </row>
    <row r="2655" spans="2:7" ht="16.5" customHeight="1" x14ac:dyDescent="0.25">
      <c r="B2655" s="113" t="s">
        <v>993</v>
      </c>
      <c r="C2655" s="128" t="s">
        <v>12</v>
      </c>
      <c r="D2655" s="129">
        <v>16</v>
      </c>
      <c r="E2655" s="130">
        <v>2190</v>
      </c>
      <c r="F2655" s="130">
        <f>訂單詳細資料表格[[#This Row],[數量]]*訂單詳細資料表格[[#This Row],[售價]]</f>
        <v>35040</v>
      </c>
      <c r="G2655" s="131">
        <f>訂單詳細資料表格[[#This Row],[數量]]*VLOOKUP(訂單詳細資料表格[[#This Row],[產品編號]],產品資料表格[],4,FALSE)</f>
        <v>17952</v>
      </c>
    </row>
    <row r="2656" spans="2:7" ht="16.5" customHeight="1" x14ac:dyDescent="0.25">
      <c r="B2656" s="113" t="s">
        <v>1213</v>
      </c>
      <c r="C2656" s="128" t="s">
        <v>47</v>
      </c>
      <c r="D2656" s="129">
        <v>23</v>
      </c>
      <c r="E2656" s="130">
        <v>352</v>
      </c>
      <c r="F2656" s="130">
        <f>訂單詳細資料表格[[#This Row],[數量]]*訂單詳細資料表格[[#This Row],[售價]]</f>
        <v>8096</v>
      </c>
      <c r="G2656" s="131">
        <f>訂單詳細資料表格[[#This Row],[數量]]*VLOOKUP(訂單詳細資料表格[[#This Row],[產品編號]],產品資料表格[],4,FALSE)</f>
        <v>5313</v>
      </c>
    </row>
    <row r="2657" spans="2:7" ht="16.5" customHeight="1" x14ac:dyDescent="0.25">
      <c r="B2657" s="113" t="s">
        <v>1213</v>
      </c>
      <c r="C2657" s="128" t="s">
        <v>54</v>
      </c>
      <c r="D2657" s="129">
        <v>59</v>
      </c>
      <c r="E2657" s="130">
        <v>157</v>
      </c>
      <c r="F2657" s="130">
        <f>訂單詳細資料表格[[#This Row],[數量]]*訂單詳細資料表格[[#This Row],[售價]]</f>
        <v>9263</v>
      </c>
      <c r="G2657" s="131">
        <f>訂單詳細資料表格[[#This Row],[數量]]*VLOOKUP(訂單詳細資料表格[[#This Row],[產品編號]],產品資料表格[],4,FALSE)</f>
        <v>5310</v>
      </c>
    </row>
    <row r="2658" spans="2:7" ht="16.5" customHeight="1" x14ac:dyDescent="0.25">
      <c r="B2658" s="113" t="s">
        <v>994</v>
      </c>
      <c r="C2658" s="128" t="s">
        <v>42</v>
      </c>
      <c r="D2658" s="129">
        <v>38</v>
      </c>
      <c r="E2658" s="130">
        <v>1821</v>
      </c>
      <c r="F2658" s="130">
        <f>訂單詳細資料表格[[#This Row],[數量]]*訂單詳細資料表格[[#This Row],[售價]]</f>
        <v>69198</v>
      </c>
      <c r="G2658" s="131">
        <f>訂單詳細資料表格[[#This Row],[數量]]*VLOOKUP(訂單詳細資料表格[[#This Row],[產品編號]],產品資料表格[],4,FALSE)</f>
        <v>43776</v>
      </c>
    </row>
    <row r="2659" spans="2:7" ht="16.5" customHeight="1" x14ac:dyDescent="0.25">
      <c r="B2659" s="113" t="s">
        <v>994</v>
      </c>
      <c r="C2659" s="128" t="s">
        <v>44</v>
      </c>
      <c r="D2659" s="129">
        <v>40</v>
      </c>
      <c r="E2659" s="130">
        <v>1027</v>
      </c>
      <c r="F2659" s="130">
        <f>訂單詳細資料表格[[#This Row],[數量]]*訂單詳細資料表格[[#This Row],[售價]]</f>
        <v>41080</v>
      </c>
      <c r="G2659" s="131">
        <f>訂單詳細資料表格[[#This Row],[數量]]*VLOOKUP(訂單詳細資料表格[[#This Row],[產品編號]],產品資料表格[],4,FALSE)</f>
        <v>21960</v>
      </c>
    </row>
    <row r="2660" spans="2:7" ht="16.5" customHeight="1" x14ac:dyDescent="0.25">
      <c r="B2660" s="113" t="s">
        <v>994</v>
      </c>
      <c r="C2660" s="128" t="s">
        <v>45</v>
      </c>
      <c r="D2660" s="129">
        <v>56</v>
      </c>
      <c r="E2660" s="130">
        <v>981</v>
      </c>
      <c r="F2660" s="130">
        <f>訂單詳細資料表格[[#This Row],[數量]]*訂單詳細資料表格[[#This Row],[售價]]</f>
        <v>54936</v>
      </c>
      <c r="G2660" s="131">
        <f>訂單詳細資料表格[[#This Row],[數量]]*VLOOKUP(訂單詳細資料表格[[#This Row],[產品編號]],產品資料表格[],4,FALSE)</f>
        <v>33488</v>
      </c>
    </row>
    <row r="2661" spans="2:7" ht="16.5" customHeight="1" x14ac:dyDescent="0.25">
      <c r="B2661" s="113" t="s">
        <v>994</v>
      </c>
      <c r="C2661" s="128" t="s">
        <v>32</v>
      </c>
      <c r="D2661" s="129">
        <v>65</v>
      </c>
      <c r="E2661" s="130">
        <v>1128</v>
      </c>
      <c r="F2661" s="130">
        <f>訂單詳細資料表格[[#This Row],[數量]]*訂單詳細資料表格[[#This Row],[售價]]</f>
        <v>73320</v>
      </c>
      <c r="G2661" s="131">
        <f>訂單詳細資料表格[[#This Row],[數量]]*VLOOKUP(訂單詳細資料表格[[#This Row],[產品編號]],產品資料表格[],4,FALSE)</f>
        <v>51480</v>
      </c>
    </row>
    <row r="2662" spans="2:7" ht="16.5" customHeight="1" x14ac:dyDescent="0.25">
      <c r="B2662" s="113" t="s">
        <v>1214</v>
      </c>
      <c r="C2662" s="128" t="s">
        <v>45</v>
      </c>
      <c r="D2662" s="129">
        <v>52</v>
      </c>
      <c r="E2662" s="130">
        <v>1036</v>
      </c>
      <c r="F2662" s="130">
        <f>訂單詳細資料表格[[#This Row],[數量]]*訂單詳細資料表格[[#This Row],[售價]]</f>
        <v>53872</v>
      </c>
      <c r="G2662" s="131">
        <f>訂單詳細資料表格[[#This Row],[數量]]*VLOOKUP(訂單詳細資料表格[[#This Row],[產品編號]],產品資料表格[],4,FALSE)</f>
        <v>31096</v>
      </c>
    </row>
    <row r="2663" spans="2:7" ht="16.5" customHeight="1" x14ac:dyDescent="0.25">
      <c r="B2663" s="113" t="s">
        <v>1214</v>
      </c>
      <c r="C2663" s="128" t="s">
        <v>40</v>
      </c>
      <c r="D2663" s="129">
        <v>62</v>
      </c>
      <c r="E2663" s="130">
        <v>139</v>
      </c>
      <c r="F2663" s="130">
        <f>訂單詳細資料表格[[#This Row],[數量]]*訂單詳細資料表格[[#This Row],[售價]]</f>
        <v>8618</v>
      </c>
      <c r="G2663" s="131">
        <f>訂單詳細資料表格[[#This Row],[數量]]*VLOOKUP(訂單詳細資料表格[[#This Row],[產品編號]],產品資料表格[],4,FALSE)</f>
        <v>6076</v>
      </c>
    </row>
    <row r="2664" spans="2:7" ht="16.5" customHeight="1" x14ac:dyDescent="0.25">
      <c r="B2664" s="113" t="s">
        <v>1214</v>
      </c>
      <c r="C2664" s="128" t="s">
        <v>173</v>
      </c>
      <c r="D2664" s="129">
        <v>13</v>
      </c>
      <c r="E2664" s="130">
        <v>1068</v>
      </c>
      <c r="F2664" s="130">
        <f>訂單詳細資料表格[[#This Row],[數量]]*訂單詳細資料表格[[#This Row],[售價]]</f>
        <v>13884</v>
      </c>
      <c r="G2664" s="131">
        <f>訂單詳細資料表格[[#This Row],[數量]]*VLOOKUP(訂單詳細資料表格[[#This Row],[產品編號]],產品資料表格[],4,FALSE)</f>
        <v>9399</v>
      </c>
    </row>
    <row r="2665" spans="2:7" ht="16.5" customHeight="1" x14ac:dyDescent="0.25">
      <c r="B2665" s="113" t="s">
        <v>1214</v>
      </c>
      <c r="C2665" s="128" t="s">
        <v>29</v>
      </c>
      <c r="D2665" s="129">
        <v>47</v>
      </c>
      <c r="E2665" s="130">
        <v>1316</v>
      </c>
      <c r="F2665" s="130">
        <f>訂單詳細資料表格[[#This Row],[數量]]*訂單詳細資料表格[[#This Row],[售價]]</f>
        <v>61852</v>
      </c>
      <c r="G2665" s="131">
        <f>訂單詳細資料表格[[#This Row],[數量]]*VLOOKUP(訂單詳細資料表格[[#This Row],[產品編號]],產品資料表格[],4,FALSE)</f>
        <v>42159</v>
      </c>
    </row>
    <row r="2666" spans="2:7" ht="16.5" customHeight="1" x14ac:dyDescent="0.25">
      <c r="B2666" s="113" t="s">
        <v>1214</v>
      </c>
      <c r="C2666" s="128" t="s">
        <v>10</v>
      </c>
      <c r="D2666" s="129">
        <v>43</v>
      </c>
      <c r="E2666" s="130">
        <v>1297</v>
      </c>
      <c r="F2666" s="130">
        <f>訂單詳細資料表格[[#This Row],[數量]]*訂單詳細資料表格[[#This Row],[售價]]</f>
        <v>55771</v>
      </c>
      <c r="G2666" s="131">
        <f>訂單詳細資料表格[[#This Row],[數量]]*VLOOKUP(訂單詳細資料表格[[#This Row],[產品編號]],產品資料表格[],4,FALSE)</f>
        <v>30659</v>
      </c>
    </row>
    <row r="2667" spans="2:7" ht="16.5" customHeight="1" x14ac:dyDescent="0.25">
      <c r="B2667" s="113" t="s">
        <v>1215</v>
      </c>
      <c r="C2667" s="128" t="s">
        <v>19</v>
      </c>
      <c r="D2667" s="129">
        <v>59</v>
      </c>
      <c r="E2667" s="130">
        <v>432</v>
      </c>
      <c r="F2667" s="130">
        <f>訂單詳細資料表格[[#This Row],[數量]]*訂單詳細資料表格[[#This Row],[售價]]</f>
        <v>25488</v>
      </c>
      <c r="G2667" s="131">
        <f>訂單詳細資料表格[[#This Row],[數量]]*VLOOKUP(訂單詳細資料表格[[#This Row],[產品編號]],產品資料表格[],4,FALSE)</f>
        <v>17700</v>
      </c>
    </row>
    <row r="2668" spans="2:7" ht="16.5" customHeight="1" x14ac:dyDescent="0.25">
      <c r="B2668" s="113" t="s">
        <v>1216</v>
      </c>
      <c r="C2668" s="128" t="s">
        <v>41</v>
      </c>
      <c r="D2668" s="129">
        <v>51</v>
      </c>
      <c r="E2668" s="130">
        <v>1315</v>
      </c>
      <c r="F2668" s="130">
        <f>訂單詳細資料表格[[#This Row],[數量]]*訂單詳細資料表格[[#This Row],[售價]]</f>
        <v>67065</v>
      </c>
      <c r="G2668" s="131">
        <f>訂單詳細資料表格[[#This Row],[數量]]*VLOOKUP(訂單詳細資料表格[[#This Row],[產品編號]],產品資料表格[],4,FALSE)</f>
        <v>39525</v>
      </c>
    </row>
    <row r="2669" spans="2:7" ht="16.5" customHeight="1" x14ac:dyDescent="0.25">
      <c r="B2669" s="113" t="s">
        <v>995</v>
      </c>
      <c r="C2669" s="128" t="s">
        <v>14</v>
      </c>
      <c r="D2669" s="129">
        <v>53</v>
      </c>
      <c r="E2669" s="130">
        <v>1151</v>
      </c>
      <c r="F2669" s="130">
        <f>訂單詳細資料表格[[#This Row],[數量]]*訂單詳細資料表格[[#This Row],[售價]]</f>
        <v>61003</v>
      </c>
      <c r="G2669" s="131">
        <f>訂單詳細資料表格[[#This Row],[數量]]*VLOOKUP(訂單詳細資料表格[[#This Row],[產品編號]],產品資料表格[],4,FALSE)</f>
        <v>32330</v>
      </c>
    </row>
    <row r="2670" spans="2:7" ht="16.5" customHeight="1" x14ac:dyDescent="0.25">
      <c r="B2670" s="113" t="s">
        <v>995</v>
      </c>
      <c r="C2670" s="128" t="s">
        <v>41</v>
      </c>
      <c r="D2670" s="129">
        <v>59</v>
      </c>
      <c r="E2670" s="130">
        <v>1378</v>
      </c>
      <c r="F2670" s="130">
        <f>訂單詳細資料表格[[#This Row],[數量]]*訂單詳細資料表格[[#This Row],[售價]]</f>
        <v>81302</v>
      </c>
      <c r="G2670" s="131">
        <f>訂單詳細資料表格[[#This Row],[數量]]*VLOOKUP(訂單詳細資料表格[[#This Row],[產品編號]],產品資料表格[],4,FALSE)</f>
        <v>45725</v>
      </c>
    </row>
    <row r="2671" spans="2:7" ht="16.5" customHeight="1" x14ac:dyDescent="0.25">
      <c r="B2671" s="113" t="s">
        <v>995</v>
      </c>
      <c r="C2671" s="128" t="s">
        <v>35</v>
      </c>
      <c r="D2671" s="129">
        <v>40</v>
      </c>
      <c r="E2671" s="130">
        <v>1640</v>
      </c>
      <c r="F2671" s="130">
        <f>訂單詳細資料表格[[#This Row],[數量]]*訂單詳細資料表格[[#This Row],[售價]]</f>
        <v>65600</v>
      </c>
      <c r="G2671" s="131">
        <f>訂單詳細資料表格[[#This Row],[數量]]*VLOOKUP(訂單詳細資料表格[[#This Row],[產品編號]],產品資料表格[],4,FALSE)</f>
        <v>37240</v>
      </c>
    </row>
    <row r="2672" spans="2:7" ht="16.5" customHeight="1" x14ac:dyDescent="0.25">
      <c r="B2672" s="113" t="s">
        <v>995</v>
      </c>
      <c r="C2672" s="128" t="s">
        <v>40</v>
      </c>
      <c r="D2672" s="129">
        <v>41</v>
      </c>
      <c r="E2672" s="130">
        <v>154</v>
      </c>
      <c r="F2672" s="130">
        <f>訂單詳細資料表格[[#This Row],[數量]]*訂單詳細資料表格[[#This Row],[售價]]</f>
        <v>6314</v>
      </c>
      <c r="G2672" s="131">
        <f>訂單詳細資料表格[[#This Row],[數量]]*VLOOKUP(訂單詳細資料表格[[#This Row],[產品編號]],產品資料表格[],4,FALSE)</f>
        <v>4018</v>
      </c>
    </row>
    <row r="2673" spans="2:7" ht="16.5" customHeight="1" x14ac:dyDescent="0.25">
      <c r="B2673" s="113" t="s">
        <v>995</v>
      </c>
      <c r="C2673" s="128" t="s">
        <v>24</v>
      </c>
      <c r="D2673" s="129">
        <v>40</v>
      </c>
      <c r="E2673" s="130">
        <v>1470</v>
      </c>
      <c r="F2673" s="130">
        <f>訂單詳細資料表格[[#This Row],[數量]]*訂單詳細資料表格[[#This Row],[售價]]</f>
        <v>58800</v>
      </c>
      <c r="G2673" s="131">
        <f>訂單詳細資料表格[[#This Row],[數量]]*VLOOKUP(訂單詳細資料表格[[#This Row],[產品編號]],產品資料表格[],4,FALSE)</f>
        <v>25600</v>
      </c>
    </row>
    <row r="2674" spans="2:7" ht="16.5" customHeight="1" x14ac:dyDescent="0.25">
      <c r="B2674" s="113" t="s">
        <v>995</v>
      </c>
      <c r="C2674" s="128" t="s">
        <v>27</v>
      </c>
      <c r="D2674" s="129">
        <v>17</v>
      </c>
      <c r="E2674" s="130">
        <v>2401</v>
      </c>
      <c r="F2674" s="130">
        <f>訂單詳細資料表格[[#This Row],[數量]]*訂單詳細資料表格[[#This Row],[售價]]</f>
        <v>40817</v>
      </c>
      <c r="G2674" s="131">
        <f>訂單詳細資料表格[[#This Row],[數量]]*VLOOKUP(訂單詳細資料表格[[#This Row],[產品編號]],產品資料表格[],4,FALSE)</f>
        <v>17391</v>
      </c>
    </row>
    <row r="2675" spans="2:7" ht="16.5" customHeight="1" x14ac:dyDescent="0.25">
      <c r="B2675" s="113" t="s">
        <v>996</v>
      </c>
      <c r="C2675" s="128" t="s">
        <v>0</v>
      </c>
      <c r="D2675" s="129">
        <v>23</v>
      </c>
      <c r="E2675" s="130">
        <v>1489</v>
      </c>
      <c r="F2675" s="130">
        <f>訂單詳細資料表格[[#This Row],[數量]]*訂單詳細資料表格[[#This Row],[售價]]</f>
        <v>34247</v>
      </c>
      <c r="G2675" s="131">
        <f>訂單詳細資料表格[[#This Row],[數量]]*VLOOKUP(訂單詳細資料表格[[#This Row],[產品編號]],產品資料表格[],4,FALSE)</f>
        <v>25277</v>
      </c>
    </row>
    <row r="2676" spans="2:7" ht="16.5" customHeight="1" x14ac:dyDescent="0.25">
      <c r="B2676" s="113" t="s">
        <v>996</v>
      </c>
      <c r="C2676" s="128" t="s">
        <v>13</v>
      </c>
      <c r="D2676" s="129">
        <v>58</v>
      </c>
      <c r="E2676" s="130">
        <v>308</v>
      </c>
      <c r="F2676" s="130">
        <f>訂單詳細資料表格[[#This Row],[數量]]*訂單詳細資料表格[[#This Row],[售價]]</f>
        <v>17864</v>
      </c>
      <c r="G2676" s="131">
        <f>訂單詳細資料表格[[#This Row],[數量]]*VLOOKUP(訂單詳細資料表格[[#This Row],[產品編號]],產品資料表格[],4,FALSE)</f>
        <v>13688</v>
      </c>
    </row>
    <row r="2677" spans="2:7" ht="16.5" customHeight="1" x14ac:dyDescent="0.25">
      <c r="B2677" s="113" t="s">
        <v>997</v>
      </c>
      <c r="C2677" s="128" t="s">
        <v>44</v>
      </c>
      <c r="D2677" s="129">
        <v>22</v>
      </c>
      <c r="E2677" s="130">
        <v>961</v>
      </c>
      <c r="F2677" s="130">
        <f>訂單詳細資料表格[[#This Row],[數量]]*訂單詳細資料表格[[#This Row],[售價]]</f>
        <v>21142</v>
      </c>
      <c r="G2677" s="131">
        <f>訂單詳細資料表格[[#This Row],[數量]]*VLOOKUP(訂單詳細資料表格[[#This Row],[產品編號]],產品資料表格[],4,FALSE)</f>
        <v>12078</v>
      </c>
    </row>
    <row r="2678" spans="2:7" ht="16.5" customHeight="1" x14ac:dyDescent="0.25">
      <c r="B2678" s="113" t="s">
        <v>997</v>
      </c>
      <c r="C2678" s="128" t="s">
        <v>34</v>
      </c>
      <c r="D2678" s="129">
        <v>24</v>
      </c>
      <c r="E2678" s="130">
        <v>1487</v>
      </c>
      <c r="F2678" s="130">
        <f>訂單詳細資料表格[[#This Row],[數量]]*訂單詳細資料表格[[#This Row],[售價]]</f>
        <v>35688</v>
      </c>
      <c r="G2678" s="131">
        <f>訂單詳細資料表格[[#This Row],[數量]]*VLOOKUP(訂單詳細資料表格[[#This Row],[產品編號]],產品資料表格[],4,FALSE)</f>
        <v>16488</v>
      </c>
    </row>
    <row r="2679" spans="2:7" ht="16.5" customHeight="1" x14ac:dyDescent="0.25">
      <c r="B2679" s="113" t="s">
        <v>1217</v>
      </c>
      <c r="C2679" s="128" t="s">
        <v>30</v>
      </c>
      <c r="D2679" s="129">
        <v>36</v>
      </c>
      <c r="E2679" s="130">
        <v>2474</v>
      </c>
      <c r="F2679" s="130">
        <f>訂單詳細資料表格[[#This Row],[數量]]*訂單詳細資料表格[[#This Row],[售價]]</f>
        <v>89064</v>
      </c>
      <c r="G2679" s="131">
        <f>訂單詳細資料表格[[#This Row],[數量]]*VLOOKUP(訂單詳細資料表格[[#This Row],[產品編號]],產品資料表格[],4,FALSE)</f>
        <v>41436</v>
      </c>
    </row>
    <row r="2680" spans="2:7" ht="16.5" customHeight="1" x14ac:dyDescent="0.25">
      <c r="B2680" s="113" t="s">
        <v>1217</v>
      </c>
      <c r="C2680" s="128" t="s">
        <v>21</v>
      </c>
      <c r="D2680" s="129">
        <v>35</v>
      </c>
      <c r="E2680" s="130">
        <v>700</v>
      </c>
      <c r="F2680" s="130">
        <f>訂單詳細資料表格[[#This Row],[數量]]*訂單詳細資料表格[[#This Row],[售價]]</f>
        <v>24500</v>
      </c>
      <c r="G2680" s="131">
        <f>訂單詳細資料表格[[#This Row],[數量]]*VLOOKUP(訂單詳細資料表格[[#This Row],[產品編號]],產品資料表格[],4,FALSE)</f>
        <v>10080</v>
      </c>
    </row>
    <row r="2681" spans="2:7" ht="16.5" customHeight="1" x14ac:dyDescent="0.25">
      <c r="B2681" s="113" t="s">
        <v>1217</v>
      </c>
      <c r="C2681" s="128" t="s">
        <v>14</v>
      </c>
      <c r="D2681" s="129">
        <v>26</v>
      </c>
      <c r="E2681" s="130">
        <v>1312</v>
      </c>
      <c r="F2681" s="130">
        <f>訂單詳細資料表格[[#This Row],[數量]]*訂單詳細資料表格[[#This Row],[售價]]</f>
        <v>34112</v>
      </c>
      <c r="G2681" s="131">
        <f>訂單詳細資料表格[[#This Row],[數量]]*VLOOKUP(訂單詳細資料表格[[#This Row],[產品編號]],產品資料表格[],4,FALSE)</f>
        <v>15860</v>
      </c>
    </row>
    <row r="2682" spans="2:7" ht="16.5" customHeight="1" x14ac:dyDescent="0.25">
      <c r="B2682" s="113" t="s">
        <v>1217</v>
      </c>
      <c r="C2682" s="128" t="s">
        <v>38</v>
      </c>
      <c r="D2682" s="129">
        <v>39</v>
      </c>
      <c r="E2682" s="130">
        <v>2135</v>
      </c>
      <c r="F2682" s="130">
        <f>訂單詳細資料表格[[#This Row],[數量]]*訂單詳細資料表格[[#This Row],[售價]]</f>
        <v>83265</v>
      </c>
      <c r="G2682" s="131">
        <f>訂單詳細資料表格[[#This Row],[數量]]*VLOOKUP(訂單詳細資料表格[[#This Row],[產品編號]],產品資料表格[],4,FALSE)</f>
        <v>41652</v>
      </c>
    </row>
    <row r="2683" spans="2:7" ht="16.5" customHeight="1" x14ac:dyDescent="0.25">
      <c r="B2683" s="113" t="s">
        <v>1217</v>
      </c>
      <c r="C2683" s="128" t="s">
        <v>0</v>
      </c>
      <c r="D2683" s="129">
        <v>17</v>
      </c>
      <c r="E2683" s="130">
        <v>1820</v>
      </c>
      <c r="F2683" s="130">
        <f>訂單詳細資料表格[[#This Row],[數量]]*訂單詳細資料表格[[#This Row],[售價]]</f>
        <v>30940</v>
      </c>
      <c r="G2683" s="131">
        <f>訂單詳細資料表格[[#This Row],[數量]]*VLOOKUP(訂單詳細資料表格[[#This Row],[產品編號]],產品資料表格[],4,FALSE)</f>
        <v>18683</v>
      </c>
    </row>
    <row r="2684" spans="2:7" ht="16.5" customHeight="1" x14ac:dyDescent="0.25">
      <c r="B2684" s="113" t="s">
        <v>1217</v>
      </c>
      <c r="C2684" s="128" t="s">
        <v>44</v>
      </c>
      <c r="D2684" s="129">
        <v>16</v>
      </c>
      <c r="E2684" s="130">
        <v>771</v>
      </c>
      <c r="F2684" s="130">
        <f>訂單詳細資料表格[[#This Row],[數量]]*訂單詳細資料表格[[#This Row],[售價]]</f>
        <v>12336</v>
      </c>
      <c r="G2684" s="131">
        <f>訂單詳細資料表格[[#This Row],[數量]]*VLOOKUP(訂單詳細資料表格[[#This Row],[產品編號]],產品資料表格[],4,FALSE)</f>
        <v>8784</v>
      </c>
    </row>
    <row r="2685" spans="2:7" ht="16.5" customHeight="1" x14ac:dyDescent="0.25">
      <c r="B2685" s="113" t="s">
        <v>1217</v>
      </c>
      <c r="C2685" s="128" t="s">
        <v>50</v>
      </c>
      <c r="D2685" s="129">
        <v>19</v>
      </c>
      <c r="E2685" s="130">
        <v>528</v>
      </c>
      <c r="F2685" s="130">
        <f>訂單詳細資料表格[[#This Row],[數量]]*訂單詳細資料表格[[#This Row],[售價]]</f>
        <v>10032</v>
      </c>
      <c r="G2685" s="131">
        <f>訂單詳細資料表格[[#This Row],[數量]]*VLOOKUP(訂單詳細資料表格[[#This Row],[產品編號]],產品資料表格[],4,FALSE)</f>
        <v>4636</v>
      </c>
    </row>
    <row r="2686" spans="2:7" ht="16.5" customHeight="1" x14ac:dyDescent="0.25">
      <c r="B2686" s="113" t="s">
        <v>1217</v>
      </c>
      <c r="C2686" s="128" t="s">
        <v>35</v>
      </c>
      <c r="D2686" s="129">
        <v>30</v>
      </c>
      <c r="E2686" s="130">
        <v>1919</v>
      </c>
      <c r="F2686" s="130">
        <f>訂單詳細資料表格[[#This Row],[數量]]*訂單詳細資料表格[[#This Row],[售價]]</f>
        <v>57570</v>
      </c>
      <c r="G2686" s="131">
        <f>訂單詳細資料表格[[#This Row],[數量]]*VLOOKUP(訂單詳細資料表格[[#This Row],[產品編號]],產品資料表格[],4,FALSE)</f>
        <v>27930</v>
      </c>
    </row>
    <row r="2687" spans="2:7" ht="16.5" customHeight="1" x14ac:dyDescent="0.25">
      <c r="B2687" s="113" t="s">
        <v>1217</v>
      </c>
      <c r="C2687" s="128" t="s">
        <v>32</v>
      </c>
      <c r="D2687" s="129">
        <v>34</v>
      </c>
      <c r="E2687" s="130">
        <v>950</v>
      </c>
      <c r="F2687" s="130">
        <f>訂單詳細資料表格[[#This Row],[數量]]*訂單詳細資料表格[[#This Row],[售價]]</f>
        <v>32300</v>
      </c>
      <c r="G2687" s="131">
        <f>訂單詳細資料表格[[#This Row],[數量]]*VLOOKUP(訂單詳細資料表格[[#This Row],[產品編號]],產品資料表格[],4,FALSE)</f>
        <v>26928</v>
      </c>
    </row>
    <row r="2688" spans="2:7" ht="16.5" customHeight="1" x14ac:dyDescent="0.25">
      <c r="B2688" s="113" t="s">
        <v>1217</v>
      </c>
      <c r="C2688" s="128" t="s">
        <v>34</v>
      </c>
      <c r="D2688" s="129">
        <v>42</v>
      </c>
      <c r="E2688" s="130">
        <v>1423</v>
      </c>
      <c r="F2688" s="130">
        <f>訂單詳細資料表格[[#This Row],[數量]]*訂單詳細資料表格[[#This Row],[售價]]</f>
        <v>59766</v>
      </c>
      <c r="G2688" s="131">
        <f>訂單詳細資料表格[[#This Row],[數量]]*VLOOKUP(訂單詳細資料表格[[#This Row],[產品編號]],產品資料表格[],4,FALSE)</f>
        <v>28854</v>
      </c>
    </row>
    <row r="2689" spans="2:7" ht="16.5" customHeight="1" x14ac:dyDescent="0.25">
      <c r="B2689" s="113" t="s">
        <v>998</v>
      </c>
      <c r="C2689" s="128" t="s">
        <v>25</v>
      </c>
      <c r="D2689" s="129">
        <v>37</v>
      </c>
      <c r="E2689" s="130">
        <v>1337</v>
      </c>
      <c r="F2689" s="130">
        <f>訂單詳細資料表格[[#This Row],[數量]]*訂單詳細資料表格[[#This Row],[售價]]</f>
        <v>49469</v>
      </c>
      <c r="G2689" s="131">
        <f>訂單詳細資料表格[[#This Row],[數量]]*VLOOKUP(訂單詳細資料表格[[#This Row],[產品編號]],產品資料表格[],4,FALSE)</f>
        <v>23791</v>
      </c>
    </row>
    <row r="2690" spans="2:7" ht="16.5" customHeight="1" x14ac:dyDescent="0.25">
      <c r="B2690" s="113" t="s">
        <v>1218</v>
      </c>
      <c r="C2690" s="128" t="s">
        <v>16</v>
      </c>
      <c r="D2690" s="129">
        <v>52</v>
      </c>
      <c r="E2690" s="130">
        <v>2262</v>
      </c>
      <c r="F2690" s="130">
        <f>訂單詳細資料表格[[#This Row],[數量]]*訂單詳細資料表格[[#This Row],[售價]]</f>
        <v>117624</v>
      </c>
      <c r="G2690" s="131">
        <f>訂單詳細資料表格[[#This Row],[數量]]*VLOOKUP(訂單詳細資料表格[[#This Row],[產品編號]],產品資料表格[],4,FALSE)</f>
        <v>47060</v>
      </c>
    </row>
    <row r="2691" spans="2:7" ht="16.5" customHeight="1" x14ac:dyDescent="0.25">
      <c r="B2691" s="113" t="s">
        <v>1218</v>
      </c>
      <c r="C2691" s="128" t="s">
        <v>13</v>
      </c>
      <c r="D2691" s="129">
        <v>42</v>
      </c>
      <c r="E2691" s="130">
        <v>390</v>
      </c>
      <c r="F2691" s="130">
        <f>訂單詳細資料表格[[#This Row],[數量]]*訂單詳細資料表格[[#This Row],[售價]]</f>
        <v>16380</v>
      </c>
      <c r="G2691" s="131">
        <f>訂單詳細資料表格[[#This Row],[數量]]*VLOOKUP(訂單詳細資料表格[[#This Row],[產品編號]],產品資料表格[],4,FALSE)</f>
        <v>9912</v>
      </c>
    </row>
    <row r="2692" spans="2:7" ht="16.5" customHeight="1" x14ac:dyDescent="0.25">
      <c r="B2692" s="113" t="s">
        <v>999</v>
      </c>
      <c r="C2692" s="128" t="s">
        <v>54</v>
      </c>
      <c r="D2692" s="129">
        <v>24</v>
      </c>
      <c r="E2692" s="130">
        <v>119</v>
      </c>
      <c r="F2692" s="130">
        <f>訂單詳細資料表格[[#This Row],[數量]]*訂單詳細資料表格[[#This Row],[售價]]</f>
        <v>2856</v>
      </c>
      <c r="G2692" s="131">
        <f>訂單詳細資料表格[[#This Row],[數量]]*VLOOKUP(訂單詳細資料表格[[#This Row],[產品編號]],產品資料表格[],4,FALSE)</f>
        <v>2160</v>
      </c>
    </row>
    <row r="2693" spans="2:7" ht="16.5" customHeight="1" x14ac:dyDescent="0.25">
      <c r="B2693" s="113" t="s">
        <v>1000</v>
      </c>
      <c r="C2693" s="128" t="s">
        <v>37</v>
      </c>
      <c r="D2693" s="129">
        <v>25</v>
      </c>
      <c r="E2693" s="130">
        <v>982</v>
      </c>
      <c r="F2693" s="130">
        <f>訂單詳細資料表格[[#This Row],[數量]]*訂單詳細資料表格[[#This Row],[售價]]</f>
        <v>24550</v>
      </c>
      <c r="G2693" s="131">
        <f>訂單詳細資料表格[[#This Row],[數量]]*VLOOKUP(訂單詳細資料表格[[#This Row],[產品編號]],產品資料表格[],4,FALSE)</f>
        <v>20125</v>
      </c>
    </row>
    <row r="2694" spans="2:7" ht="16.5" customHeight="1" x14ac:dyDescent="0.25">
      <c r="B2694" s="113" t="s">
        <v>1000</v>
      </c>
      <c r="C2694" s="128" t="s">
        <v>13</v>
      </c>
      <c r="D2694" s="129">
        <v>55</v>
      </c>
      <c r="E2694" s="130">
        <v>505</v>
      </c>
      <c r="F2694" s="130">
        <f>訂單詳細資料表格[[#This Row],[數量]]*訂單詳細資料表格[[#This Row],[售價]]</f>
        <v>27775</v>
      </c>
      <c r="G2694" s="131">
        <f>訂單詳細資料表格[[#This Row],[數量]]*VLOOKUP(訂單詳細資料表格[[#This Row],[產品編號]],產品資料表格[],4,FALSE)</f>
        <v>12980</v>
      </c>
    </row>
    <row r="2695" spans="2:7" ht="16.5" customHeight="1" x14ac:dyDescent="0.25">
      <c r="B2695" s="113" t="s">
        <v>1219</v>
      </c>
      <c r="C2695" s="128" t="s">
        <v>38</v>
      </c>
      <c r="D2695" s="129">
        <v>70</v>
      </c>
      <c r="E2695" s="130">
        <v>2750</v>
      </c>
      <c r="F2695" s="130">
        <f>訂單詳細資料表格[[#This Row],[數量]]*訂單詳細資料表格[[#This Row],[售價]]</f>
        <v>192500</v>
      </c>
      <c r="G2695" s="131">
        <f>訂單詳細資料表格[[#This Row],[數量]]*VLOOKUP(訂單詳細資料表格[[#This Row],[產品編號]],產品資料表格[],4,FALSE)</f>
        <v>74760</v>
      </c>
    </row>
    <row r="2696" spans="2:7" ht="16.5" customHeight="1" x14ac:dyDescent="0.25">
      <c r="B2696" s="113" t="s">
        <v>1219</v>
      </c>
      <c r="C2696" s="128" t="s">
        <v>30</v>
      </c>
      <c r="D2696" s="129">
        <v>49</v>
      </c>
      <c r="E2696" s="130">
        <v>2028</v>
      </c>
      <c r="F2696" s="130">
        <f>訂單詳細資料表格[[#This Row],[數量]]*訂單詳細資料表格[[#This Row],[售價]]</f>
        <v>99372</v>
      </c>
      <c r="G2696" s="131">
        <f>訂單詳細資料表格[[#This Row],[數量]]*VLOOKUP(訂單詳細資料表格[[#This Row],[產品編號]],產品資料表格[],4,FALSE)</f>
        <v>56399</v>
      </c>
    </row>
    <row r="2697" spans="2:7" ht="16.5" customHeight="1" x14ac:dyDescent="0.25">
      <c r="B2697" s="113" t="s">
        <v>1001</v>
      </c>
      <c r="C2697" s="128" t="s">
        <v>51</v>
      </c>
      <c r="D2697" s="129">
        <v>43</v>
      </c>
      <c r="E2697" s="130">
        <v>2342</v>
      </c>
      <c r="F2697" s="130">
        <f>訂單詳細資料表格[[#This Row],[數量]]*訂單詳細資料表格[[#This Row],[售價]]</f>
        <v>100706</v>
      </c>
      <c r="G2697" s="131">
        <f>訂單詳細資料表格[[#This Row],[數量]]*VLOOKUP(訂單詳細資料表格[[#This Row],[產品編號]],產品資料表格[],4,FALSE)</f>
        <v>49235</v>
      </c>
    </row>
    <row r="2698" spans="2:7" ht="16.5" customHeight="1" x14ac:dyDescent="0.25">
      <c r="B2698" s="113" t="s">
        <v>1001</v>
      </c>
      <c r="C2698" s="128" t="s">
        <v>24</v>
      </c>
      <c r="D2698" s="129">
        <v>57</v>
      </c>
      <c r="E2698" s="130">
        <v>1314</v>
      </c>
      <c r="F2698" s="130">
        <f>訂單詳細資料表格[[#This Row],[數量]]*訂單詳細資料表格[[#This Row],[售價]]</f>
        <v>74898</v>
      </c>
      <c r="G2698" s="131">
        <f>訂單詳細資料表格[[#This Row],[數量]]*VLOOKUP(訂單詳細資料表格[[#This Row],[產品編號]],產品資料表格[],4,FALSE)</f>
        <v>36480</v>
      </c>
    </row>
    <row r="2699" spans="2:7" ht="16.5" customHeight="1" x14ac:dyDescent="0.25">
      <c r="B2699" s="113" t="s">
        <v>1001</v>
      </c>
      <c r="C2699" s="128" t="s">
        <v>22</v>
      </c>
      <c r="D2699" s="129">
        <v>42</v>
      </c>
      <c r="E2699" s="130">
        <v>1449</v>
      </c>
      <c r="F2699" s="130">
        <f>訂單詳細資料表格[[#This Row],[數量]]*訂單詳細資料表格[[#This Row],[售價]]</f>
        <v>60858</v>
      </c>
      <c r="G2699" s="131">
        <f>訂單詳細資料表格[[#This Row],[數量]]*VLOOKUP(訂單詳細資料表格[[#This Row],[產品編號]],產品資料表格[],4,FALSE)</f>
        <v>34524</v>
      </c>
    </row>
    <row r="2700" spans="2:7" ht="16.5" customHeight="1" x14ac:dyDescent="0.25">
      <c r="B2700" s="113" t="s">
        <v>1001</v>
      </c>
      <c r="C2700" s="128" t="s">
        <v>36</v>
      </c>
      <c r="D2700" s="129">
        <v>17</v>
      </c>
      <c r="E2700" s="130">
        <v>1646</v>
      </c>
      <c r="F2700" s="130">
        <f>訂單詳細資料表格[[#This Row],[數量]]*訂單詳細資料表格[[#This Row],[售價]]</f>
        <v>27982</v>
      </c>
      <c r="G2700" s="131">
        <f>訂單詳細資料表格[[#This Row],[數量]]*VLOOKUP(訂單詳細資料表格[[#This Row],[產品編號]],產品資料表格[],4,FALSE)</f>
        <v>16864</v>
      </c>
    </row>
    <row r="2701" spans="2:7" ht="16.5" customHeight="1" x14ac:dyDescent="0.25">
      <c r="B2701" s="113" t="s">
        <v>1220</v>
      </c>
      <c r="C2701" s="128" t="s">
        <v>47</v>
      </c>
      <c r="D2701" s="129">
        <v>30</v>
      </c>
      <c r="E2701" s="130">
        <v>303</v>
      </c>
      <c r="F2701" s="130">
        <f>訂單詳細資料表格[[#This Row],[數量]]*訂單詳細資料表格[[#This Row],[售價]]</f>
        <v>9090</v>
      </c>
      <c r="G2701" s="131">
        <f>訂單詳細資料表格[[#This Row],[數量]]*VLOOKUP(訂單詳細資料表格[[#This Row],[產品編號]],產品資料表格[],4,FALSE)</f>
        <v>6930</v>
      </c>
    </row>
    <row r="2702" spans="2:7" ht="16.5" customHeight="1" x14ac:dyDescent="0.25">
      <c r="B2702" s="113" t="s">
        <v>1220</v>
      </c>
      <c r="C2702" s="128" t="s">
        <v>52</v>
      </c>
      <c r="D2702" s="129">
        <v>37</v>
      </c>
      <c r="E2702" s="130">
        <v>782</v>
      </c>
      <c r="F2702" s="130">
        <f>訂單詳細資料表格[[#This Row],[數量]]*訂單詳細資料表格[[#This Row],[售價]]</f>
        <v>28934</v>
      </c>
      <c r="G2702" s="131">
        <f>訂單詳細資料表格[[#This Row],[數量]]*VLOOKUP(訂單詳細資料表格[[#This Row],[產品編號]],產品資料表格[],4,FALSE)</f>
        <v>14763</v>
      </c>
    </row>
    <row r="2703" spans="2:7" ht="16.5" customHeight="1" x14ac:dyDescent="0.25">
      <c r="B2703" s="113" t="s">
        <v>1002</v>
      </c>
      <c r="C2703" s="128" t="s">
        <v>45</v>
      </c>
      <c r="D2703" s="129">
        <v>42</v>
      </c>
      <c r="E2703" s="130">
        <v>729</v>
      </c>
      <c r="F2703" s="130">
        <f>訂單詳細資料表格[[#This Row],[數量]]*訂單詳細資料表格[[#This Row],[售價]]</f>
        <v>30618</v>
      </c>
      <c r="G2703" s="131">
        <f>訂單詳細資料表格[[#This Row],[數量]]*VLOOKUP(訂單詳細資料表格[[#This Row],[產品編號]],產品資料表格[],4,FALSE)</f>
        <v>25116</v>
      </c>
    </row>
    <row r="2704" spans="2:7" ht="16.5" customHeight="1" x14ac:dyDescent="0.25">
      <c r="B2704" s="113" t="s">
        <v>1002</v>
      </c>
      <c r="C2704" s="128" t="s">
        <v>32</v>
      </c>
      <c r="D2704" s="129">
        <v>14</v>
      </c>
      <c r="E2704" s="130">
        <v>959</v>
      </c>
      <c r="F2704" s="130">
        <f>訂單詳細資料表格[[#This Row],[數量]]*訂單詳細資料表格[[#This Row],[售價]]</f>
        <v>13426</v>
      </c>
      <c r="G2704" s="131">
        <f>訂單詳細資料表格[[#This Row],[數量]]*VLOOKUP(訂單詳細資料表格[[#This Row],[產品編號]],產品資料表格[],4,FALSE)</f>
        <v>11088</v>
      </c>
    </row>
    <row r="2705" spans="2:7" ht="16.5" customHeight="1" x14ac:dyDescent="0.25">
      <c r="B2705" s="113" t="s">
        <v>1221</v>
      </c>
      <c r="C2705" s="128" t="s">
        <v>46</v>
      </c>
      <c r="D2705" s="129">
        <v>50</v>
      </c>
      <c r="E2705" s="130">
        <v>1955</v>
      </c>
      <c r="F2705" s="130">
        <f>訂單詳細資料表格[[#This Row],[數量]]*訂單詳細資料表格[[#This Row],[售價]]</f>
        <v>97750</v>
      </c>
      <c r="G2705" s="131">
        <f>訂單詳細資料表格[[#This Row],[數量]]*VLOOKUP(訂單詳細資料表格[[#This Row],[產品編號]],產品資料表格[],4,FALSE)</f>
        <v>57700</v>
      </c>
    </row>
    <row r="2706" spans="2:7" ht="16.5" customHeight="1" x14ac:dyDescent="0.25">
      <c r="B2706" s="113" t="s">
        <v>1003</v>
      </c>
      <c r="C2706" s="128" t="s">
        <v>0</v>
      </c>
      <c r="D2706" s="129">
        <v>35</v>
      </c>
      <c r="E2706" s="130">
        <v>1937</v>
      </c>
      <c r="F2706" s="130">
        <f>訂單詳細資料表格[[#This Row],[數量]]*訂單詳細資料表格[[#This Row],[售價]]</f>
        <v>67795</v>
      </c>
      <c r="G2706" s="131">
        <f>訂單詳細資料表格[[#This Row],[數量]]*VLOOKUP(訂單詳細資料表格[[#This Row],[產品編號]],產品資料表格[],4,FALSE)</f>
        <v>38465</v>
      </c>
    </row>
    <row r="2707" spans="2:7" ht="16.5" customHeight="1" x14ac:dyDescent="0.25">
      <c r="B2707" s="113" t="s">
        <v>1003</v>
      </c>
      <c r="C2707" s="128" t="s">
        <v>16</v>
      </c>
      <c r="D2707" s="129">
        <v>17</v>
      </c>
      <c r="E2707" s="130">
        <v>2519</v>
      </c>
      <c r="F2707" s="130">
        <f>訂單詳細資料表格[[#This Row],[數量]]*訂單詳細資料表格[[#This Row],[售價]]</f>
        <v>42823</v>
      </c>
      <c r="G2707" s="131">
        <f>訂單詳細資料表格[[#This Row],[數量]]*VLOOKUP(訂單詳細資料表格[[#This Row],[產品編號]],產品資料表格[],4,FALSE)</f>
        <v>15385</v>
      </c>
    </row>
    <row r="2708" spans="2:7" ht="16.5" customHeight="1" x14ac:dyDescent="0.25">
      <c r="B2708" s="113" t="s">
        <v>1003</v>
      </c>
      <c r="C2708" s="128" t="s">
        <v>13</v>
      </c>
      <c r="D2708" s="129">
        <v>21</v>
      </c>
      <c r="E2708" s="130">
        <v>361</v>
      </c>
      <c r="F2708" s="130">
        <f>訂單詳細資料表格[[#This Row],[數量]]*訂單詳細資料表格[[#This Row],[售價]]</f>
        <v>7581</v>
      </c>
      <c r="G2708" s="131">
        <f>訂單詳細資料表格[[#This Row],[數量]]*VLOOKUP(訂單詳細資料表格[[#This Row],[產品編號]],產品資料表格[],4,FALSE)</f>
        <v>4956</v>
      </c>
    </row>
    <row r="2709" spans="2:7" ht="16.5" customHeight="1" x14ac:dyDescent="0.25">
      <c r="B2709" s="113" t="s">
        <v>1003</v>
      </c>
      <c r="C2709" s="128" t="s">
        <v>12</v>
      </c>
      <c r="D2709" s="129">
        <v>20</v>
      </c>
      <c r="E2709" s="130">
        <v>2270</v>
      </c>
      <c r="F2709" s="130">
        <f>訂單詳細資料表格[[#This Row],[數量]]*訂單詳細資料表格[[#This Row],[售價]]</f>
        <v>45400</v>
      </c>
      <c r="G2709" s="131">
        <f>訂單詳細資料表格[[#This Row],[數量]]*VLOOKUP(訂單詳細資料表格[[#This Row],[產品編號]],產品資料表格[],4,FALSE)</f>
        <v>22440</v>
      </c>
    </row>
    <row r="2710" spans="2:7" ht="16.5" customHeight="1" x14ac:dyDescent="0.25">
      <c r="B2710" s="113" t="s">
        <v>1003</v>
      </c>
      <c r="C2710" s="128" t="s">
        <v>8</v>
      </c>
      <c r="D2710" s="129">
        <v>28</v>
      </c>
      <c r="E2710" s="130">
        <v>1693</v>
      </c>
      <c r="F2710" s="130">
        <f>訂單詳細資料表格[[#This Row],[數量]]*訂單詳細資料表格[[#This Row],[售價]]</f>
        <v>47404</v>
      </c>
      <c r="G2710" s="131">
        <f>訂單詳細資料表格[[#This Row],[數量]]*VLOOKUP(訂單詳細資料表格[[#This Row],[產品編號]],產品資料表格[],4,FALSE)</f>
        <v>29232</v>
      </c>
    </row>
    <row r="2711" spans="2:7" ht="16.5" customHeight="1" x14ac:dyDescent="0.25">
      <c r="B2711" s="113" t="s">
        <v>1003</v>
      </c>
      <c r="C2711" s="128" t="s">
        <v>31</v>
      </c>
      <c r="D2711" s="129">
        <v>44</v>
      </c>
      <c r="E2711" s="130">
        <v>1397</v>
      </c>
      <c r="F2711" s="130">
        <f>訂單詳細資料表格[[#This Row],[數量]]*訂單詳細資料表格[[#This Row],[售價]]</f>
        <v>61468</v>
      </c>
      <c r="G2711" s="131">
        <f>訂單詳細資料表格[[#This Row],[數量]]*VLOOKUP(訂單詳細資料表格[[#This Row],[產品編號]],產品資料表格[],4,FALSE)</f>
        <v>41668</v>
      </c>
    </row>
    <row r="2712" spans="2:7" ht="16.5" customHeight="1" x14ac:dyDescent="0.25">
      <c r="B2712" s="113" t="s">
        <v>1003</v>
      </c>
      <c r="C2712" s="128" t="s">
        <v>54</v>
      </c>
      <c r="D2712" s="129">
        <v>16</v>
      </c>
      <c r="E2712" s="130">
        <v>218</v>
      </c>
      <c r="F2712" s="130">
        <f>訂單詳細資料表格[[#This Row],[數量]]*訂單詳細資料表格[[#This Row],[售價]]</f>
        <v>3488</v>
      </c>
      <c r="G2712" s="131">
        <f>訂單詳細資料表格[[#This Row],[數量]]*VLOOKUP(訂單詳細資料表格[[#This Row],[產品編號]],產品資料表格[],4,FALSE)</f>
        <v>1440</v>
      </c>
    </row>
    <row r="2713" spans="2:7" ht="16.5" customHeight="1" x14ac:dyDescent="0.25">
      <c r="B2713" s="113" t="s">
        <v>1222</v>
      </c>
      <c r="C2713" s="128" t="s">
        <v>19</v>
      </c>
      <c r="D2713" s="129">
        <v>29</v>
      </c>
      <c r="E2713" s="130">
        <v>541</v>
      </c>
      <c r="F2713" s="130">
        <f>訂單詳細資料表格[[#This Row],[數量]]*訂單詳細資料表格[[#This Row],[售價]]</f>
        <v>15689</v>
      </c>
      <c r="G2713" s="131">
        <f>訂單詳細資料表格[[#This Row],[數量]]*VLOOKUP(訂單詳細資料表格[[#This Row],[產品編號]],產品資料表格[],4,FALSE)</f>
        <v>8700</v>
      </c>
    </row>
    <row r="2714" spans="2:7" ht="16.5" customHeight="1" x14ac:dyDescent="0.25">
      <c r="B2714" s="113" t="s">
        <v>1004</v>
      </c>
      <c r="C2714" s="128" t="s">
        <v>14</v>
      </c>
      <c r="D2714" s="129">
        <v>37</v>
      </c>
      <c r="E2714" s="130">
        <v>1385</v>
      </c>
      <c r="F2714" s="130">
        <f>訂單詳細資料表格[[#This Row],[數量]]*訂單詳細資料表格[[#This Row],[售價]]</f>
        <v>51245</v>
      </c>
      <c r="G2714" s="131">
        <f>訂單詳細資料表格[[#This Row],[數量]]*VLOOKUP(訂單詳細資料表格[[#This Row],[產品編號]],產品資料表格[],4,FALSE)</f>
        <v>22570</v>
      </c>
    </row>
    <row r="2715" spans="2:7" ht="16.5" customHeight="1" x14ac:dyDescent="0.25">
      <c r="B2715" s="113" t="s">
        <v>1223</v>
      </c>
      <c r="C2715" s="128" t="s">
        <v>47</v>
      </c>
      <c r="D2715" s="129">
        <v>49</v>
      </c>
      <c r="E2715" s="130">
        <v>437</v>
      </c>
      <c r="F2715" s="130">
        <f>訂單詳細資料表格[[#This Row],[數量]]*訂單詳細資料表格[[#This Row],[售價]]</f>
        <v>21413</v>
      </c>
      <c r="G2715" s="131">
        <f>訂單詳細資料表格[[#This Row],[數量]]*VLOOKUP(訂單詳細資料表格[[#This Row],[產品編號]],產品資料表格[],4,FALSE)</f>
        <v>11319</v>
      </c>
    </row>
    <row r="2716" spans="2:7" ht="16.5" customHeight="1" x14ac:dyDescent="0.25">
      <c r="B2716" s="113" t="s">
        <v>1223</v>
      </c>
      <c r="C2716" s="128" t="s">
        <v>4</v>
      </c>
      <c r="D2716" s="129">
        <v>42</v>
      </c>
      <c r="E2716" s="130">
        <v>2096</v>
      </c>
      <c r="F2716" s="130">
        <f>訂單詳細資料表格[[#This Row],[數量]]*訂單詳細資料表格[[#This Row],[售價]]</f>
        <v>88032</v>
      </c>
      <c r="G2716" s="131">
        <f>訂單詳細資料表格[[#This Row],[數量]]*VLOOKUP(訂單詳細資料表格[[#This Row],[產品編號]],產品資料表格[],4,FALSE)</f>
        <v>48090</v>
      </c>
    </row>
    <row r="2717" spans="2:7" ht="16.5" customHeight="1" x14ac:dyDescent="0.25">
      <c r="B2717" s="113" t="s">
        <v>1005</v>
      </c>
      <c r="C2717" s="128" t="s">
        <v>43</v>
      </c>
      <c r="D2717" s="129">
        <v>21</v>
      </c>
      <c r="E2717" s="130">
        <v>1765</v>
      </c>
      <c r="F2717" s="130">
        <f>訂單詳細資料表格[[#This Row],[數量]]*訂單詳細資料表格[[#This Row],[售價]]</f>
        <v>37065</v>
      </c>
      <c r="G2717" s="131">
        <f>訂單詳細資料表格[[#This Row],[數量]]*VLOOKUP(訂單詳細資料表格[[#This Row],[產品編號]],產品資料表格[],4,FALSE)</f>
        <v>22113</v>
      </c>
    </row>
    <row r="2718" spans="2:7" ht="16.5" customHeight="1" x14ac:dyDescent="0.25">
      <c r="B2718" s="113" t="s">
        <v>1005</v>
      </c>
      <c r="C2718" s="128" t="s">
        <v>48</v>
      </c>
      <c r="D2718" s="129">
        <v>34</v>
      </c>
      <c r="E2718" s="130">
        <v>235</v>
      </c>
      <c r="F2718" s="130">
        <f>訂單詳細資料表格[[#This Row],[數量]]*訂單詳細資料表格[[#This Row],[售價]]</f>
        <v>7990</v>
      </c>
      <c r="G2718" s="131">
        <f>訂單詳細資料表格[[#This Row],[數量]]*VLOOKUP(訂單詳細資料表格[[#This Row],[產品編號]],產品資料表格[],4,FALSE)</f>
        <v>6222</v>
      </c>
    </row>
    <row r="2719" spans="2:7" ht="16.5" customHeight="1" x14ac:dyDescent="0.25">
      <c r="B2719" s="113" t="s">
        <v>1005</v>
      </c>
      <c r="C2719" s="128" t="s">
        <v>12</v>
      </c>
      <c r="D2719" s="129">
        <v>28</v>
      </c>
      <c r="E2719" s="130">
        <v>2101</v>
      </c>
      <c r="F2719" s="130">
        <f>訂單詳細資料表格[[#This Row],[數量]]*訂單詳細資料表格[[#This Row],[售價]]</f>
        <v>58828</v>
      </c>
      <c r="G2719" s="131">
        <f>訂單詳細資料表格[[#This Row],[數量]]*VLOOKUP(訂單詳細資料表格[[#This Row],[產品編號]],產品資料表格[],4,FALSE)</f>
        <v>31416</v>
      </c>
    </row>
    <row r="2720" spans="2:7" ht="16.5" customHeight="1" x14ac:dyDescent="0.25">
      <c r="B2720" s="113" t="s">
        <v>1224</v>
      </c>
      <c r="C2720" s="128" t="s">
        <v>50</v>
      </c>
      <c r="D2720" s="129">
        <v>48</v>
      </c>
      <c r="E2720" s="130">
        <v>494</v>
      </c>
      <c r="F2720" s="130">
        <f>訂單詳細資料表格[[#This Row],[數量]]*訂單詳細資料表格[[#This Row],[售價]]</f>
        <v>23712</v>
      </c>
      <c r="G2720" s="131">
        <f>訂單詳細資料表格[[#This Row],[數量]]*VLOOKUP(訂單詳細資料表格[[#This Row],[產品編號]],產品資料表格[],4,FALSE)</f>
        <v>11712</v>
      </c>
    </row>
    <row r="2721" spans="2:7" ht="16.5" customHeight="1" x14ac:dyDescent="0.25">
      <c r="B2721" s="113" t="s">
        <v>1225</v>
      </c>
      <c r="C2721" s="128" t="s">
        <v>48</v>
      </c>
      <c r="D2721" s="129">
        <v>56</v>
      </c>
      <c r="E2721" s="130">
        <v>321</v>
      </c>
      <c r="F2721" s="130">
        <f>訂單詳細資料表格[[#This Row],[數量]]*訂單詳細資料表格[[#This Row],[售價]]</f>
        <v>17976</v>
      </c>
      <c r="G2721" s="131">
        <f>訂單詳細資料表格[[#This Row],[數量]]*VLOOKUP(訂單詳細資料表格[[#This Row],[產品編號]],產品資料表格[],4,FALSE)</f>
        <v>10248</v>
      </c>
    </row>
    <row r="2722" spans="2:7" ht="16.5" customHeight="1" x14ac:dyDescent="0.25">
      <c r="B2722" s="113" t="s">
        <v>1006</v>
      </c>
      <c r="C2722" s="128" t="s">
        <v>22</v>
      </c>
      <c r="D2722" s="129">
        <v>16</v>
      </c>
      <c r="E2722" s="130">
        <v>1179</v>
      </c>
      <c r="F2722" s="130">
        <f>訂單詳細資料表格[[#This Row],[數量]]*訂單詳細資料表格[[#This Row],[售價]]</f>
        <v>18864</v>
      </c>
      <c r="G2722" s="131">
        <f>訂單詳細資料表格[[#This Row],[數量]]*VLOOKUP(訂單詳細資料表格[[#This Row],[產品編號]],產品資料表格[],4,FALSE)</f>
        <v>13152</v>
      </c>
    </row>
    <row r="2723" spans="2:7" ht="16.5" customHeight="1" x14ac:dyDescent="0.25">
      <c r="B2723" s="113" t="s">
        <v>1226</v>
      </c>
      <c r="C2723" s="128" t="s">
        <v>45</v>
      </c>
      <c r="D2723" s="129">
        <v>50</v>
      </c>
      <c r="E2723" s="130">
        <v>884</v>
      </c>
      <c r="F2723" s="130">
        <f>訂單詳細資料表格[[#This Row],[數量]]*訂單詳細資料表格[[#This Row],[售價]]</f>
        <v>44200</v>
      </c>
      <c r="G2723" s="131">
        <f>訂單詳細資料表格[[#This Row],[數量]]*VLOOKUP(訂單詳細資料表格[[#This Row],[產品編號]],產品資料表格[],4,FALSE)</f>
        <v>29900</v>
      </c>
    </row>
    <row r="2724" spans="2:7" ht="16.5" customHeight="1" x14ac:dyDescent="0.25">
      <c r="B2724" s="113" t="s">
        <v>1226</v>
      </c>
      <c r="C2724" s="128" t="s">
        <v>8</v>
      </c>
      <c r="D2724" s="129">
        <v>53</v>
      </c>
      <c r="E2724" s="130">
        <v>1774</v>
      </c>
      <c r="F2724" s="130">
        <f>訂單詳細資料表格[[#This Row],[數量]]*訂單詳細資料表格[[#This Row],[售價]]</f>
        <v>94022</v>
      </c>
      <c r="G2724" s="131">
        <f>訂單詳細資料表格[[#This Row],[數量]]*VLOOKUP(訂單詳細資料表格[[#This Row],[產品編號]],產品資料表格[],4,FALSE)</f>
        <v>55332</v>
      </c>
    </row>
    <row r="2725" spans="2:7" ht="16.5" customHeight="1" x14ac:dyDescent="0.25">
      <c r="B2725" s="113" t="s">
        <v>1226</v>
      </c>
      <c r="C2725" s="128" t="s">
        <v>54</v>
      </c>
      <c r="D2725" s="129">
        <v>41</v>
      </c>
      <c r="E2725" s="130">
        <v>140</v>
      </c>
      <c r="F2725" s="130">
        <f>訂單詳細資料表格[[#This Row],[數量]]*訂單詳細資料表格[[#This Row],[售價]]</f>
        <v>5740</v>
      </c>
      <c r="G2725" s="131">
        <f>訂單詳細資料表格[[#This Row],[數量]]*VLOOKUP(訂單詳細資料表格[[#This Row],[產品編號]],產品資料表格[],4,FALSE)</f>
        <v>3690</v>
      </c>
    </row>
    <row r="2726" spans="2:7" ht="16.5" customHeight="1" x14ac:dyDescent="0.25">
      <c r="B2726" s="113" t="s">
        <v>1007</v>
      </c>
      <c r="C2726" s="128" t="s">
        <v>43</v>
      </c>
      <c r="D2726" s="129">
        <v>38</v>
      </c>
      <c r="E2726" s="130">
        <v>1743</v>
      </c>
      <c r="F2726" s="130">
        <f>訂單詳細資料表格[[#This Row],[數量]]*訂單詳細資料表格[[#This Row],[售價]]</f>
        <v>66234</v>
      </c>
      <c r="G2726" s="131">
        <f>訂單詳細資料表格[[#This Row],[數量]]*VLOOKUP(訂單詳細資料表格[[#This Row],[產品編號]],產品資料表格[],4,FALSE)</f>
        <v>40014</v>
      </c>
    </row>
    <row r="2727" spans="2:7" ht="16.5" customHeight="1" x14ac:dyDescent="0.25">
      <c r="B2727" s="113" t="s">
        <v>1007</v>
      </c>
      <c r="C2727" s="128" t="s">
        <v>38</v>
      </c>
      <c r="D2727" s="129">
        <v>20</v>
      </c>
      <c r="E2727" s="130">
        <v>2117</v>
      </c>
      <c r="F2727" s="130">
        <f>訂單詳細資料表格[[#This Row],[數量]]*訂單詳細資料表格[[#This Row],[售價]]</f>
        <v>42340</v>
      </c>
      <c r="G2727" s="131">
        <f>訂單詳細資料表格[[#This Row],[數量]]*VLOOKUP(訂單詳細資料表格[[#This Row],[產品編號]],產品資料表格[],4,FALSE)</f>
        <v>21360</v>
      </c>
    </row>
    <row r="2728" spans="2:7" ht="16.5" customHeight="1" x14ac:dyDescent="0.25">
      <c r="B2728" s="113" t="s">
        <v>1007</v>
      </c>
      <c r="C2728" s="128" t="s">
        <v>0</v>
      </c>
      <c r="D2728" s="129">
        <v>47</v>
      </c>
      <c r="E2728" s="130">
        <v>1380</v>
      </c>
      <c r="F2728" s="130">
        <f>訂單詳細資料表格[[#This Row],[數量]]*訂單詳細資料表格[[#This Row],[售價]]</f>
        <v>64860</v>
      </c>
      <c r="G2728" s="131">
        <f>訂單詳細資料表格[[#This Row],[數量]]*VLOOKUP(訂單詳細資料表格[[#This Row],[產品編號]],產品資料表格[],4,FALSE)</f>
        <v>51653</v>
      </c>
    </row>
    <row r="2729" spans="2:7" ht="16.5" customHeight="1" x14ac:dyDescent="0.25">
      <c r="B2729" s="113" t="s">
        <v>1007</v>
      </c>
      <c r="C2729" s="128" t="s">
        <v>22</v>
      </c>
      <c r="D2729" s="129">
        <v>35</v>
      </c>
      <c r="E2729" s="130">
        <v>1539</v>
      </c>
      <c r="F2729" s="130">
        <f>訂單詳細資料表格[[#This Row],[數量]]*訂單詳細資料表格[[#This Row],[售價]]</f>
        <v>53865</v>
      </c>
      <c r="G2729" s="131">
        <f>訂單詳細資料表格[[#This Row],[數量]]*VLOOKUP(訂單詳細資料表格[[#This Row],[產品編號]],產品資料表格[],4,FALSE)</f>
        <v>28770</v>
      </c>
    </row>
    <row r="2730" spans="2:7" ht="16.5" customHeight="1" x14ac:dyDescent="0.25">
      <c r="B2730" s="113" t="s">
        <v>1007</v>
      </c>
      <c r="C2730" s="128" t="s">
        <v>51</v>
      </c>
      <c r="D2730" s="129">
        <v>21</v>
      </c>
      <c r="E2730" s="130">
        <v>1719</v>
      </c>
      <c r="F2730" s="130">
        <f>訂單詳細資料表格[[#This Row],[數量]]*訂單詳細資料表格[[#This Row],[售價]]</f>
        <v>36099</v>
      </c>
      <c r="G2730" s="131">
        <f>訂單詳細資料表格[[#This Row],[數量]]*VLOOKUP(訂單詳細資料表格[[#This Row],[產品編號]],產品資料表格[],4,FALSE)</f>
        <v>24045</v>
      </c>
    </row>
    <row r="2731" spans="2:7" ht="16.5" customHeight="1" x14ac:dyDescent="0.25">
      <c r="B2731" s="113" t="s">
        <v>1007</v>
      </c>
      <c r="C2731" s="128" t="s">
        <v>12</v>
      </c>
      <c r="D2731" s="129">
        <v>32</v>
      </c>
      <c r="E2731" s="130">
        <v>1686</v>
      </c>
      <c r="F2731" s="130">
        <f>訂單詳細資料表格[[#This Row],[數量]]*訂單詳細資料表格[[#This Row],[售價]]</f>
        <v>53952</v>
      </c>
      <c r="G2731" s="131">
        <f>訂單詳細資料表格[[#This Row],[數量]]*VLOOKUP(訂單詳細資料表格[[#This Row],[產品編號]],產品資料表格[],4,FALSE)</f>
        <v>35904</v>
      </c>
    </row>
    <row r="2732" spans="2:7" ht="16.5" customHeight="1" x14ac:dyDescent="0.25">
      <c r="B2732" s="113" t="s">
        <v>1007</v>
      </c>
      <c r="C2732" s="128" t="s">
        <v>24</v>
      </c>
      <c r="D2732" s="129">
        <v>65</v>
      </c>
      <c r="E2732" s="130">
        <v>1454</v>
      </c>
      <c r="F2732" s="130">
        <f>訂單詳細資料表格[[#This Row],[數量]]*訂單詳細資料表格[[#This Row],[售價]]</f>
        <v>94510</v>
      </c>
      <c r="G2732" s="131">
        <f>訂單詳細資料表格[[#This Row],[數量]]*VLOOKUP(訂單詳細資料表格[[#This Row],[產品編號]],產品資料表格[],4,FALSE)</f>
        <v>41600</v>
      </c>
    </row>
    <row r="2733" spans="2:7" ht="16.5" customHeight="1" x14ac:dyDescent="0.25">
      <c r="B2733" s="113" t="s">
        <v>1007</v>
      </c>
      <c r="C2733" s="128" t="s">
        <v>36</v>
      </c>
      <c r="D2733" s="129">
        <v>21</v>
      </c>
      <c r="E2733" s="130">
        <v>1436</v>
      </c>
      <c r="F2733" s="130">
        <f>訂單詳細資料表格[[#This Row],[數量]]*訂單詳細資料表格[[#This Row],[售價]]</f>
        <v>30156</v>
      </c>
      <c r="G2733" s="131">
        <f>訂單詳細資料表格[[#This Row],[數量]]*VLOOKUP(訂單詳細資料表格[[#This Row],[產品編號]],產品資料表格[],4,FALSE)</f>
        <v>20832</v>
      </c>
    </row>
    <row r="2734" spans="2:7" ht="16.5" customHeight="1" x14ac:dyDescent="0.25">
      <c r="B2734" s="113" t="s">
        <v>1008</v>
      </c>
      <c r="C2734" s="128" t="s">
        <v>0</v>
      </c>
      <c r="D2734" s="129">
        <v>15</v>
      </c>
      <c r="E2734" s="130">
        <v>2098</v>
      </c>
      <c r="F2734" s="130">
        <f>訂單詳細資料表格[[#This Row],[數量]]*訂單詳細資料表格[[#This Row],[售價]]</f>
        <v>31470</v>
      </c>
      <c r="G2734" s="131">
        <f>訂單詳細資料表格[[#This Row],[數量]]*VLOOKUP(訂單詳細資料表格[[#This Row],[產品編號]],產品資料表格[],4,FALSE)</f>
        <v>16485</v>
      </c>
    </row>
    <row r="2735" spans="2:7" ht="16.5" customHeight="1" x14ac:dyDescent="0.25">
      <c r="B2735" s="113" t="s">
        <v>1008</v>
      </c>
      <c r="C2735" s="128" t="s">
        <v>14</v>
      </c>
      <c r="D2735" s="129">
        <v>39</v>
      </c>
      <c r="E2735" s="130">
        <v>850</v>
      </c>
      <c r="F2735" s="130">
        <f>訂單詳細資料表格[[#This Row],[數量]]*訂單詳細資料表格[[#This Row],[售價]]</f>
        <v>33150</v>
      </c>
      <c r="G2735" s="131">
        <f>訂單詳細資料表格[[#This Row],[數量]]*VLOOKUP(訂單詳細資料表格[[#This Row],[產品編號]],產品資料表格[],4,FALSE)</f>
        <v>23790</v>
      </c>
    </row>
    <row r="2736" spans="2:7" ht="16.5" customHeight="1" x14ac:dyDescent="0.25">
      <c r="B2736" s="113" t="s">
        <v>1008</v>
      </c>
      <c r="C2736" s="128" t="s">
        <v>48</v>
      </c>
      <c r="D2736" s="129">
        <v>55</v>
      </c>
      <c r="E2736" s="130">
        <v>287</v>
      </c>
      <c r="F2736" s="130">
        <f>訂單詳細資料表格[[#This Row],[數量]]*訂單詳細資料表格[[#This Row],[售價]]</f>
        <v>15785</v>
      </c>
      <c r="G2736" s="131">
        <f>訂單詳細資料表格[[#This Row],[數量]]*VLOOKUP(訂單詳細資料表格[[#This Row],[產品編號]],產品資料表格[],4,FALSE)</f>
        <v>10065</v>
      </c>
    </row>
    <row r="2737" spans="2:7" ht="16.5" customHeight="1" x14ac:dyDescent="0.25">
      <c r="B2737" s="113" t="s">
        <v>1227</v>
      </c>
      <c r="C2737" s="128" t="s">
        <v>52</v>
      </c>
      <c r="D2737" s="129">
        <v>25</v>
      </c>
      <c r="E2737" s="130">
        <v>794</v>
      </c>
      <c r="F2737" s="130">
        <f>訂單詳細資料表格[[#This Row],[數量]]*訂單詳細資料表格[[#This Row],[售價]]</f>
        <v>19850</v>
      </c>
      <c r="G2737" s="131">
        <f>訂單詳細資料表格[[#This Row],[數量]]*VLOOKUP(訂單詳細資料表格[[#This Row],[產品編號]],產品資料表格[],4,FALSE)</f>
        <v>9975</v>
      </c>
    </row>
    <row r="2738" spans="2:7" ht="16.5" customHeight="1" x14ac:dyDescent="0.25">
      <c r="B2738" s="113" t="s">
        <v>1009</v>
      </c>
      <c r="C2738" s="128" t="s">
        <v>51</v>
      </c>
      <c r="D2738" s="129">
        <v>53</v>
      </c>
      <c r="E2738" s="130">
        <v>2527</v>
      </c>
      <c r="F2738" s="130">
        <f>訂單詳細資料表格[[#This Row],[數量]]*訂單詳細資料表格[[#This Row],[售價]]</f>
        <v>133931</v>
      </c>
      <c r="G2738" s="131">
        <f>訂單詳細資料表格[[#This Row],[數量]]*VLOOKUP(訂單詳細資料表格[[#This Row],[產品編號]],產品資料表格[],4,FALSE)</f>
        <v>60685</v>
      </c>
    </row>
    <row r="2739" spans="2:7" ht="16.5" customHeight="1" x14ac:dyDescent="0.25">
      <c r="B2739" s="113" t="s">
        <v>1009</v>
      </c>
      <c r="C2739" s="128" t="s">
        <v>19</v>
      </c>
      <c r="D2739" s="129">
        <v>14</v>
      </c>
      <c r="E2739" s="130">
        <v>571</v>
      </c>
      <c r="F2739" s="130">
        <f>訂單詳細資料表格[[#This Row],[數量]]*訂單詳細資料表格[[#This Row],[售價]]</f>
        <v>7994</v>
      </c>
      <c r="G2739" s="131">
        <f>訂單詳細資料表格[[#This Row],[數量]]*VLOOKUP(訂單詳細資料表格[[#This Row],[產品編號]],產品資料表格[],4,FALSE)</f>
        <v>4200</v>
      </c>
    </row>
    <row r="2740" spans="2:7" ht="16.5" customHeight="1" x14ac:dyDescent="0.25">
      <c r="B2740" s="113" t="s">
        <v>1228</v>
      </c>
      <c r="C2740" s="128" t="s">
        <v>16</v>
      </c>
      <c r="D2740" s="129">
        <v>30</v>
      </c>
      <c r="E2740" s="130">
        <v>2793</v>
      </c>
      <c r="F2740" s="130">
        <f>訂單詳細資料表格[[#This Row],[數量]]*訂單詳細資料表格[[#This Row],[售價]]</f>
        <v>83790</v>
      </c>
      <c r="G2740" s="131">
        <f>訂單詳細資料表格[[#This Row],[數量]]*VLOOKUP(訂單詳細資料表格[[#This Row],[產品編號]],產品資料表格[],4,FALSE)</f>
        <v>27150</v>
      </c>
    </row>
    <row r="2741" spans="2:7" ht="16.5" customHeight="1" x14ac:dyDescent="0.25">
      <c r="B2741" s="113" t="s">
        <v>1010</v>
      </c>
      <c r="C2741" s="128" t="s">
        <v>42</v>
      </c>
      <c r="D2741" s="129">
        <v>45</v>
      </c>
      <c r="E2741" s="130">
        <v>1764</v>
      </c>
      <c r="F2741" s="130">
        <f>訂單詳細資料表格[[#This Row],[數量]]*訂單詳細資料表格[[#This Row],[售價]]</f>
        <v>79380</v>
      </c>
      <c r="G2741" s="131">
        <f>訂單詳細資料表格[[#This Row],[數量]]*VLOOKUP(訂單詳細資料表格[[#This Row],[產品編號]],產品資料表格[],4,FALSE)</f>
        <v>51840</v>
      </c>
    </row>
    <row r="2742" spans="2:7" ht="16.5" customHeight="1" x14ac:dyDescent="0.25">
      <c r="B2742" s="113" t="s">
        <v>1229</v>
      </c>
      <c r="C2742" s="128" t="s">
        <v>45</v>
      </c>
      <c r="D2742" s="129">
        <v>52</v>
      </c>
      <c r="E2742" s="130">
        <v>867</v>
      </c>
      <c r="F2742" s="130">
        <f>訂單詳細資料表格[[#This Row],[數量]]*訂單詳細資料表格[[#This Row],[售價]]</f>
        <v>45084</v>
      </c>
      <c r="G2742" s="131">
        <f>訂單詳細資料表格[[#This Row],[數量]]*VLOOKUP(訂單詳細資料表格[[#This Row],[產品編號]],產品資料表格[],4,FALSE)</f>
        <v>31096</v>
      </c>
    </row>
    <row r="2743" spans="2:7" ht="16.5" customHeight="1" x14ac:dyDescent="0.25">
      <c r="B2743" s="113" t="s">
        <v>1011</v>
      </c>
      <c r="C2743" s="128" t="s">
        <v>17</v>
      </c>
      <c r="D2743" s="129">
        <v>13</v>
      </c>
      <c r="E2743" s="130">
        <v>213</v>
      </c>
      <c r="F2743" s="130">
        <f>訂單詳細資料表格[[#This Row],[數量]]*訂單詳細資料表格[[#This Row],[售價]]</f>
        <v>2769</v>
      </c>
      <c r="G2743" s="131">
        <f>訂單詳細資料表格[[#This Row],[數量]]*VLOOKUP(訂單詳細資料表格[[#This Row],[產品編號]],產品資料表格[],4,FALSE)</f>
        <v>1378</v>
      </c>
    </row>
    <row r="2744" spans="2:7" ht="16.5" customHeight="1" x14ac:dyDescent="0.25">
      <c r="B2744" s="113" t="s">
        <v>1012</v>
      </c>
      <c r="C2744" s="128" t="s">
        <v>14</v>
      </c>
      <c r="D2744" s="129">
        <v>15</v>
      </c>
      <c r="E2744" s="130">
        <v>745</v>
      </c>
      <c r="F2744" s="130">
        <f>訂單詳細資料表格[[#This Row],[數量]]*訂單詳細資料表格[[#This Row],[售價]]</f>
        <v>11175</v>
      </c>
      <c r="G2744" s="131">
        <f>訂單詳細資料表格[[#This Row],[數量]]*VLOOKUP(訂單詳細資料表格[[#This Row],[產品編號]],產品資料表格[],4,FALSE)</f>
        <v>9150</v>
      </c>
    </row>
    <row r="2745" spans="2:7" ht="16.5" customHeight="1" x14ac:dyDescent="0.25">
      <c r="B2745" s="113" t="s">
        <v>1013</v>
      </c>
      <c r="C2745" s="128" t="s">
        <v>44</v>
      </c>
      <c r="D2745" s="129">
        <v>24</v>
      </c>
      <c r="E2745" s="130">
        <v>1230</v>
      </c>
      <c r="F2745" s="130">
        <f>訂單詳細資料表格[[#This Row],[數量]]*訂單詳細資料表格[[#This Row],[售價]]</f>
        <v>29520</v>
      </c>
      <c r="G2745" s="131">
        <f>訂單詳細資料表格[[#This Row],[數量]]*VLOOKUP(訂單詳細資料表格[[#This Row],[產品編號]],產品資料表格[],4,FALSE)</f>
        <v>13176</v>
      </c>
    </row>
    <row r="2746" spans="2:7" ht="16.5" customHeight="1" x14ac:dyDescent="0.25">
      <c r="B2746" s="113" t="s">
        <v>1013</v>
      </c>
      <c r="C2746" s="128" t="s">
        <v>0</v>
      </c>
      <c r="D2746" s="129">
        <v>46</v>
      </c>
      <c r="E2746" s="130">
        <v>1572</v>
      </c>
      <c r="F2746" s="130">
        <f>訂單詳細資料表格[[#This Row],[數量]]*訂單詳細資料表格[[#This Row],[售價]]</f>
        <v>72312</v>
      </c>
      <c r="G2746" s="131">
        <f>訂單詳細資料表格[[#This Row],[數量]]*VLOOKUP(訂單詳細資料表格[[#This Row],[產品編號]],產品資料表格[],4,FALSE)</f>
        <v>50554</v>
      </c>
    </row>
    <row r="2747" spans="2:7" ht="16.5" customHeight="1" x14ac:dyDescent="0.25">
      <c r="B2747" s="113" t="s">
        <v>1013</v>
      </c>
      <c r="C2747" s="128" t="s">
        <v>2</v>
      </c>
      <c r="D2747" s="129">
        <v>16</v>
      </c>
      <c r="E2747" s="130">
        <v>745</v>
      </c>
      <c r="F2747" s="130">
        <f>訂單詳細資料表格[[#This Row],[數量]]*訂單詳細資料表格[[#This Row],[售價]]</f>
        <v>11920</v>
      </c>
      <c r="G2747" s="131">
        <f>訂單詳細資料表格[[#This Row],[數量]]*VLOOKUP(訂單詳細資料表格[[#This Row],[產品編號]],產品資料表格[],4,FALSE)</f>
        <v>6800</v>
      </c>
    </row>
    <row r="2748" spans="2:7" ht="16.5" customHeight="1" x14ac:dyDescent="0.25">
      <c r="B2748" s="113" t="s">
        <v>1013</v>
      </c>
      <c r="C2748" s="128" t="s">
        <v>36</v>
      </c>
      <c r="D2748" s="129">
        <v>14</v>
      </c>
      <c r="E2748" s="130">
        <v>2229</v>
      </c>
      <c r="F2748" s="130">
        <f>訂單詳細資料表格[[#This Row],[數量]]*訂單詳細資料表格[[#This Row],[售價]]</f>
        <v>31206</v>
      </c>
      <c r="G2748" s="131">
        <f>訂單詳細資料表格[[#This Row],[數量]]*VLOOKUP(訂單詳細資料表格[[#This Row],[產品編號]],產品資料表格[],4,FALSE)</f>
        <v>13888</v>
      </c>
    </row>
    <row r="2749" spans="2:7" ht="16.5" customHeight="1" x14ac:dyDescent="0.25">
      <c r="B2749" s="113" t="s">
        <v>1013</v>
      </c>
      <c r="C2749" s="128" t="s">
        <v>10</v>
      </c>
      <c r="D2749" s="129">
        <v>16</v>
      </c>
      <c r="E2749" s="130">
        <v>1555</v>
      </c>
      <c r="F2749" s="130">
        <f>訂單詳細資料表格[[#This Row],[數量]]*訂單詳細資料表格[[#This Row],[售價]]</f>
        <v>24880</v>
      </c>
      <c r="G2749" s="131">
        <f>訂單詳細資料表格[[#This Row],[數量]]*VLOOKUP(訂單詳細資料表格[[#This Row],[產品編號]],產品資料表格[],4,FALSE)</f>
        <v>11408</v>
      </c>
    </row>
    <row r="2750" spans="2:7" ht="16.5" customHeight="1" x14ac:dyDescent="0.25">
      <c r="B2750" s="113" t="s">
        <v>1013</v>
      </c>
      <c r="C2750" s="128" t="s">
        <v>47</v>
      </c>
      <c r="D2750" s="129">
        <v>41</v>
      </c>
      <c r="E2750" s="130">
        <v>399</v>
      </c>
      <c r="F2750" s="130">
        <f>訂單詳細資料表格[[#This Row],[數量]]*訂單詳細資料表格[[#This Row],[售價]]</f>
        <v>16359</v>
      </c>
      <c r="G2750" s="131">
        <f>訂單詳細資料表格[[#This Row],[數量]]*VLOOKUP(訂單詳細資料表格[[#This Row],[產品編號]],產品資料表格[],4,FALSE)</f>
        <v>9471</v>
      </c>
    </row>
    <row r="2751" spans="2:7" ht="16.5" customHeight="1" x14ac:dyDescent="0.25">
      <c r="B2751" s="113" t="s">
        <v>1013</v>
      </c>
      <c r="C2751" s="128" t="s">
        <v>19</v>
      </c>
      <c r="D2751" s="129">
        <v>25</v>
      </c>
      <c r="E2751" s="130">
        <v>532</v>
      </c>
      <c r="F2751" s="130">
        <f>訂單詳細資料表格[[#This Row],[數量]]*訂單詳細資料表格[[#This Row],[售價]]</f>
        <v>13300</v>
      </c>
      <c r="G2751" s="131">
        <f>訂單詳細資料表格[[#This Row],[數量]]*VLOOKUP(訂單詳細資料表格[[#This Row],[產品編號]],產品資料表格[],4,FALSE)</f>
        <v>7500</v>
      </c>
    </row>
    <row r="2752" spans="2:7" ht="16.5" customHeight="1" x14ac:dyDescent="0.25">
      <c r="B2752" s="113" t="s">
        <v>1230</v>
      </c>
      <c r="C2752" s="128" t="s">
        <v>43</v>
      </c>
      <c r="D2752" s="129">
        <v>44</v>
      </c>
      <c r="E2752" s="130">
        <v>1667</v>
      </c>
      <c r="F2752" s="130">
        <f>訂單詳細資料表格[[#This Row],[數量]]*訂單詳細資料表格[[#This Row],[售價]]</f>
        <v>73348</v>
      </c>
      <c r="G2752" s="131">
        <f>訂單詳細資料表格[[#This Row],[數量]]*VLOOKUP(訂單詳細資料表格[[#This Row],[產品編號]],產品資料表格[],4,FALSE)</f>
        <v>46332</v>
      </c>
    </row>
    <row r="2753" spans="2:7" ht="16.5" customHeight="1" x14ac:dyDescent="0.25">
      <c r="B2753" s="113" t="s">
        <v>1014</v>
      </c>
      <c r="C2753" s="128" t="s">
        <v>0</v>
      </c>
      <c r="D2753" s="129">
        <v>59</v>
      </c>
      <c r="E2753" s="130">
        <v>1860</v>
      </c>
      <c r="F2753" s="130">
        <f>訂單詳細資料表格[[#This Row],[數量]]*訂單詳細資料表格[[#This Row],[售價]]</f>
        <v>109740</v>
      </c>
      <c r="G2753" s="131">
        <f>訂單詳細資料表格[[#This Row],[數量]]*VLOOKUP(訂單詳細資料表格[[#This Row],[產品編號]],產品資料表格[],4,FALSE)</f>
        <v>64841</v>
      </c>
    </row>
    <row r="2754" spans="2:7" ht="16.5" customHeight="1" x14ac:dyDescent="0.25">
      <c r="B2754" s="113" t="s">
        <v>1014</v>
      </c>
      <c r="C2754" s="128" t="s">
        <v>41</v>
      </c>
      <c r="D2754" s="129">
        <v>50</v>
      </c>
      <c r="E2754" s="130">
        <v>1153</v>
      </c>
      <c r="F2754" s="130">
        <f>訂單詳細資料表格[[#This Row],[數量]]*訂單詳細資料表格[[#This Row],[售價]]</f>
        <v>57650</v>
      </c>
      <c r="G2754" s="131">
        <f>訂單詳細資料表格[[#This Row],[數量]]*VLOOKUP(訂單詳細資料表格[[#This Row],[產品編號]],產品資料表格[],4,FALSE)</f>
        <v>38750</v>
      </c>
    </row>
    <row r="2755" spans="2:7" ht="16.5" customHeight="1" x14ac:dyDescent="0.25">
      <c r="B2755" s="113" t="s">
        <v>1014</v>
      </c>
      <c r="C2755" s="128" t="s">
        <v>36</v>
      </c>
      <c r="D2755" s="129">
        <v>47</v>
      </c>
      <c r="E2755" s="130">
        <v>1519</v>
      </c>
      <c r="F2755" s="130">
        <f>訂單詳細資料表格[[#This Row],[數量]]*訂單詳細資料表格[[#This Row],[售價]]</f>
        <v>71393</v>
      </c>
      <c r="G2755" s="131">
        <f>訂單詳細資料表格[[#This Row],[數量]]*VLOOKUP(訂單詳細資料表格[[#This Row],[產品編號]],產品資料表格[],4,FALSE)</f>
        <v>46624</v>
      </c>
    </row>
    <row r="2756" spans="2:7" ht="16.5" customHeight="1" x14ac:dyDescent="0.25">
      <c r="B2756" s="113" t="s">
        <v>1014</v>
      </c>
      <c r="C2756" s="128" t="s">
        <v>29</v>
      </c>
      <c r="D2756" s="129">
        <v>43</v>
      </c>
      <c r="E2756" s="130">
        <v>1278</v>
      </c>
      <c r="F2756" s="130">
        <f>訂單詳細資料表格[[#This Row],[數量]]*訂單詳細資料表格[[#This Row],[售價]]</f>
        <v>54954</v>
      </c>
      <c r="G2756" s="131">
        <f>訂單詳細資料表格[[#This Row],[數量]]*VLOOKUP(訂單詳細資料表格[[#This Row],[產品編號]],產品資料表格[],4,FALSE)</f>
        <v>38571</v>
      </c>
    </row>
    <row r="2757" spans="2:7" ht="16.5" customHeight="1" x14ac:dyDescent="0.25">
      <c r="B2757" s="113" t="s">
        <v>1231</v>
      </c>
      <c r="C2757" s="128" t="s">
        <v>8</v>
      </c>
      <c r="D2757" s="129">
        <v>35</v>
      </c>
      <c r="E2757" s="130">
        <v>1581</v>
      </c>
      <c r="F2757" s="130">
        <f>訂單詳細資料表格[[#This Row],[數量]]*訂單詳細資料表格[[#This Row],[售價]]</f>
        <v>55335</v>
      </c>
      <c r="G2757" s="131">
        <f>訂單詳細資料表格[[#This Row],[數量]]*VLOOKUP(訂單詳細資料表格[[#This Row],[產品編號]],產品資料表格[],4,FALSE)</f>
        <v>36540</v>
      </c>
    </row>
    <row r="2758" spans="2:7" ht="16.5" customHeight="1" x14ac:dyDescent="0.25">
      <c r="B2758" s="113" t="s">
        <v>1231</v>
      </c>
      <c r="C2758" s="128" t="s">
        <v>173</v>
      </c>
      <c r="D2758" s="129">
        <v>47</v>
      </c>
      <c r="E2758" s="130">
        <v>1344</v>
      </c>
      <c r="F2758" s="130">
        <f>訂單詳細資料表格[[#This Row],[數量]]*訂單詳細資料表格[[#This Row],[售價]]</f>
        <v>63168</v>
      </c>
      <c r="G2758" s="131">
        <f>訂單詳細資料表格[[#This Row],[數量]]*VLOOKUP(訂單詳細資料表格[[#This Row],[產品編號]],產品資料表格[],4,FALSE)</f>
        <v>33981</v>
      </c>
    </row>
    <row r="2759" spans="2:7" ht="16.5" customHeight="1" x14ac:dyDescent="0.25">
      <c r="B2759" s="113" t="s">
        <v>1015</v>
      </c>
      <c r="C2759" s="128" t="s">
        <v>52</v>
      </c>
      <c r="D2759" s="129">
        <v>19</v>
      </c>
      <c r="E2759" s="130">
        <v>656</v>
      </c>
      <c r="F2759" s="130">
        <f>訂單詳細資料表格[[#This Row],[數量]]*訂單詳細資料表格[[#This Row],[售價]]</f>
        <v>12464</v>
      </c>
      <c r="G2759" s="131">
        <f>訂單詳細資料表格[[#This Row],[數量]]*VLOOKUP(訂單詳細資料表格[[#This Row],[產品編號]],產品資料表格[],4,FALSE)</f>
        <v>7581</v>
      </c>
    </row>
    <row r="2760" spans="2:7" ht="16.5" customHeight="1" x14ac:dyDescent="0.25">
      <c r="B2760" s="113" t="s">
        <v>1015</v>
      </c>
      <c r="C2760" s="128" t="s">
        <v>12</v>
      </c>
      <c r="D2760" s="129">
        <v>24</v>
      </c>
      <c r="E2760" s="130">
        <v>1828</v>
      </c>
      <c r="F2760" s="130">
        <f>訂單詳細資料表格[[#This Row],[數量]]*訂單詳細資料表格[[#This Row],[售價]]</f>
        <v>43872</v>
      </c>
      <c r="G2760" s="131">
        <f>訂單詳細資料表格[[#This Row],[數量]]*VLOOKUP(訂單詳細資料表格[[#This Row],[產品編號]],產品資料表格[],4,FALSE)</f>
        <v>26928</v>
      </c>
    </row>
    <row r="2761" spans="2:7" ht="16.5" customHeight="1" x14ac:dyDescent="0.25">
      <c r="B2761" s="113" t="s">
        <v>1015</v>
      </c>
      <c r="C2761" s="128" t="s">
        <v>25</v>
      </c>
      <c r="D2761" s="129">
        <v>16</v>
      </c>
      <c r="E2761" s="130">
        <v>1265</v>
      </c>
      <c r="F2761" s="130">
        <f>訂單詳細資料表格[[#This Row],[數量]]*訂單詳細資料表格[[#This Row],[售價]]</f>
        <v>20240</v>
      </c>
      <c r="G2761" s="131">
        <f>訂單詳細資料表格[[#This Row],[數量]]*VLOOKUP(訂單詳細資料表格[[#This Row],[產品編號]],產品資料表格[],4,FALSE)</f>
        <v>10288</v>
      </c>
    </row>
    <row r="2762" spans="2:7" ht="16.5" customHeight="1" x14ac:dyDescent="0.25">
      <c r="B2762" s="113" t="s">
        <v>1015</v>
      </c>
      <c r="C2762" s="128" t="s">
        <v>7</v>
      </c>
      <c r="D2762" s="129">
        <v>17</v>
      </c>
      <c r="E2762" s="130">
        <v>2183</v>
      </c>
      <c r="F2762" s="130">
        <f>訂單詳細資料表格[[#This Row],[數量]]*訂單詳細資料表格[[#This Row],[售價]]</f>
        <v>37111</v>
      </c>
      <c r="G2762" s="131">
        <f>訂單詳細資料表格[[#This Row],[數量]]*VLOOKUP(訂單詳細資料表格[[#This Row],[產品編號]],產品資料表格[],4,FALSE)</f>
        <v>19652</v>
      </c>
    </row>
    <row r="2763" spans="2:7" ht="16.5" customHeight="1" x14ac:dyDescent="0.25">
      <c r="B2763" s="113" t="s">
        <v>1015</v>
      </c>
      <c r="C2763" s="128" t="s">
        <v>54</v>
      </c>
      <c r="D2763" s="129">
        <v>61</v>
      </c>
      <c r="E2763" s="130">
        <v>218</v>
      </c>
      <c r="F2763" s="130">
        <f>訂單詳細資料表格[[#This Row],[數量]]*訂單詳細資料表格[[#This Row],[售價]]</f>
        <v>13298</v>
      </c>
      <c r="G2763" s="131">
        <f>訂單詳細資料表格[[#This Row],[數量]]*VLOOKUP(訂單詳細資料表格[[#This Row],[產品編號]],產品資料表格[],4,FALSE)</f>
        <v>5490</v>
      </c>
    </row>
    <row r="2764" spans="2:7" ht="16.5" customHeight="1" x14ac:dyDescent="0.25">
      <c r="B2764" s="113" t="s">
        <v>1232</v>
      </c>
      <c r="C2764" s="128" t="s">
        <v>37</v>
      </c>
      <c r="D2764" s="129">
        <v>14</v>
      </c>
      <c r="E2764" s="130">
        <v>1171</v>
      </c>
      <c r="F2764" s="130">
        <f>訂單詳細資料表格[[#This Row],[數量]]*訂單詳細資料表格[[#This Row],[售價]]</f>
        <v>16394</v>
      </c>
      <c r="G2764" s="131">
        <f>訂單詳細資料表格[[#This Row],[數量]]*VLOOKUP(訂單詳細資料表格[[#This Row],[產品編號]],產品資料表格[],4,FALSE)</f>
        <v>11270</v>
      </c>
    </row>
    <row r="2765" spans="2:7" ht="16.5" customHeight="1" x14ac:dyDescent="0.25">
      <c r="B2765" s="113" t="s">
        <v>1232</v>
      </c>
      <c r="C2765" s="128" t="s">
        <v>22</v>
      </c>
      <c r="D2765" s="129">
        <v>14</v>
      </c>
      <c r="E2765" s="130">
        <v>1450</v>
      </c>
      <c r="F2765" s="130">
        <f>訂單詳細資料表格[[#This Row],[數量]]*訂單詳細資料表格[[#This Row],[售價]]</f>
        <v>20300</v>
      </c>
      <c r="G2765" s="131">
        <f>訂單詳細資料表格[[#This Row],[數量]]*VLOOKUP(訂單詳細資料表格[[#This Row],[產品編號]],產品資料表格[],4,FALSE)</f>
        <v>11508</v>
      </c>
    </row>
    <row r="2766" spans="2:7" ht="16.5" customHeight="1" x14ac:dyDescent="0.25">
      <c r="B2766" s="113" t="s">
        <v>1232</v>
      </c>
      <c r="C2766" s="128" t="s">
        <v>40</v>
      </c>
      <c r="D2766" s="129">
        <v>39</v>
      </c>
      <c r="E2766" s="130">
        <v>120</v>
      </c>
      <c r="F2766" s="130">
        <f>訂單詳細資料表格[[#This Row],[數量]]*訂單詳細資料表格[[#This Row],[售價]]</f>
        <v>4680</v>
      </c>
      <c r="G2766" s="131">
        <f>訂單詳細資料表格[[#This Row],[數量]]*VLOOKUP(訂單詳細資料表格[[#This Row],[產品編號]],產品資料表格[],4,FALSE)</f>
        <v>3822</v>
      </c>
    </row>
    <row r="2767" spans="2:7" ht="16.5" customHeight="1" x14ac:dyDescent="0.25">
      <c r="B2767" s="113" t="s">
        <v>1233</v>
      </c>
      <c r="C2767" s="128" t="s">
        <v>22</v>
      </c>
      <c r="D2767" s="129">
        <v>36</v>
      </c>
      <c r="E2767" s="130">
        <v>1228</v>
      </c>
      <c r="F2767" s="130">
        <f>訂單詳細資料表格[[#This Row],[數量]]*訂單詳細資料表格[[#This Row],[售價]]</f>
        <v>44208</v>
      </c>
      <c r="G2767" s="131">
        <f>訂單詳細資料表格[[#This Row],[數量]]*VLOOKUP(訂單詳細資料表格[[#This Row],[產品編號]],產品資料表格[],4,FALSE)</f>
        <v>29592</v>
      </c>
    </row>
    <row r="2768" spans="2:7" ht="16.5" customHeight="1" x14ac:dyDescent="0.25">
      <c r="B2768" s="113" t="s">
        <v>1233</v>
      </c>
      <c r="C2768" s="128" t="s">
        <v>17</v>
      </c>
      <c r="D2768" s="129">
        <v>63</v>
      </c>
      <c r="E2768" s="130">
        <v>181</v>
      </c>
      <c r="F2768" s="130">
        <f>訂單詳細資料表格[[#This Row],[數量]]*訂單詳細資料表格[[#This Row],[售價]]</f>
        <v>11403</v>
      </c>
      <c r="G2768" s="131">
        <f>訂單詳細資料表格[[#This Row],[數量]]*VLOOKUP(訂單詳細資料表格[[#This Row],[產品編號]],產品資料表格[],4,FALSE)</f>
        <v>6678</v>
      </c>
    </row>
    <row r="2769" spans="2:7" ht="16.5" customHeight="1" x14ac:dyDescent="0.25">
      <c r="B2769" s="113" t="s">
        <v>1233</v>
      </c>
      <c r="C2769" s="128" t="s">
        <v>52</v>
      </c>
      <c r="D2769" s="129">
        <v>16</v>
      </c>
      <c r="E2769" s="130">
        <v>714</v>
      </c>
      <c r="F2769" s="130">
        <f>訂單詳細資料表格[[#This Row],[數量]]*訂單詳細資料表格[[#This Row],[售價]]</f>
        <v>11424</v>
      </c>
      <c r="G2769" s="131">
        <f>訂單詳細資料表格[[#This Row],[數量]]*VLOOKUP(訂單詳細資料表格[[#This Row],[產品編號]],產品資料表格[],4,FALSE)</f>
        <v>6384</v>
      </c>
    </row>
    <row r="2770" spans="2:7" ht="16.5" customHeight="1" x14ac:dyDescent="0.25">
      <c r="B2770" s="113" t="s">
        <v>1016</v>
      </c>
      <c r="C2770" s="128" t="s">
        <v>7</v>
      </c>
      <c r="D2770" s="129">
        <v>25</v>
      </c>
      <c r="E2770" s="130">
        <v>1494</v>
      </c>
      <c r="F2770" s="130">
        <f>訂單詳細資料表格[[#This Row],[數量]]*訂單詳細資料表格[[#This Row],[售價]]</f>
        <v>37350</v>
      </c>
      <c r="G2770" s="131">
        <f>訂單詳細資料表格[[#This Row],[數量]]*VLOOKUP(訂單詳細資料表格[[#This Row],[產品編號]],產品資料表格[],4,FALSE)</f>
        <v>28900</v>
      </c>
    </row>
    <row r="2771" spans="2:7" ht="16.5" customHeight="1" x14ac:dyDescent="0.25">
      <c r="B2771" s="113" t="s">
        <v>1016</v>
      </c>
      <c r="C2771" s="128" t="s">
        <v>29</v>
      </c>
      <c r="D2771" s="129">
        <v>46</v>
      </c>
      <c r="E2771" s="130">
        <v>1646</v>
      </c>
      <c r="F2771" s="130">
        <f>訂單詳細資料表格[[#This Row],[數量]]*訂單詳細資料表格[[#This Row],[售價]]</f>
        <v>75716</v>
      </c>
      <c r="G2771" s="131">
        <f>訂單詳細資料表格[[#This Row],[數量]]*VLOOKUP(訂單詳細資料表格[[#This Row],[產品編號]],產品資料表格[],4,FALSE)</f>
        <v>41262</v>
      </c>
    </row>
    <row r="2772" spans="2:7" ht="16.5" customHeight="1" x14ac:dyDescent="0.25">
      <c r="B2772" s="113" t="s">
        <v>1234</v>
      </c>
      <c r="C2772" s="128" t="s">
        <v>13</v>
      </c>
      <c r="D2772" s="129">
        <v>65</v>
      </c>
      <c r="E2772" s="130">
        <v>492</v>
      </c>
      <c r="F2772" s="130">
        <f>訂單詳細資料表格[[#This Row],[數量]]*訂單詳細資料表格[[#This Row],[售價]]</f>
        <v>31980</v>
      </c>
      <c r="G2772" s="131">
        <f>訂單詳細資料表格[[#This Row],[數量]]*VLOOKUP(訂單詳細資料表格[[#This Row],[產品編號]],產品資料表格[],4,FALSE)</f>
        <v>15340</v>
      </c>
    </row>
    <row r="2773" spans="2:7" ht="16.5" customHeight="1" x14ac:dyDescent="0.25">
      <c r="B2773" s="113" t="s">
        <v>1017</v>
      </c>
      <c r="C2773" s="128" t="s">
        <v>48</v>
      </c>
      <c r="D2773" s="129">
        <v>50</v>
      </c>
      <c r="E2773" s="130">
        <v>247</v>
      </c>
      <c r="F2773" s="130">
        <f>訂單詳細資料表格[[#This Row],[數量]]*訂單詳細資料表格[[#This Row],[售價]]</f>
        <v>12350</v>
      </c>
      <c r="G2773" s="131">
        <f>訂單詳細資料表格[[#This Row],[數量]]*VLOOKUP(訂單詳細資料表格[[#This Row],[產品編號]],產品資料表格[],4,FALSE)</f>
        <v>9150</v>
      </c>
    </row>
    <row r="2774" spans="2:7" ht="16.5" customHeight="1" x14ac:dyDescent="0.25">
      <c r="B2774" s="113" t="s">
        <v>1017</v>
      </c>
      <c r="C2774" s="128" t="s">
        <v>12</v>
      </c>
      <c r="D2774" s="129">
        <v>20</v>
      </c>
      <c r="E2774" s="130">
        <v>1595</v>
      </c>
      <c r="F2774" s="130">
        <f>訂單詳細資料表格[[#This Row],[數量]]*訂單詳細資料表格[[#This Row],[售價]]</f>
        <v>31900</v>
      </c>
      <c r="G2774" s="131">
        <f>訂單詳細資料表格[[#This Row],[數量]]*VLOOKUP(訂單詳細資料表格[[#This Row],[產品編號]],產品資料表格[],4,FALSE)</f>
        <v>22440</v>
      </c>
    </row>
    <row r="2775" spans="2:7" ht="16.5" customHeight="1" x14ac:dyDescent="0.25">
      <c r="B2775" s="113" t="s">
        <v>1235</v>
      </c>
      <c r="C2775" s="128" t="s">
        <v>15</v>
      </c>
      <c r="D2775" s="129">
        <v>50</v>
      </c>
      <c r="E2775" s="130">
        <v>1496</v>
      </c>
      <c r="F2775" s="130">
        <f>訂單詳細資料表格[[#This Row],[數量]]*訂單詳細資料表格[[#This Row],[售價]]</f>
        <v>74800</v>
      </c>
      <c r="G2775" s="131">
        <f>訂單詳細資料表格[[#This Row],[數量]]*VLOOKUP(訂單詳細資料表格[[#This Row],[產品編號]],產品資料表格[],4,FALSE)</f>
        <v>32950</v>
      </c>
    </row>
    <row r="2776" spans="2:7" ht="16.5" customHeight="1" x14ac:dyDescent="0.25">
      <c r="B2776" s="113" t="s">
        <v>1018</v>
      </c>
      <c r="C2776" s="128" t="s">
        <v>47</v>
      </c>
      <c r="D2776" s="129">
        <v>18</v>
      </c>
      <c r="E2776" s="130">
        <v>442</v>
      </c>
      <c r="F2776" s="130">
        <f>訂單詳細資料表格[[#This Row],[數量]]*訂單詳細資料表格[[#This Row],[售價]]</f>
        <v>7956</v>
      </c>
      <c r="G2776" s="131">
        <f>訂單詳細資料表格[[#This Row],[數量]]*VLOOKUP(訂單詳細資料表格[[#This Row],[產品編號]],產品資料表格[],4,FALSE)</f>
        <v>4158</v>
      </c>
    </row>
    <row r="2777" spans="2:7" ht="16.5" customHeight="1" x14ac:dyDescent="0.25">
      <c r="B2777" s="113" t="s">
        <v>1018</v>
      </c>
      <c r="C2777" s="128" t="s">
        <v>49</v>
      </c>
      <c r="D2777" s="129">
        <v>38</v>
      </c>
      <c r="E2777" s="130">
        <v>2322</v>
      </c>
      <c r="F2777" s="130">
        <f>訂單詳細資料表格[[#This Row],[數量]]*訂單詳細資料表格[[#This Row],[售價]]</f>
        <v>88236</v>
      </c>
      <c r="G2777" s="131">
        <f>訂單詳細資料表格[[#This Row],[數量]]*VLOOKUP(訂單詳細資料表格[[#This Row],[產品編號]],產品資料表格[],4,FALSE)</f>
        <v>44156</v>
      </c>
    </row>
    <row r="2778" spans="2:7" ht="16.5" customHeight="1" x14ac:dyDescent="0.25">
      <c r="B2778" s="113" t="s">
        <v>1018</v>
      </c>
      <c r="C2778" s="128" t="s">
        <v>51</v>
      </c>
      <c r="D2778" s="129">
        <v>57</v>
      </c>
      <c r="E2778" s="130">
        <v>1959</v>
      </c>
      <c r="F2778" s="130">
        <f>訂單詳細資料表格[[#This Row],[數量]]*訂單詳細資料表格[[#This Row],[售價]]</f>
        <v>111663</v>
      </c>
      <c r="G2778" s="131">
        <f>訂單詳細資料表格[[#This Row],[數量]]*VLOOKUP(訂單詳細資料表格[[#This Row],[產品編號]],產品資料表格[],4,FALSE)</f>
        <v>65265</v>
      </c>
    </row>
    <row r="2779" spans="2:7" ht="16.5" customHeight="1" x14ac:dyDescent="0.25">
      <c r="B2779" s="113" t="s">
        <v>1018</v>
      </c>
      <c r="C2779" s="128" t="s">
        <v>2</v>
      </c>
      <c r="D2779" s="129">
        <v>37</v>
      </c>
      <c r="E2779" s="130">
        <v>626</v>
      </c>
      <c r="F2779" s="130">
        <f>訂單詳細資料表格[[#This Row],[數量]]*訂單詳細資料表格[[#This Row],[售價]]</f>
        <v>23162</v>
      </c>
      <c r="G2779" s="131">
        <f>訂單詳細資料表格[[#This Row],[數量]]*VLOOKUP(訂單詳細資料表格[[#This Row],[產品編號]],產品資料表格[],4,FALSE)</f>
        <v>15725</v>
      </c>
    </row>
    <row r="2780" spans="2:7" ht="16.5" customHeight="1" x14ac:dyDescent="0.25">
      <c r="B2780" s="113" t="s">
        <v>1018</v>
      </c>
      <c r="C2780" s="128" t="s">
        <v>54</v>
      </c>
      <c r="D2780" s="129">
        <v>35</v>
      </c>
      <c r="E2780" s="130">
        <v>155</v>
      </c>
      <c r="F2780" s="130">
        <f>訂單詳細資料表格[[#This Row],[數量]]*訂單詳細資料表格[[#This Row],[售價]]</f>
        <v>5425</v>
      </c>
      <c r="G2780" s="131">
        <f>訂單詳細資料表格[[#This Row],[數量]]*VLOOKUP(訂單詳細資料表格[[#This Row],[產品編號]],產品資料表格[],4,FALSE)</f>
        <v>3150</v>
      </c>
    </row>
    <row r="2781" spans="2:7" ht="16.5" customHeight="1" x14ac:dyDescent="0.25">
      <c r="B2781" s="113" t="s">
        <v>1019</v>
      </c>
      <c r="C2781" s="128" t="s">
        <v>50</v>
      </c>
      <c r="D2781" s="129">
        <v>23</v>
      </c>
      <c r="E2781" s="130">
        <v>512</v>
      </c>
      <c r="F2781" s="130">
        <f>訂單詳細資料表格[[#This Row],[數量]]*訂單詳細資料表格[[#This Row],[售價]]</f>
        <v>11776</v>
      </c>
      <c r="G2781" s="131">
        <f>訂單詳細資料表格[[#This Row],[數量]]*VLOOKUP(訂單詳細資料表格[[#This Row],[產品編號]],產品資料表格[],4,FALSE)</f>
        <v>5612</v>
      </c>
    </row>
    <row r="2782" spans="2:7" ht="16.5" customHeight="1" x14ac:dyDescent="0.25">
      <c r="B2782" s="113" t="s">
        <v>1236</v>
      </c>
      <c r="C2782" s="128" t="s">
        <v>15</v>
      </c>
      <c r="D2782" s="129">
        <v>23</v>
      </c>
      <c r="E2782" s="130">
        <v>1394</v>
      </c>
      <c r="F2782" s="130">
        <f>訂單詳細資料表格[[#This Row],[數量]]*訂單詳細資料表格[[#This Row],[售價]]</f>
        <v>32062</v>
      </c>
      <c r="G2782" s="131">
        <f>訂單詳細資料表格[[#This Row],[數量]]*VLOOKUP(訂單詳細資料表格[[#This Row],[產品編號]],產品資料表格[],4,FALSE)</f>
        <v>15157</v>
      </c>
    </row>
    <row r="2783" spans="2:7" ht="16.5" customHeight="1" x14ac:dyDescent="0.25">
      <c r="B2783" s="113" t="s">
        <v>1236</v>
      </c>
      <c r="C2783" s="128" t="s">
        <v>45</v>
      </c>
      <c r="D2783" s="129">
        <v>65</v>
      </c>
      <c r="E2783" s="130">
        <v>1169</v>
      </c>
      <c r="F2783" s="130">
        <f>訂單詳細資料表格[[#This Row],[數量]]*訂單詳細資料表格[[#This Row],[售價]]</f>
        <v>75985</v>
      </c>
      <c r="G2783" s="131">
        <f>訂單詳細資料表格[[#This Row],[數量]]*VLOOKUP(訂單詳細資料表格[[#This Row],[產品編號]],產品資料表格[],4,FALSE)</f>
        <v>38870</v>
      </c>
    </row>
    <row r="2784" spans="2:7" ht="16.5" customHeight="1" x14ac:dyDescent="0.25">
      <c r="B2784" s="113" t="s">
        <v>1237</v>
      </c>
      <c r="C2784" s="128" t="s">
        <v>0</v>
      </c>
      <c r="D2784" s="129">
        <v>58</v>
      </c>
      <c r="E2784" s="130">
        <v>1396</v>
      </c>
      <c r="F2784" s="130">
        <f>訂單詳細資料表格[[#This Row],[數量]]*訂單詳細資料表格[[#This Row],[售價]]</f>
        <v>80968</v>
      </c>
      <c r="G2784" s="131">
        <f>訂單詳細資料表格[[#This Row],[數量]]*VLOOKUP(訂單詳細資料表格[[#This Row],[產品編號]],產品資料表格[],4,FALSE)</f>
        <v>63742</v>
      </c>
    </row>
    <row r="2785" spans="2:7" ht="16.5" customHeight="1" x14ac:dyDescent="0.25">
      <c r="B2785" s="113" t="s">
        <v>1237</v>
      </c>
      <c r="C2785" s="128" t="s">
        <v>45</v>
      </c>
      <c r="D2785" s="129">
        <v>12</v>
      </c>
      <c r="E2785" s="130">
        <v>1519</v>
      </c>
      <c r="F2785" s="130">
        <f>訂單詳細資料表格[[#This Row],[數量]]*訂單詳細資料表格[[#This Row],[售價]]</f>
        <v>18228</v>
      </c>
      <c r="G2785" s="131">
        <f>訂單詳細資料表格[[#This Row],[數量]]*VLOOKUP(訂單詳細資料表格[[#This Row],[產品編號]],產品資料表格[],4,FALSE)</f>
        <v>7176</v>
      </c>
    </row>
    <row r="2786" spans="2:7" ht="16.5" customHeight="1" x14ac:dyDescent="0.25">
      <c r="B2786" s="113" t="s">
        <v>1237</v>
      </c>
      <c r="C2786" s="128" t="s">
        <v>46</v>
      </c>
      <c r="D2786" s="129">
        <v>36</v>
      </c>
      <c r="E2786" s="130">
        <v>2691</v>
      </c>
      <c r="F2786" s="130">
        <f>訂單詳細資料表格[[#This Row],[數量]]*訂單詳細資料表格[[#This Row],[售價]]</f>
        <v>96876</v>
      </c>
      <c r="G2786" s="131">
        <f>訂單詳細資料表格[[#This Row],[數量]]*VLOOKUP(訂單詳細資料表格[[#This Row],[產品編號]],產品資料表格[],4,FALSE)</f>
        <v>41544</v>
      </c>
    </row>
    <row r="2787" spans="2:7" ht="16.5" customHeight="1" x14ac:dyDescent="0.25">
      <c r="B2787" s="113" t="s">
        <v>1237</v>
      </c>
      <c r="C2787" s="128" t="s">
        <v>30</v>
      </c>
      <c r="D2787" s="129">
        <v>17</v>
      </c>
      <c r="E2787" s="130">
        <v>2183</v>
      </c>
      <c r="F2787" s="130">
        <f>訂單詳細資料表格[[#This Row],[數量]]*訂單詳細資料表格[[#This Row],[售價]]</f>
        <v>37111</v>
      </c>
      <c r="G2787" s="131">
        <f>訂單詳細資料表格[[#This Row],[數量]]*VLOOKUP(訂單詳細資料表格[[#This Row],[產品編號]],產品資料表格[],4,FALSE)</f>
        <v>19567</v>
      </c>
    </row>
    <row r="2788" spans="2:7" ht="16.5" customHeight="1" x14ac:dyDescent="0.25">
      <c r="B2788" s="113" t="s">
        <v>1237</v>
      </c>
      <c r="C2788" s="128" t="s">
        <v>34</v>
      </c>
      <c r="D2788" s="129">
        <v>54</v>
      </c>
      <c r="E2788" s="130">
        <v>1148</v>
      </c>
      <c r="F2788" s="130">
        <f>訂單詳細資料表格[[#This Row],[數量]]*訂單詳細資料表格[[#This Row],[售價]]</f>
        <v>61992</v>
      </c>
      <c r="G2788" s="131">
        <f>訂單詳細資料表格[[#This Row],[數量]]*VLOOKUP(訂單詳細資料表格[[#This Row],[產品編號]],產品資料表格[],4,FALSE)</f>
        <v>37098</v>
      </c>
    </row>
    <row r="2789" spans="2:7" ht="16.5" customHeight="1" x14ac:dyDescent="0.25">
      <c r="B2789" s="113" t="s">
        <v>1020</v>
      </c>
      <c r="C2789" s="128" t="s">
        <v>12</v>
      </c>
      <c r="D2789" s="129">
        <v>23</v>
      </c>
      <c r="E2789" s="130">
        <v>2476</v>
      </c>
      <c r="F2789" s="130">
        <f>訂單詳細資料表格[[#This Row],[數量]]*訂單詳細資料表格[[#This Row],[售價]]</f>
        <v>56948</v>
      </c>
      <c r="G2789" s="131">
        <f>訂單詳細資料表格[[#This Row],[數量]]*VLOOKUP(訂單詳細資料表格[[#This Row],[產品編號]],產品資料表格[],4,FALSE)</f>
        <v>25806</v>
      </c>
    </row>
    <row r="2790" spans="2:7" ht="16.5" customHeight="1" x14ac:dyDescent="0.25">
      <c r="B2790" s="113" t="s">
        <v>1238</v>
      </c>
      <c r="C2790" s="128" t="s">
        <v>37</v>
      </c>
      <c r="D2790" s="129">
        <v>52</v>
      </c>
      <c r="E2790" s="130">
        <v>1197</v>
      </c>
      <c r="F2790" s="130">
        <f>訂單詳細資料表格[[#This Row],[數量]]*訂單詳細資料表格[[#This Row],[售價]]</f>
        <v>62244</v>
      </c>
      <c r="G2790" s="131">
        <f>訂單詳細資料表格[[#This Row],[數量]]*VLOOKUP(訂單詳細資料表格[[#This Row],[產品編號]],產品資料表格[],4,FALSE)</f>
        <v>41860</v>
      </c>
    </row>
    <row r="2791" spans="2:7" ht="16.5" customHeight="1" x14ac:dyDescent="0.25">
      <c r="B2791" s="113" t="s">
        <v>1238</v>
      </c>
      <c r="C2791" s="128" t="s">
        <v>29</v>
      </c>
      <c r="D2791" s="129">
        <v>64</v>
      </c>
      <c r="E2791" s="130">
        <v>1509</v>
      </c>
      <c r="F2791" s="130">
        <f>訂單詳細資料表格[[#This Row],[數量]]*訂單詳細資料表格[[#This Row],[售價]]</f>
        <v>96576</v>
      </c>
      <c r="G2791" s="131">
        <f>訂單詳細資料表格[[#This Row],[數量]]*VLOOKUP(訂單詳細資料表格[[#This Row],[產品編號]],產品資料表格[],4,FALSE)</f>
        <v>57408</v>
      </c>
    </row>
    <row r="2792" spans="2:7" ht="16.5" customHeight="1" x14ac:dyDescent="0.25">
      <c r="B2792" s="113" t="s">
        <v>1021</v>
      </c>
      <c r="C2792" s="128" t="s">
        <v>24</v>
      </c>
      <c r="D2792" s="129">
        <v>34</v>
      </c>
      <c r="E2792" s="130">
        <v>876</v>
      </c>
      <c r="F2792" s="130">
        <f>訂單詳細資料表格[[#This Row],[數量]]*訂單詳細資料表格[[#This Row],[售價]]</f>
        <v>29784</v>
      </c>
      <c r="G2792" s="131">
        <f>訂單詳細資料表格[[#This Row],[數量]]*VLOOKUP(訂單詳細資料表格[[#This Row],[產品編號]],產品資料表格[],4,FALSE)</f>
        <v>21760</v>
      </c>
    </row>
    <row r="2793" spans="2:7" ht="16.5" customHeight="1" x14ac:dyDescent="0.25">
      <c r="B2793" s="113" t="s">
        <v>1239</v>
      </c>
      <c r="C2793" s="128" t="s">
        <v>42</v>
      </c>
      <c r="D2793" s="129">
        <v>63</v>
      </c>
      <c r="E2793" s="130">
        <v>2039</v>
      </c>
      <c r="F2793" s="130">
        <f>訂單詳細資料表格[[#This Row],[數量]]*訂單詳細資料表格[[#This Row],[售價]]</f>
        <v>128457</v>
      </c>
      <c r="G2793" s="131">
        <f>訂單詳細資料表格[[#This Row],[數量]]*VLOOKUP(訂單詳細資料表格[[#This Row],[產品編號]],產品資料表格[],4,FALSE)</f>
        <v>72576</v>
      </c>
    </row>
    <row r="2794" spans="2:7" ht="16.5" customHeight="1" x14ac:dyDescent="0.25">
      <c r="B2794" s="113" t="s">
        <v>1239</v>
      </c>
      <c r="C2794" s="128" t="s">
        <v>49</v>
      </c>
      <c r="D2794" s="129">
        <v>59</v>
      </c>
      <c r="E2794" s="130">
        <v>1801</v>
      </c>
      <c r="F2794" s="130">
        <f>訂單詳細資料表格[[#This Row],[數量]]*訂單詳細資料表格[[#This Row],[售價]]</f>
        <v>106259</v>
      </c>
      <c r="G2794" s="131">
        <f>訂單詳細資料表格[[#This Row],[數量]]*VLOOKUP(訂單詳細資料表格[[#This Row],[產品編號]],產品資料表格[],4,FALSE)</f>
        <v>68558</v>
      </c>
    </row>
    <row r="2795" spans="2:7" ht="16.5" customHeight="1" x14ac:dyDescent="0.25">
      <c r="B2795" s="113" t="s">
        <v>1022</v>
      </c>
      <c r="C2795" s="128" t="s">
        <v>37</v>
      </c>
      <c r="D2795" s="129">
        <v>47</v>
      </c>
      <c r="E2795" s="130">
        <v>1303</v>
      </c>
      <c r="F2795" s="130">
        <f>訂單詳細資料表格[[#This Row],[數量]]*訂單詳細資料表格[[#This Row],[售價]]</f>
        <v>61241</v>
      </c>
      <c r="G2795" s="131">
        <f>訂單詳細資料表格[[#This Row],[數量]]*VLOOKUP(訂單詳細資料表格[[#This Row],[產品編號]],產品資料表格[],4,FALSE)</f>
        <v>37835</v>
      </c>
    </row>
    <row r="2796" spans="2:7" ht="16.5" customHeight="1" x14ac:dyDescent="0.25">
      <c r="B2796" s="113" t="s">
        <v>1022</v>
      </c>
      <c r="C2796" s="128" t="s">
        <v>45</v>
      </c>
      <c r="D2796" s="129">
        <v>42</v>
      </c>
      <c r="E2796" s="130">
        <v>1469</v>
      </c>
      <c r="F2796" s="130">
        <f>訂單詳細資料表格[[#This Row],[數量]]*訂單詳細資料表格[[#This Row],[售價]]</f>
        <v>61698</v>
      </c>
      <c r="G2796" s="131">
        <f>訂單詳細資料表格[[#This Row],[數量]]*VLOOKUP(訂單詳細資料表格[[#This Row],[產品編號]],產品資料表格[],4,FALSE)</f>
        <v>25116</v>
      </c>
    </row>
    <row r="2797" spans="2:7" ht="16.5" customHeight="1" x14ac:dyDescent="0.25">
      <c r="B2797" s="113" t="s">
        <v>1022</v>
      </c>
      <c r="C2797" s="128" t="s">
        <v>8</v>
      </c>
      <c r="D2797" s="129">
        <v>44</v>
      </c>
      <c r="E2797" s="130">
        <v>2274</v>
      </c>
      <c r="F2797" s="130">
        <f>訂單詳細資料表格[[#This Row],[數量]]*訂單詳細資料表格[[#This Row],[售價]]</f>
        <v>100056</v>
      </c>
      <c r="G2797" s="131">
        <f>訂單詳細資料表格[[#This Row],[數量]]*VLOOKUP(訂單詳細資料表格[[#This Row],[產品編號]],產品資料表格[],4,FALSE)</f>
        <v>45936</v>
      </c>
    </row>
    <row r="2798" spans="2:7" ht="16.5" customHeight="1" x14ac:dyDescent="0.25">
      <c r="B2798" s="113" t="s">
        <v>1022</v>
      </c>
      <c r="C2798" s="128" t="s">
        <v>34</v>
      </c>
      <c r="D2798" s="129">
        <v>54</v>
      </c>
      <c r="E2798" s="130">
        <v>925</v>
      </c>
      <c r="F2798" s="130">
        <f>訂單詳細資料表格[[#This Row],[數量]]*訂單詳細資料表格[[#This Row],[售價]]</f>
        <v>49950</v>
      </c>
      <c r="G2798" s="131">
        <f>訂單詳細資料表格[[#This Row],[數量]]*VLOOKUP(訂單詳細資料表格[[#This Row],[產品編號]],產品資料表格[],4,FALSE)</f>
        <v>37098</v>
      </c>
    </row>
    <row r="2799" spans="2:7" ht="16.5" customHeight="1" x14ac:dyDescent="0.25">
      <c r="B2799" s="113" t="s">
        <v>1022</v>
      </c>
      <c r="C2799" s="128" t="s">
        <v>36</v>
      </c>
      <c r="D2799" s="129">
        <v>49</v>
      </c>
      <c r="E2799" s="130">
        <v>2001</v>
      </c>
      <c r="F2799" s="130">
        <f>訂單詳細資料表格[[#This Row],[數量]]*訂單詳細資料表格[[#This Row],[售價]]</f>
        <v>98049</v>
      </c>
      <c r="G2799" s="131">
        <f>訂單詳細資料表格[[#This Row],[數量]]*VLOOKUP(訂單詳細資料表格[[#This Row],[產品編號]],產品資料表格[],4,FALSE)</f>
        <v>48608</v>
      </c>
    </row>
    <row r="2800" spans="2:7" ht="16.5" customHeight="1" x14ac:dyDescent="0.25">
      <c r="B2800" s="113" t="s">
        <v>1022</v>
      </c>
      <c r="C2800" s="128" t="s">
        <v>30</v>
      </c>
      <c r="D2800" s="129">
        <v>33</v>
      </c>
      <c r="E2800" s="130">
        <v>2573</v>
      </c>
      <c r="F2800" s="130">
        <f>訂單詳細資料表格[[#This Row],[數量]]*訂單詳細資料表格[[#This Row],[售價]]</f>
        <v>84909</v>
      </c>
      <c r="G2800" s="131">
        <f>訂單詳細資料表格[[#This Row],[數量]]*VLOOKUP(訂單詳細資料表格[[#This Row],[產品編號]],產品資料表格[],4,FALSE)</f>
        <v>37983</v>
      </c>
    </row>
    <row r="2801" spans="2:7" ht="16.5" customHeight="1" x14ac:dyDescent="0.25">
      <c r="B2801" s="113" t="s">
        <v>1022</v>
      </c>
      <c r="C2801" s="128" t="s">
        <v>10</v>
      </c>
      <c r="D2801" s="129">
        <v>20</v>
      </c>
      <c r="E2801" s="130">
        <v>1701</v>
      </c>
      <c r="F2801" s="130">
        <f>訂單詳細資料表格[[#This Row],[數量]]*訂單詳細資料表格[[#This Row],[售價]]</f>
        <v>34020</v>
      </c>
      <c r="G2801" s="131">
        <f>訂單詳細資料表格[[#This Row],[數量]]*VLOOKUP(訂單詳細資料表格[[#This Row],[產品編號]],產品資料表格[],4,FALSE)</f>
        <v>14260</v>
      </c>
    </row>
    <row r="2802" spans="2:7" ht="16.5" customHeight="1" x14ac:dyDescent="0.25">
      <c r="B2802" s="113" t="s">
        <v>1022</v>
      </c>
      <c r="C2802" s="128" t="s">
        <v>53</v>
      </c>
      <c r="D2802" s="129">
        <v>51</v>
      </c>
      <c r="E2802" s="130">
        <v>1070</v>
      </c>
      <c r="F2802" s="130">
        <f>訂單詳細資料表格[[#This Row],[數量]]*訂單詳細資料表格[[#This Row],[售價]]</f>
        <v>54570</v>
      </c>
      <c r="G2802" s="131">
        <f>訂單詳細資料表格[[#This Row],[數量]]*VLOOKUP(訂單詳細資料表格[[#This Row],[產品編號]],產品資料表格[],4,FALSE)</f>
        <v>38607</v>
      </c>
    </row>
    <row r="2803" spans="2:7" ht="16.5" customHeight="1" x14ac:dyDescent="0.25">
      <c r="B2803" s="113" t="s">
        <v>1023</v>
      </c>
      <c r="C2803" s="128" t="s">
        <v>38</v>
      </c>
      <c r="D2803" s="129">
        <v>10</v>
      </c>
      <c r="E2803" s="130">
        <v>2741</v>
      </c>
      <c r="F2803" s="130">
        <f>訂單詳細資料表格[[#This Row],[數量]]*訂單詳細資料表格[[#This Row],[售價]]</f>
        <v>27410</v>
      </c>
      <c r="G2803" s="131">
        <f>訂單詳細資料表格[[#This Row],[數量]]*VLOOKUP(訂單詳細資料表格[[#This Row],[產品編號]],產品資料表格[],4,FALSE)</f>
        <v>10680</v>
      </c>
    </row>
    <row r="2804" spans="2:7" ht="16.5" customHeight="1" x14ac:dyDescent="0.25">
      <c r="B2804" s="113" t="s">
        <v>1023</v>
      </c>
      <c r="C2804" s="128" t="s">
        <v>22</v>
      </c>
      <c r="D2804" s="129">
        <v>50</v>
      </c>
      <c r="E2804" s="130">
        <v>1450</v>
      </c>
      <c r="F2804" s="130">
        <f>訂單詳細資料表格[[#This Row],[數量]]*訂單詳細資料表格[[#This Row],[售價]]</f>
        <v>72500</v>
      </c>
      <c r="G2804" s="131">
        <f>訂單詳細資料表格[[#This Row],[數量]]*VLOOKUP(訂單詳細資料表格[[#This Row],[產品編號]],產品資料表格[],4,FALSE)</f>
        <v>41100</v>
      </c>
    </row>
    <row r="2805" spans="2:7" ht="16.5" customHeight="1" x14ac:dyDescent="0.25">
      <c r="B2805" s="113" t="s">
        <v>1023</v>
      </c>
      <c r="C2805" s="128" t="s">
        <v>49</v>
      </c>
      <c r="D2805" s="129">
        <v>13</v>
      </c>
      <c r="E2805" s="130">
        <v>1886</v>
      </c>
      <c r="F2805" s="130">
        <f>訂單詳細資料表格[[#This Row],[數量]]*訂單詳細資料表格[[#This Row],[售價]]</f>
        <v>24518</v>
      </c>
      <c r="G2805" s="131">
        <f>訂單詳細資料表格[[#This Row],[數量]]*VLOOKUP(訂單詳細資料表格[[#This Row],[產品編號]],產品資料表格[],4,FALSE)</f>
        <v>15106</v>
      </c>
    </row>
    <row r="2806" spans="2:7" ht="16.5" customHeight="1" x14ac:dyDescent="0.25">
      <c r="B2806" s="113" t="s">
        <v>1023</v>
      </c>
      <c r="C2806" s="128" t="s">
        <v>17</v>
      </c>
      <c r="D2806" s="129">
        <v>43</v>
      </c>
      <c r="E2806" s="130">
        <v>157</v>
      </c>
      <c r="F2806" s="130">
        <f>訂單詳細資料表格[[#This Row],[數量]]*訂單詳細資料表格[[#This Row],[售價]]</f>
        <v>6751</v>
      </c>
      <c r="G2806" s="131">
        <f>訂單詳細資料表格[[#This Row],[數量]]*VLOOKUP(訂單詳細資料表格[[#This Row],[產品編號]],產品資料表格[],4,FALSE)</f>
        <v>4558</v>
      </c>
    </row>
    <row r="2807" spans="2:7" ht="16.5" customHeight="1" x14ac:dyDescent="0.25">
      <c r="B2807" s="113" t="s">
        <v>1023</v>
      </c>
      <c r="C2807" s="128" t="s">
        <v>4</v>
      </c>
      <c r="D2807" s="129">
        <v>26</v>
      </c>
      <c r="E2807" s="130">
        <v>1608</v>
      </c>
      <c r="F2807" s="130">
        <f>訂單詳細資料表格[[#This Row],[數量]]*訂單詳細資料表格[[#This Row],[售價]]</f>
        <v>41808</v>
      </c>
      <c r="G2807" s="131">
        <f>訂單詳細資料表格[[#This Row],[數量]]*VLOOKUP(訂單詳細資料表格[[#This Row],[產品編號]],產品資料表格[],4,FALSE)</f>
        <v>29770</v>
      </c>
    </row>
    <row r="2808" spans="2:7" ht="16.5" customHeight="1" x14ac:dyDescent="0.25">
      <c r="B2808" s="113" t="s">
        <v>1023</v>
      </c>
      <c r="C2808" s="128" t="s">
        <v>8</v>
      </c>
      <c r="D2808" s="129">
        <v>13</v>
      </c>
      <c r="E2808" s="130">
        <v>1409</v>
      </c>
      <c r="F2808" s="130">
        <f>訂單詳細資料表格[[#This Row],[數量]]*訂單詳細資料表格[[#This Row],[售價]]</f>
        <v>18317</v>
      </c>
      <c r="G2808" s="131">
        <f>訂單詳細資料表格[[#This Row],[數量]]*VLOOKUP(訂單詳細資料表格[[#This Row],[產品編號]],產品資料表格[],4,FALSE)</f>
        <v>13572</v>
      </c>
    </row>
    <row r="2809" spans="2:7" ht="16.5" customHeight="1" x14ac:dyDescent="0.25">
      <c r="B2809" s="113" t="s">
        <v>1023</v>
      </c>
      <c r="C2809" s="128" t="s">
        <v>10</v>
      </c>
      <c r="D2809" s="129">
        <v>37</v>
      </c>
      <c r="E2809" s="130">
        <v>1291</v>
      </c>
      <c r="F2809" s="130">
        <f>訂單詳細資料表格[[#This Row],[數量]]*訂單詳細資料表格[[#This Row],[售價]]</f>
        <v>47767</v>
      </c>
      <c r="G2809" s="131">
        <f>訂單詳細資料表格[[#This Row],[數量]]*VLOOKUP(訂單詳細資料表格[[#This Row],[產品編號]],產品資料表格[],4,FALSE)</f>
        <v>26381</v>
      </c>
    </row>
    <row r="2810" spans="2:7" ht="16.5" customHeight="1" x14ac:dyDescent="0.25">
      <c r="B2810" s="113" t="s">
        <v>1240</v>
      </c>
      <c r="C2810" s="128" t="s">
        <v>27</v>
      </c>
      <c r="D2810" s="129">
        <v>64</v>
      </c>
      <c r="E2810" s="130">
        <v>1562</v>
      </c>
      <c r="F2810" s="130">
        <f>訂單詳細資料表格[[#This Row],[數量]]*訂單詳細資料表格[[#This Row],[售價]]</f>
        <v>99968</v>
      </c>
      <c r="G2810" s="131">
        <f>訂單詳細資料表格[[#This Row],[數量]]*VLOOKUP(訂單詳細資料表格[[#This Row],[產品編號]],產品資料表格[],4,FALSE)</f>
        <v>65472</v>
      </c>
    </row>
    <row r="2811" spans="2:7" ht="16.5" customHeight="1" x14ac:dyDescent="0.25">
      <c r="B2811" s="113" t="s">
        <v>1240</v>
      </c>
      <c r="C2811" s="128" t="s">
        <v>19</v>
      </c>
      <c r="D2811" s="129">
        <v>44</v>
      </c>
      <c r="E2811" s="130">
        <v>531</v>
      </c>
      <c r="F2811" s="130">
        <f>訂單詳細資料表格[[#This Row],[數量]]*訂單詳細資料表格[[#This Row],[售價]]</f>
        <v>23364</v>
      </c>
      <c r="G2811" s="131">
        <f>訂單詳細資料表格[[#This Row],[數量]]*VLOOKUP(訂單詳細資料表格[[#This Row],[產品編號]],產品資料表格[],4,FALSE)</f>
        <v>13200</v>
      </c>
    </row>
    <row r="2812" spans="2:7" ht="16.5" customHeight="1" x14ac:dyDescent="0.25">
      <c r="B2812" s="113" t="s">
        <v>1241</v>
      </c>
      <c r="C2812" s="128" t="s">
        <v>37</v>
      </c>
      <c r="D2812" s="129">
        <v>13</v>
      </c>
      <c r="E2812" s="130">
        <v>1318</v>
      </c>
      <c r="F2812" s="130">
        <f>訂單詳細資料表格[[#This Row],[數量]]*訂單詳細資料表格[[#This Row],[售價]]</f>
        <v>17134</v>
      </c>
      <c r="G2812" s="131">
        <f>訂單詳細資料表格[[#This Row],[數量]]*VLOOKUP(訂單詳細資料表格[[#This Row],[產品編號]],產品資料表格[],4,FALSE)</f>
        <v>10465</v>
      </c>
    </row>
    <row r="2813" spans="2:7" ht="16.5" customHeight="1" x14ac:dyDescent="0.25">
      <c r="B2813" s="113" t="s">
        <v>1024</v>
      </c>
      <c r="C2813" s="128" t="s">
        <v>49</v>
      </c>
      <c r="D2813" s="129">
        <v>32</v>
      </c>
      <c r="E2813" s="130">
        <v>2422</v>
      </c>
      <c r="F2813" s="130">
        <f>訂單詳細資料表格[[#This Row],[數量]]*訂單詳細資料表格[[#This Row],[售價]]</f>
        <v>77504</v>
      </c>
      <c r="G2813" s="131">
        <f>訂單詳細資料表格[[#This Row],[數量]]*VLOOKUP(訂單詳細資料表格[[#This Row],[產品編號]],產品資料表格[],4,FALSE)</f>
        <v>37184</v>
      </c>
    </row>
    <row r="2814" spans="2:7" ht="16.5" customHeight="1" x14ac:dyDescent="0.25">
      <c r="B2814" s="113" t="s">
        <v>1024</v>
      </c>
      <c r="C2814" s="128" t="s">
        <v>25</v>
      </c>
      <c r="D2814" s="129">
        <v>73</v>
      </c>
      <c r="E2814" s="130">
        <v>1396</v>
      </c>
      <c r="F2814" s="130">
        <f>訂單詳細資料表格[[#This Row],[數量]]*訂單詳細資料表格[[#This Row],[售價]]</f>
        <v>101908</v>
      </c>
      <c r="G2814" s="131">
        <f>訂單詳細資料表格[[#This Row],[數量]]*VLOOKUP(訂單詳細資料表格[[#This Row],[產品編號]],產品資料表格[],4,FALSE)</f>
        <v>46939</v>
      </c>
    </row>
    <row r="2815" spans="2:7" ht="16.5" customHeight="1" x14ac:dyDescent="0.25">
      <c r="B2815" s="113" t="s">
        <v>1242</v>
      </c>
      <c r="C2815" s="128" t="s">
        <v>2</v>
      </c>
      <c r="D2815" s="129">
        <v>28</v>
      </c>
      <c r="E2815" s="130">
        <v>564</v>
      </c>
      <c r="F2815" s="130">
        <f>訂單詳細資料表格[[#This Row],[數量]]*訂單詳細資料表格[[#This Row],[售價]]</f>
        <v>15792</v>
      </c>
      <c r="G2815" s="131">
        <f>訂單詳細資料表格[[#This Row],[數量]]*VLOOKUP(訂單詳細資料表格[[#This Row],[產品編號]],產品資料表格[],4,FALSE)</f>
        <v>11900</v>
      </c>
    </row>
    <row r="2816" spans="2:7" ht="16.5" customHeight="1" x14ac:dyDescent="0.25">
      <c r="B2816" s="113" t="s">
        <v>1242</v>
      </c>
      <c r="C2816" s="128" t="s">
        <v>24</v>
      </c>
      <c r="D2816" s="129">
        <v>61</v>
      </c>
      <c r="E2816" s="130">
        <v>987</v>
      </c>
      <c r="F2816" s="130">
        <f>訂單詳細資料表格[[#This Row],[數量]]*訂單詳細資料表格[[#This Row],[售價]]</f>
        <v>60207</v>
      </c>
      <c r="G2816" s="131">
        <f>訂單詳細資料表格[[#This Row],[數量]]*VLOOKUP(訂單詳細資料表格[[#This Row],[產品編號]],產品資料表格[],4,FALSE)</f>
        <v>39040</v>
      </c>
    </row>
    <row r="2817" spans="2:7" ht="16.5" customHeight="1" x14ac:dyDescent="0.25">
      <c r="B2817" s="113" t="s">
        <v>1242</v>
      </c>
      <c r="C2817" s="128" t="s">
        <v>7</v>
      </c>
      <c r="D2817" s="129">
        <v>68</v>
      </c>
      <c r="E2817" s="130">
        <v>2412</v>
      </c>
      <c r="F2817" s="130">
        <f>訂單詳細資料表格[[#This Row],[數量]]*訂單詳細資料表格[[#This Row],[售價]]</f>
        <v>164016</v>
      </c>
      <c r="G2817" s="131">
        <f>訂單詳細資料表格[[#This Row],[數量]]*VLOOKUP(訂單詳細資料表格[[#This Row],[產品編號]],產品資料表格[],4,FALSE)</f>
        <v>78608</v>
      </c>
    </row>
    <row r="2818" spans="2:7" ht="16.5" customHeight="1" x14ac:dyDescent="0.25">
      <c r="B2818" s="113" t="s">
        <v>1025</v>
      </c>
      <c r="C2818" s="128" t="s">
        <v>43</v>
      </c>
      <c r="D2818" s="129">
        <v>45</v>
      </c>
      <c r="E2818" s="130">
        <v>2009</v>
      </c>
      <c r="F2818" s="130">
        <f>訂單詳細資料表格[[#This Row],[數量]]*訂單詳細資料表格[[#This Row],[售價]]</f>
        <v>90405</v>
      </c>
      <c r="G2818" s="131">
        <f>訂單詳細資料表格[[#This Row],[數量]]*VLOOKUP(訂單詳細資料表格[[#This Row],[產品編號]],產品資料表格[],4,FALSE)</f>
        <v>47385</v>
      </c>
    </row>
    <row r="2819" spans="2:7" ht="16.5" customHeight="1" x14ac:dyDescent="0.25">
      <c r="B2819" s="113" t="s">
        <v>1026</v>
      </c>
      <c r="C2819" s="128" t="s">
        <v>43</v>
      </c>
      <c r="D2819" s="129">
        <v>59</v>
      </c>
      <c r="E2819" s="130">
        <v>1274</v>
      </c>
      <c r="F2819" s="130">
        <f>訂單詳細資料表格[[#This Row],[數量]]*訂單詳細資料表格[[#This Row],[售價]]</f>
        <v>75166</v>
      </c>
      <c r="G2819" s="131">
        <f>訂單詳細資料表格[[#This Row],[數量]]*VLOOKUP(訂單詳細資料表格[[#This Row],[產品編號]],產品資料表格[],4,FALSE)</f>
        <v>62127</v>
      </c>
    </row>
    <row r="2820" spans="2:7" ht="16.5" customHeight="1" x14ac:dyDescent="0.25">
      <c r="B2820" s="113" t="s">
        <v>1243</v>
      </c>
      <c r="C2820" s="128" t="s">
        <v>45</v>
      </c>
      <c r="D2820" s="129">
        <v>30</v>
      </c>
      <c r="E2820" s="130">
        <v>1556</v>
      </c>
      <c r="F2820" s="130">
        <f>訂單詳細資料表格[[#This Row],[數量]]*訂單詳細資料表格[[#This Row],[售價]]</f>
        <v>46680</v>
      </c>
      <c r="G2820" s="131">
        <f>訂單詳細資料表格[[#This Row],[數量]]*VLOOKUP(訂單詳細資料表格[[#This Row],[產品編號]],產品資料表格[],4,FALSE)</f>
        <v>17940</v>
      </c>
    </row>
    <row r="2821" spans="2:7" ht="16.5" customHeight="1" x14ac:dyDescent="0.25">
      <c r="B2821" s="113" t="s">
        <v>1243</v>
      </c>
      <c r="C2821" s="128" t="s">
        <v>52</v>
      </c>
      <c r="D2821" s="129">
        <v>56</v>
      </c>
      <c r="E2821" s="130">
        <v>576</v>
      </c>
      <c r="F2821" s="130">
        <f>訂單詳細資料表格[[#This Row],[數量]]*訂單詳細資料表格[[#This Row],[售價]]</f>
        <v>32256</v>
      </c>
      <c r="G2821" s="131">
        <f>訂單詳細資料表格[[#This Row],[數量]]*VLOOKUP(訂單詳細資料表格[[#This Row],[產品編號]],產品資料表格[],4,FALSE)</f>
        <v>22344</v>
      </c>
    </row>
    <row r="2822" spans="2:7" ht="16.5" customHeight="1" x14ac:dyDescent="0.25">
      <c r="B2822" s="113" t="s">
        <v>1244</v>
      </c>
      <c r="C2822" s="128" t="s">
        <v>45</v>
      </c>
      <c r="D2822" s="129">
        <v>19</v>
      </c>
      <c r="E2822" s="130">
        <v>1419</v>
      </c>
      <c r="F2822" s="130">
        <f>訂單詳細資料表格[[#This Row],[數量]]*訂單詳細資料表格[[#This Row],[售價]]</f>
        <v>26961</v>
      </c>
      <c r="G2822" s="131">
        <f>訂單詳細資料表格[[#This Row],[數量]]*VLOOKUP(訂單詳細資料表格[[#This Row],[產品編號]],產品資料表格[],4,FALSE)</f>
        <v>11362</v>
      </c>
    </row>
    <row r="2823" spans="2:7" ht="16.5" customHeight="1" x14ac:dyDescent="0.25">
      <c r="B2823" s="113" t="s">
        <v>1244</v>
      </c>
      <c r="C2823" s="128" t="s">
        <v>46</v>
      </c>
      <c r="D2823" s="129">
        <v>33</v>
      </c>
      <c r="E2823" s="130">
        <v>1979</v>
      </c>
      <c r="F2823" s="130">
        <f>訂單詳細資料表格[[#This Row],[數量]]*訂單詳細資料表格[[#This Row],[售價]]</f>
        <v>65307</v>
      </c>
      <c r="G2823" s="131">
        <f>訂單詳細資料表格[[#This Row],[數量]]*VLOOKUP(訂單詳細資料表格[[#This Row],[產品編號]],產品資料表格[],4,FALSE)</f>
        <v>38082</v>
      </c>
    </row>
    <row r="2824" spans="2:7" ht="16.5" customHeight="1" x14ac:dyDescent="0.25">
      <c r="B2824" s="113" t="s">
        <v>1244</v>
      </c>
      <c r="C2824" s="128" t="s">
        <v>10</v>
      </c>
      <c r="D2824" s="129">
        <v>37</v>
      </c>
      <c r="E2824" s="130">
        <v>1162</v>
      </c>
      <c r="F2824" s="130">
        <f>訂單詳細資料表格[[#This Row],[數量]]*訂單詳細資料表格[[#This Row],[售價]]</f>
        <v>42994</v>
      </c>
      <c r="G2824" s="131">
        <f>訂單詳細資料表格[[#This Row],[數量]]*VLOOKUP(訂單詳細資料表格[[#This Row],[產品編號]],產品資料表格[],4,FALSE)</f>
        <v>26381</v>
      </c>
    </row>
    <row r="2825" spans="2:7" ht="16.5" customHeight="1" x14ac:dyDescent="0.25">
      <c r="B2825" s="113" t="s">
        <v>1027</v>
      </c>
      <c r="C2825" s="128" t="s">
        <v>0</v>
      </c>
      <c r="D2825" s="129">
        <v>40</v>
      </c>
      <c r="E2825" s="130">
        <v>2005</v>
      </c>
      <c r="F2825" s="130">
        <f>訂單詳細資料表格[[#This Row],[數量]]*訂單詳細資料表格[[#This Row],[售價]]</f>
        <v>80200</v>
      </c>
      <c r="G2825" s="131">
        <f>訂單詳細資料表格[[#This Row],[數量]]*VLOOKUP(訂單詳細資料表格[[#This Row],[產品編號]],產品資料表格[],4,FALSE)</f>
        <v>43960</v>
      </c>
    </row>
    <row r="2826" spans="2:7" ht="16.5" customHeight="1" x14ac:dyDescent="0.25">
      <c r="B2826" s="113" t="s">
        <v>1027</v>
      </c>
      <c r="C2826" s="128" t="s">
        <v>22</v>
      </c>
      <c r="D2826" s="129">
        <v>42</v>
      </c>
      <c r="E2826" s="130">
        <v>1601</v>
      </c>
      <c r="F2826" s="130">
        <f>訂單詳細資料表格[[#This Row],[數量]]*訂單詳細資料表格[[#This Row],[售價]]</f>
        <v>67242</v>
      </c>
      <c r="G2826" s="131">
        <f>訂單詳細資料表格[[#This Row],[數量]]*VLOOKUP(訂單詳細資料表格[[#This Row],[產品編號]],產品資料表格[],4,FALSE)</f>
        <v>34524</v>
      </c>
    </row>
    <row r="2827" spans="2:7" ht="16.5" customHeight="1" x14ac:dyDescent="0.25">
      <c r="B2827" s="113" t="s">
        <v>1027</v>
      </c>
      <c r="C2827" s="128" t="s">
        <v>29</v>
      </c>
      <c r="D2827" s="129">
        <v>53</v>
      </c>
      <c r="E2827" s="130">
        <v>1246</v>
      </c>
      <c r="F2827" s="130">
        <f>訂單詳細資料表格[[#This Row],[數量]]*訂單詳細資料表格[[#This Row],[售價]]</f>
        <v>66038</v>
      </c>
      <c r="G2827" s="131">
        <f>訂單詳細資料表格[[#This Row],[數量]]*VLOOKUP(訂單詳細資料表格[[#This Row],[產品編號]],產品資料表格[],4,FALSE)</f>
        <v>47541</v>
      </c>
    </row>
    <row r="2828" spans="2:7" ht="16.5" customHeight="1" x14ac:dyDescent="0.25">
      <c r="B2828" s="113" t="s">
        <v>1027</v>
      </c>
      <c r="C2828" s="128" t="s">
        <v>31</v>
      </c>
      <c r="D2828" s="129">
        <v>26</v>
      </c>
      <c r="E2828" s="130">
        <v>1382</v>
      </c>
      <c r="F2828" s="130">
        <f>訂單詳細資料表格[[#This Row],[數量]]*訂單詳細資料表格[[#This Row],[售價]]</f>
        <v>35932</v>
      </c>
      <c r="G2828" s="131">
        <f>訂單詳細資料表格[[#This Row],[數量]]*VLOOKUP(訂單詳細資料表格[[#This Row],[產品編號]],產品資料表格[],4,FALSE)</f>
        <v>24622</v>
      </c>
    </row>
    <row r="2829" spans="2:7" ht="16.5" customHeight="1" x14ac:dyDescent="0.25">
      <c r="B2829" s="113" t="s">
        <v>1028</v>
      </c>
      <c r="C2829" s="128" t="s">
        <v>42</v>
      </c>
      <c r="D2829" s="129">
        <v>20</v>
      </c>
      <c r="E2829" s="130">
        <v>1894</v>
      </c>
      <c r="F2829" s="130">
        <f>訂單詳細資料表格[[#This Row],[數量]]*訂單詳細資料表格[[#This Row],[售價]]</f>
        <v>37880</v>
      </c>
      <c r="G2829" s="131">
        <f>訂單詳細資料表格[[#This Row],[數量]]*VLOOKUP(訂單詳細資料表格[[#This Row],[產品編號]],產品資料表格[],4,FALSE)</f>
        <v>23040</v>
      </c>
    </row>
    <row r="2830" spans="2:7" ht="16.5" customHeight="1" x14ac:dyDescent="0.25">
      <c r="B2830" s="113" t="s">
        <v>1245</v>
      </c>
      <c r="C2830" s="128" t="s">
        <v>8</v>
      </c>
      <c r="D2830" s="129">
        <v>20</v>
      </c>
      <c r="E2830" s="130">
        <v>1788</v>
      </c>
      <c r="F2830" s="130">
        <f>訂單詳細資料表格[[#This Row],[數量]]*訂單詳細資料表格[[#This Row],[售價]]</f>
        <v>35760</v>
      </c>
      <c r="G2830" s="131">
        <f>訂單詳細資料表格[[#This Row],[數量]]*VLOOKUP(訂單詳細資料表格[[#This Row],[產品編號]],產品資料表格[],4,FALSE)</f>
        <v>20880</v>
      </c>
    </row>
    <row r="2831" spans="2:7" ht="16.5" customHeight="1" x14ac:dyDescent="0.25">
      <c r="B2831" s="113" t="s">
        <v>1245</v>
      </c>
      <c r="C2831" s="128" t="s">
        <v>29</v>
      </c>
      <c r="D2831" s="129">
        <v>29</v>
      </c>
      <c r="E2831" s="130">
        <v>1845</v>
      </c>
      <c r="F2831" s="130">
        <f>訂單詳細資料表格[[#This Row],[數量]]*訂單詳細資料表格[[#This Row],[售價]]</f>
        <v>53505</v>
      </c>
      <c r="G2831" s="131">
        <f>訂單詳細資料表格[[#This Row],[數量]]*VLOOKUP(訂單詳細資料表格[[#This Row],[產品編號]],產品資料表格[],4,FALSE)</f>
        <v>26013</v>
      </c>
    </row>
    <row r="2832" spans="2:7" ht="16.5" customHeight="1" x14ac:dyDescent="0.25">
      <c r="B2832" s="113" t="s">
        <v>1029</v>
      </c>
      <c r="C2832" s="128" t="s">
        <v>37</v>
      </c>
      <c r="D2832" s="129">
        <v>28</v>
      </c>
      <c r="E2832" s="130">
        <v>1757</v>
      </c>
      <c r="F2832" s="130">
        <f>訂單詳細資料表格[[#This Row],[數量]]*訂單詳細資料表格[[#This Row],[售價]]</f>
        <v>49196</v>
      </c>
      <c r="G2832" s="131">
        <f>訂單詳細資料表格[[#This Row],[數量]]*VLOOKUP(訂單詳細資料表格[[#This Row],[產品編號]],產品資料表格[],4,FALSE)</f>
        <v>22540</v>
      </c>
    </row>
    <row r="2833" spans="2:7" ht="16.5" customHeight="1" x14ac:dyDescent="0.25">
      <c r="B2833" s="113" t="s">
        <v>1029</v>
      </c>
      <c r="C2833" s="128" t="s">
        <v>51</v>
      </c>
      <c r="D2833" s="129">
        <v>41</v>
      </c>
      <c r="E2833" s="130">
        <v>1970</v>
      </c>
      <c r="F2833" s="130">
        <f>訂單詳細資料表格[[#This Row],[數量]]*訂單詳細資料表格[[#This Row],[售價]]</f>
        <v>80770</v>
      </c>
      <c r="G2833" s="131">
        <f>訂單詳細資料表格[[#This Row],[數量]]*VLOOKUP(訂單詳細資料表格[[#This Row],[產品編號]],產品資料表格[],4,FALSE)</f>
        <v>46945</v>
      </c>
    </row>
    <row r="2834" spans="2:7" ht="16.5" customHeight="1" x14ac:dyDescent="0.25">
      <c r="B2834" s="113" t="s">
        <v>1029</v>
      </c>
      <c r="C2834" s="128" t="s">
        <v>27</v>
      </c>
      <c r="D2834" s="129">
        <v>61</v>
      </c>
      <c r="E2834" s="130">
        <v>1801</v>
      </c>
      <c r="F2834" s="130">
        <f>訂單詳細資料表格[[#This Row],[數量]]*訂單詳細資料表格[[#This Row],[售價]]</f>
        <v>109861</v>
      </c>
      <c r="G2834" s="131">
        <f>訂單詳細資料表格[[#This Row],[數量]]*VLOOKUP(訂單詳細資料表格[[#This Row],[產品編號]],產品資料表格[],4,FALSE)</f>
        <v>62403</v>
      </c>
    </row>
    <row r="2835" spans="2:7" ht="16.5" customHeight="1" x14ac:dyDescent="0.25">
      <c r="B2835" s="113" t="s">
        <v>1029</v>
      </c>
      <c r="C2835" s="128" t="s">
        <v>53</v>
      </c>
      <c r="D2835" s="129">
        <v>25</v>
      </c>
      <c r="E2835" s="130">
        <v>1109</v>
      </c>
      <c r="F2835" s="130">
        <f>訂單詳細資料表格[[#This Row],[數量]]*訂單詳細資料表格[[#This Row],[售價]]</f>
        <v>27725</v>
      </c>
      <c r="G2835" s="131">
        <f>訂單詳細資料表格[[#This Row],[數量]]*VLOOKUP(訂單詳細資料表格[[#This Row],[產品編號]],產品資料表格[],4,FALSE)</f>
        <v>18925</v>
      </c>
    </row>
    <row r="2836" spans="2:7" ht="16.5" customHeight="1" x14ac:dyDescent="0.25">
      <c r="B2836" s="113" t="s">
        <v>1030</v>
      </c>
      <c r="C2836" s="128" t="s">
        <v>43</v>
      </c>
      <c r="D2836" s="129">
        <v>41</v>
      </c>
      <c r="E2836" s="130">
        <v>1562</v>
      </c>
      <c r="F2836" s="130">
        <f>訂單詳細資料表格[[#This Row],[數量]]*訂單詳細資料表格[[#This Row],[售價]]</f>
        <v>64042</v>
      </c>
      <c r="G2836" s="131">
        <f>訂單詳細資料表格[[#This Row],[數量]]*VLOOKUP(訂單詳細資料表格[[#This Row],[產品編號]],產品資料表格[],4,FALSE)</f>
        <v>43173</v>
      </c>
    </row>
    <row r="2837" spans="2:7" ht="16.5" customHeight="1" x14ac:dyDescent="0.25">
      <c r="B2837" s="113" t="s">
        <v>1030</v>
      </c>
      <c r="C2837" s="128" t="s">
        <v>38</v>
      </c>
      <c r="D2837" s="129">
        <v>45</v>
      </c>
      <c r="E2837" s="130">
        <v>2233</v>
      </c>
      <c r="F2837" s="130">
        <f>訂單詳細資料表格[[#This Row],[數量]]*訂單詳細資料表格[[#This Row],[售價]]</f>
        <v>100485</v>
      </c>
      <c r="G2837" s="131">
        <f>訂單詳細資料表格[[#This Row],[數量]]*VLOOKUP(訂單詳細資料表格[[#This Row],[產品編號]],產品資料表格[],4,FALSE)</f>
        <v>48060</v>
      </c>
    </row>
    <row r="2838" spans="2:7" ht="16.5" customHeight="1" x14ac:dyDescent="0.25">
      <c r="B2838" s="113" t="s">
        <v>1030</v>
      </c>
      <c r="C2838" s="128" t="s">
        <v>44</v>
      </c>
      <c r="D2838" s="129">
        <v>38</v>
      </c>
      <c r="E2838" s="130">
        <v>1161</v>
      </c>
      <c r="F2838" s="130">
        <f>訂單詳細資料表格[[#This Row],[數量]]*訂單詳細資料表格[[#This Row],[售價]]</f>
        <v>44118</v>
      </c>
      <c r="G2838" s="131">
        <f>訂單詳細資料表格[[#This Row],[數量]]*VLOOKUP(訂單詳細資料表格[[#This Row],[產品編號]],產品資料表格[],4,FALSE)</f>
        <v>20862</v>
      </c>
    </row>
    <row r="2839" spans="2:7" ht="16.5" customHeight="1" x14ac:dyDescent="0.25">
      <c r="B2839" s="113" t="s">
        <v>1030</v>
      </c>
      <c r="C2839" s="128" t="s">
        <v>2</v>
      </c>
      <c r="D2839" s="129">
        <v>27</v>
      </c>
      <c r="E2839" s="130">
        <v>628</v>
      </c>
      <c r="F2839" s="130">
        <f>訂單詳細資料表格[[#This Row],[數量]]*訂單詳細資料表格[[#This Row],[售價]]</f>
        <v>16956</v>
      </c>
      <c r="G2839" s="131">
        <f>訂單詳細資料表格[[#This Row],[數量]]*VLOOKUP(訂單詳細資料表格[[#This Row],[產品編號]],產品資料表格[],4,FALSE)</f>
        <v>11475</v>
      </c>
    </row>
    <row r="2840" spans="2:7" ht="16.5" customHeight="1" x14ac:dyDescent="0.25">
      <c r="B2840" s="113" t="s">
        <v>1030</v>
      </c>
      <c r="C2840" s="128" t="s">
        <v>31</v>
      </c>
      <c r="D2840" s="129">
        <v>32</v>
      </c>
      <c r="E2840" s="130">
        <v>1623</v>
      </c>
      <c r="F2840" s="130">
        <f>訂單詳細資料表格[[#This Row],[數量]]*訂單詳細資料表格[[#This Row],[售價]]</f>
        <v>51936</v>
      </c>
      <c r="G2840" s="131">
        <f>訂單詳細資料表格[[#This Row],[數量]]*VLOOKUP(訂單詳細資料表格[[#This Row],[產品編號]],產品資料表格[],4,FALSE)</f>
        <v>30304</v>
      </c>
    </row>
    <row r="2841" spans="2:7" ht="16.5" customHeight="1" x14ac:dyDescent="0.25">
      <c r="B2841" s="113" t="s">
        <v>1031</v>
      </c>
      <c r="C2841" s="128" t="s">
        <v>25</v>
      </c>
      <c r="D2841" s="129">
        <v>19</v>
      </c>
      <c r="E2841" s="130">
        <v>1425</v>
      </c>
      <c r="F2841" s="130">
        <f>訂單詳細資料表格[[#This Row],[數量]]*訂單詳細資料表格[[#This Row],[售價]]</f>
        <v>27075</v>
      </c>
      <c r="G2841" s="131">
        <f>訂單詳細資料表格[[#This Row],[數量]]*VLOOKUP(訂單詳細資料表格[[#This Row],[產品編號]],產品資料表格[],4,FALSE)</f>
        <v>12217</v>
      </c>
    </row>
    <row r="2842" spans="2:7" ht="16.5" customHeight="1" x14ac:dyDescent="0.25">
      <c r="B2842" s="113" t="s">
        <v>1032</v>
      </c>
      <c r="C2842" s="128" t="s">
        <v>45</v>
      </c>
      <c r="D2842" s="129">
        <v>54</v>
      </c>
      <c r="E2842" s="130">
        <v>1230</v>
      </c>
      <c r="F2842" s="130">
        <f>訂單詳細資料表格[[#This Row],[數量]]*訂單詳細資料表格[[#This Row],[售價]]</f>
        <v>66420</v>
      </c>
      <c r="G2842" s="131">
        <f>訂單詳細資料表格[[#This Row],[數量]]*VLOOKUP(訂單詳細資料表格[[#This Row],[產品編號]],產品資料表格[],4,FALSE)</f>
        <v>32292</v>
      </c>
    </row>
    <row r="2843" spans="2:7" ht="16.5" customHeight="1" x14ac:dyDescent="0.25">
      <c r="B2843" s="113" t="s">
        <v>1032</v>
      </c>
      <c r="C2843" s="128" t="s">
        <v>32</v>
      </c>
      <c r="D2843" s="129">
        <v>43</v>
      </c>
      <c r="E2843" s="130">
        <v>1290</v>
      </c>
      <c r="F2843" s="130">
        <f>訂單詳細資料表格[[#This Row],[數量]]*訂單詳細資料表格[[#This Row],[售價]]</f>
        <v>55470</v>
      </c>
      <c r="G2843" s="131">
        <f>訂單詳細資料表格[[#This Row],[數量]]*VLOOKUP(訂單詳細資料表格[[#This Row],[產品編號]],產品資料表格[],4,FALSE)</f>
        <v>34056</v>
      </c>
    </row>
    <row r="2844" spans="2:7" ht="16.5" customHeight="1" x14ac:dyDescent="0.25">
      <c r="B2844" s="113" t="s">
        <v>1032</v>
      </c>
      <c r="C2844" s="128" t="s">
        <v>24</v>
      </c>
      <c r="D2844" s="129">
        <v>23</v>
      </c>
      <c r="E2844" s="130">
        <v>1158</v>
      </c>
      <c r="F2844" s="130">
        <f>訂單詳細資料表格[[#This Row],[數量]]*訂單詳細資料表格[[#This Row],[售價]]</f>
        <v>26634</v>
      </c>
      <c r="G2844" s="131">
        <f>訂單詳細資料表格[[#This Row],[數量]]*VLOOKUP(訂單詳細資料表格[[#This Row],[產品編號]],產品資料表格[],4,FALSE)</f>
        <v>14720</v>
      </c>
    </row>
    <row r="2845" spans="2:7" ht="16.5" customHeight="1" x14ac:dyDescent="0.25">
      <c r="B2845" s="113" t="s">
        <v>1032</v>
      </c>
      <c r="C2845" s="128" t="s">
        <v>173</v>
      </c>
      <c r="D2845" s="129">
        <v>47</v>
      </c>
      <c r="E2845" s="130">
        <v>1016</v>
      </c>
      <c r="F2845" s="130">
        <f>訂單詳細資料表格[[#This Row],[數量]]*訂單詳細資料表格[[#This Row],[售價]]</f>
        <v>47752</v>
      </c>
      <c r="G2845" s="131">
        <f>訂單詳細資料表格[[#This Row],[數量]]*VLOOKUP(訂單詳細資料表格[[#This Row],[產品編號]],產品資料表格[],4,FALSE)</f>
        <v>33981</v>
      </c>
    </row>
    <row r="2846" spans="2:7" ht="16.5" customHeight="1" x14ac:dyDescent="0.25">
      <c r="B2846" s="113" t="s">
        <v>1032</v>
      </c>
      <c r="C2846" s="128" t="s">
        <v>19</v>
      </c>
      <c r="D2846" s="129">
        <v>22</v>
      </c>
      <c r="E2846" s="130">
        <v>468</v>
      </c>
      <c r="F2846" s="130">
        <f>訂單詳細資料表格[[#This Row],[數量]]*訂單詳細資料表格[[#This Row],[售價]]</f>
        <v>10296</v>
      </c>
      <c r="G2846" s="131">
        <f>訂單詳細資料表格[[#This Row],[數量]]*VLOOKUP(訂單詳細資料表格[[#This Row],[產品編號]],產品資料表格[],4,FALSE)</f>
        <v>6600</v>
      </c>
    </row>
    <row r="2847" spans="2:7" ht="16.5" customHeight="1" x14ac:dyDescent="0.25">
      <c r="B2847" s="113" t="s">
        <v>1246</v>
      </c>
      <c r="C2847" s="128" t="s">
        <v>30</v>
      </c>
      <c r="D2847" s="129">
        <v>50</v>
      </c>
      <c r="E2847" s="130">
        <v>2129</v>
      </c>
      <c r="F2847" s="130">
        <f>訂單詳細資料表格[[#This Row],[數量]]*訂單詳細資料表格[[#This Row],[售價]]</f>
        <v>106450</v>
      </c>
      <c r="G2847" s="131">
        <f>訂單詳細資料表格[[#This Row],[數量]]*VLOOKUP(訂單詳細資料表格[[#This Row],[產品編號]],產品資料表格[],4,FALSE)</f>
        <v>57550</v>
      </c>
    </row>
    <row r="2848" spans="2:7" ht="16.5" customHeight="1" x14ac:dyDescent="0.25">
      <c r="B2848" s="113" t="s">
        <v>1033</v>
      </c>
      <c r="C2848" s="128" t="s">
        <v>42</v>
      </c>
      <c r="D2848" s="129">
        <v>20</v>
      </c>
      <c r="E2848" s="130">
        <v>1726</v>
      </c>
      <c r="F2848" s="130">
        <f>訂單詳細資料表格[[#This Row],[數量]]*訂單詳細資料表格[[#This Row],[售價]]</f>
        <v>34520</v>
      </c>
      <c r="G2848" s="131">
        <f>訂單詳細資料表格[[#This Row],[數量]]*VLOOKUP(訂單詳細資料表格[[#This Row],[產品編號]],產品資料表格[],4,FALSE)</f>
        <v>23040</v>
      </c>
    </row>
    <row r="2849" spans="2:7" ht="16.5" customHeight="1" x14ac:dyDescent="0.25">
      <c r="B2849" s="113" t="s">
        <v>1033</v>
      </c>
      <c r="C2849" s="128" t="s">
        <v>22</v>
      </c>
      <c r="D2849" s="129">
        <v>23</v>
      </c>
      <c r="E2849" s="130">
        <v>1340</v>
      </c>
      <c r="F2849" s="130">
        <f>訂單詳細資料表格[[#This Row],[數量]]*訂單詳細資料表格[[#This Row],[售價]]</f>
        <v>30820</v>
      </c>
      <c r="G2849" s="131">
        <f>訂單詳細資料表格[[#This Row],[數量]]*VLOOKUP(訂單詳細資料表格[[#This Row],[產品編號]],產品資料表格[],4,FALSE)</f>
        <v>18906</v>
      </c>
    </row>
    <row r="2850" spans="2:7" ht="16.5" customHeight="1" x14ac:dyDescent="0.25">
      <c r="B2850" s="113" t="s">
        <v>1033</v>
      </c>
      <c r="C2850" s="128" t="s">
        <v>48</v>
      </c>
      <c r="D2850" s="129">
        <v>43</v>
      </c>
      <c r="E2850" s="130">
        <v>414</v>
      </c>
      <c r="F2850" s="130">
        <f>訂單詳細資料表格[[#This Row],[數量]]*訂單詳細資料表格[[#This Row],[售價]]</f>
        <v>17802</v>
      </c>
      <c r="G2850" s="131">
        <f>訂單詳細資料表格[[#This Row],[數量]]*VLOOKUP(訂單詳細資料表格[[#This Row],[產品編號]],產品資料表格[],4,FALSE)</f>
        <v>7869</v>
      </c>
    </row>
    <row r="2851" spans="2:7" ht="16.5" customHeight="1" x14ac:dyDescent="0.25">
      <c r="B2851" s="113" t="s">
        <v>1034</v>
      </c>
      <c r="C2851" s="128" t="s">
        <v>30</v>
      </c>
      <c r="D2851" s="129">
        <v>39</v>
      </c>
      <c r="E2851" s="130">
        <v>2447</v>
      </c>
      <c r="F2851" s="130">
        <f>訂單詳細資料表格[[#This Row],[數量]]*訂單詳細資料表格[[#This Row],[售價]]</f>
        <v>95433</v>
      </c>
      <c r="G2851" s="131">
        <f>訂單詳細資料表格[[#This Row],[數量]]*VLOOKUP(訂單詳細資料表格[[#This Row],[產品編號]],產品資料表格[],4,FALSE)</f>
        <v>44889</v>
      </c>
    </row>
    <row r="2852" spans="2:7" ht="16.5" customHeight="1" x14ac:dyDescent="0.25">
      <c r="B2852" s="113" t="s">
        <v>1247</v>
      </c>
      <c r="C2852" s="128" t="s">
        <v>173</v>
      </c>
      <c r="D2852" s="129">
        <v>37</v>
      </c>
      <c r="E2852" s="130">
        <v>1253</v>
      </c>
      <c r="F2852" s="130">
        <f>訂單詳細資料表格[[#This Row],[數量]]*訂單詳細資料表格[[#This Row],[售價]]</f>
        <v>46361</v>
      </c>
      <c r="G2852" s="131">
        <f>訂單詳細資料表格[[#This Row],[數量]]*VLOOKUP(訂單詳細資料表格[[#This Row],[產品編號]],產品資料表格[],4,FALSE)</f>
        <v>26751</v>
      </c>
    </row>
    <row r="2853" spans="2:7" ht="16.5" customHeight="1" x14ac:dyDescent="0.25">
      <c r="B2853" s="113" t="s">
        <v>1035</v>
      </c>
      <c r="C2853" s="128" t="s">
        <v>14</v>
      </c>
      <c r="D2853" s="129">
        <v>15</v>
      </c>
      <c r="E2853" s="130">
        <v>891</v>
      </c>
      <c r="F2853" s="130">
        <f>訂單詳細資料表格[[#This Row],[數量]]*訂單詳細資料表格[[#This Row],[售價]]</f>
        <v>13365</v>
      </c>
      <c r="G2853" s="131">
        <f>訂單詳細資料表格[[#This Row],[數量]]*VLOOKUP(訂單詳細資料表格[[#This Row],[產品編號]],產品資料表格[],4,FALSE)</f>
        <v>9150</v>
      </c>
    </row>
    <row r="2854" spans="2:7" ht="16.5" customHeight="1" x14ac:dyDescent="0.25">
      <c r="B2854" s="113" t="s">
        <v>1248</v>
      </c>
      <c r="C2854" s="128" t="s">
        <v>24</v>
      </c>
      <c r="D2854" s="129">
        <v>50</v>
      </c>
      <c r="E2854" s="130">
        <v>1331</v>
      </c>
      <c r="F2854" s="130">
        <f>訂單詳細資料表格[[#This Row],[數量]]*訂單詳細資料表格[[#This Row],[售價]]</f>
        <v>66550</v>
      </c>
      <c r="G2854" s="131">
        <f>訂單詳細資料表格[[#This Row],[數量]]*VLOOKUP(訂單詳細資料表格[[#This Row],[產品編號]],產品資料表格[],4,FALSE)</f>
        <v>32000</v>
      </c>
    </row>
    <row r="2855" spans="2:7" ht="16.5" customHeight="1" x14ac:dyDescent="0.25">
      <c r="B2855" s="113" t="s">
        <v>1036</v>
      </c>
      <c r="C2855" s="128" t="s">
        <v>38</v>
      </c>
      <c r="D2855" s="129">
        <v>43</v>
      </c>
      <c r="E2855" s="130">
        <v>2100</v>
      </c>
      <c r="F2855" s="130">
        <f>訂單詳細資料表格[[#This Row],[數量]]*訂單詳細資料表格[[#This Row],[售價]]</f>
        <v>90300</v>
      </c>
      <c r="G2855" s="131">
        <f>訂單詳細資料表格[[#This Row],[數量]]*VLOOKUP(訂單詳細資料表格[[#This Row],[產品編號]],產品資料表格[],4,FALSE)</f>
        <v>45924</v>
      </c>
    </row>
    <row r="2856" spans="2:7" ht="16.5" customHeight="1" x14ac:dyDescent="0.25">
      <c r="B2856" s="113" t="s">
        <v>1249</v>
      </c>
      <c r="C2856" s="128" t="s">
        <v>16</v>
      </c>
      <c r="D2856" s="129">
        <v>51</v>
      </c>
      <c r="E2856" s="130">
        <v>1307</v>
      </c>
      <c r="F2856" s="130">
        <f>訂單詳細資料表格[[#This Row],[數量]]*訂單詳細資料表格[[#This Row],[售價]]</f>
        <v>66657</v>
      </c>
      <c r="G2856" s="131">
        <f>訂單詳細資料表格[[#This Row],[數量]]*VLOOKUP(訂單詳細資料表格[[#This Row],[產品編號]],產品資料表格[],4,FALSE)</f>
        <v>46155</v>
      </c>
    </row>
    <row r="2857" spans="2:7" ht="16.5" customHeight="1" x14ac:dyDescent="0.25">
      <c r="B2857" s="113" t="s">
        <v>1037</v>
      </c>
      <c r="C2857" s="128" t="s">
        <v>37</v>
      </c>
      <c r="D2857" s="129">
        <v>41</v>
      </c>
      <c r="E2857" s="130">
        <v>1284</v>
      </c>
      <c r="F2857" s="130">
        <f>訂單詳細資料表格[[#This Row],[數量]]*訂單詳細資料表格[[#This Row],[售價]]</f>
        <v>52644</v>
      </c>
      <c r="G2857" s="131">
        <f>訂單詳細資料表格[[#This Row],[數量]]*VLOOKUP(訂單詳細資料表格[[#This Row],[產品編號]],產品資料表格[],4,FALSE)</f>
        <v>33005</v>
      </c>
    </row>
    <row r="2858" spans="2:7" ht="16.5" customHeight="1" x14ac:dyDescent="0.25">
      <c r="B2858" s="113" t="s">
        <v>1250</v>
      </c>
      <c r="C2858" s="128" t="s">
        <v>15</v>
      </c>
      <c r="D2858" s="129">
        <v>36</v>
      </c>
      <c r="E2858" s="130">
        <v>1592</v>
      </c>
      <c r="F2858" s="130">
        <f>訂單詳細資料表格[[#This Row],[數量]]*訂單詳細資料表格[[#This Row],[售價]]</f>
        <v>57312</v>
      </c>
      <c r="G2858" s="131">
        <f>訂單詳細資料表格[[#This Row],[數量]]*VLOOKUP(訂單詳細資料表格[[#This Row],[產品編號]],產品資料表格[],4,FALSE)</f>
        <v>23724</v>
      </c>
    </row>
    <row r="2859" spans="2:7" ht="16.5" customHeight="1" x14ac:dyDescent="0.25">
      <c r="B2859" s="113" t="s">
        <v>1038</v>
      </c>
      <c r="C2859" s="128" t="s">
        <v>41</v>
      </c>
      <c r="D2859" s="129">
        <v>18</v>
      </c>
      <c r="E2859" s="130">
        <v>1433</v>
      </c>
      <c r="F2859" s="130">
        <f>訂單詳細資料表格[[#This Row],[數量]]*訂單詳細資料表格[[#This Row],[售價]]</f>
        <v>25794</v>
      </c>
      <c r="G2859" s="131">
        <f>訂單詳細資料表格[[#This Row],[數量]]*VLOOKUP(訂單詳細資料表格[[#This Row],[產品編號]],產品資料表格[],4,FALSE)</f>
        <v>13950</v>
      </c>
    </row>
    <row r="2860" spans="2:7" ht="16.5" customHeight="1" x14ac:dyDescent="0.25">
      <c r="B2860" s="113" t="s">
        <v>1038</v>
      </c>
      <c r="C2860" s="128" t="s">
        <v>29</v>
      </c>
      <c r="D2860" s="129">
        <v>19</v>
      </c>
      <c r="E2860" s="130">
        <v>1278</v>
      </c>
      <c r="F2860" s="130">
        <f>訂單詳細資料表格[[#This Row],[數量]]*訂單詳細資料表格[[#This Row],[售價]]</f>
        <v>24282</v>
      </c>
      <c r="G2860" s="131">
        <f>訂單詳細資料表格[[#This Row],[數量]]*VLOOKUP(訂單詳細資料表格[[#This Row],[產品編號]],產品資料表格[],4,FALSE)</f>
        <v>17043</v>
      </c>
    </row>
    <row r="2861" spans="2:7" ht="16.5" customHeight="1" x14ac:dyDescent="0.25">
      <c r="B2861" s="113" t="s">
        <v>1039</v>
      </c>
      <c r="C2861" s="128" t="s">
        <v>5</v>
      </c>
      <c r="D2861" s="129">
        <v>44</v>
      </c>
      <c r="E2861" s="130">
        <v>252</v>
      </c>
      <c r="F2861" s="130">
        <f>訂單詳細資料表格[[#This Row],[數量]]*訂單詳細資料表格[[#This Row],[售價]]</f>
        <v>11088</v>
      </c>
      <c r="G2861" s="131">
        <f>訂單詳細資料表格[[#This Row],[數量]]*VLOOKUP(訂單詳細資料表格[[#This Row],[產品編號]],產品資料表格[],4,FALSE)</f>
        <v>9240</v>
      </c>
    </row>
    <row r="2862" spans="2:7" ht="16.5" customHeight="1" x14ac:dyDescent="0.25">
      <c r="B2862" s="113" t="s">
        <v>1039</v>
      </c>
      <c r="C2862" s="128" t="s">
        <v>30</v>
      </c>
      <c r="D2862" s="129">
        <v>31</v>
      </c>
      <c r="E2862" s="130">
        <v>1783</v>
      </c>
      <c r="F2862" s="130">
        <f>訂單詳細資料表格[[#This Row],[數量]]*訂單詳細資料表格[[#This Row],[售價]]</f>
        <v>55273</v>
      </c>
      <c r="G2862" s="131">
        <f>訂單詳細資料表格[[#This Row],[數量]]*VLOOKUP(訂單詳細資料表格[[#This Row],[產品編號]],產品資料表格[],4,FALSE)</f>
        <v>35681</v>
      </c>
    </row>
    <row r="2863" spans="2:7" ht="16.5" customHeight="1" x14ac:dyDescent="0.25">
      <c r="B2863" s="113" t="s">
        <v>1040</v>
      </c>
      <c r="C2863" s="128" t="s">
        <v>8</v>
      </c>
      <c r="D2863" s="129">
        <v>66</v>
      </c>
      <c r="E2863" s="130">
        <v>1551</v>
      </c>
      <c r="F2863" s="130">
        <f>訂單詳細資料表格[[#This Row],[數量]]*訂單詳細資料表格[[#This Row],[售價]]</f>
        <v>102366</v>
      </c>
      <c r="G2863" s="131">
        <f>訂單詳細資料表格[[#This Row],[數量]]*VLOOKUP(訂單詳細資料表格[[#This Row],[產品編號]],產品資料表格[],4,FALSE)</f>
        <v>68904</v>
      </c>
    </row>
    <row r="2864" spans="2:7" ht="16.5" customHeight="1" x14ac:dyDescent="0.25">
      <c r="B2864" s="113" t="s">
        <v>1041</v>
      </c>
      <c r="C2864" s="128" t="s">
        <v>4</v>
      </c>
      <c r="D2864" s="129">
        <v>12</v>
      </c>
      <c r="E2864" s="130">
        <v>2537</v>
      </c>
      <c r="F2864" s="130">
        <f>訂單詳細資料表格[[#This Row],[數量]]*訂單詳細資料表格[[#This Row],[售價]]</f>
        <v>30444</v>
      </c>
      <c r="G2864" s="131">
        <f>訂單詳細資料表格[[#This Row],[數量]]*VLOOKUP(訂單詳細資料表格[[#This Row],[產品編號]],產品資料表格[],4,FALSE)</f>
        <v>13740</v>
      </c>
    </row>
    <row r="2865" spans="2:7" ht="16.5" customHeight="1" x14ac:dyDescent="0.25">
      <c r="B2865" s="113" t="s">
        <v>1041</v>
      </c>
      <c r="C2865" s="128" t="s">
        <v>173</v>
      </c>
      <c r="D2865" s="129">
        <v>32</v>
      </c>
      <c r="E2865" s="130">
        <v>1015</v>
      </c>
      <c r="F2865" s="130">
        <f>訂單詳細資料表格[[#This Row],[數量]]*訂單詳細資料表格[[#This Row],[售價]]</f>
        <v>32480</v>
      </c>
      <c r="G2865" s="131">
        <f>訂單詳細資料表格[[#This Row],[數量]]*VLOOKUP(訂單詳細資料表格[[#This Row],[產品編號]],產品資料表格[],4,FALSE)</f>
        <v>23136</v>
      </c>
    </row>
    <row r="2866" spans="2:7" ht="16.5" customHeight="1" x14ac:dyDescent="0.25">
      <c r="B2866" s="113" t="s">
        <v>1041</v>
      </c>
      <c r="C2866" s="128" t="s">
        <v>19</v>
      </c>
      <c r="D2866" s="129">
        <v>54</v>
      </c>
      <c r="E2866" s="130">
        <v>470</v>
      </c>
      <c r="F2866" s="130">
        <f>訂單詳細資料表格[[#This Row],[數量]]*訂單詳細資料表格[[#This Row],[售價]]</f>
        <v>25380</v>
      </c>
      <c r="G2866" s="131">
        <f>訂單詳細資料表格[[#This Row],[數量]]*VLOOKUP(訂單詳細資料表格[[#This Row],[產品編號]],產品資料表格[],4,FALSE)</f>
        <v>16200</v>
      </c>
    </row>
    <row r="2867" spans="2:7" ht="16.5" customHeight="1" x14ac:dyDescent="0.25">
      <c r="B2867" s="113" t="s">
        <v>1251</v>
      </c>
      <c r="C2867" s="128" t="s">
        <v>22</v>
      </c>
      <c r="D2867" s="129">
        <v>49</v>
      </c>
      <c r="E2867" s="130">
        <v>1373</v>
      </c>
      <c r="F2867" s="130">
        <f>訂單詳細資料表格[[#This Row],[數量]]*訂單詳細資料表格[[#This Row],[售價]]</f>
        <v>67277</v>
      </c>
      <c r="G2867" s="131">
        <f>訂單詳細資料表格[[#This Row],[數量]]*VLOOKUP(訂單詳細資料表格[[#This Row],[產品編號]],產品資料表格[],4,FALSE)</f>
        <v>40278</v>
      </c>
    </row>
    <row r="2868" spans="2:7" ht="16.5" customHeight="1" x14ac:dyDescent="0.25">
      <c r="B2868" s="113" t="s">
        <v>1042</v>
      </c>
      <c r="C2868" s="128" t="s">
        <v>22</v>
      </c>
      <c r="D2868" s="129">
        <v>69</v>
      </c>
      <c r="E2868" s="130">
        <v>1556</v>
      </c>
      <c r="F2868" s="130">
        <f>訂單詳細資料表格[[#This Row],[數量]]*訂單詳細資料表格[[#This Row],[售價]]</f>
        <v>107364</v>
      </c>
      <c r="G2868" s="131">
        <f>訂單詳細資料表格[[#This Row],[數量]]*VLOOKUP(訂單詳細資料表格[[#This Row],[產品編號]],產品資料表格[],4,FALSE)</f>
        <v>56718</v>
      </c>
    </row>
    <row r="2869" spans="2:7" ht="16.5" customHeight="1" x14ac:dyDescent="0.25">
      <c r="B2869" s="113" t="s">
        <v>1252</v>
      </c>
      <c r="C2869" s="128" t="s">
        <v>51</v>
      </c>
      <c r="D2869" s="129">
        <v>31</v>
      </c>
      <c r="E2869" s="130">
        <v>1553</v>
      </c>
      <c r="F2869" s="130">
        <f>訂單詳細資料表格[[#This Row],[數量]]*訂單詳細資料表格[[#This Row],[售價]]</f>
        <v>48143</v>
      </c>
      <c r="G2869" s="131">
        <f>訂單詳細資料表格[[#This Row],[數量]]*VLOOKUP(訂單詳細資料表格[[#This Row],[產品編號]],產品資料表格[],4,FALSE)</f>
        <v>35495</v>
      </c>
    </row>
    <row r="2870" spans="2:7" ht="16.5" customHeight="1" x14ac:dyDescent="0.25">
      <c r="B2870" s="113" t="s">
        <v>1252</v>
      </c>
      <c r="C2870" s="128" t="s">
        <v>2</v>
      </c>
      <c r="D2870" s="129">
        <v>37</v>
      </c>
      <c r="E2870" s="130">
        <v>598</v>
      </c>
      <c r="F2870" s="130">
        <f>訂單詳細資料表格[[#This Row],[數量]]*訂單詳細資料表格[[#This Row],[售價]]</f>
        <v>22126</v>
      </c>
      <c r="G2870" s="131">
        <f>訂單詳細資料表格[[#This Row],[數量]]*VLOOKUP(訂單詳細資料表格[[#This Row],[產品編號]],產品資料表格[],4,FALSE)</f>
        <v>15725</v>
      </c>
    </row>
    <row r="2871" spans="2:7" ht="16.5" customHeight="1" x14ac:dyDescent="0.25">
      <c r="B2871" s="113" t="s">
        <v>1252</v>
      </c>
      <c r="C2871" s="128" t="s">
        <v>12</v>
      </c>
      <c r="D2871" s="129">
        <v>35</v>
      </c>
      <c r="E2871" s="130">
        <v>1617</v>
      </c>
      <c r="F2871" s="130">
        <f>訂單詳細資料表格[[#This Row],[數量]]*訂單詳細資料表格[[#This Row],[售價]]</f>
        <v>56595</v>
      </c>
      <c r="G2871" s="131">
        <f>訂單詳細資料表格[[#This Row],[數量]]*VLOOKUP(訂單詳細資料表格[[#This Row],[產品編號]],產品資料表格[],4,FALSE)</f>
        <v>39270</v>
      </c>
    </row>
    <row r="2872" spans="2:7" ht="16.5" customHeight="1" x14ac:dyDescent="0.25">
      <c r="B2872" s="113" t="s">
        <v>1252</v>
      </c>
      <c r="C2872" s="128" t="s">
        <v>34</v>
      </c>
      <c r="D2872" s="129">
        <v>45</v>
      </c>
      <c r="E2872" s="130">
        <v>1005</v>
      </c>
      <c r="F2872" s="130">
        <f>訂單詳細資料表格[[#This Row],[數量]]*訂單詳細資料表格[[#This Row],[售價]]</f>
        <v>45225</v>
      </c>
      <c r="G2872" s="131">
        <f>訂單詳細資料表格[[#This Row],[數量]]*VLOOKUP(訂單詳細資料表格[[#This Row],[產品編號]],產品資料表格[],4,FALSE)</f>
        <v>30915</v>
      </c>
    </row>
    <row r="2873" spans="2:7" ht="16.5" customHeight="1" x14ac:dyDescent="0.25">
      <c r="B2873" s="113" t="s">
        <v>1253</v>
      </c>
      <c r="C2873" s="128" t="s">
        <v>21</v>
      </c>
      <c r="D2873" s="129">
        <v>20</v>
      </c>
      <c r="E2873" s="130">
        <v>738</v>
      </c>
      <c r="F2873" s="130">
        <f>訂單詳細資料表格[[#This Row],[數量]]*訂單詳細資料表格[[#This Row],[售價]]</f>
        <v>14760</v>
      </c>
      <c r="G2873" s="131">
        <f>訂單詳細資料表格[[#This Row],[數量]]*VLOOKUP(訂單詳細資料表格[[#This Row],[產品編號]],產品資料表格[],4,FALSE)</f>
        <v>5760</v>
      </c>
    </row>
    <row r="2874" spans="2:7" ht="16.5" customHeight="1" x14ac:dyDescent="0.25">
      <c r="B2874" s="113" t="s">
        <v>1253</v>
      </c>
      <c r="C2874" s="128" t="s">
        <v>41</v>
      </c>
      <c r="D2874" s="129">
        <v>54</v>
      </c>
      <c r="E2874" s="130">
        <v>1913</v>
      </c>
      <c r="F2874" s="130">
        <f>訂單詳細資料表格[[#This Row],[數量]]*訂單詳細資料表格[[#This Row],[售價]]</f>
        <v>103302</v>
      </c>
      <c r="G2874" s="131">
        <f>訂單詳細資料表格[[#This Row],[數量]]*VLOOKUP(訂單詳細資料表格[[#This Row],[產品編號]],產品資料表格[],4,FALSE)</f>
        <v>41850</v>
      </c>
    </row>
    <row r="2875" spans="2:7" ht="16.5" customHeight="1" x14ac:dyDescent="0.25">
      <c r="B2875" s="113" t="s">
        <v>1253</v>
      </c>
      <c r="C2875" s="128" t="s">
        <v>13</v>
      </c>
      <c r="D2875" s="129">
        <v>44</v>
      </c>
      <c r="E2875" s="130">
        <v>399</v>
      </c>
      <c r="F2875" s="130">
        <f>訂單詳細資料表格[[#This Row],[數量]]*訂單詳細資料表格[[#This Row],[售價]]</f>
        <v>17556</v>
      </c>
      <c r="G2875" s="131">
        <f>訂單詳細資料表格[[#This Row],[數量]]*VLOOKUP(訂單詳細資料表格[[#This Row],[產品編號]],產品資料表格[],4,FALSE)</f>
        <v>10384</v>
      </c>
    </row>
    <row r="2876" spans="2:7" ht="16.5" customHeight="1" x14ac:dyDescent="0.25">
      <c r="B2876" s="113" t="s">
        <v>1254</v>
      </c>
      <c r="C2876" s="128" t="s">
        <v>47</v>
      </c>
      <c r="D2876" s="129">
        <v>31</v>
      </c>
      <c r="E2876" s="130">
        <v>301</v>
      </c>
      <c r="F2876" s="130">
        <f>訂單詳細資料表格[[#This Row],[數量]]*訂單詳細資料表格[[#This Row],[售價]]</f>
        <v>9331</v>
      </c>
      <c r="G2876" s="131">
        <f>訂單詳細資料表格[[#This Row],[數量]]*VLOOKUP(訂單詳細資料表格[[#This Row],[產品編號]],產品資料表格[],4,FALSE)</f>
        <v>7161</v>
      </c>
    </row>
    <row r="2877" spans="2:7" ht="16.5" customHeight="1" x14ac:dyDescent="0.25">
      <c r="B2877" s="113" t="s">
        <v>1254</v>
      </c>
      <c r="C2877" s="128" t="s">
        <v>31</v>
      </c>
      <c r="D2877" s="129">
        <v>65</v>
      </c>
      <c r="E2877" s="130">
        <v>1204</v>
      </c>
      <c r="F2877" s="130">
        <f>訂單詳細資料表格[[#This Row],[數量]]*訂單詳細資料表格[[#This Row],[售價]]</f>
        <v>78260</v>
      </c>
      <c r="G2877" s="131">
        <f>訂單詳細資料表格[[#This Row],[數量]]*VLOOKUP(訂單詳細資料表格[[#This Row],[產品編號]],產品資料表格[],4,FALSE)</f>
        <v>61555</v>
      </c>
    </row>
    <row r="2878" spans="2:7" ht="16.5" customHeight="1" x14ac:dyDescent="0.25">
      <c r="B2878" s="113" t="s">
        <v>1043</v>
      </c>
      <c r="C2878" s="128" t="s">
        <v>0</v>
      </c>
      <c r="D2878" s="129">
        <v>62</v>
      </c>
      <c r="E2878" s="130">
        <v>1643</v>
      </c>
      <c r="F2878" s="130">
        <f>訂單詳細資料表格[[#This Row],[數量]]*訂單詳細資料表格[[#This Row],[售價]]</f>
        <v>101866</v>
      </c>
      <c r="G2878" s="131">
        <f>訂單詳細資料表格[[#This Row],[數量]]*VLOOKUP(訂單詳細資料表格[[#This Row],[產品編號]],產品資料表格[],4,FALSE)</f>
        <v>68138</v>
      </c>
    </row>
    <row r="2879" spans="2:7" ht="16.5" customHeight="1" x14ac:dyDescent="0.25">
      <c r="B2879" s="113" t="s">
        <v>1255</v>
      </c>
      <c r="C2879" s="128" t="s">
        <v>17</v>
      </c>
      <c r="D2879" s="129">
        <v>21</v>
      </c>
      <c r="E2879" s="130">
        <v>195</v>
      </c>
      <c r="F2879" s="130">
        <f>訂單詳細資料表格[[#This Row],[數量]]*訂單詳細資料表格[[#This Row],[售價]]</f>
        <v>4095</v>
      </c>
      <c r="G2879" s="131">
        <f>訂單詳細資料表格[[#This Row],[數量]]*VLOOKUP(訂單詳細資料表格[[#This Row],[產品編號]],產品資料表格[],4,FALSE)</f>
        <v>2226</v>
      </c>
    </row>
    <row r="2880" spans="2:7" ht="16.5" customHeight="1" x14ac:dyDescent="0.25">
      <c r="B2880" s="113" t="s">
        <v>1255</v>
      </c>
      <c r="C2880" s="128" t="s">
        <v>27</v>
      </c>
      <c r="D2880" s="129">
        <v>65</v>
      </c>
      <c r="E2880" s="130">
        <v>1792</v>
      </c>
      <c r="F2880" s="130">
        <f>訂單詳細資料表格[[#This Row],[數量]]*訂單詳細資料表格[[#This Row],[售價]]</f>
        <v>116480</v>
      </c>
      <c r="G2880" s="131">
        <f>訂單詳細資料表格[[#This Row],[數量]]*VLOOKUP(訂單詳細資料表格[[#This Row],[產品編號]],產品資料表格[],4,FALSE)</f>
        <v>66495</v>
      </c>
    </row>
    <row r="2881" spans="2:7" ht="16.5" customHeight="1" x14ac:dyDescent="0.25">
      <c r="B2881" s="113" t="s">
        <v>1044</v>
      </c>
      <c r="C2881" s="128" t="s">
        <v>15</v>
      </c>
      <c r="D2881" s="129">
        <v>43</v>
      </c>
      <c r="E2881" s="130">
        <v>1602</v>
      </c>
      <c r="F2881" s="130">
        <f>訂單詳細資料表格[[#This Row],[數量]]*訂單詳細資料表格[[#This Row],[售價]]</f>
        <v>68886</v>
      </c>
      <c r="G2881" s="131">
        <f>訂單詳細資料表格[[#This Row],[數量]]*VLOOKUP(訂單詳細資料表格[[#This Row],[產品編號]],產品資料表格[],4,FALSE)</f>
        <v>28337</v>
      </c>
    </row>
    <row r="2882" spans="2:7" ht="16.5" customHeight="1" x14ac:dyDescent="0.25">
      <c r="B2882" s="113" t="s">
        <v>1044</v>
      </c>
      <c r="C2882" s="128" t="s">
        <v>22</v>
      </c>
      <c r="D2882" s="129">
        <v>33</v>
      </c>
      <c r="E2882" s="130">
        <v>1584</v>
      </c>
      <c r="F2882" s="130">
        <f>訂單詳細資料表格[[#This Row],[數量]]*訂單詳細資料表格[[#This Row],[售價]]</f>
        <v>52272</v>
      </c>
      <c r="G2882" s="131">
        <f>訂單詳細資料表格[[#This Row],[數量]]*VLOOKUP(訂單詳細資料表格[[#This Row],[產品編號]],產品資料表格[],4,FALSE)</f>
        <v>27126</v>
      </c>
    </row>
    <row r="2883" spans="2:7" ht="16.5" customHeight="1" x14ac:dyDescent="0.25">
      <c r="B2883" s="113" t="s">
        <v>1044</v>
      </c>
      <c r="C2883" s="128" t="s">
        <v>31</v>
      </c>
      <c r="D2883" s="129">
        <v>46</v>
      </c>
      <c r="E2883" s="130">
        <v>1798</v>
      </c>
      <c r="F2883" s="130">
        <f>訂單詳細資料表格[[#This Row],[數量]]*訂單詳細資料表格[[#This Row],[售價]]</f>
        <v>82708</v>
      </c>
      <c r="G2883" s="131">
        <f>訂單詳細資料表格[[#This Row],[數量]]*VLOOKUP(訂單詳細資料表格[[#This Row],[產品編號]],產品資料表格[],4,FALSE)</f>
        <v>43562</v>
      </c>
    </row>
    <row r="2884" spans="2:7" ht="16.5" customHeight="1" x14ac:dyDescent="0.25">
      <c r="B2884" s="113" t="s">
        <v>1044</v>
      </c>
      <c r="C2884" s="128" t="s">
        <v>53</v>
      </c>
      <c r="D2884" s="129">
        <v>33</v>
      </c>
      <c r="E2884" s="130">
        <v>1046</v>
      </c>
      <c r="F2884" s="130">
        <f>訂單詳細資料表格[[#This Row],[數量]]*訂單詳細資料表格[[#This Row],[售價]]</f>
        <v>34518</v>
      </c>
      <c r="G2884" s="131">
        <f>訂單詳細資料表格[[#This Row],[數量]]*VLOOKUP(訂單詳細資料表格[[#This Row],[產品編號]],產品資料表格[],4,FALSE)</f>
        <v>24981</v>
      </c>
    </row>
    <row r="2885" spans="2:7" ht="16.5" customHeight="1" x14ac:dyDescent="0.25">
      <c r="B2885" s="113" t="s">
        <v>1256</v>
      </c>
      <c r="C2885" s="128" t="s">
        <v>8</v>
      </c>
      <c r="D2885" s="129">
        <v>16</v>
      </c>
      <c r="E2885" s="130">
        <v>1709</v>
      </c>
      <c r="F2885" s="130">
        <f>訂單詳細資料表格[[#This Row],[數量]]*訂單詳細資料表格[[#This Row],[售價]]</f>
        <v>27344</v>
      </c>
      <c r="G2885" s="131">
        <f>訂單詳細資料表格[[#This Row],[數量]]*VLOOKUP(訂單詳細資料表格[[#This Row],[產品編號]],產品資料表格[],4,FALSE)</f>
        <v>16704</v>
      </c>
    </row>
    <row r="2886" spans="2:7" ht="16.5" customHeight="1" x14ac:dyDescent="0.25">
      <c r="B2886" s="113" t="s">
        <v>1045</v>
      </c>
      <c r="C2886" s="128" t="s">
        <v>38</v>
      </c>
      <c r="D2886" s="129">
        <v>40</v>
      </c>
      <c r="E2886" s="130">
        <v>2736</v>
      </c>
      <c r="F2886" s="130">
        <f>訂單詳細資料表格[[#This Row],[數量]]*訂單詳細資料表格[[#This Row],[售價]]</f>
        <v>109440</v>
      </c>
      <c r="G2886" s="131">
        <f>訂單詳細資料表格[[#This Row],[數量]]*VLOOKUP(訂單詳細資料表格[[#This Row],[產品編號]],產品資料表格[],4,FALSE)</f>
        <v>42720</v>
      </c>
    </row>
    <row r="2887" spans="2:7" ht="16.5" customHeight="1" x14ac:dyDescent="0.25">
      <c r="B2887" s="113" t="s">
        <v>1257</v>
      </c>
      <c r="C2887" s="128" t="s">
        <v>21</v>
      </c>
      <c r="D2887" s="129">
        <v>36</v>
      </c>
      <c r="E2887" s="130">
        <v>617</v>
      </c>
      <c r="F2887" s="130">
        <f>訂單詳細資料表格[[#This Row],[數量]]*訂單詳細資料表格[[#This Row],[售價]]</f>
        <v>22212</v>
      </c>
      <c r="G2887" s="131">
        <f>訂單詳細資料表格[[#This Row],[數量]]*VLOOKUP(訂單詳細資料表格[[#This Row],[產品編號]],產品資料表格[],4,FALSE)</f>
        <v>10368</v>
      </c>
    </row>
    <row r="2888" spans="2:7" ht="16.5" customHeight="1" x14ac:dyDescent="0.25">
      <c r="B2888" s="113" t="s">
        <v>1257</v>
      </c>
      <c r="C2888" s="128" t="s">
        <v>44</v>
      </c>
      <c r="D2888" s="129">
        <v>27</v>
      </c>
      <c r="E2888" s="130">
        <v>1104</v>
      </c>
      <c r="F2888" s="130">
        <f>訂單詳細資料表格[[#This Row],[數量]]*訂單詳細資料表格[[#This Row],[售價]]</f>
        <v>29808</v>
      </c>
      <c r="G2888" s="131">
        <f>訂單詳細資料表格[[#This Row],[數量]]*VLOOKUP(訂單詳細資料表格[[#This Row],[產品編號]],產品資料表格[],4,FALSE)</f>
        <v>14823</v>
      </c>
    </row>
    <row r="2889" spans="2:7" ht="16.5" customHeight="1" x14ac:dyDescent="0.25">
      <c r="B2889" s="132" t="s">
        <v>1257</v>
      </c>
      <c r="C2889" s="133" t="s">
        <v>10</v>
      </c>
      <c r="D2889" s="134">
        <v>43</v>
      </c>
      <c r="E2889" s="135">
        <v>1362</v>
      </c>
      <c r="F2889" s="136">
        <f>訂單詳細資料表格[[#This Row],[數量]]*訂單詳細資料表格[[#This Row],[售價]]</f>
        <v>58566</v>
      </c>
      <c r="G2889" s="137">
        <f>訂單詳細資料表格[[#This Row],[數量]]*VLOOKUP(訂單詳細資料表格[[#This Row],[產品編號]],產品資料表格[],4,FALSE)</f>
        <v>30659</v>
      </c>
    </row>
    <row r="2890" spans="2:7" ht="16.5" customHeight="1" x14ac:dyDescent="0.25">
      <c r="B2890" s="52" t="s">
        <v>1287</v>
      </c>
      <c r="C2890" s="118">
        <f>SUBTOTAL(103,訂單詳細資料表格[產品編號])</f>
        <v>2886</v>
      </c>
      <c r="D2890" s="118"/>
      <c r="E2890" s="118"/>
      <c r="F2890" s="138">
        <f>SUBTOTAL(109,訂單詳細資料表格[小計])</f>
        <v>134820528</v>
      </c>
      <c r="G2890" s="139">
        <f>SUBTOTAL(109,訂單詳細資料表格[成本])</f>
        <v>76881245</v>
      </c>
    </row>
  </sheetData>
  <phoneticPr fontId="3" type="noConversion"/>
  <dataValidations count="1">
    <dataValidation type="whole" operator="greaterThanOrEqual" allowBlank="1" showInputMessage="1" showErrorMessage="1" sqref="E4:E2889">
      <formula1>VLOOKUP(C4,產品資料,4,0)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G32"/>
  <sheetViews>
    <sheetView topLeftCell="A2" workbookViewId="0">
      <selection activeCell="D25" sqref="D25"/>
    </sheetView>
  </sheetViews>
  <sheetFormatPr defaultColWidth="9" defaultRowHeight="16.5" customHeight="1" x14ac:dyDescent="0.25"/>
  <cols>
    <col min="1" max="1" width="4.125" style="2" customWidth="1"/>
    <col min="2" max="2" width="12" style="2" customWidth="1"/>
    <col min="3" max="3" width="3" style="2" customWidth="1"/>
    <col min="4" max="4" width="7.75" style="2" bestFit="1" customWidth="1"/>
    <col min="5" max="5" width="2.375" style="2" customWidth="1"/>
    <col min="6" max="6" width="8.875" style="2" bestFit="1" customWidth="1"/>
    <col min="7" max="7" width="3.25" style="2" customWidth="1"/>
    <col min="8" max="16384" width="9" style="2"/>
  </cols>
  <sheetData>
    <row r="1" spans="2:7" ht="24" hidden="1" customHeight="1" x14ac:dyDescent="0.25"/>
    <row r="2" spans="2:7" ht="24" customHeight="1" x14ac:dyDescent="0.25"/>
    <row r="3" spans="2:7" ht="16.5" customHeight="1" x14ac:dyDescent="0.25">
      <c r="B3" s="33" t="s">
        <v>1280</v>
      </c>
      <c r="C3" s="1"/>
      <c r="D3" s="34" t="s">
        <v>1285</v>
      </c>
      <c r="E3" s="1"/>
      <c r="F3" s="35" t="s">
        <v>1286</v>
      </c>
      <c r="G3" s="1"/>
    </row>
    <row r="4" spans="2:7" ht="16.5" customHeight="1" x14ac:dyDescent="0.25">
      <c r="B4" s="16" t="s">
        <v>18</v>
      </c>
      <c r="C4" s="1"/>
      <c r="D4" s="19" t="s">
        <v>1314</v>
      </c>
      <c r="E4" s="1"/>
      <c r="F4" s="22" t="s">
        <v>59</v>
      </c>
      <c r="G4" s="1"/>
    </row>
    <row r="5" spans="2:7" ht="16.5" customHeight="1" x14ac:dyDescent="0.25">
      <c r="B5" s="17" t="s">
        <v>33</v>
      </c>
      <c r="C5" s="1"/>
      <c r="D5" s="20" t="s">
        <v>1317</v>
      </c>
      <c r="E5" s="1"/>
      <c r="F5" s="23" t="s">
        <v>64</v>
      </c>
      <c r="G5" s="1"/>
    </row>
    <row r="6" spans="2:7" ht="16.5" customHeight="1" x14ac:dyDescent="0.25">
      <c r="B6" s="17" t="s">
        <v>1281</v>
      </c>
      <c r="C6" s="1"/>
      <c r="D6" s="20" t="s">
        <v>1324</v>
      </c>
      <c r="E6" s="1"/>
      <c r="F6" s="23" t="s">
        <v>62</v>
      </c>
      <c r="G6" s="1"/>
    </row>
    <row r="7" spans="2:7" ht="16.5" customHeight="1" x14ac:dyDescent="0.25">
      <c r="B7" s="17" t="s">
        <v>6</v>
      </c>
      <c r="C7" s="1"/>
      <c r="D7" s="20" t="s">
        <v>1313</v>
      </c>
      <c r="E7" s="1"/>
      <c r="F7" s="24" t="s">
        <v>80</v>
      </c>
      <c r="G7" s="1"/>
    </row>
    <row r="8" spans="2:7" ht="16.5" customHeight="1" x14ac:dyDescent="0.25">
      <c r="B8" s="17" t="s">
        <v>1282</v>
      </c>
      <c r="C8" s="1"/>
      <c r="D8" s="20" t="s">
        <v>1315</v>
      </c>
      <c r="E8" s="1"/>
      <c r="F8" s="1"/>
      <c r="G8" s="1"/>
    </row>
    <row r="9" spans="2:7" ht="16.5" customHeight="1" x14ac:dyDescent="0.25">
      <c r="B9" s="17" t="s">
        <v>9</v>
      </c>
      <c r="C9" s="1"/>
      <c r="D9" s="20" t="s">
        <v>1316</v>
      </c>
      <c r="E9" s="1"/>
      <c r="F9" s="1"/>
      <c r="G9" s="1"/>
    </row>
    <row r="10" spans="2:7" ht="16.5" customHeight="1" x14ac:dyDescent="0.25">
      <c r="B10" s="17" t="s">
        <v>39</v>
      </c>
      <c r="C10" s="1"/>
      <c r="D10" s="20" t="s">
        <v>1318</v>
      </c>
      <c r="E10" s="1"/>
      <c r="F10" s="1"/>
      <c r="G10" s="1"/>
    </row>
    <row r="11" spans="2:7" ht="16.5" customHeight="1" x14ac:dyDescent="0.25">
      <c r="B11" s="17" t="s">
        <v>20</v>
      </c>
      <c r="C11" s="1"/>
      <c r="D11" s="20" t="s">
        <v>1320</v>
      </c>
      <c r="E11" s="1"/>
      <c r="F11" s="1"/>
      <c r="G11" s="1"/>
    </row>
    <row r="12" spans="2:7" ht="16.5" customHeight="1" x14ac:dyDescent="0.25">
      <c r="B12" s="17" t="s">
        <v>1</v>
      </c>
      <c r="C12" s="1"/>
      <c r="D12" s="20" t="s">
        <v>1322</v>
      </c>
      <c r="E12" s="1"/>
      <c r="F12" s="1"/>
      <c r="G12" s="1"/>
    </row>
    <row r="13" spans="2:7" ht="16.5" customHeight="1" x14ac:dyDescent="0.25">
      <c r="B13" s="17" t="s">
        <v>28</v>
      </c>
      <c r="C13" s="1"/>
      <c r="D13" s="20" t="s">
        <v>1319</v>
      </c>
      <c r="E13" s="1"/>
      <c r="F13" s="1"/>
      <c r="G13" s="1"/>
    </row>
    <row r="14" spans="2:7" ht="16.5" customHeight="1" x14ac:dyDescent="0.25">
      <c r="B14" s="17" t="s">
        <v>1283</v>
      </c>
      <c r="C14" s="1"/>
      <c r="D14" s="20" t="s">
        <v>1321</v>
      </c>
      <c r="E14" s="1"/>
      <c r="F14" s="1"/>
      <c r="G14" s="1"/>
    </row>
    <row r="15" spans="2:7" ht="16.5" customHeight="1" x14ac:dyDescent="0.25">
      <c r="B15" s="17" t="s">
        <v>26</v>
      </c>
      <c r="C15" s="1"/>
      <c r="D15" s="21" t="s">
        <v>1323</v>
      </c>
      <c r="E15" s="1"/>
      <c r="F15" s="1"/>
      <c r="G15" s="1"/>
    </row>
    <row r="16" spans="2:7" ht="16.5" customHeight="1" x14ac:dyDescent="0.25">
      <c r="B16" s="17" t="s">
        <v>1284</v>
      </c>
      <c r="C16" s="1"/>
      <c r="D16"/>
      <c r="E16" s="1"/>
      <c r="F16" s="1"/>
      <c r="G16" s="1"/>
    </row>
    <row r="17" spans="2:7" ht="16.5" customHeight="1" x14ac:dyDescent="0.25">
      <c r="B17" s="17" t="s">
        <v>3</v>
      </c>
      <c r="C17" s="1"/>
      <c r="D17"/>
      <c r="E17" s="1"/>
      <c r="F17" s="1"/>
      <c r="G17" s="1"/>
    </row>
    <row r="18" spans="2:7" ht="16.5" customHeight="1" x14ac:dyDescent="0.25">
      <c r="B18" s="17" t="s">
        <v>23</v>
      </c>
      <c r="C18" s="1"/>
      <c r="D18"/>
      <c r="E18" s="1"/>
      <c r="F18" s="1"/>
      <c r="G18" s="1"/>
    </row>
    <row r="19" spans="2:7" ht="16.5" customHeight="1" x14ac:dyDescent="0.25">
      <c r="B19" s="18" t="s">
        <v>11</v>
      </c>
      <c r="C19" s="1"/>
      <c r="D19"/>
      <c r="E19" s="1"/>
      <c r="F19" s="1"/>
      <c r="G19" s="1"/>
    </row>
    <row r="20" spans="2:7" ht="16.5" customHeight="1" x14ac:dyDescent="0.25">
      <c r="B20" s="230"/>
      <c r="D20"/>
    </row>
    <row r="21" spans="2:7" ht="16.5" customHeight="1" x14ac:dyDescent="0.25">
      <c r="D21"/>
    </row>
    <row r="22" spans="2:7" ht="16.5" customHeight="1" x14ac:dyDescent="0.25">
      <c r="D22"/>
    </row>
    <row r="23" spans="2:7" ht="16.5" customHeight="1" x14ac:dyDescent="0.25">
      <c r="D23"/>
    </row>
    <row r="24" spans="2:7" ht="16.5" customHeight="1" x14ac:dyDescent="0.25">
      <c r="D24"/>
    </row>
    <row r="25" spans="2:7" ht="16.5" customHeight="1" x14ac:dyDescent="0.25">
      <c r="D25"/>
    </row>
    <row r="26" spans="2:7" ht="16.5" customHeight="1" x14ac:dyDescent="0.25">
      <c r="D26"/>
    </row>
    <row r="27" spans="2:7" ht="16.5" customHeight="1" x14ac:dyDescent="0.25">
      <c r="D27"/>
    </row>
    <row r="28" spans="2:7" ht="16.5" customHeight="1" x14ac:dyDescent="0.25">
      <c r="D28"/>
    </row>
    <row r="29" spans="2:7" ht="16.5" customHeight="1" x14ac:dyDescent="0.25">
      <c r="D29"/>
    </row>
    <row r="30" spans="2:7" ht="16.5" customHeight="1" x14ac:dyDescent="0.25">
      <c r="D30"/>
    </row>
    <row r="31" spans="2:7" ht="16.5" customHeight="1" x14ac:dyDescent="0.25">
      <c r="D31"/>
    </row>
    <row r="32" spans="2:7" ht="16.5" customHeight="1" x14ac:dyDescent="0.25">
      <c r="D32"/>
    </row>
  </sheetData>
  <phoneticPr fontId="3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B1:O33"/>
  <sheetViews>
    <sheetView workbookViewId="0">
      <selection activeCell="G17" sqref="G17"/>
    </sheetView>
  </sheetViews>
  <sheetFormatPr defaultRowHeight="16.5" x14ac:dyDescent="0.25"/>
  <cols>
    <col min="1" max="1" width="2.75" customWidth="1"/>
    <col min="2" max="2" width="14" bestFit="1" customWidth="1"/>
    <col min="3" max="3" width="12.125" bestFit="1" customWidth="1"/>
    <col min="4" max="6" width="10.25" customWidth="1"/>
    <col min="7" max="7" width="8.125" customWidth="1"/>
    <col min="8" max="8" width="2.75" customWidth="1"/>
    <col min="9" max="9" width="12.75" customWidth="1"/>
    <col min="10" max="11" width="10.75" customWidth="1"/>
    <col min="12" max="12" width="2.75" customWidth="1"/>
    <col min="13" max="13" width="12.75" customWidth="1"/>
    <col min="14" max="15" width="10.75" customWidth="1"/>
  </cols>
  <sheetData>
    <row r="1" spans="2:15" ht="17.25" thickBot="1" x14ac:dyDescent="0.3"/>
    <row r="2" spans="2:15" ht="24" customHeight="1" thickBot="1" x14ac:dyDescent="0.3">
      <c r="B2" s="171" t="s">
        <v>1325</v>
      </c>
      <c r="C2" s="172" t="s">
        <v>59</v>
      </c>
      <c r="D2" s="173" t="s">
        <v>64</v>
      </c>
      <c r="E2" s="173" t="s">
        <v>62</v>
      </c>
      <c r="F2" s="195" t="s">
        <v>80</v>
      </c>
      <c r="G2" s="196" t="s">
        <v>1312</v>
      </c>
      <c r="I2" s="240" t="s">
        <v>1331</v>
      </c>
      <c r="J2" s="241"/>
      <c r="K2" s="242"/>
      <c r="M2" s="240" t="s">
        <v>1326</v>
      </c>
      <c r="N2" s="241"/>
      <c r="O2" s="242"/>
    </row>
    <row r="3" spans="2:15" ht="24" customHeight="1" x14ac:dyDescent="0.25">
      <c r="B3" s="174" t="s">
        <v>1313</v>
      </c>
      <c r="C3" s="199">
        <f>COUNTIFS(客戶資料表格[市/鎮],資料統計!$B3,客戶資料表格[職稱],資料統計!C$2)</f>
        <v>0</v>
      </c>
      <c r="D3" s="200">
        <f>COUNTIFS(客戶資料表格[市/鎮],資料統計!$B3,客戶資料表格[職稱],資料統計!D$2)</f>
        <v>2</v>
      </c>
      <c r="E3" s="200">
        <f>COUNTIFS(客戶資料表格[市/鎮],資料統計!$B3,客戶資料表格[職稱],資料統計!E$2)</f>
        <v>1</v>
      </c>
      <c r="F3" s="201">
        <f>COUNTIFS(客戶資料表格[市/鎮],資料統計!$B3,客戶資料表格[職稱],資料統計!F$2)</f>
        <v>0</v>
      </c>
      <c r="G3" s="202">
        <f t="shared" ref="G3:G15" si="0">SUM(C3:F3)</f>
        <v>3</v>
      </c>
      <c r="I3" s="142" t="s">
        <v>1311</v>
      </c>
      <c r="J3" s="146" t="s">
        <v>1327</v>
      </c>
      <c r="K3" s="147" t="s">
        <v>1328</v>
      </c>
      <c r="M3" s="142" t="s">
        <v>1311</v>
      </c>
      <c r="N3" s="146" t="s">
        <v>1329</v>
      </c>
      <c r="O3" s="147" t="s">
        <v>1330</v>
      </c>
    </row>
    <row r="4" spans="2:15" ht="24" customHeight="1" x14ac:dyDescent="0.25">
      <c r="B4" s="175" t="s">
        <v>1314</v>
      </c>
      <c r="C4" s="203">
        <f>COUNTIFS(客戶資料表格[市/鎮],資料統計!$B4,客戶資料表格[職稱],資料統計!C$2)</f>
        <v>4</v>
      </c>
      <c r="D4" s="204">
        <f>COUNTIFS(客戶資料表格[市/鎮],資料統計!$B4,客戶資料表格[職稱],資料統計!D$2)</f>
        <v>2</v>
      </c>
      <c r="E4" s="204">
        <f>COUNTIFS(客戶資料表格[市/鎮],資料統計!$B4,客戶資料表格[職稱],資料統計!E$2)</f>
        <v>1</v>
      </c>
      <c r="F4" s="205">
        <f>COUNTIFS(客戶資料表格[市/鎮],資料統計!$B4,客戶資料表格[職稱],資料統計!F$2)</f>
        <v>0</v>
      </c>
      <c r="G4" s="206">
        <f t="shared" si="0"/>
        <v>7</v>
      </c>
      <c r="I4" s="143" t="s">
        <v>177</v>
      </c>
      <c r="J4" s="177">
        <f>COUNTIF(訂單資料表格[業務員編號],資料統計!I4)</f>
        <v>127</v>
      </c>
      <c r="K4" s="178">
        <f>AVERAGEIF(訂單資料表格[業務員編號],資料統計!I4,訂單資料表格[訂單金額總計])</f>
        <v>131708.09448818897</v>
      </c>
      <c r="M4" s="143" t="s">
        <v>177</v>
      </c>
      <c r="N4" s="177">
        <f t="array" ref="N4">MAX(IF(訂單資料表格[業務員編號]=資料統計!M4,訂單資料表格[訂單金額總計],""))</f>
        <v>515547</v>
      </c>
      <c r="O4" s="178">
        <f t="array" ref="O4">MIN(IF(訂單資料表格[業務員編號]=資料統計!M4,訂單資料表格[訂單金額總計],""))</f>
        <v>3302</v>
      </c>
    </row>
    <row r="5" spans="2:15" ht="24" customHeight="1" x14ac:dyDescent="0.25">
      <c r="B5" s="175" t="s">
        <v>1315</v>
      </c>
      <c r="C5" s="203">
        <f>COUNTIFS(客戶資料表格[市/鎮],資料統計!$B5,客戶資料表格[職稱],資料統計!C$2)</f>
        <v>0</v>
      </c>
      <c r="D5" s="204">
        <f>COUNTIFS(客戶資料表格[市/鎮],資料統計!$B5,客戶資料表格[職稱],資料統計!D$2)</f>
        <v>2</v>
      </c>
      <c r="E5" s="204">
        <f>COUNTIFS(客戶資料表格[市/鎮],資料統計!$B5,客戶資料表格[職稱],資料統計!E$2)</f>
        <v>0</v>
      </c>
      <c r="F5" s="205">
        <f>COUNTIFS(客戶資料表格[市/鎮],資料統計!$B5,客戶資料表格[職稱],資料統計!F$2)</f>
        <v>0</v>
      </c>
      <c r="G5" s="206">
        <f t="shared" si="0"/>
        <v>2</v>
      </c>
      <c r="I5" s="144" t="s">
        <v>181</v>
      </c>
      <c r="J5" s="179">
        <f>COUNTIF(訂單資料表格[業務員編號],資料統計!I5)</f>
        <v>105</v>
      </c>
      <c r="K5" s="180">
        <f>AVERAGEIF(訂單資料表格[業務員編號],資料統計!I5,訂單資料表格[訂單金額總計])</f>
        <v>133373.23809523811</v>
      </c>
      <c r="M5" s="144" t="s">
        <v>181</v>
      </c>
      <c r="N5" s="179">
        <f t="array" ref="N5">MAX(IF(訂單資料表格[業務員編號]=資料統計!M5,訂單資料表格[訂單金額總計],""))</f>
        <v>772502</v>
      </c>
      <c r="O5" s="180">
        <f t="array" ref="O5">MIN(IF(訂單資料表格[業務員編號]=資料統計!M5,訂單資料表格[訂單金額總計],""))</f>
        <v>5520</v>
      </c>
    </row>
    <row r="6" spans="2:15" ht="24" customHeight="1" x14ac:dyDescent="0.25">
      <c r="B6" s="175" t="s">
        <v>1316</v>
      </c>
      <c r="C6" s="203">
        <f>COUNTIFS(客戶資料表格[市/鎮],資料統計!$B6,客戶資料表格[職稱],資料統計!C$2)</f>
        <v>0</v>
      </c>
      <c r="D6" s="204">
        <f>COUNTIFS(客戶資料表格[市/鎮],資料統計!$B6,客戶資料表格[職稱],資料統計!D$2)</f>
        <v>1</v>
      </c>
      <c r="E6" s="204">
        <f>COUNTIFS(客戶資料表格[市/鎮],資料統計!$B6,客戶資料表格[職稱],資料統計!E$2)</f>
        <v>0</v>
      </c>
      <c r="F6" s="205">
        <f>COUNTIFS(客戶資料表格[市/鎮],資料統計!$B6,客戶資料表格[職稱],資料統計!F$2)</f>
        <v>1</v>
      </c>
      <c r="G6" s="206">
        <f t="shared" si="0"/>
        <v>2</v>
      </c>
      <c r="I6" s="144" t="s">
        <v>185</v>
      </c>
      <c r="J6" s="179">
        <f>COUNTIF(訂單資料表格[業務員編號],資料統計!I6)</f>
        <v>113</v>
      </c>
      <c r="K6" s="180">
        <f>AVERAGEIF(訂單資料表格[業務員編號],資料統計!I6,訂單資料表格[訂單金額總計])</f>
        <v>126467.49557522124</v>
      </c>
      <c r="M6" s="144" t="s">
        <v>185</v>
      </c>
      <c r="N6" s="179">
        <f t="array" ref="N6">MAX(IF(訂單資料表格[業務員編號]=資料統計!M6,訂單資料表格[訂單金額總計],""))</f>
        <v>764621</v>
      </c>
      <c r="O6" s="180">
        <f t="array" ref="O6">MIN(IF(訂單資料表格[業務員編號]=資料統計!M6,訂單資料表格[訂單金額總計],""))</f>
        <v>2000</v>
      </c>
    </row>
    <row r="7" spans="2:15" ht="24" customHeight="1" x14ac:dyDescent="0.25">
      <c r="B7" s="175" t="s">
        <v>1317</v>
      </c>
      <c r="C7" s="203">
        <f>COUNTIFS(客戶資料表格[市/鎮],資料統計!$B7,客戶資料表格[職稱],資料統計!C$2)</f>
        <v>1</v>
      </c>
      <c r="D7" s="204">
        <f>COUNTIFS(客戶資料表格[市/鎮],資料統計!$B7,客戶資料表格[職稱],資料統計!D$2)</f>
        <v>1</v>
      </c>
      <c r="E7" s="204">
        <f>COUNTIFS(客戶資料表格[市/鎮],資料統計!$B7,客戶資料表格[職稱],資料統計!E$2)</f>
        <v>0</v>
      </c>
      <c r="F7" s="205">
        <f>COUNTIFS(客戶資料表格[市/鎮],資料統計!$B7,客戶資料表格[職稱],資料統計!F$2)</f>
        <v>0</v>
      </c>
      <c r="G7" s="206">
        <f t="shared" si="0"/>
        <v>2</v>
      </c>
      <c r="I7" s="144" t="s">
        <v>188</v>
      </c>
      <c r="J7" s="179">
        <f>COUNTIF(訂單資料表格[業務員編號],資料統計!I7)</f>
        <v>114</v>
      </c>
      <c r="K7" s="180">
        <f>AVERAGEIF(訂單資料表格[業務員編號],資料統計!I7,訂單資料表格[訂單金額總計])</f>
        <v>123021.80701754386</v>
      </c>
      <c r="M7" s="144" t="s">
        <v>188</v>
      </c>
      <c r="N7" s="179">
        <f t="array" ref="N7">MAX(IF(訂單資料表格[業務員編號]=資料統計!M7,訂單資料表格[訂單金額總計],""))</f>
        <v>544493</v>
      </c>
      <c r="O7" s="180">
        <f t="array" ref="O7">MIN(IF(訂單資料表格[業務員編號]=資料統計!M7,訂單資料表格[訂單金額總計],""))</f>
        <v>3267</v>
      </c>
    </row>
    <row r="8" spans="2:15" ht="24" customHeight="1" x14ac:dyDescent="0.25">
      <c r="B8" s="175" t="s">
        <v>1318</v>
      </c>
      <c r="C8" s="203">
        <f>COUNTIFS(客戶資料表格[市/鎮],資料統計!$B8,客戶資料表格[職稱],資料統計!C$2)</f>
        <v>0</v>
      </c>
      <c r="D8" s="204">
        <f>COUNTIFS(客戶資料表格[市/鎮],資料統計!$B8,客戶資料表格[職稱],資料統計!D$2)</f>
        <v>2</v>
      </c>
      <c r="E8" s="204">
        <f>COUNTIFS(客戶資料表格[市/鎮],資料統計!$B8,客戶資料表格[職稱],資料統計!E$2)</f>
        <v>0</v>
      </c>
      <c r="F8" s="205">
        <f>COUNTIFS(客戶資料表格[市/鎮],資料統計!$B8,客戶資料表格[職稱],資料統計!F$2)</f>
        <v>0</v>
      </c>
      <c r="G8" s="206">
        <f t="shared" si="0"/>
        <v>2</v>
      </c>
      <c r="I8" s="144" t="s">
        <v>191</v>
      </c>
      <c r="J8" s="179">
        <f>COUNTIF(訂單資料表格[業務員編號],資料統計!I8)</f>
        <v>128</v>
      </c>
      <c r="K8" s="180">
        <f>AVERAGEIF(訂單資料表格[業務員編號],資料統計!I8,訂單資料表格[訂單金額總計])</f>
        <v>128404.28125</v>
      </c>
      <c r="M8" s="144" t="s">
        <v>191</v>
      </c>
      <c r="N8" s="179">
        <f t="array" ref="N8">MAX(IF(訂單資料表格[業務員編號]=資料統計!M8,訂單資料表格[訂單金額總計],""))</f>
        <v>586808</v>
      </c>
      <c r="O8" s="180">
        <f t="array" ref="O8">MIN(IF(訂單資料表格[業務員編號]=資料統計!M8,訂單資料表格[訂單金額總計],""))</f>
        <v>2856</v>
      </c>
    </row>
    <row r="9" spans="2:15" ht="24" customHeight="1" x14ac:dyDescent="0.25">
      <c r="B9" s="175" t="s">
        <v>1319</v>
      </c>
      <c r="C9" s="203">
        <f>COUNTIFS(客戶資料表格[市/鎮],資料統計!$B9,客戶資料表格[職稱],資料統計!C$2)</f>
        <v>0</v>
      </c>
      <c r="D9" s="204">
        <f>COUNTIFS(客戶資料表格[市/鎮],資料統計!$B9,客戶資料表格[職稱],資料統計!D$2)</f>
        <v>0</v>
      </c>
      <c r="E9" s="204">
        <f>COUNTIFS(客戶資料表格[市/鎮],資料統計!$B9,客戶資料表格[職稱],資料統計!E$2)</f>
        <v>1</v>
      </c>
      <c r="F9" s="205">
        <f>COUNTIFS(客戶資料表格[市/鎮],資料統計!$B9,客戶資料表格[職稱],資料統計!F$2)</f>
        <v>0</v>
      </c>
      <c r="G9" s="206">
        <f t="shared" si="0"/>
        <v>1</v>
      </c>
      <c r="I9" s="144" t="s">
        <v>195</v>
      </c>
      <c r="J9" s="179">
        <f>COUNTIF(訂單資料表格[業務員編號],資料統計!I9)</f>
        <v>125</v>
      </c>
      <c r="K9" s="180">
        <f>AVERAGEIF(訂單資料表格[業務員編號],資料統計!I9,訂單資料表格[訂單金額總計])</f>
        <v>126669.47199999999</v>
      </c>
      <c r="M9" s="144" t="s">
        <v>195</v>
      </c>
      <c r="N9" s="179">
        <f t="array" ref="N9">MAX(IF(訂單資料表格[業務員編號]=資料統計!M9,訂單資料表格[訂單金額總計],""))</f>
        <v>693755</v>
      </c>
      <c r="O9" s="180">
        <f t="array" ref="O9">MIN(IF(訂單資料表格[業務員編號]=資料統計!M9,訂單資料表格[訂單金額總計],""))</f>
        <v>2970</v>
      </c>
    </row>
    <row r="10" spans="2:15" ht="24" customHeight="1" x14ac:dyDescent="0.25">
      <c r="B10" s="175" t="s">
        <v>1320</v>
      </c>
      <c r="C10" s="203">
        <f>COUNTIFS(客戶資料表格[市/鎮],資料統計!$B10,客戶資料表格[職稱],資料統計!C$2)</f>
        <v>0</v>
      </c>
      <c r="D10" s="204">
        <f>COUNTIFS(客戶資料表格[市/鎮],資料統計!$B10,客戶資料表格[職稱],資料統計!D$2)</f>
        <v>1</v>
      </c>
      <c r="E10" s="204">
        <f>COUNTIFS(客戶資料表格[市/鎮],資料統計!$B10,客戶資料表格[職稱],資料統計!E$2)</f>
        <v>1</v>
      </c>
      <c r="F10" s="205">
        <f>COUNTIFS(客戶資料表格[市/鎮],資料統計!$B10,客戶資料表格[職稱],資料統計!F$2)</f>
        <v>0</v>
      </c>
      <c r="G10" s="206">
        <f t="shared" si="0"/>
        <v>2</v>
      </c>
      <c r="I10" s="144" t="s">
        <v>198</v>
      </c>
      <c r="J10" s="179">
        <f>COUNTIF(訂單資料表格[業務員編號],資料統計!I10)</f>
        <v>107</v>
      </c>
      <c r="K10" s="180">
        <f>AVERAGEIF(訂單資料表格[業務員編號],資料統計!I10,訂單資料表格[訂單金額總計])</f>
        <v>121968.83177570094</v>
      </c>
      <c r="M10" s="144" t="s">
        <v>198</v>
      </c>
      <c r="N10" s="179">
        <f t="array" ref="N10">MAX(IF(訂單資料表格[業務員編號]=資料統計!M10,訂單資料表格[訂單金額總計],""))</f>
        <v>522938</v>
      </c>
      <c r="O10" s="180">
        <f t="array" ref="O10">MIN(IF(訂單資料表格[業務員編號]=資料統計!M10,訂單資料表格[訂單金額總計],""))</f>
        <v>1608</v>
      </c>
    </row>
    <row r="11" spans="2:15" ht="24" customHeight="1" x14ac:dyDescent="0.25">
      <c r="B11" s="175" t="s">
        <v>1321</v>
      </c>
      <c r="C11" s="203">
        <f>COUNTIFS(客戶資料表格[市/鎮],資料統計!$B11,客戶資料表格[職稱],資料統計!C$2)</f>
        <v>0</v>
      </c>
      <c r="D11" s="204">
        <f>COUNTIFS(客戶資料表格[市/鎮],資料統計!$B11,客戶資料表格[職稱],資料統計!D$2)</f>
        <v>0</v>
      </c>
      <c r="E11" s="204">
        <f>COUNTIFS(客戶資料表格[市/鎮],資料統計!$B11,客戶資料表格[職稱],資料統計!E$2)</f>
        <v>1</v>
      </c>
      <c r="F11" s="205">
        <f>COUNTIFS(客戶資料表格[市/鎮],資料統計!$B11,客戶資料表格[職稱],資料統計!F$2)</f>
        <v>0</v>
      </c>
      <c r="G11" s="206">
        <f t="shared" si="0"/>
        <v>1</v>
      </c>
      <c r="I11" s="144" t="s">
        <v>201</v>
      </c>
      <c r="J11" s="179">
        <f>COUNTIF(訂單資料表格[業務員編號],資料統計!I11)</f>
        <v>122</v>
      </c>
      <c r="K11" s="180">
        <f>AVERAGEIF(訂單資料表格[業務員編號],資料統計!I11,訂單資料表格[訂單金額總計])</f>
        <v>135924.21311475409</v>
      </c>
      <c r="M11" s="144" t="s">
        <v>201</v>
      </c>
      <c r="N11" s="179">
        <f t="array" ref="N11">MAX(IF(訂單資料表格[業務員編號]=資料統計!M11,訂單資料表格[訂單金額總計],""))</f>
        <v>766474</v>
      </c>
      <c r="O11" s="180">
        <f t="array" ref="O11">MIN(IF(訂單資料表格[業務員編號]=資料統計!M11,訂單資料表格[訂單金額總計],""))</f>
        <v>4524</v>
      </c>
    </row>
    <row r="12" spans="2:15" ht="24" customHeight="1" thickBot="1" x14ac:dyDescent="0.3">
      <c r="B12" s="175" t="s">
        <v>1322</v>
      </c>
      <c r="C12" s="203">
        <f>COUNTIFS(客戶資料表格[市/鎮],資料統計!$B12,客戶資料表格[職稱],資料統計!C$2)</f>
        <v>0</v>
      </c>
      <c r="D12" s="204">
        <f>COUNTIFS(客戶資料表格[市/鎮],資料統計!$B12,客戶資料表格[職稱],資料統計!D$2)</f>
        <v>1</v>
      </c>
      <c r="E12" s="204">
        <f>COUNTIFS(客戶資料表格[市/鎮],資料統計!$B12,客戶資料表格[職稱],資料統計!E$2)</f>
        <v>0</v>
      </c>
      <c r="F12" s="205">
        <f>COUNTIFS(客戶資料表格[市/鎮],資料統計!$B12,客戶資料表格[職稱],資料統計!F$2)</f>
        <v>0</v>
      </c>
      <c r="G12" s="206">
        <f t="shared" si="0"/>
        <v>1</v>
      </c>
      <c r="I12" s="145" t="s">
        <v>205</v>
      </c>
      <c r="J12" s="181">
        <f>COUNTIF(訂單資料表格[業務員編號],資料統計!I12)</f>
        <v>121</v>
      </c>
      <c r="K12" s="182">
        <f>AVERAGEIF(訂單資料表格[業務員編號],資料統計!I12,訂單資料表格[訂單金額總計])</f>
        <v>114638.39669421487</v>
      </c>
      <c r="M12" s="145" t="s">
        <v>205</v>
      </c>
      <c r="N12" s="181">
        <f t="array" ref="N12">MAX(IF(訂單資料表格[業務員編號]=資料統計!M12,訂單資料表格[訂單金額總計],""))</f>
        <v>447522</v>
      </c>
      <c r="O12" s="182">
        <f t="array" ref="O12">MIN(IF(訂單資料表格[業務員編號]=資料統計!M12,訂單資料表格[訂單金額總計],""))</f>
        <v>4023</v>
      </c>
    </row>
    <row r="13" spans="2:15" ht="24" customHeight="1" thickBot="1" x14ac:dyDescent="0.3">
      <c r="B13" s="175" t="s">
        <v>1323</v>
      </c>
      <c r="C13" s="203">
        <f>COUNTIFS(客戶資料表格[市/鎮],資料統計!$B13,客戶資料表格[職稱],資料統計!C$2)</f>
        <v>0</v>
      </c>
      <c r="D13" s="204">
        <f>COUNTIFS(客戶資料表格[市/鎮],資料統計!$B13,客戶資料表格[職稱],資料統計!D$2)</f>
        <v>0</v>
      </c>
      <c r="E13" s="204">
        <f>COUNTIFS(客戶資料表格[市/鎮],資料統計!$B13,客戶資料表格[職稱],資料統計!E$2)</f>
        <v>1</v>
      </c>
      <c r="F13" s="205">
        <f>COUNTIFS(客戶資料表格[市/鎮],資料統計!$B13,客戶資料表格[職稱],資料統計!F$2)</f>
        <v>1</v>
      </c>
      <c r="G13" s="206">
        <f t="shared" si="0"/>
        <v>2</v>
      </c>
      <c r="I13" s="165" t="s">
        <v>1312</v>
      </c>
      <c r="J13" s="197">
        <f>SUM(J4:J12)</f>
        <v>1062</v>
      </c>
      <c r="K13" s="198">
        <f>IFERROR(AVERAGE(K4:K12),"")</f>
        <v>126908.42555676245</v>
      </c>
      <c r="M13" s="165" t="s">
        <v>1312</v>
      </c>
      <c r="N13" s="197">
        <f>MAX(N4:N12)</f>
        <v>772502</v>
      </c>
      <c r="O13" s="198">
        <f>MIN(O4:O12)</f>
        <v>1608</v>
      </c>
    </row>
    <row r="14" spans="2:15" ht="24" customHeight="1" thickBot="1" x14ac:dyDescent="0.3">
      <c r="B14" s="176" t="s">
        <v>1324</v>
      </c>
      <c r="C14" s="207">
        <f>COUNTIFS(客戶資料表格[市/鎮],資料統計!$B14,客戶資料表格[職稱],資料統計!C$2)</f>
        <v>1</v>
      </c>
      <c r="D14" s="208">
        <f>COUNTIFS(客戶資料表格[市/鎮],資料統計!$B14,客戶資料表格[職稱],資料統計!D$2)</f>
        <v>2</v>
      </c>
      <c r="E14" s="208">
        <f>COUNTIFS(客戶資料表格[市/鎮],資料統計!$B14,客戶資料表格[職稱],資料統計!E$2)</f>
        <v>0</v>
      </c>
      <c r="F14" s="209">
        <f>COUNTIFS(客戶資料表格[市/鎮],資料統計!$B14,客戶資料表格[職稱],資料統計!F$2)</f>
        <v>1</v>
      </c>
      <c r="G14" s="210">
        <f t="shared" si="0"/>
        <v>4</v>
      </c>
    </row>
    <row r="15" spans="2:15" ht="24" customHeight="1" thickBot="1" x14ac:dyDescent="0.3">
      <c r="B15" s="194" t="s">
        <v>1312</v>
      </c>
      <c r="C15" s="211">
        <f>SUM(C3:C14)</f>
        <v>6</v>
      </c>
      <c r="D15" s="212">
        <f>SUM(D3:D14)</f>
        <v>14</v>
      </c>
      <c r="E15" s="212">
        <f>SUM(E3:E14)</f>
        <v>6</v>
      </c>
      <c r="F15" s="213">
        <f>SUM(F3:F14)</f>
        <v>3</v>
      </c>
      <c r="G15" s="214">
        <f t="shared" si="0"/>
        <v>29</v>
      </c>
    </row>
    <row r="19" spans="2:7" x14ac:dyDescent="0.25">
      <c r="B19" s="232" t="s">
        <v>1419</v>
      </c>
      <c r="C19" s="234" t="s">
        <v>1421</v>
      </c>
      <c r="D19" s="233"/>
      <c r="E19" s="233"/>
      <c r="F19" s="233"/>
      <c r="G19" s="233"/>
    </row>
    <row r="20" spans="2:7" x14ac:dyDescent="0.25">
      <c r="B20" s="232" t="s">
        <v>1420</v>
      </c>
      <c r="C20" s="233" t="s">
        <v>59</v>
      </c>
      <c r="D20" s="233" t="s">
        <v>64</v>
      </c>
      <c r="E20" s="233" t="s">
        <v>62</v>
      </c>
      <c r="F20" s="233" t="s">
        <v>80</v>
      </c>
      <c r="G20" s="233" t="s">
        <v>1312</v>
      </c>
    </row>
    <row r="21" spans="2:7" x14ac:dyDescent="0.25">
      <c r="B21" s="233" t="s">
        <v>1313</v>
      </c>
      <c r="C21" s="231"/>
      <c r="D21" s="231">
        <v>2</v>
      </c>
      <c r="E21" s="231">
        <v>1</v>
      </c>
      <c r="F21" s="231"/>
      <c r="G21" s="231">
        <v>3</v>
      </c>
    </row>
    <row r="22" spans="2:7" x14ac:dyDescent="0.25">
      <c r="B22" s="233" t="s">
        <v>1314</v>
      </c>
      <c r="C22" s="231">
        <v>4</v>
      </c>
      <c r="D22" s="231">
        <v>2</v>
      </c>
      <c r="E22" s="231">
        <v>1</v>
      </c>
      <c r="F22" s="231"/>
      <c r="G22" s="231">
        <v>7</v>
      </c>
    </row>
    <row r="23" spans="2:7" x14ac:dyDescent="0.25">
      <c r="B23" s="233" t="s">
        <v>1315</v>
      </c>
      <c r="C23" s="231"/>
      <c r="D23" s="231">
        <v>2</v>
      </c>
      <c r="E23" s="231"/>
      <c r="F23" s="231"/>
      <c r="G23" s="231">
        <v>2</v>
      </c>
    </row>
    <row r="24" spans="2:7" x14ac:dyDescent="0.25">
      <c r="B24" s="233" t="s">
        <v>1316</v>
      </c>
      <c r="C24" s="231"/>
      <c r="D24" s="231">
        <v>1</v>
      </c>
      <c r="E24" s="231"/>
      <c r="F24" s="231">
        <v>1</v>
      </c>
      <c r="G24" s="231">
        <v>2</v>
      </c>
    </row>
    <row r="25" spans="2:7" x14ac:dyDescent="0.25">
      <c r="B25" s="233" t="s">
        <v>1317</v>
      </c>
      <c r="C25" s="231">
        <v>1</v>
      </c>
      <c r="D25" s="231">
        <v>1</v>
      </c>
      <c r="E25" s="231"/>
      <c r="F25" s="231"/>
      <c r="G25" s="231">
        <v>2</v>
      </c>
    </row>
    <row r="26" spans="2:7" x14ac:dyDescent="0.25">
      <c r="B26" s="233" t="s">
        <v>1318</v>
      </c>
      <c r="C26" s="231"/>
      <c r="D26" s="231">
        <v>2</v>
      </c>
      <c r="E26" s="231"/>
      <c r="F26" s="231"/>
      <c r="G26" s="231">
        <v>2</v>
      </c>
    </row>
    <row r="27" spans="2:7" x14ac:dyDescent="0.25">
      <c r="B27" s="233" t="s">
        <v>1319</v>
      </c>
      <c r="C27" s="231"/>
      <c r="D27" s="231"/>
      <c r="E27" s="231">
        <v>1</v>
      </c>
      <c r="F27" s="231"/>
      <c r="G27" s="231">
        <v>1</v>
      </c>
    </row>
    <row r="28" spans="2:7" x14ac:dyDescent="0.25">
      <c r="B28" s="233" t="s">
        <v>1320</v>
      </c>
      <c r="C28" s="231"/>
      <c r="D28" s="231">
        <v>1</v>
      </c>
      <c r="E28" s="231">
        <v>1</v>
      </c>
      <c r="F28" s="231"/>
      <c r="G28" s="231">
        <v>2</v>
      </c>
    </row>
    <row r="29" spans="2:7" x14ac:dyDescent="0.25">
      <c r="B29" s="233" t="s">
        <v>1321</v>
      </c>
      <c r="C29" s="231"/>
      <c r="D29" s="231"/>
      <c r="E29" s="231">
        <v>1</v>
      </c>
      <c r="F29" s="231"/>
      <c r="G29" s="231">
        <v>1</v>
      </c>
    </row>
    <row r="30" spans="2:7" x14ac:dyDescent="0.25">
      <c r="B30" s="233" t="s">
        <v>1322</v>
      </c>
      <c r="C30" s="231"/>
      <c r="D30" s="231">
        <v>1</v>
      </c>
      <c r="E30" s="231"/>
      <c r="F30" s="231"/>
      <c r="G30" s="231">
        <v>1</v>
      </c>
    </row>
    <row r="31" spans="2:7" x14ac:dyDescent="0.25">
      <c r="B31" s="233" t="s">
        <v>1323</v>
      </c>
      <c r="C31" s="231"/>
      <c r="D31" s="231"/>
      <c r="E31" s="231">
        <v>1</v>
      </c>
      <c r="F31" s="231">
        <v>1</v>
      </c>
      <c r="G31" s="231">
        <v>2</v>
      </c>
    </row>
    <row r="32" spans="2:7" x14ac:dyDescent="0.25">
      <c r="B32" s="233" t="s">
        <v>1324</v>
      </c>
      <c r="C32" s="231">
        <v>1</v>
      </c>
      <c r="D32" s="231">
        <v>2</v>
      </c>
      <c r="E32" s="231"/>
      <c r="F32" s="231">
        <v>1</v>
      </c>
      <c r="G32" s="231">
        <v>4</v>
      </c>
    </row>
    <row r="33" spans="2:7" x14ac:dyDescent="0.25">
      <c r="B33" s="233" t="s">
        <v>1312</v>
      </c>
      <c r="C33" s="231">
        <v>6</v>
      </c>
      <c r="D33" s="231">
        <v>14</v>
      </c>
      <c r="E33" s="231">
        <v>6</v>
      </c>
      <c r="F33" s="231">
        <v>3</v>
      </c>
      <c r="G33" s="231">
        <v>29</v>
      </c>
    </row>
  </sheetData>
  <mergeCells count="2">
    <mergeCell ref="I2:K2"/>
    <mergeCell ref="M2:O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1:W39"/>
  <sheetViews>
    <sheetView topLeftCell="A22" workbookViewId="0">
      <selection activeCell="G33" sqref="G33"/>
    </sheetView>
  </sheetViews>
  <sheetFormatPr defaultRowHeight="16.5" x14ac:dyDescent="0.25"/>
  <cols>
    <col min="1" max="1" width="2.75" customWidth="1"/>
    <col min="2" max="3" width="11.75" customWidth="1"/>
    <col min="4" max="4" width="2.75" customWidth="1"/>
    <col min="5" max="8" width="12.25" customWidth="1"/>
    <col min="9" max="9" width="2.75" customWidth="1"/>
    <col min="10" max="10" width="11.75" customWidth="1"/>
    <col min="11" max="22" width="10.75" customWidth="1"/>
    <col min="23" max="23" width="11.75" customWidth="1"/>
  </cols>
  <sheetData>
    <row r="1" spans="2:23" ht="19.899999999999999" customHeight="1" thickBot="1" x14ac:dyDescent="0.3"/>
    <row r="2" spans="2:23" ht="19.899999999999999" customHeight="1" x14ac:dyDescent="0.25">
      <c r="B2" s="246" t="s">
        <v>1332</v>
      </c>
      <c r="C2" s="245"/>
      <c r="E2" s="240" t="s">
        <v>1333</v>
      </c>
      <c r="F2" s="241"/>
      <c r="G2" s="241"/>
      <c r="H2" s="242"/>
      <c r="J2" s="243" t="s">
        <v>1334</v>
      </c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5"/>
    </row>
    <row r="3" spans="2:23" ht="19.899999999999999" customHeight="1" x14ac:dyDescent="0.25">
      <c r="B3" s="247"/>
      <c r="C3" s="248"/>
      <c r="E3" s="142" t="str">
        <f t="array" ref="E3:E12">業務員資料表格[[#Headers],[#Data],[業務員編號]]</f>
        <v>業務員編號</v>
      </c>
      <c r="F3" s="146" t="s">
        <v>1335</v>
      </c>
      <c r="G3" s="146" t="s">
        <v>1336</v>
      </c>
      <c r="H3" s="147" t="s">
        <v>1337</v>
      </c>
      <c r="J3" s="142" t="str">
        <f t="array" ref="J3:J12">業務員資料表格[[#Headers],[#Data],[業務員編號]]</f>
        <v>業務員編號</v>
      </c>
      <c r="K3" s="186">
        <v>1</v>
      </c>
      <c r="L3" s="186">
        <v>2</v>
      </c>
      <c r="M3" s="186">
        <v>3</v>
      </c>
      <c r="N3" s="186">
        <v>4</v>
      </c>
      <c r="O3" s="186">
        <v>5</v>
      </c>
      <c r="P3" s="186">
        <v>6</v>
      </c>
      <c r="Q3" s="186">
        <v>7</v>
      </c>
      <c r="R3" s="186">
        <v>8</v>
      </c>
      <c r="S3" s="186">
        <v>9</v>
      </c>
      <c r="T3" s="186">
        <v>10</v>
      </c>
      <c r="U3" s="186">
        <v>11</v>
      </c>
      <c r="V3" s="186">
        <v>12</v>
      </c>
      <c r="W3" s="147" t="s">
        <v>1337</v>
      </c>
    </row>
    <row r="4" spans="2:23" ht="19.899999999999999" customHeight="1" x14ac:dyDescent="0.25">
      <c r="B4" s="140" t="s">
        <v>1338</v>
      </c>
      <c r="C4" s="141" t="s">
        <v>1339</v>
      </c>
      <c r="E4" s="143" t="str">
        <v>EMP001</v>
      </c>
      <c r="F4" s="151">
        <f t="array" aca="1" ref="F4" ca="1">SUM(IF((訂單資料表格[業務員編號]=$E4)*(訂單資料表格[付款類型]=F$3)*(YEAR(訂單資料表格[訂單日期])=今年),訂單資料表格[訂單金額總計],0))</f>
        <v>5870628</v>
      </c>
      <c r="G4" s="152">
        <f t="array" aca="1" ref="G4" ca="1">SUM(IF((訂單資料表格[業務員編號]=$E4)*(訂單資料表格[付款類型]=G$3)*(YEAR(訂單資料表格[訂單日期])=今年),訂單資料表格[訂單金額總計],0))</f>
        <v>4234534</v>
      </c>
      <c r="H4" s="143">
        <f t="shared" ref="H4:H13" ca="1" si="0">SUM(F4:G4)</f>
        <v>10105162</v>
      </c>
      <c r="J4" s="183" t="str">
        <v>EMP001</v>
      </c>
      <c r="K4" s="187">
        <f t="array" aca="1" ref="K4" ca="1">SUM(IF((訂單資料表格[業務員編號]=$J4)*(TEXT(訂單資料表格[訂單日期],"yyyymm")=YEAR(TODAY())&amp;TEXT(K$3,"00")),訂單資料表格[訂單金額總計],0))</f>
        <v>1514850</v>
      </c>
      <c r="L4" s="187">
        <f t="array" aca="1" ref="L4" ca="1">SUM(IF((訂單資料表格[業務員編號]=$J4)*(TEXT(訂單資料表格[訂單日期],"yyyymm")=YEAR(TODAY())&amp;TEXT(L$3,"00")),訂單資料表格[訂單金額總計],0))</f>
        <v>1338044</v>
      </c>
      <c r="M4" s="187">
        <f t="array" aca="1" ref="M4" ca="1">SUM(IF((訂單資料表格[業務員編號]=$J4)*(TEXT(訂單資料表格[訂單日期],"yyyymm")=YEAR(TODAY())&amp;TEXT(M$3,"00")),訂單資料表格[訂單金額總計],0))</f>
        <v>906349</v>
      </c>
      <c r="N4" s="187">
        <f t="array" aca="1" ref="N4" ca="1">SUM(IF((訂單資料表格[業務員編號]=$J4)*(TEXT(訂單資料表格[訂單日期],"yyyymm")=YEAR(TODAY())&amp;TEXT(N$3,"00")),訂單資料表格[訂單金額總計],0))</f>
        <v>1688740</v>
      </c>
      <c r="O4" s="187">
        <f t="array" aca="1" ref="O4" ca="1">SUM(IF((訂單資料表格[業務員編號]=$J4)*(TEXT(訂單資料表格[訂單日期],"yyyymm")=YEAR(TODAY())&amp;TEXT(O$3,"00")),訂單資料表格[訂單金額總計],0))</f>
        <v>526674</v>
      </c>
      <c r="P4" s="187">
        <f t="array" aca="1" ref="P4" ca="1">SUM(IF((訂單資料表格[業務員編號]=$J4)*(TEXT(訂單資料表格[訂單日期],"yyyymm")=YEAR(TODAY())&amp;TEXT(P$3,"00")),訂單資料表格[訂單金額總計],0))</f>
        <v>789093</v>
      </c>
      <c r="Q4" s="187">
        <f t="array" aca="1" ref="Q4" ca="1">SUM(IF((訂單資料表格[業務員編號]=$J4)*(TEXT(訂單資料表格[訂單日期],"yyyymm")=YEAR(TODAY())&amp;TEXT(Q$3,"00")),訂單資料表格[訂單金額總計],0))</f>
        <v>570218</v>
      </c>
      <c r="R4" s="187">
        <f t="array" aca="1" ref="R4" ca="1">SUM(IF((訂單資料表格[業務員編號]=$J4)*(TEXT(訂單資料表格[訂單日期],"yyyymm")=YEAR(TODAY())&amp;TEXT(R$3,"00")),訂單資料表格[訂單金額總計],0))</f>
        <v>333423</v>
      </c>
      <c r="S4" s="187">
        <f t="array" aca="1" ref="S4" ca="1">SUM(IF((訂單資料表格[業務員編號]=$J4)*(TEXT(訂單資料表格[訂單日期],"yyyymm")=YEAR(TODAY())&amp;TEXT(S$3,"00")),訂單資料表格[訂單金額總計],0))</f>
        <v>595381</v>
      </c>
      <c r="T4" s="187">
        <f t="array" aca="1" ref="T4" ca="1">SUM(IF((訂單資料表格[業務員編號]=$J4)*(TEXT(訂單資料表格[訂單日期],"yyyymm")=YEAR(TODAY())&amp;TEXT(T$3,"00")),訂單資料表格[訂單金額總計],0))</f>
        <v>774851</v>
      </c>
      <c r="U4" s="187">
        <f t="array" aca="1" ref="U4" ca="1">SUM(IF((訂單資料表格[業務員編號]=$J4)*(TEXT(訂單資料表格[訂單日期],"yyyymm")=YEAR(TODAY())&amp;TEXT(U$3,"00")),訂單資料表格[訂單金額總計],0))</f>
        <v>718084</v>
      </c>
      <c r="V4" s="187">
        <f t="array" aca="1" ref="V4" ca="1">SUM(IF((訂單資料表格[業務員編號]=$J4)*(TEXT(訂單資料表格[訂單日期],"yyyymm")=YEAR(TODAY())&amp;TEXT(V$3,"00")),訂單資料表格[訂單金額總計],0))</f>
        <v>349455</v>
      </c>
      <c r="W4" s="188">
        <f t="shared" ref="W4:W13" ca="1" si="1">SUM(K4:V4)</f>
        <v>10105162</v>
      </c>
    </row>
    <row r="5" spans="2:23" ht="19.899999999999999" customHeight="1" thickBot="1" x14ac:dyDescent="0.3">
      <c r="B5" s="149" t="s">
        <v>170</v>
      </c>
      <c r="C5" s="150">
        <f t="array" ref="C5">SUM(IF(產品資料表格[類別]=B5,產品資料表格[成本]*產品資料表格[庫存量],0))</f>
        <v>119954</v>
      </c>
      <c r="E5" s="144" t="str">
        <v>EMP002</v>
      </c>
      <c r="F5" s="155">
        <f t="array" aca="1" ref="F5" ca="1">SUM(IF((訂單資料表格[業務員編號]=$E5)*(訂單資料表格[付款類型]=F$3)*(YEAR(訂單資料表格[訂單日期])=今年),訂單資料表格[訂單金額總計],0))</f>
        <v>4586616</v>
      </c>
      <c r="G5" s="156">
        <f t="array" aca="1" ref="G5" ca="1">SUM(IF((訂單資料表格[業務員編號]=$E5)*(訂單資料表格[付款類型]=G$3)*(YEAR(訂單資料表格[訂單日期])=今年),訂單資料表格[訂單金額總計],0))</f>
        <v>2791198</v>
      </c>
      <c r="H5" s="144">
        <f t="shared" ca="1" si="0"/>
        <v>7377814</v>
      </c>
      <c r="J5" s="184" t="str">
        <v>EMP002</v>
      </c>
      <c r="K5" s="189">
        <f t="array" aca="1" ref="K5" ca="1">SUM(IF((訂單資料表格[業務員編號]=$J5)*(TEXT(訂單資料表格[訂單日期],"yyyymm")=YEAR(TODAY())&amp;TEXT(K$3,"00")),訂單資料表格[訂單金額總計],0))</f>
        <v>371710</v>
      </c>
      <c r="L5" s="189">
        <f t="array" aca="1" ref="L5" ca="1">SUM(IF((訂單資料表格[業務員編號]=$J5)*(TEXT(訂單資料表格[訂單日期],"yyyymm")=YEAR(TODAY())&amp;TEXT(L$3,"00")),訂單資料表格[訂單金額總計],0))</f>
        <v>557637</v>
      </c>
      <c r="M5" s="189">
        <f t="array" aca="1" ref="M5" ca="1">SUM(IF((訂單資料表格[業務員編號]=$J5)*(TEXT(訂單資料表格[訂單日期],"yyyymm")=YEAR(TODAY())&amp;TEXT(M$3,"00")),訂單資料表格[訂單金額總計],0))</f>
        <v>1457700</v>
      </c>
      <c r="N5" s="189">
        <f t="array" aca="1" ref="N5" ca="1">SUM(IF((訂單資料表格[業務員編號]=$J5)*(TEXT(訂單資料表格[訂單日期],"yyyymm")=YEAR(TODAY())&amp;TEXT(N$3,"00")),訂單資料表格[訂單金額總計],0))</f>
        <v>1800683</v>
      </c>
      <c r="O5" s="189">
        <f t="array" aca="1" ref="O5" ca="1">SUM(IF((訂單資料表格[業務員編號]=$J5)*(TEXT(訂單資料表格[訂單日期],"yyyymm")=YEAR(TODAY())&amp;TEXT(O$3,"00")),訂單資料表格[訂單金額總計],0))</f>
        <v>576621</v>
      </c>
      <c r="P5" s="189">
        <f t="array" aca="1" ref="P5" ca="1">SUM(IF((訂單資料表格[業務員編號]=$J5)*(TEXT(訂單資料表格[訂單日期],"yyyymm")=YEAR(TODAY())&amp;TEXT(P$3,"00")),訂單資料表格[訂單金額總計],0))</f>
        <v>541378</v>
      </c>
      <c r="Q5" s="189">
        <f t="array" aca="1" ref="Q5" ca="1">SUM(IF((訂單資料表格[業務員編號]=$J5)*(TEXT(訂單資料表格[訂單日期],"yyyymm")=YEAR(TODAY())&amp;TEXT(Q$3,"00")),訂單資料表格[訂單金額總計],0))</f>
        <v>323587</v>
      </c>
      <c r="R5" s="189">
        <f t="array" aca="1" ref="R5" ca="1">SUM(IF((訂單資料表格[業務員編號]=$J5)*(TEXT(訂單資料表格[訂單日期],"yyyymm")=YEAR(TODAY())&amp;TEXT(R$3,"00")),訂單資料表格[訂單金額總計],0))</f>
        <v>372470</v>
      </c>
      <c r="S5" s="189">
        <f t="array" aca="1" ref="S5" ca="1">SUM(IF((訂單資料表格[業務員編號]=$J5)*(TEXT(訂單資料表格[訂單日期],"yyyymm")=YEAR(TODAY())&amp;TEXT(S$3,"00")),訂單資料表格[訂單金額總計],0))</f>
        <v>301642</v>
      </c>
      <c r="T5" s="189">
        <f t="array" aca="1" ref="T5" ca="1">SUM(IF((訂單資料表格[業務員編號]=$J5)*(TEXT(訂單資料表格[訂單日期],"yyyymm")=YEAR(TODAY())&amp;TEXT(T$3,"00")),訂單資料表格[訂單金額總計],0))</f>
        <v>225046</v>
      </c>
      <c r="U5" s="189">
        <f t="array" aca="1" ref="U5" ca="1">SUM(IF((訂單資料表格[業務員編號]=$J5)*(TEXT(訂單資料表格[訂單日期],"yyyymm")=YEAR(TODAY())&amp;TEXT(U$3,"00")),訂單資料表格[訂單金額總計],0))</f>
        <v>449128</v>
      </c>
      <c r="V5" s="189">
        <f t="array" aca="1" ref="V5" ca="1">SUM(IF((訂單資料表格[業務員編號]=$J5)*(TEXT(訂單資料表格[訂單日期],"yyyymm")=YEAR(TODAY())&amp;TEXT(V$3,"00")),訂單資料表格[訂單金額總計],0))</f>
        <v>400212</v>
      </c>
      <c r="W5" s="190">
        <f t="shared" ca="1" si="1"/>
        <v>7377814</v>
      </c>
    </row>
    <row r="6" spans="2:23" ht="19.899999999999999" customHeight="1" thickBot="1" x14ac:dyDescent="0.3">
      <c r="E6" s="144" t="str">
        <v>EMP003</v>
      </c>
      <c r="F6" s="155">
        <f t="array" aca="1" ref="F6" ca="1">SUM(IF((訂單資料表格[業務員編號]=$E6)*(訂單資料表格[付款類型]=F$3)*(YEAR(訂單資料表格[訂單日期])=今年),訂單資料表格[訂單金額總計],0))</f>
        <v>2792283</v>
      </c>
      <c r="G6" s="156">
        <f t="array" aca="1" ref="G6" ca="1">SUM(IF((訂單資料表格[業務員編號]=$E6)*(訂單資料表格[付款類型]=G$3)*(YEAR(訂單資料表格[訂單日期])=今年),訂單資料表格[訂單金額總計],0))</f>
        <v>3060245</v>
      </c>
      <c r="H6" s="144">
        <f t="shared" ca="1" si="0"/>
        <v>5852528</v>
      </c>
      <c r="J6" s="184" t="str">
        <v>EMP003</v>
      </c>
      <c r="K6" s="189">
        <f t="array" aca="1" ref="K6" ca="1">SUM(IF((訂單資料表格[業務員編號]=$J6)*(TEXT(訂單資料表格[訂單日期],"yyyymm")=YEAR(TODAY())&amp;TEXT(K$3,"00")),訂單資料表格[訂單金額總計],0))</f>
        <v>445365</v>
      </c>
      <c r="L6" s="189">
        <f t="array" aca="1" ref="L6" ca="1">SUM(IF((訂單資料表格[業務員編號]=$J6)*(TEXT(訂單資料表格[訂單日期],"yyyymm")=YEAR(TODAY())&amp;TEXT(L$3,"00")),訂單資料表格[訂單金額總計],0))</f>
        <v>313148</v>
      </c>
      <c r="M6" s="189">
        <f t="array" aca="1" ref="M6" ca="1">SUM(IF((訂單資料表格[業務員編號]=$J6)*(TEXT(訂單資料表格[訂單日期],"yyyymm")=YEAR(TODAY())&amp;TEXT(M$3,"00")),訂單資料表格[訂單金額總計],0))</f>
        <v>364723</v>
      </c>
      <c r="N6" s="189">
        <f t="array" aca="1" ref="N6" ca="1">SUM(IF((訂單資料表格[業務員編號]=$J6)*(TEXT(訂單資料表格[訂單日期],"yyyymm")=YEAR(TODAY())&amp;TEXT(N$3,"00")),訂單資料表格[訂單金額總計],0))</f>
        <v>461875</v>
      </c>
      <c r="O6" s="189">
        <f t="array" aca="1" ref="O6" ca="1">SUM(IF((訂單資料表格[業務員編號]=$J6)*(TEXT(訂單資料表格[訂單日期],"yyyymm")=YEAR(TODAY())&amp;TEXT(O$3,"00")),訂單資料表格[訂單金額總計],0))</f>
        <v>810547</v>
      </c>
      <c r="P6" s="189">
        <f t="array" aca="1" ref="P6" ca="1">SUM(IF((訂單資料表格[業務員編號]=$J6)*(TEXT(訂單資料表格[訂單日期],"yyyymm")=YEAR(TODAY())&amp;TEXT(P$3,"00")),訂單資料表格[訂單金額總計],0))</f>
        <v>615499</v>
      </c>
      <c r="Q6" s="189">
        <f t="array" aca="1" ref="Q6" ca="1">SUM(IF((訂單資料表格[業務員編號]=$J6)*(TEXT(訂單資料表格[訂單日期],"yyyymm")=YEAR(TODAY())&amp;TEXT(Q$3,"00")),訂單資料表格[訂單金額總計],0))</f>
        <v>166261</v>
      </c>
      <c r="R6" s="189">
        <f t="array" aca="1" ref="R6" ca="1">SUM(IF((訂單資料表格[業務員編號]=$J6)*(TEXT(訂單資料表格[訂單日期],"yyyymm")=YEAR(TODAY())&amp;TEXT(R$3,"00")),訂單資料表格[訂單金額總計],0))</f>
        <v>411555</v>
      </c>
      <c r="S6" s="189">
        <f t="array" aca="1" ref="S6" ca="1">SUM(IF((訂單資料表格[業務員編號]=$J6)*(TEXT(訂單資料表格[訂單日期],"yyyymm")=YEAR(TODAY())&amp;TEXT(S$3,"00")),訂單資料表格[訂單金額總計],0))</f>
        <v>529834</v>
      </c>
      <c r="T6" s="189">
        <f t="array" aca="1" ref="T6" ca="1">SUM(IF((訂單資料表格[業務員編號]=$J6)*(TEXT(訂單資料表格[訂單日期],"yyyymm")=YEAR(TODAY())&amp;TEXT(T$3,"00")),訂單資料表格[訂單金額總計],0))</f>
        <v>277404</v>
      </c>
      <c r="U6" s="189">
        <f t="array" aca="1" ref="U6" ca="1">SUM(IF((訂單資料表格[業務員編號]=$J6)*(TEXT(訂單資料表格[訂單日期],"yyyymm")=YEAR(TODAY())&amp;TEXT(U$3,"00")),訂單資料表格[訂單金額總計],0))</f>
        <v>1174664</v>
      </c>
      <c r="V6" s="189">
        <f t="array" aca="1" ref="V6" ca="1">SUM(IF((訂單資料表格[業務員編號]=$J6)*(TEXT(訂單資料表格[訂單日期],"yyyymm")=YEAR(TODAY())&amp;TEXT(V$3,"00")),訂單資料表格[訂單金額總計],0))</f>
        <v>281653</v>
      </c>
      <c r="W6" s="190">
        <f t="shared" ca="1" si="1"/>
        <v>5852528</v>
      </c>
    </row>
    <row r="7" spans="2:23" ht="19.899999999999999" customHeight="1" x14ac:dyDescent="0.25">
      <c r="B7" s="249" t="s">
        <v>1387</v>
      </c>
      <c r="C7" s="250"/>
      <c r="E7" s="144" t="str">
        <v>EMP004</v>
      </c>
      <c r="F7" s="155">
        <f t="array" aca="1" ref="F7" ca="1">SUM(IF((訂單資料表格[業務員編號]=$E7)*(訂單資料表格[付款類型]=F$3)*(YEAR(訂單資料表格[訂單日期])=今年),訂單資料表格[訂單金額總計],0))</f>
        <v>3118475</v>
      </c>
      <c r="G7" s="156">
        <f t="array" aca="1" ref="G7" ca="1">SUM(IF((訂單資料表格[業務員編號]=$E7)*(訂單資料表格[付款類型]=G$3)*(YEAR(訂單資料表格[訂單日期])=今年),訂單資料表格[訂單金額總計],0))</f>
        <v>3941554</v>
      </c>
      <c r="H7" s="144">
        <f t="shared" ca="1" si="0"/>
        <v>7060029</v>
      </c>
      <c r="J7" s="184" t="str">
        <v>EMP004</v>
      </c>
      <c r="K7" s="189">
        <f t="array" aca="1" ref="K7" ca="1">SUM(IF((訂單資料表格[業務員編號]=$J7)*(TEXT(訂單資料表格[訂單日期],"yyyymm")=YEAR(TODAY())&amp;TEXT(K$3,"00")),訂單資料表格[訂單金額總計],0))</f>
        <v>1506468</v>
      </c>
      <c r="L7" s="189">
        <f t="array" aca="1" ref="L7" ca="1">SUM(IF((訂單資料表格[業務員編號]=$J7)*(TEXT(訂單資料表格[訂單日期],"yyyymm")=YEAR(TODAY())&amp;TEXT(L$3,"00")),訂單資料表格[訂單金額總計],0))</f>
        <v>635156</v>
      </c>
      <c r="M7" s="189">
        <f t="array" aca="1" ref="M7" ca="1">SUM(IF((訂單資料表格[業務員編號]=$J7)*(TEXT(訂單資料表格[訂單日期],"yyyymm")=YEAR(TODAY())&amp;TEXT(M$3,"00")),訂單資料表格[訂單金額總計],0))</f>
        <v>732033</v>
      </c>
      <c r="N7" s="189">
        <f t="array" aca="1" ref="N7" ca="1">SUM(IF((訂單資料表格[業務員編號]=$J7)*(TEXT(訂單資料表格[訂單日期],"yyyymm")=YEAR(TODAY())&amp;TEXT(N$3,"00")),訂單資料表格[訂單金額總計],0))</f>
        <v>560928</v>
      </c>
      <c r="O7" s="189">
        <f t="array" aca="1" ref="O7" ca="1">SUM(IF((訂單資料表格[業務員編號]=$J7)*(TEXT(訂單資料表格[訂單日期],"yyyymm")=YEAR(TODAY())&amp;TEXT(O$3,"00")),訂單資料表格[訂單金額總計],0))</f>
        <v>412019</v>
      </c>
      <c r="P7" s="189">
        <f t="array" aca="1" ref="P7" ca="1">SUM(IF((訂單資料表格[業務員編號]=$J7)*(TEXT(訂單資料表格[訂單日期],"yyyymm")=YEAR(TODAY())&amp;TEXT(P$3,"00")),訂單資料表格[訂單金額總計],0))</f>
        <v>287904</v>
      </c>
      <c r="Q7" s="189">
        <f t="array" aca="1" ref="Q7" ca="1">SUM(IF((訂單資料表格[業務員編號]=$J7)*(TEXT(訂單資料表格[訂單日期],"yyyymm")=YEAR(TODAY())&amp;TEXT(Q$3,"00")),訂單資料表格[訂單金額總計],0))</f>
        <v>624523</v>
      </c>
      <c r="R7" s="189">
        <f t="array" aca="1" ref="R7" ca="1">SUM(IF((訂單資料表格[業務員編號]=$J7)*(TEXT(訂單資料表格[訂單日期],"yyyymm")=YEAR(TODAY())&amp;TEXT(R$3,"00")),訂單資料表格[訂單金額總計],0))</f>
        <v>223272</v>
      </c>
      <c r="S7" s="189">
        <f t="array" aca="1" ref="S7" ca="1">SUM(IF((訂單資料表格[業務員編號]=$J7)*(TEXT(訂單資料表格[訂單日期],"yyyymm")=YEAR(TODAY())&amp;TEXT(S$3,"00")),訂單資料表格[訂單金額總計],0))</f>
        <v>96714</v>
      </c>
      <c r="T7" s="189">
        <f t="array" aca="1" ref="T7" ca="1">SUM(IF((訂單資料表格[業務員編號]=$J7)*(TEXT(訂單資料表格[訂單日期],"yyyymm")=YEAR(TODAY())&amp;TEXT(T$3,"00")),訂單資料表格[訂單金額總計],0))</f>
        <v>557548</v>
      </c>
      <c r="U7" s="189">
        <f t="array" aca="1" ref="U7" ca="1">SUM(IF((訂單資料表格[業務員編號]=$J7)*(TEXT(訂單資料表格[訂單日期],"yyyymm")=YEAR(TODAY())&amp;TEXT(U$3,"00")),訂單資料表格[訂單金額總計],0))</f>
        <v>496190</v>
      </c>
      <c r="V7" s="189">
        <f t="array" aca="1" ref="V7" ca="1">SUM(IF((訂單資料表格[業務員編號]=$J7)*(TEXT(訂單資料表格[訂單日期],"yyyymm")=YEAR(TODAY())&amp;TEXT(V$3,"00")),訂單資料表格[訂單金額總計],0))</f>
        <v>927274</v>
      </c>
      <c r="W7" s="190">
        <f t="shared" ca="1" si="1"/>
        <v>7060029</v>
      </c>
    </row>
    <row r="8" spans="2:23" ht="19.899999999999999" customHeight="1" x14ac:dyDescent="0.25">
      <c r="B8" s="251"/>
      <c r="C8" s="252"/>
      <c r="E8" s="144" t="str">
        <v>EMP005</v>
      </c>
      <c r="F8" s="155">
        <f t="array" aca="1" ref="F8" ca="1">SUM(IF((訂單資料表格[業務員編號]=$E8)*(訂單資料表格[付款類型]=F$3)*(YEAR(訂單資料表格[訂單日期])=今年),訂單資料表格[訂單金額總計],0))</f>
        <v>3835209</v>
      </c>
      <c r="G8" s="156">
        <f t="array" aca="1" ref="G8" ca="1">SUM(IF((訂單資料表格[業務員編號]=$E8)*(訂單資料表格[付款類型]=G$3)*(YEAR(訂單資料表格[訂單日期])=今年),訂單資料表格[訂單金額總計],0))</f>
        <v>3468187</v>
      </c>
      <c r="H8" s="144">
        <f t="shared" ca="1" si="0"/>
        <v>7303396</v>
      </c>
      <c r="J8" s="184" t="str">
        <v>EMP005</v>
      </c>
      <c r="K8" s="189">
        <f t="array" aca="1" ref="K8" ca="1">SUM(IF((訂單資料表格[業務員編號]=$J8)*(TEXT(訂單資料表格[訂單日期],"yyyymm")=YEAR(TODAY())&amp;TEXT(K$3,"00")),訂單資料表格[訂單金額總計],0))</f>
        <v>429073</v>
      </c>
      <c r="L8" s="189">
        <f t="array" aca="1" ref="L8" ca="1">SUM(IF((訂單資料表格[業務員編號]=$J8)*(TEXT(訂單資料表格[訂單日期],"yyyymm")=YEAR(TODAY())&amp;TEXT(L$3,"00")),訂單資料表格[訂單金額總計],0))</f>
        <v>570383</v>
      </c>
      <c r="M8" s="189">
        <f t="array" aca="1" ref="M8" ca="1">SUM(IF((訂單資料表格[業務員編號]=$J8)*(TEXT(訂單資料表格[訂單日期],"yyyymm")=YEAR(TODAY())&amp;TEXT(M$3,"00")),訂單資料表格[訂單金額總計],0))</f>
        <v>546277</v>
      </c>
      <c r="N8" s="189">
        <f t="array" aca="1" ref="N8" ca="1">SUM(IF((訂單資料表格[業務員編號]=$J8)*(TEXT(訂單資料表格[訂單日期],"yyyymm")=YEAR(TODAY())&amp;TEXT(N$3,"00")),訂單資料表格[訂單金額總計],0))</f>
        <v>1241077</v>
      </c>
      <c r="O8" s="189">
        <f t="array" aca="1" ref="O8" ca="1">SUM(IF((訂單資料表格[業務員編號]=$J8)*(TEXT(訂單資料表格[訂單日期],"yyyymm")=YEAR(TODAY())&amp;TEXT(O$3,"00")),訂單資料表格[訂單金額總計],0))</f>
        <v>500727</v>
      </c>
      <c r="P8" s="189">
        <f t="array" aca="1" ref="P8" ca="1">SUM(IF((訂單資料表格[業務員編號]=$J8)*(TEXT(訂單資料表格[訂單日期],"yyyymm")=YEAR(TODAY())&amp;TEXT(P$3,"00")),訂單資料表格[訂單金額總計],0))</f>
        <v>300877</v>
      </c>
      <c r="Q8" s="189">
        <f t="array" aca="1" ref="Q8" ca="1">SUM(IF((訂單資料表格[業務員編號]=$J8)*(TEXT(訂單資料表格[訂單日期],"yyyymm")=YEAR(TODAY())&amp;TEXT(Q$3,"00")),訂單資料表格[訂單金額總計],0))</f>
        <v>270771</v>
      </c>
      <c r="R8" s="189">
        <f t="array" aca="1" ref="R8" ca="1">SUM(IF((訂單資料表格[業務員編號]=$J8)*(TEXT(訂單資料表格[訂單日期],"yyyymm")=YEAR(TODAY())&amp;TEXT(R$3,"00")),訂單資料表格[訂單金額總計],0))</f>
        <v>405883</v>
      </c>
      <c r="S8" s="189">
        <f t="array" aca="1" ref="S8" ca="1">SUM(IF((訂單資料表格[業務員編號]=$J8)*(TEXT(訂單資料表格[訂單日期],"yyyymm")=YEAR(TODAY())&amp;TEXT(S$3,"00")),訂單資料表格[訂單金額總計],0))</f>
        <v>448302</v>
      </c>
      <c r="T8" s="189">
        <f t="array" aca="1" ref="T8" ca="1">SUM(IF((訂單資料表格[業務員編號]=$J8)*(TEXT(訂單資料表格[訂單日期],"yyyymm")=YEAR(TODAY())&amp;TEXT(T$3,"00")),訂單資料表格[訂單金額總計],0))</f>
        <v>900756</v>
      </c>
      <c r="U8" s="189">
        <f t="array" aca="1" ref="U8" ca="1">SUM(IF((訂單資料表格[業務員編號]=$J8)*(TEXT(訂單資料表格[訂單日期],"yyyymm")=YEAR(TODAY())&amp;TEXT(U$3,"00")),訂單資料表格[訂單金額總計],0))</f>
        <v>1247141</v>
      </c>
      <c r="V8" s="189">
        <f t="array" aca="1" ref="V8" ca="1">SUM(IF((訂單資料表格[業務員編號]=$J8)*(TEXT(訂單資料表格[訂單日期],"yyyymm")=YEAR(TODAY())&amp;TEXT(V$3,"00")),訂單資料表格[訂單金額總計],0))</f>
        <v>442129</v>
      </c>
      <c r="W8" s="190">
        <f t="shared" ca="1" si="1"/>
        <v>7303396</v>
      </c>
    </row>
    <row r="9" spans="2:23" ht="19.899999999999999" customHeight="1" x14ac:dyDescent="0.25">
      <c r="B9" s="140" t="s">
        <v>1280</v>
      </c>
      <c r="C9" s="141" t="s">
        <v>1339</v>
      </c>
      <c r="E9" s="144" t="str">
        <v>EMP006</v>
      </c>
      <c r="F9" s="155">
        <f t="array" aca="1" ref="F9" ca="1">SUM(IF((訂單資料表格[業務員編號]=$E9)*(訂單資料表格[付款類型]=F$3)*(YEAR(訂單資料表格[訂單日期])=今年),訂單資料表格[訂單金額總計],0))</f>
        <v>3289403</v>
      </c>
      <c r="G9" s="156">
        <f t="array" aca="1" ref="G9" ca="1">SUM(IF((訂單資料表格[業務員編號]=$E9)*(訂單資料表格[付款類型]=G$3)*(YEAR(訂單資料表格[訂單日期])=今年),訂單資料表格[訂單金額總計],0))</f>
        <v>5975611</v>
      </c>
      <c r="H9" s="144">
        <f t="shared" ca="1" si="0"/>
        <v>9265014</v>
      </c>
      <c r="J9" s="184" t="str">
        <v>EMP006</v>
      </c>
      <c r="K9" s="189">
        <f t="array" aca="1" ref="K9" ca="1">SUM(IF((訂單資料表格[業務員編號]=$J9)*(TEXT(訂單資料表格[訂單日期],"yyyymm")=YEAR(TODAY())&amp;TEXT(K$3,"00")),訂單資料表格[訂單金額總計],0))</f>
        <v>1272481</v>
      </c>
      <c r="L9" s="189">
        <f t="array" aca="1" ref="L9" ca="1">SUM(IF((訂單資料表格[業務員編號]=$J9)*(TEXT(訂單資料表格[訂單日期],"yyyymm")=YEAR(TODAY())&amp;TEXT(L$3,"00")),訂單資料表格[訂單金額總計],0))</f>
        <v>454985</v>
      </c>
      <c r="M9" s="189">
        <f t="array" aca="1" ref="M9" ca="1">SUM(IF((訂單資料表格[業務員編號]=$J9)*(TEXT(訂單資料表格[訂單日期],"yyyymm")=YEAR(TODAY())&amp;TEXT(M$3,"00")),訂單資料表格[訂單金額總計],0))</f>
        <v>524579</v>
      </c>
      <c r="N9" s="189">
        <f t="array" aca="1" ref="N9" ca="1">SUM(IF((訂單資料表格[業務員編號]=$J9)*(TEXT(訂單資料表格[訂單日期],"yyyymm")=YEAR(TODAY())&amp;TEXT(N$3,"00")),訂單資料表格[訂單金額總計],0))</f>
        <v>995936</v>
      </c>
      <c r="O9" s="189">
        <f t="array" aca="1" ref="O9" ca="1">SUM(IF((訂單資料表格[業務員編號]=$J9)*(TEXT(訂單資料表格[訂單日期],"yyyymm")=YEAR(TODAY())&amp;TEXT(O$3,"00")),訂單資料表格[訂單金額總計],0))</f>
        <v>1175844</v>
      </c>
      <c r="P9" s="189">
        <f t="array" aca="1" ref="P9" ca="1">SUM(IF((訂單資料表格[業務員編號]=$J9)*(TEXT(訂單資料表格[訂單日期],"yyyymm")=YEAR(TODAY())&amp;TEXT(P$3,"00")),訂單資料表格[訂單金額總計],0))</f>
        <v>794035</v>
      </c>
      <c r="Q9" s="189">
        <f t="array" aca="1" ref="Q9" ca="1">SUM(IF((訂單資料表格[業務員編號]=$J9)*(TEXT(訂單資料表格[訂單日期],"yyyymm")=YEAR(TODAY())&amp;TEXT(Q$3,"00")),訂單資料表格[訂單金額總計],0))</f>
        <v>833233</v>
      </c>
      <c r="R9" s="189">
        <f t="array" aca="1" ref="R9" ca="1">SUM(IF((訂單資料表格[業務員編號]=$J9)*(TEXT(訂單資料表格[訂單日期],"yyyymm")=YEAR(TODAY())&amp;TEXT(R$3,"00")),訂單資料表格[訂單金額總計],0))</f>
        <v>939532</v>
      </c>
      <c r="S9" s="189">
        <f t="array" aca="1" ref="S9" ca="1">SUM(IF((訂單資料表格[業務員編號]=$J9)*(TEXT(訂單資料表格[訂單日期],"yyyymm")=YEAR(TODAY())&amp;TEXT(S$3,"00")),訂單資料表格[訂單金額總計],0))</f>
        <v>320012</v>
      </c>
      <c r="T9" s="189">
        <f t="array" aca="1" ref="T9" ca="1">SUM(IF((訂單資料表格[業務員編號]=$J9)*(TEXT(訂單資料表格[訂單日期],"yyyymm")=YEAR(TODAY())&amp;TEXT(T$3,"00")),訂單資料表格[訂單金額總計],0))</f>
        <v>677269</v>
      </c>
      <c r="U9" s="189">
        <f t="array" aca="1" ref="U9" ca="1">SUM(IF((訂單資料表格[業務員編號]=$J9)*(TEXT(訂單資料表格[訂單日期],"yyyymm")=YEAR(TODAY())&amp;TEXT(U$3,"00")),訂單資料表格[訂單金額總計],0))</f>
        <v>250742</v>
      </c>
      <c r="V9" s="189">
        <f t="array" aca="1" ref="V9" ca="1">SUM(IF((訂單資料表格[業務員編號]=$J9)*(TEXT(訂單資料表格[訂單日期],"yyyymm")=YEAR(TODAY())&amp;TEXT(V$3,"00")),訂單資料表格[訂單金額總計],0))</f>
        <v>1026366</v>
      </c>
      <c r="W9" s="190">
        <f t="shared" ca="1" si="1"/>
        <v>9265014</v>
      </c>
    </row>
    <row r="10" spans="2:23" ht="19.899999999999999" customHeight="1" thickBot="1" x14ac:dyDescent="0.3">
      <c r="B10" s="149" t="s">
        <v>170</v>
      </c>
      <c r="C10" s="150">
        <f>SUMPRODUCT((產品資料表格[類別]=B10)*產品資料表格[成本]*產品資料表格[庫存量])</f>
        <v>119954</v>
      </c>
      <c r="E10" s="144" t="str">
        <v>EMP007</v>
      </c>
      <c r="F10" s="155">
        <f t="array" aca="1" ref="F10" ca="1">SUM(IF((訂單資料表格[業務員編號]=$E10)*(訂單資料表格[付款類型]=F$3)*(YEAR(訂單資料表格[訂單日期])=今年),訂單資料表格[訂單金額總計],0))</f>
        <v>2500652</v>
      </c>
      <c r="G10" s="156">
        <f t="array" aca="1" ref="G10" ca="1">SUM(IF((訂單資料表格[業務員編號]=$E10)*(訂單資料表格[付款類型]=G$3)*(YEAR(訂單資料表格[訂單日期])=今年),訂單資料表格[訂單金額總計],0))</f>
        <v>4392760</v>
      </c>
      <c r="H10" s="144">
        <f t="shared" ca="1" si="0"/>
        <v>6893412</v>
      </c>
      <c r="J10" s="184" t="str">
        <v>EMP007</v>
      </c>
      <c r="K10" s="189">
        <f t="array" aca="1" ref="K10" ca="1">SUM(IF((訂單資料表格[業務員編號]=$J10)*(TEXT(訂單資料表格[訂單日期],"yyyymm")=YEAR(TODAY())&amp;TEXT(K$3,"00")),訂單資料表格[訂單金額總計],0))</f>
        <v>904052</v>
      </c>
      <c r="L10" s="189">
        <f t="array" aca="1" ref="L10" ca="1">SUM(IF((訂單資料表格[業務員編號]=$J10)*(TEXT(訂單資料表格[訂單日期],"yyyymm")=YEAR(TODAY())&amp;TEXT(L$3,"00")),訂單資料表格[訂單金額總計],0))</f>
        <v>258197</v>
      </c>
      <c r="M10" s="189">
        <f t="array" aca="1" ref="M10" ca="1">SUM(IF((訂單資料表格[業務員編號]=$J10)*(TEXT(訂單資料表格[訂單日期],"yyyymm")=YEAR(TODAY())&amp;TEXT(M$3,"00")),訂單資料表格[訂單金額總計],0))</f>
        <v>1070091</v>
      </c>
      <c r="N10" s="189">
        <f t="array" aca="1" ref="N10" ca="1">SUM(IF((訂單資料表格[業務員編號]=$J10)*(TEXT(訂單資料表格[訂單日期],"yyyymm")=YEAR(TODAY())&amp;TEXT(N$3,"00")),訂單資料表格[訂單金額總計],0))</f>
        <v>1042144</v>
      </c>
      <c r="O10" s="189">
        <f t="array" aca="1" ref="O10" ca="1">SUM(IF((訂單資料表格[業務員編號]=$J10)*(TEXT(訂單資料表格[訂單日期],"yyyymm")=YEAR(TODAY())&amp;TEXT(O$3,"00")),訂單資料表格[訂單金額總計],0))</f>
        <v>1173066</v>
      </c>
      <c r="P10" s="189">
        <f t="array" aca="1" ref="P10" ca="1">SUM(IF((訂單資料表格[業務員編號]=$J10)*(TEXT(訂單資料表格[訂單日期],"yyyymm")=YEAR(TODAY())&amp;TEXT(P$3,"00")),訂單資料表格[訂單金額總計],0))</f>
        <v>622281</v>
      </c>
      <c r="Q10" s="189">
        <f t="array" aca="1" ref="Q10" ca="1">SUM(IF((訂單資料表格[業務員編號]=$J10)*(TEXT(訂單資料表格[訂單日期],"yyyymm")=YEAR(TODAY())&amp;TEXT(Q$3,"00")),訂單資料表格[訂單金額總計],0))</f>
        <v>619870</v>
      </c>
      <c r="R10" s="189">
        <f t="array" aca="1" ref="R10" ca="1">SUM(IF((訂單資料表格[業務員編號]=$J10)*(TEXT(訂單資料表格[訂單日期],"yyyymm")=YEAR(TODAY())&amp;TEXT(R$3,"00")),訂單資料表格[訂單金額總計],0))</f>
        <v>64235</v>
      </c>
      <c r="S10" s="189">
        <f t="array" aca="1" ref="S10" ca="1">SUM(IF((訂單資料表格[業務員編號]=$J10)*(TEXT(訂單資料表格[訂單日期],"yyyymm")=YEAR(TODAY())&amp;TEXT(S$3,"00")),訂單資料表格[訂單金額總計],0))</f>
        <v>340132</v>
      </c>
      <c r="T10" s="189">
        <f t="array" aca="1" ref="T10" ca="1">SUM(IF((訂單資料表格[業務員編號]=$J10)*(TEXT(訂單資料表格[訂單日期],"yyyymm")=YEAR(TODAY())&amp;TEXT(T$3,"00")),訂單資料表格[訂單金額總計],0))</f>
        <v>229473</v>
      </c>
      <c r="U10" s="189">
        <f t="array" aca="1" ref="U10" ca="1">SUM(IF((訂單資料表格[業務員編號]=$J10)*(TEXT(訂單資料表格[訂單日期],"yyyymm")=YEAR(TODAY())&amp;TEXT(U$3,"00")),訂單資料表格[訂單金額總計],0))</f>
        <v>177851</v>
      </c>
      <c r="V10" s="189">
        <f t="array" aca="1" ref="V10" ca="1">SUM(IF((訂單資料表格[業務員編號]=$J10)*(TEXT(訂單資料表格[訂單日期],"yyyymm")=YEAR(TODAY())&amp;TEXT(V$3,"00")),訂單資料表格[訂單金額總計],0))</f>
        <v>392020</v>
      </c>
      <c r="W10" s="190">
        <f t="shared" ca="1" si="1"/>
        <v>6893412</v>
      </c>
    </row>
    <row r="11" spans="2:23" ht="19.899999999999999" customHeight="1" x14ac:dyDescent="0.25">
      <c r="E11" s="144" t="str">
        <v>EMP008</v>
      </c>
      <c r="F11" s="155">
        <f t="array" aca="1" ref="F11" ca="1">SUM(IF((訂單資料表格[業務員編號]=$E11)*(訂單資料表格[付款類型]=F$3)*(YEAR(訂單資料表格[訂單日期])=今年),訂單資料表格[訂單金額總計],0))</f>
        <v>5070331</v>
      </c>
      <c r="G11" s="156">
        <f t="array" aca="1" ref="G11" ca="1">SUM(IF((訂單資料表格[業務員編號]=$E11)*(訂單資料表格[付款類型]=G$3)*(YEAR(訂單資料表格[訂單日期])=今年),訂單資料表格[訂單金額總計],0))</f>
        <v>3588975</v>
      </c>
      <c r="H11" s="144">
        <f t="shared" ca="1" si="0"/>
        <v>8659306</v>
      </c>
      <c r="J11" s="184" t="str">
        <v>EMP008</v>
      </c>
      <c r="K11" s="189">
        <f t="array" aca="1" ref="K11" ca="1">SUM(IF((訂單資料表格[業務員編號]=$J11)*(TEXT(訂單資料表格[訂單日期],"yyyymm")=YEAR(TODAY())&amp;TEXT(K$3,"00")),訂單資料表格[訂單金額總計],0))</f>
        <v>509642</v>
      </c>
      <c r="L11" s="189">
        <f t="array" aca="1" ref="L11" ca="1">SUM(IF((訂單資料表格[業務員編號]=$J11)*(TEXT(訂單資料表格[訂單日期],"yyyymm")=YEAR(TODAY())&amp;TEXT(L$3,"00")),訂單資料表格[訂單金額總計],0))</f>
        <v>452243</v>
      </c>
      <c r="M11" s="189">
        <f t="array" aca="1" ref="M11" ca="1">SUM(IF((訂單資料表格[業務員編號]=$J11)*(TEXT(訂單資料表格[訂單日期],"yyyymm")=YEAR(TODAY())&amp;TEXT(M$3,"00")),訂單資料表格[訂單金額總計],0))</f>
        <v>686247</v>
      </c>
      <c r="N11" s="189">
        <f t="array" aca="1" ref="N11" ca="1">SUM(IF((訂單資料表格[業務員編號]=$J11)*(TEXT(訂單資料表格[訂單日期],"yyyymm")=YEAR(TODAY())&amp;TEXT(N$3,"00")),訂單資料表格[訂單金額總計],0))</f>
        <v>57755</v>
      </c>
      <c r="O11" s="189">
        <f t="array" aca="1" ref="O11" ca="1">SUM(IF((訂單資料表格[業務員編號]=$J11)*(TEXT(訂單資料表格[訂單日期],"yyyymm")=YEAR(TODAY())&amp;TEXT(O$3,"00")),訂單資料表格[訂單金額總計],0))</f>
        <v>1789853</v>
      </c>
      <c r="P11" s="189">
        <f t="array" aca="1" ref="P11" ca="1">SUM(IF((訂單資料表格[業務員編號]=$J11)*(TEXT(訂單資料表格[訂單日期],"yyyymm")=YEAR(TODAY())&amp;TEXT(P$3,"00")),訂單資料表格[訂單金額總計],0))</f>
        <v>468868</v>
      </c>
      <c r="Q11" s="189">
        <f t="array" aca="1" ref="Q11" ca="1">SUM(IF((訂單資料表格[業務員編號]=$J11)*(TEXT(訂單資料表格[訂單日期],"yyyymm")=YEAR(TODAY())&amp;TEXT(Q$3,"00")),訂單資料表格[訂單金額總計],0))</f>
        <v>1315730</v>
      </c>
      <c r="R11" s="189">
        <f t="array" aca="1" ref="R11" ca="1">SUM(IF((訂單資料表格[業務員編號]=$J11)*(TEXT(訂單資料表格[訂單日期],"yyyymm")=YEAR(TODAY())&amp;TEXT(R$3,"00")),訂單資料表格[訂單金額總計],0))</f>
        <v>587796</v>
      </c>
      <c r="S11" s="189">
        <f t="array" aca="1" ref="S11" ca="1">SUM(IF((訂單資料表格[業務員編號]=$J11)*(TEXT(訂單資料表格[訂單日期],"yyyymm")=YEAR(TODAY())&amp;TEXT(S$3,"00")),訂單資料表格[訂單金額總計],0))</f>
        <v>1429079</v>
      </c>
      <c r="T11" s="189">
        <f t="array" aca="1" ref="T11" ca="1">SUM(IF((訂單資料表格[業務員編號]=$J11)*(TEXT(訂單資料表格[訂單日期],"yyyymm")=YEAR(TODAY())&amp;TEXT(T$3,"00")),訂單資料表格[訂單金額總計],0))</f>
        <v>319666</v>
      </c>
      <c r="U11" s="189">
        <f t="array" aca="1" ref="U11" ca="1">SUM(IF((訂單資料表格[業務員編號]=$J11)*(TEXT(訂單資料表格[訂單日期],"yyyymm")=YEAR(TODAY())&amp;TEXT(U$3,"00")),訂單資料表格[訂單金額總計],0))</f>
        <v>616124</v>
      </c>
      <c r="V11" s="189">
        <f t="array" aca="1" ref="V11" ca="1">SUM(IF((訂單資料表格[業務員編號]=$J11)*(TEXT(訂單資料表格[訂單日期],"yyyymm")=YEAR(TODAY())&amp;TEXT(V$3,"00")),訂單資料表格[訂單金額總計],0))</f>
        <v>426303</v>
      </c>
      <c r="W11" s="190">
        <f t="shared" ca="1" si="1"/>
        <v>8659306</v>
      </c>
    </row>
    <row r="12" spans="2:23" ht="19.899999999999999" customHeight="1" thickBot="1" x14ac:dyDescent="0.3">
      <c r="E12" s="145" t="str">
        <v>EMP009</v>
      </c>
      <c r="F12" s="159">
        <f t="array" aca="1" ref="F12" ca="1">SUM(IF((訂單資料表格[業務員編號]=$E12)*(訂單資料表格[付款類型]=F$3)*(YEAR(訂單資料表格[訂單日期])=今年),訂單資料表格[訂單金額總計],0))</f>
        <v>2301118</v>
      </c>
      <c r="G12" s="160">
        <f t="array" aca="1" ref="G12" ca="1">SUM(IF((訂單資料表格[業務員編號]=$E12)*(訂單資料表格[付款類型]=G$3)*(YEAR(訂單資料表格[訂單日期])=今年),訂單資料表格[訂單金額總計],0))</f>
        <v>3792558</v>
      </c>
      <c r="H12" s="145">
        <f t="shared" ca="1" si="0"/>
        <v>6093676</v>
      </c>
      <c r="J12" s="185" t="str">
        <v>EMP009</v>
      </c>
      <c r="K12" s="191">
        <f t="array" aca="1" ref="K12" ca="1">SUM(IF((訂單資料表格[業務員編號]=$J12)*(TEXT(訂單資料表格[訂單日期],"yyyymm")=YEAR(TODAY())&amp;TEXT(K$3,"00")),訂單資料表格[訂單金額總計],0))</f>
        <v>919984</v>
      </c>
      <c r="L12" s="191">
        <f t="array" aca="1" ref="L12" ca="1">SUM(IF((訂單資料表格[業務員編號]=$J12)*(TEXT(訂單資料表格[訂單日期],"yyyymm")=YEAR(TODAY())&amp;TEXT(L$3,"00")),訂單資料表格[訂單金額總計],0))</f>
        <v>489970</v>
      </c>
      <c r="M12" s="191">
        <f t="array" aca="1" ref="M12" ca="1">SUM(IF((訂單資料表格[業務員編號]=$J12)*(TEXT(訂單資料表格[訂單日期],"yyyymm")=YEAR(TODAY())&amp;TEXT(M$3,"00")),訂單資料表格[訂單金額總計],0))</f>
        <v>143884</v>
      </c>
      <c r="N12" s="191">
        <f t="array" aca="1" ref="N12" ca="1">SUM(IF((訂單資料表格[業務員編號]=$J12)*(TEXT(訂單資料表格[訂單日期],"yyyymm")=YEAR(TODAY())&amp;TEXT(N$3,"00")),訂單資料表格[訂單金額總計],0))</f>
        <v>488535</v>
      </c>
      <c r="O12" s="191">
        <f t="array" aca="1" ref="O12" ca="1">SUM(IF((訂單資料表格[業務員編號]=$J12)*(TEXT(訂單資料表格[訂單日期],"yyyymm")=YEAR(TODAY())&amp;TEXT(O$3,"00")),訂單資料表格[訂單金額總計],0))</f>
        <v>194898</v>
      </c>
      <c r="P12" s="191">
        <f t="array" aca="1" ref="P12" ca="1">SUM(IF((訂單資料表格[業務員編號]=$J12)*(TEXT(訂單資料表格[訂單日期],"yyyymm")=YEAR(TODAY())&amp;TEXT(P$3,"00")),訂單資料表格[訂單金額總計],0))</f>
        <v>514820</v>
      </c>
      <c r="Q12" s="191">
        <f t="array" aca="1" ref="Q12" ca="1">SUM(IF((訂單資料表格[業務員編號]=$J12)*(TEXT(訂單資料表格[訂單日期],"yyyymm")=YEAR(TODAY())&amp;TEXT(Q$3,"00")),訂單資料表格[訂單金額總計],0))</f>
        <v>195366</v>
      </c>
      <c r="R12" s="191">
        <f t="array" aca="1" ref="R12" ca="1">SUM(IF((訂單資料表格[業務員編號]=$J12)*(TEXT(訂單資料表格[訂單日期],"yyyymm")=YEAR(TODAY())&amp;TEXT(R$3,"00")),訂單資料表格[訂單金額總計],0))</f>
        <v>975226</v>
      </c>
      <c r="S12" s="191">
        <f t="array" aca="1" ref="S12" ca="1">SUM(IF((訂單資料表格[業務員編號]=$J12)*(TEXT(訂單資料表格[訂單日期],"yyyymm")=YEAR(TODAY())&amp;TEXT(S$3,"00")),訂單資料表格[訂單金額總計],0))</f>
        <v>663482</v>
      </c>
      <c r="T12" s="191">
        <f t="array" aca="1" ref="T12" ca="1">SUM(IF((訂單資料表格[業務員編號]=$J12)*(TEXT(訂單資料表格[訂單日期],"yyyymm")=YEAR(TODAY())&amp;TEXT(T$3,"00")),訂單資料表格[訂單金額總計],0))</f>
        <v>291958</v>
      </c>
      <c r="U12" s="191">
        <f t="array" aca="1" ref="U12" ca="1">SUM(IF((訂單資料表格[業務員編號]=$J12)*(TEXT(訂單資料表格[訂單日期],"yyyymm")=YEAR(TODAY())&amp;TEXT(U$3,"00")),訂單資料表格[訂單金額總計],0))</f>
        <v>318991</v>
      </c>
      <c r="V12" s="191">
        <f t="array" aca="1" ref="V12" ca="1">SUM(IF((訂單資料表格[業務員編號]=$J12)*(TEXT(訂單資料表格[訂單日期],"yyyymm")=YEAR(TODAY())&amp;TEXT(V$3,"00")),訂單資料表格[訂單金額總計],0))</f>
        <v>896562</v>
      </c>
      <c r="W12" s="192">
        <f t="shared" ca="1" si="1"/>
        <v>6093676</v>
      </c>
    </row>
    <row r="13" spans="2:23" ht="19.899999999999999" customHeight="1" thickBot="1" x14ac:dyDescent="0.3">
      <c r="E13" s="165" t="s">
        <v>1337</v>
      </c>
      <c r="F13" s="166">
        <f ca="1">SUM(F4:F12)</f>
        <v>33364715</v>
      </c>
      <c r="G13" s="167">
        <f ca="1">SUM(G4:G12)</f>
        <v>35245622</v>
      </c>
      <c r="H13" s="168">
        <f t="shared" ca="1" si="0"/>
        <v>68610337</v>
      </c>
      <c r="J13" s="165" t="s">
        <v>1337</v>
      </c>
      <c r="K13" s="166">
        <f t="shared" ref="K13:V13" ca="1" si="2">SUM(K4:K12)</f>
        <v>7873625</v>
      </c>
      <c r="L13" s="169">
        <f t="shared" ca="1" si="2"/>
        <v>5069763</v>
      </c>
      <c r="M13" s="169">
        <f t="shared" ca="1" si="2"/>
        <v>6431883</v>
      </c>
      <c r="N13" s="169">
        <f t="shared" ca="1" si="2"/>
        <v>8337673</v>
      </c>
      <c r="O13" s="169">
        <f t="shared" ca="1" si="2"/>
        <v>7160249</v>
      </c>
      <c r="P13" s="169">
        <f t="shared" ca="1" si="2"/>
        <v>4934755</v>
      </c>
      <c r="Q13" s="169">
        <f t="shared" ca="1" si="2"/>
        <v>4919559</v>
      </c>
      <c r="R13" s="169">
        <f t="shared" ca="1" si="2"/>
        <v>4313392</v>
      </c>
      <c r="S13" s="169">
        <f t="shared" ca="1" si="2"/>
        <v>4724578</v>
      </c>
      <c r="T13" s="169">
        <f t="shared" ca="1" si="2"/>
        <v>4253971</v>
      </c>
      <c r="U13" s="169">
        <f t="shared" ca="1" si="2"/>
        <v>5448915</v>
      </c>
      <c r="V13" s="170">
        <f t="shared" ca="1" si="2"/>
        <v>5141974</v>
      </c>
      <c r="W13" s="168">
        <f t="shared" ca="1" si="1"/>
        <v>68610337</v>
      </c>
    </row>
    <row r="14" spans="2:23" ht="19.899999999999999" customHeight="1" thickBot="1" x14ac:dyDescent="0.3"/>
    <row r="15" spans="2:23" ht="19.899999999999999" customHeight="1" x14ac:dyDescent="0.25">
      <c r="E15" s="240" t="s">
        <v>1388</v>
      </c>
      <c r="F15" s="241"/>
      <c r="G15" s="241"/>
      <c r="H15" s="242"/>
      <c r="J15" s="243" t="s">
        <v>1389</v>
      </c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5"/>
    </row>
    <row r="16" spans="2:23" ht="19.899999999999999" customHeight="1" x14ac:dyDescent="0.25">
      <c r="E16" s="142" t="str">
        <f t="array" ref="E16:E25">業務員資料表格[[#Headers],[#Data],[業務員編號]]</f>
        <v>業務員編號</v>
      </c>
      <c r="F16" s="146" t="s">
        <v>1335</v>
      </c>
      <c r="G16" s="146" t="s">
        <v>1336</v>
      </c>
      <c r="H16" s="147" t="s">
        <v>1337</v>
      </c>
      <c r="J16" s="142" t="str">
        <f t="array" ref="J16:J25">業務員資料表格[[#Headers],[#Data],[業務員編號]]</f>
        <v>業務員編號</v>
      </c>
      <c r="K16" s="186">
        <v>1</v>
      </c>
      <c r="L16" s="186">
        <v>2</v>
      </c>
      <c r="M16" s="186">
        <v>3</v>
      </c>
      <c r="N16" s="186">
        <v>4</v>
      </c>
      <c r="O16" s="186">
        <v>5</v>
      </c>
      <c r="P16" s="186">
        <v>6</v>
      </c>
      <c r="Q16" s="186">
        <v>7</v>
      </c>
      <c r="R16" s="186">
        <v>8</v>
      </c>
      <c r="S16" s="186">
        <v>9</v>
      </c>
      <c r="T16" s="186">
        <v>10</v>
      </c>
      <c r="U16" s="186">
        <v>11</v>
      </c>
      <c r="V16" s="186">
        <v>12</v>
      </c>
      <c r="W16" s="147" t="s">
        <v>1337</v>
      </c>
    </row>
    <row r="17" spans="5:23" ht="19.899999999999999" customHeight="1" x14ac:dyDescent="0.25">
      <c r="E17" s="143" t="str">
        <v>EMP001</v>
      </c>
      <c r="F17" s="151">
        <f ca="1">SUMPRODUCT((訂單資料表格[業務員編號]=$E17)*(訂單資料表格[付款類型]=F$16)* (YEAR(訂單資料表格[訂單日期])=YEAR(TODAY()))* 訂單資料表格[訂單金額總計])</f>
        <v>5870628</v>
      </c>
      <c r="G17" s="152">
        <f ca="1">SUMPRODUCT((訂單資料表格[業務員編號]=$E17)*(訂單資料表格[付款類型]=G$16)* (YEAR(訂單資料表格[訂單日期])=YEAR(TODAY()))* 訂單資料表格[訂單金額總計])</f>
        <v>4234534</v>
      </c>
      <c r="H17" s="143">
        <f t="shared" ref="H17:H26" ca="1" si="3">SUM(F17:G17)</f>
        <v>10105162</v>
      </c>
      <c r="J17" s="143" t="str">
        <v>EMP001</v>
      </c>
      <c r="K17" s="151">
        <f ca="1">SUMPRODUCT((訂單資料表格[業務員編號]=$J17)* (TEXT(訂單資料表格[訂單日期],"yyyymm")=YEAR(TODAY())&amp;TEXT(K$16,"00"))* 訂單資料表格[訂單金額總計])</f>
        <v>1514850</v>
      </c>
      <c r="L17" s="153">
        <f ca="1">SUMPRODUCT((訂單資料表格[業務員編號]=$J17)* (TEXT(訂單資料表格[訂單日期],"yyyymm")=YEAR(TODAY())&amp;TEXT(L$16,"00"))* 訂單資料表格[訂單金額總計])</f>
        <v>1338044</v>
      </c>
      <c r="M17" s="153">
        <f ca="1">SUMPRODUCT((訂單資料表格[業務員編號]=$J17)* (TEXT(訂單資料表格[訂單日期],"yyyymm")=YEAR(TODAY())&amp;TEXT(M$16,"00"))* 訂單資料表格[訂單金額總計])</f>
        <v>906349</v>
      </c>
      <c r="N17" s="153">
        <f ca="1">SUMPRODUCT((訂單資料表格[業務員編號]=$J17)* (TEXT(訂單資料表格[訂單日期],"yyyymm")=YEAR(TODAY())&amp;TEXT(N$16,"00"))* 訂單資料表格[訂單金額總計])</f>
        <v>1688740</v>
      </c>
      <c r="O17" s="153">
        <f ca="1">SUMPRODUCT((訂單資料表格[業務員編號]=$J17)* (TEXT(訂單資料表格[訂單日期],"yyyymm")=YEAR(TODAY())&amp;TEXT(O$16,"00"))* 訂單資料表格[訂單金額總計])</f>
        <v>526674</v>
      </c>
      <c r="P17" s="153">
        <f ca="1">SUMPRODUCT((訂單資料表格[業務員編號]=$J17)* (TEXT(訂單資料表格[訂單日期],"yyyymm")=YEAR(TODAY())&amp;TEXT(P$16,"00"))* 訂單資料表格[訂單金額總計])</f>
        <v>789093</v>
      </c>
      <c r="Q17" s="153">
        <f ca="1">SUMPRODUCT((訂單資料表格[業務員編號]=$J17)* (TEXT(訂單資料表格[訂單日期],"yyyymm")=YEAR(TODAY())&amp;TEXT(Q$16,"00"))* 訂單資料表格[訂單金額總計])</f>
        <v>570218</v>
      </c>
      <c r="R17" s="153">
        <f ca="1">SUMPRODUCT((訂單資料表格[業務員編號]=$J17)* (TEXT(訂單資料表格[訂單日期],"yyyymm")=YEAR(TODAY())&amp;TEXT(R$16,"00"))* 訂單資料表格[訂單金額總計])</f>
        <v>333423</v>
      </c>
      <c r="S17" s="153">
        <f ca="1">SUMPRODUCT((訂單資料表格[業務員編號]=$J17)* (TEXT(訂單資料表格[訂單日期],"yyyymm")=YEAR(TODAY())&amp;TEXT(S$16,"00"))* 訂單資料表格[訂單金額總計])</f>
        <v>595381</v>
      </c>
      <c r="T17" s="153">
        <f ca="1">SUMPRODUCT((訂單資料表格[業務員編號]=$J17)* (TEXT(訂單資料表格[訂單日期],"yyyymm")=YEAR(TODAY())&amp;TEXT(T$16,"00"))* 訂單資料表格[訂單金額總計])</f>
        <v>774851</v>
      </c>
      <c r="U17" s="153">
        <f ca="1">SUMPRODUCT((訂單資料表格[業務員編號]=$J17)* (TEXT(訂單資料表格[訂單日期],"yyyymm")=YEAR(TODAY())&amp;TEXT(U$16,"00"))* 訂單資料表格[訂單金額總計])</f>
        <v>718084</v>
      </c>
      <c r="V17" s="152">
        <f ca="1">SUMPRODUCT((訂單資料表格[業務員編號]=$J17)* (TEXT(訂單資料表格[訂單日期],"yyyymm")=YEAR(TODAY())&amp;TEXT(V$16,"00"))* 訂單資料表格[訂單金額總計])</f>
        <v>349455</v>
      </c>
      <c r="W17" s="154">
        <f t="shared" ref="W17:W26" ca="1" si="4">SUM(K17:V17)</f>
        <v>10105162</v>
      </c>
    </row>
    <row r="18" spans="5:23" ht="19.899999999999999" customHeight="1" x14ac:dyDescent="0.25">
      <c r="E18" s="144" t="str">
        <v>EMP002</v>
      </c>
      <c r="F18" s="155">
        <f ca="1">SUMPRODUCT((訂單資料表格[業務員編號]=$E18)*(訂單資料表格[付款類型]=F$16)* (YEAR(訂單資料表格[訂單日期])=YEAR(TODAY()))* 訂單資料表格[訂單金額總計])</f>
        <v>4586616</v>
      </c>
      <c r="G18" s="156">
        <f ca="1">SUMPRODUCT((訂單資料表格[業務員編號]=$E18)*(訂單資料表格[付款類型]=G$16)* (YEAR(訂單資料表格[訂單日期])=YEAR(TODAY()))* 訂單資料表格[訂單金額總計])</f>
        <v>2791198</v>
      </c>
      <c r="H18" s="144">
        <f t="shared" ca="1" si="3"/>
        <v>7377814</v>
      </c>
      <c r="J18" s="144" t="str">
        <v>EMP002</v>
      </c>
      <c r="K18" s="155">
        <f ca="1">SUMPRODUCT((訂單資料表格[業務員編號]=$J18)* (TEXT(訂單資料表格[訂單日期],"yyyymm")=YEAR(TODAY())&amp;TEXT(K$16,"00"))* 訂單資料表格[訂單金額總計])</f>
        <v>371710</v>
      </c>
      <c r="L18" s="157">
        <f ca="1">SUMPRODUCT((訂單資料表格[業務員編號]=$J18)* (TEXT(訂單資料表格[訂單日期],"yyyymm")=YEAR(TODAY())&amp;TEXT(L$16,"00"))* 訂單資料表格[訂單金額總計])</f>
        <v>557637</v>
      </c>
      <c r="M18" s="157">
        <f ca="1">SUMPRODUCT((訂單資料表格[業務員編號]=$J18)* (TEXT(訂單資料表格[訂單日期],"yyyymm")=YEAR(TODAY())&amp;TEXT(M$16,"00"))* 訂單資料表格[訂單金額總計])</f>
        <v>1457700</v>
      </c>
      <c r="N18" s="157">
        <f ca="1">SUMPRODUCT((訂單資料表格[業務員編號]=$J18)* (TEXT(訂單資料表格[訂單日期],"yyyymm")=YEAR(TODAY())&amp;TEXT(N$16,"00"))* 訂單資料表格[訂單金額總計])</f>
        <v>1800683</v>
      </c>
      <c r="O18" s="157">
        <f ca="1">SUMPRODUCT((訂單資料表格[業務員編號]=$J18)* (TEXT(訂單資料表格[訂單日期],"yyyymm")=YEAR(TODAY())&amp;TEXT(O$16,"00"))* 訂單資料表格[訂單金額總計])</f>
        <v>576621</v>
      </c>
      <c r="P18" s="157">
        <f ca="1">SUMPRODUCT((訂單資料表格[業務員編號]=$J18)* (TEXT(訂單資料表格[訂單日期],"yyyymm")=YEAR(TODAY())&amp;TEXT(P$16,"00"))* 訂單資料表格[訂單金額總計])</f>
        <v>541378</v>
      </c>
      <c r="Q18" s="157">
        <f ca="1">SUMPRODUCT((訂單資料表格[業務員編號]=$J18)* (TEXT(訂單資料表格[訂單日期],"yyyymm")=YEAR(TODAY())&amp;TEXT(Q$16,"00"))* 訂單資料表格[訂單金額總計])</f>
        <v>323587</v>
      </c>
      <c r="R18" s="157">
        <f ca="1">SUMPRODUCT((訂單資料表格[業務員編號]=$J18)* (TEXT(訂單資料表格[訂單日期],"yyyymm")=YEAR(TODAY())&amp;TEXT(R$16,"00"))* 訂單資料表格[訂單金額總計])</f>
        <v>372470</v>
      </c>
      <c r="S18" s="157">
        <f ca="1">SUMPRODUCT((訂單資料表格[業務員編號]=$J18)* (TEXT(訂單資料表格[訂單日期],"yyyymm")=YEAR(TODAY())&amp;TEXT(S$16,"00"))* 訂單資料表格[訂單金額總計])</f>
        <v>301642</v>
      </c>
      <c r="T18" s="157">
        <f ca="1">SUMPRODUCT((訂單資料表格[業務員編號]=$J18)* (TEXT(訂單資料表格[訂單日期],"yyyymm")=YEAR(TODAY())&amp;TEXT(T$16,"00"))* 訂單資料表格[訂單金額總計])</f>
        <v>225046</v>
      </c>
      <c r="U18" s="157">
        <f ca="1">SUMPRODUCT((訂單資料表格[業務員編號]=$J18)* (TEXT(訂單資料表格[訂單日期],"yyyymm")=YEAR(TODAY())&amp;TEXT(U$16,"00"))* 訂單資料表格[訂單金額總計])</f>
        <v>449128</v>
      </c>
      <c r="V18" s="156">
        <f ca="1">SUMPRODUCT((訂單資料表格[業務員編號]=$J18)* (TEXT(訂單資料表格[訂單日期],"yyyymm")=YEAR(TODAY())&amp;TEXT(V$16,"00"))* 訂單資料表格[訂單金額總計])</f>
        <v>400212</v>
      </c>
      <c r="W18" s="158">
        <f t="shared" ca="1" si="4"/>
        <v>7377814</v>
      </c>
    </row>
    <row r="19" spans="5:23" ht="19.899999999999999" customHeight="1" x14ac:dyDescent="0.25">
      <c r="E19" s="144" t="str">
        <v>EMP003</v>
      </c>
      <c r="F19" s="155">
        <f ca="1">SUMPRODUCT((訂單資料表格[業務員編號]=$E19)*(訂單資料表格[付款類型]=F$16)* (YEAR(訂單資料表格[訂單日期])=YEAR(TODAY()))* 訂單資料表格[訂單金額總計])</f>
        <v>2792283</v>
      </c>
      <c r="G19" s="156">
        <f ca="1">SUMPRODUCT((訂單資料表格[業務員編號]=$E19)*(訂單資料表格[付款類型]=G$16)* (YEAR(訂單資料表格[訂單日期])=YEAR(TODAY()))* 訂單資料表格[訂單金額總計])</f>
        <v>3060245</v>
      </c>
      <c r="H19" s="144">
        <f t="shared" ca="1" si="3"/>
        <v>5852528</v>
      </c>
      <c r="J19" s="144" t="str">
        <v>EMP003</v>
      </c>
      <c r="K19" s="155">
        <f ca="1">SUMPRODUCT((訂單資料表格[業務員編號]=$J19)* (TEXT(訂單資料表格[訂單日期],"yyyymm")=YEAR(TODAY())&amp;TEXT(K$16,"00"))* 訂單資料表格[訂單金額總計])</f>
        <v>445365</v>
      </c>
      <c r="L19" s="157">
        <f ca="1">SUMPRODUCT((訂單資料表格[業務員編號]=$J19)* (TEXT(訂單資料表格[訂單日期],"yyyymm")=YEAR(TODAY())&amp;TEXT(L$16,"00"))* 訂單資料表格[訂單金額總計])</f>
        <v>313148</v>
      </c>
      <c r="M19" s="157">
        <f ca="1">SUMPRODUCT((訂單資料表格[業務員編號]=$J19)* (TEXT(訂單資料表格[訂單日期],"yyyymm")=YEAR(TODAY())&amp;TEXT(M$16,"00"))* 訂單資料表格[訂單金額總計])</f>
        <v>364723</v>
      </c>
      <c r="N19" s="157">
        <f ca="1">SUMPRODUCT((訂單資料表格[業務員編號]=$J19)* (TEXT(訂單資料表格[訂單日期],"yyyymm")=YEAR(TODAY())&amp;TEXT(N$16,"00"))* 訂單資料表格[訂單金額總計])</f>
        <v>461875</v>
      </c>
      <c r="O19" s="157">
        <f ca="1">SUMPRODUCT((訂單資料表格[業務員編號]=$J19)* (TEXT(訂單資料表格[訂單日期],"yyyymm")=YEAR(TODAY())&amp;TEXT(O$16,"00"))* 訂單資料表格[訂單金額總計])</f>
        <v>810547</v>
      </c>
      <c r="P19" s="157">
        <f ca="1">SUMPRODUCT((訂單資料表格[業務員編號]=$J19)* (TEXT(訂單資料表格[訂單日期],"yyyymm")=YEAR(TODAY())&amp;TEXT(P$16,"00"))* 訂單資料表格[訂單金額總計])</f>
        <v>615499</v>
      </c>
      <c r="Q19" s="157">
        <f ca="1">SUMPRODUCT((訂單資料表格[業務員編號]=$J19)* (TEXT(訂單資料表格[訂單日期],"yyyymm")=YEAR(TODAY())&amp;TEXT(Q$16,"00"))* 訂單資料表格[訂單金額總計])</f>
        <v>166261</v>
      </c>
      <c r="R19" s="157">
        <f ca="1">SUMPRODUCT((訂單資料表格[業務員編號]=$J19)* (TEXT(訂單資料表格[訂單日期],"yyyymm")=YEAR(TODAY())&amp;TEXT(R$16,"00"))* 訂單資料表格[訂單金額總計])</f>
        <v>411555</v>
      </c>
      <c r="S19" s="157">
        <f ca="1">SUMPRODUCT((訂單資料表格[業務員編號]=$J19)* (TEXT(訂單資料表格[訂單日期],"yyyymm")=YEAR(TODAY())&amp;TEXT(S$16,"00"))* 訂單資料表格[訂單金額總計])</f>
        <v>529834</v>
      </c>
      <c r="T19" s="157">
        <f ca="1">SUMPRODUCT((訂單資料表格[業務員編號]=$J19)* (TEXT(訂單資料表格[訂單日期],"yyyymm")=YEAR(TODAY())&amp;TEXT(T$16,"00"))* 訂單資料表格[訂單金額總計])</f>
        <v>277404</v>
      </c>
      <c r="U19" s="157">
        <f ca="1">SUMPRODUCT((訂單資料表格[業務員編號]=$J19)* (TEXT(訂單資料表格[訂單日期],"yyyymm")=YEAR(TODAY())&amp;TEXT(U$16,"00"))* 訂單資料表格[訂單金額總計])</f>
        <v>1174664</v>
      </c>
      <c r="V19" s="156">
        <f ca="1">SUMPRODUCT((訂單資料表格[業務員編號]=$J19)* (TEXT(訂單資料表格[訂單日期],"yyyymm")=YEAR(TODAY())&amp;TEXT(V$16,"00"))* 訂單資料表格[訂單金額總計])</f>
        <v>281653</v>
      </c>
      <c r="W19" s="158">
        <f t="shared" ca="1" si="4"/>
        <v>5852528</v>
      </c>
    </row>
    <row r="20" spans="5:23" ht="19.899999999999999" customHeight="1" x14ac:dyDescent="0.25">
      <c r="E20" s="144" t="str">
        <v>EMP004</v>
      </c>
      <c r="F20" s="155">
        <f ca="1">SUMPRODUCT((訂單資料表格[業務員編號]=$E20)*(訂單資料表格[付款類型]=F$16)* (YEAR(訂單資料表格[訂單日期])=YEAR(TODAY()))* 訂單資料表格[訂單金額總計])</f>
        <v>3118475</v>
      </c>
      <c r="G20" s="156">
        <f ca="1">SUMPRODUCT((訂單資料表格[業務員編號]=$E20)*(訂單資料表格[付款類型]=G$16)* (YEAR(訂單資料表格[訂單日期])=YEAR(TODAY()))* 訂單資料表格[訂單金額總計])</f>
        <v>3941554</v>
      </c>
      <c r="H20" s="144">
        <f t="shared" ca="1" si="3"/>
        <v>7060029</v>
      </c>
      <c r="J20" s="144" t="str">
        <v>EMP004</v>
      </c>
      <c r="K20" s="155">
        <f ca="1">SUMPRODUCT((訂單資料表格[業務員編號]=$J20)* (TEXT(訂單資料表格[訂單日期],"yyyymm")=YEAR(TODAY())&amp;TEXT(K$16,"00"))* 訂單資料表格[訂單金額總計])</f>
        <v>1506468</v>
      </c>
      <c r="L20" s="157">
        <f ca="1">SUMPRODUCT((訂單資料表格[業務員編號]=$J20)* (TEXT(訂單資料表格[訂單日期],"yyyymm")=YEAR(TODAY())&amp;TEXT(L$16,"00"))* 訂單資料表格[訂單金額總計])</f>
        <v>635156</v>
      </c>
      <c r="M20" s="157">
        <f ca="1">SUMPRODUCT((訂單資料表格[業務員編號]=$J20)* (TEXT(訂單資料表格[訂單日期],"yyyymm")=YEAR(TODAY())&amp;TEXT(M$16,"00"))* 訂單資料表格[訂單金額總計])</f>
        <v>732033</v>
      </c>
      <c r="N20" s="157">
        <f ca="1">SUMPRODUCT((訂單資料表格[業務員編號]=$J20)* (TEXT(訂單資料表格[訂單日期],"yyyymm")=YEAR(TODAY())&amp;TEXT(N$16,"00"))* 訂單資料表格[訂單金額總計])</f>
        <v>560928</v>
      </c>
      <c r="O20" s="157">
        <f ca="1">SUMPRODUCT((訂單資料表格[業務員編號]=$J20)* (TEXT(訂單資料表格[訂單日期],"yyyymm")=YEAR(TODAY())&amp;TEXT(O$16,"00"))* 訂單資料表格[訂單金額總計])</f>
        <v>412019</v>
      </c>
      <c r="P20" s="157">
        <f ca="1">SUMPRODUCT((訂單資料表格[業務員編號]=$J20)* (TEXT(訂單資料表格[訂單日期],"yyyymm")=YEAR(TODAY())&amp;TEXT(P$16,"00"))* 訂單資料表格[訂單金額總計])</f>
        <v>287904</v>
      </c>
      <c r="Q20" s="157">
        <f ca="1">SUMPRODUCT((訂單資料表格[業務員編號]=$J20)* (TEXT(訂單資料表格[訂單日期],"yyyymm")=YEAR(TODAY())&amp;TEXT(Q$16,"00"))* 訂單資料表格[訂單金額總計])</f>
        <v>624523</v>
      </c>
      <c r="R20" s="157">
        <f ca="1">SUMPRODUCT((訂單資料表格[業務員編號]=$J20)* (TEXT(訂單資料表格[訂單日期],"yyyymm")=YEAR(TODAY())&amp;TEXT(R$16,"00"))* 訂單資料表格[訂單金額總計])</f>
        <v>223272</v>
      </c>
      <c r="S20" s="157">
        <f ca="1">SUMPRODUCT((訂單資料表格[業務員編號]=$J20)* (TEXT(訂單資料表格[訂單日期],"yyyymm")=YEAR(TODAY())&amp;TEXT(S$16,"00"))* 訂單資料表格[訂單金額總計])</f>
        <v>96714</v>
      </c>
      <c r="T20" s="157">
        <f ca="1">SUMPRODUCT((訂單資料表格[業務員編號]=$J20)* (TEXT(訂單資料表格[訂單日期],"yyyymm")=YEAR(TODAY())&amp;TEXT(T$16,"00"))* 訂單資料表格[訂單金額總計])</f>
        <v>557548</v>
      </c>
      <c r="U20" s="157">
        <f ca="1">SUMPRODUCT((訂單資料表格[業務員編號]=$J20)* (TEXT(訂單資料表格[訂單日期],"yyyymm")=YEAR(TODAY())&amp;TEXT(U$16,"00"))* 訂單資料表格[訂單金額總計])</f>
        <v>496190</v>
      </c>
      <c r="V20" s="156">
        <f ca="1">SUMPRODUCT((訂單資料表格[業務員編號]=$J20)* (TEXT(訂單資料表格[訂單日期],"yyyymm")=YEAR(TODAY())&amp;TEXT(V$16,"00"))* 訂單資料表格[訂單金額總計])</f>
        <v>927274</v>
      </c>
      <c r="W20" s="158">
        <f t="shared" ca="1" si="4"/>
        <v>7060029</v>
      </c>
    </row>
    <row r="21" spans="5:23" ht="19.899999999999999" customHeight="1" x14ac:dyDescent="0.25">
      <c r="E21" s="144" t="str">
        <v>EMP005</v>
      </c>
      <c r="F21" s="155">
        <f ca="1">SUMPRODUCT((訂單資料表格[業務員編號]=$E21)*(訂單資料表格[付款類型]=F$16)* (YEAR(訂單資料表格[訂單日期])=YEAR(TODAY()))* 訂單資料表格[訂單金額總計])</f>
        <v>3835209</v>
      </c>
      <c r="G21" s="156">
        <f ca="1">SUMPRODUCT((訂單資料表格[業務員編號]=$E21)*(訂單資料表格[付款類型]=G$16)* (YEAR(訂單資料表格[訂單日期])=YEAR(TODAY()))* 訂單資料表格[訂單金額總計])</f>
        <v>3468187</v>
      </c>
      <c r="H21" s="144">
        <f t="shared" ca="1" si="3"/>
        <v>7303396</v>
      </c>
      <c r="J21" s="144" t="str">
        <v>EMP005</v>
      </c>
      <c r="K21" s="155">
        <f ca="1">SUMPRODUCT((訂單資料表格[業務員編號]=$J21)* (TEXT(訂單資料表格[訂單日期],"yyyymm")=YEAR(TODAY())&amp;TEXT(K$16,"00"))* 訂單資料表格[訂單金額總計])</f>
        <v>429073</v>
      </c>
      <c r="L21" s="157">
        <f ca="1">SUMPRODUCT((訂單資料表格[業務員編號]=$J21)* (TEXT(訂單資料表格[訂單日期],"yyyymm")=YEAR(TODAY())&amp;TEXT(L$16,"00"))* 訂單資料表格[訂單金額總計])</f>
        <v>570383</v>
      </c>
      <c r="M21" s="157">
        <f ca="1">SUMPRODUCT((訂單資料表格[業務員編號]=$J21)* (TEXT(訂單資料表格[訂單日期],"yyyymm")=YEAR(TODAY())&amp;TEXT(M$16,"00"))* 訂單資料表格[訂單金額總計])</f>
        <v>546277</v>
      </c>
      <c r="N21" s="157">
        <f ca="1">SUMPRODUCT((訂單資料表格[業務員編號]=$J21)* (TEXT(訂單資料表格[訂單日期],"yyyymm")=YEAR(TODAY())&amp;TEXT(N$16,"00"))* 訂單資料表格[訂單金額總計])</f>
        <v>1241077</v>
      </c>
      <c r="O21" s="157">
        <f ca="1">SUMPRODUCT((訂單資料表格[業務員編號]=$J21)* (TEXT(訂單資料表格[訂單日期],"yyyymm")=YEAR(TODAY())&amp;TEXT(O$16,"00"))* 訂單資料表格[訂單金額總計])</f>
        <v>500727</v>
      </c>
      <c r="P21" s="157">
        <f ca="1">SUMPRODUCT((訂單資料表格[業務員編號]=$J21)* (TEXT(訂單資料表格[訂單日期],"yyyymm")=YEAR(TODAY())&amp;TEXT(P$16,"00"))* 訂單資料表格[訂單金額總計])</f>
        <v>300877</v>
      </c>
      <c r="Q21" s="157">
        <f ca="1">SUMPRODUCT((訂單資料表格[業務員編號]=$J21)* (TEXT(訂單資料表格[訂單日期],"yyyymm")=YEAR(TODAY())&amp;TEXT(Q$16,"00"))* 訂單資料表格[訂單金額總計])</f>
        <v>270771</v>
      </c>
      <c r="R21" s="157">
        <f ca="1">SUMPRODUCT((訂單資料表格[業務員編號]=$J21)* (TEXT(訂單資料表格[訂單日期],"yyyymm")=YEAR(TODAY())&amp;TEXT(R$16,"00"))* 訂單資料表格[訂單金額總計])</f>
        <v>405883</v>
      </c>
      <c r="S21" s="157">
        <f ca="1">SUMPRODUCT((訂單資料表格[業務員編號]=$J21)* (TEXT(訂單資料表格[訂單日期],"yyyymm")=YEAR(TODAY())&amp;TEXT(S$16,"00"))* 訂單資料表格[訂單金額總計])</f>
        <v>448302</v>
      </c>
      <c r="T21" s="157">
        <f ca="1">SUMPRODUCT((訂單資料表格[業務員編號]=$J21)* (TEXT(訂單資料表格[訂單日期],"yyyymm")=YEAR(TODAY())&amp;TEXT(T$16,"00"))* 訂單資料表格[訂單金額總計])</f>
        <v>900756</v>
      </c>
      <c r="U21" s="157">
        <f ca="1">SUMPRODUCT((訂單資料表格[業務員編號]=$J21)* (TEXT(訂單資料表格[訂單日期],"yyyymm")=YEAR(TODAY())&amp;TEXT(U$16,"00"))* 訂單資料表格[訂單金額總計])</f>
        <v>1247141</v>
      </c>
      <c r="V21" s="156">
        <f ca="1">SUMPRODUCT((訂單資料表格[業務員編號]=$J21)* (TEXT(訂單資料表格[訂單日期],"yyyymm")=YEAR(TODAY())&amp;TEXT(V$16,"00"))* 訂單資料表格[訂單金額總計])</f>
        <v>442129</v>
      </c>
      <c r="W21" s="158">
        <f t="shared" ca="1" si="4"/>
        <v>7303396</v>
      </c>
    </row>
    <row r="22" spans="5:23" ht="19.899999999999999" customHeight="1" x14ac:dyDescent="0.25">
      <c r="E22" s="144" t="str">
        <v>EMP006</v>
      </c>
      <c r="F22" s="155">
        <f ca="1">SUMPRODUCT((訂單資料表格[業務員編號]=$E22)*(訂單資料表格[付款類型]=F$16)* (YEAR(訂單資料表格[訂單日期])=YEAR(TODAY()))* 訂單資料表格[訂單金額總計])</f>
        <v>3289403</v>
      </c>
      <c r="G22" s="156">
        <f ca="1">SUMPRODUCT((訂單資料表格[業務員編號]=$E22)*(訂單資料表格[付款類型]=G$16)* (YEAR(訂單資料表格[訂單日期])=YEAR(TODAY()))* 訂單資料表格[訂單金額總計])</f>
        <v>5975611</v>
      </c>
      <c r="H22" s="144">
        <f t="shared" ca="1" si="3"/>
        <v>9265014</v>
      </c>
      <c r="J22" s="144" t="str">
        <v>EMP006</v>
      </c>
      <c r="K22" s="155">
        <f ca="1">SUMPRODUCT((訂單資料表格[業務員編號]=$J22)* (TEXT(訂單資料表格[訂單日期],"yyyymm")=YEAR(TODAY())&amp;TEXT(K$16,"00"))* 訂單資料表格[訂單金額總計])</f>
        <v>1272481</v>
      </c>
      <c r="L22" s="157">
        <f ca="1">SUMPRODUCT((訂單資料表格[業務員編號]=$J22)* (TEXT(訂單資料表格[訂單日期],"yyyymm")=YEAR(TODAY())&amp;TEXT(L$16,"00"))* 訂單資料表格[訂單金額總計])</f>
        <v>454985</v>
      </c>
      <c r="M22" s="157">
        <f ca="1">SUMPRODUCT((訂單資料表格[業務員編號]=$J22)* (TEXT(訂單資料表格[訂單日期],"yyyymm")=YEAR(TODAY())&amp;TEXT(M$16,"00"))* 訂單資料表格[訂單金額總計])</f>
        <v>524579</v>
      </c>
      <c r="N22" s="157">
        <f ca="1">SUMPRODUCT((訂單資料表格[業務員編號]=$J22)* (TEXT(訂單資料表格[訂單日期],"yyyymm")=YEAR(TODAY())&amp;TEXT(N$16,"00"))* 訂單資料表格[訂單金額總計])</f>
        <v>995936</v>
      </c>
      <c r="O22" s="157">
        <f ca="1">SUMPRODUCT((訂單資料表格[業務員編號]=$J22)* (TEXT(訂單資料表格[訂單日期],"yyyymm")=YEAR(TODAY())&amp;TEXT(O$16,"00"))* 訂單資料表格[訂單金額總計])</f>
        <v>1175844</v>
      </c>
      <c r="P22" s="157">
        <f ca="1">SUMPRODUCT((訂單資料表格[業務員編號]=$J22)* (TEXT(訂單資料表格[訂單日期],"yyyymm")=YEAR(TODAY())&amp;TEXT(P$16,"00"))* 訂單資料表格[訂單金額總計])</f>
        <v>794035</v>
      </c>
      <c r="Q22" s="157">
        <f ca="1">SUMPRODUCT((訂單資料表格[業務員編號]=$J22)* (TEXT(訂單資料表格[訂單日期],"yyyymm")=YEAR(TODAY())&amp;TEXT(Q$16,"00"))* 訂單資料表格[訂單金額總計])</f>
        <v>833233</v>
      </c>
      <c r="R22" s="157">
        <f ca="1">SUMPRODUCT((訂單資料表格[業務員編號]=$J22)* (TEXT(訂單資料表格[訂單日期],"yyyymm")=YEAR(TODAY())&amp;TEXT(R$16,"00"))* 訂單資料表格[訂單金額總計])</f>
        <v>939532</v>
      </c>
      <c r="S22" s="157">
        <f ca="1">SUMPRODUCT((訂單資料表格[業務員編號]=$J22)* (TEXT(訂單資料表格[訂單日期],"yyyymm")=YEAR(TODAY())&amp;TEXT(S$16,"00"))* 訂單資料表格[訂單金額總計])</f>
        <v>320012</v>
      </c>
      <c r="T22" s="157">
        <f ca="1">SUMPRODUCT((訂單資料表格[業務員編號]=$J22)* (TEXT(訂單資料表格[訂單日期],"yyyymm")=YEAR(TODAY())&amp;TEXT(T$16,"00"))* 訂單資料表格[訂單金額總計])</f>
        <v>677269</v>
      </c>
      <c r="U22" s="157">
        <f ca="1">SUMPRODUCT((訂單資料表格[業務員編號]=$J22)* (TEXT(訂單資料表格[訂單日期],"yyyymm")=YEAR(TODAY())&amp;TEXT(U$16,"00"))* 訂單資料表格[訂單金額總計])</f>
        <v>250742</v>
      </c>
      <c r="V22" s="156">
        <f ca="1">SUMPRODUCT((訂單資料表格[業務員編號]=$J22)* (TEXT(訂單資料表格[訂單日期],"yyyymm")=YEAR(TODAY())&amp;TEXT(V$16,"00"))* 訂單資料表格[訂單金額總計])</f>
        <v>1026366</v>
      </c>
      <c r="W22" s="158">
        <f t="shared" ca="1" si="4"/>
        <v>9265014</v>
      </c>
    </row>
    <row r="23" spans="5:23" ht="19.899999999999999" customHeight="1" x14ac:dyDescent="0.25">
      <c r="E23" s="144" t="str">
        <v>EMP007</v>
      </c>
      <c r="F23" s="155">
        <f ca="1">SUMPRODUCT((訂單資料表格[業務員編號]=$E23)*(訂單資料表格[付款類型]=F$16)* (YEAR(訂單資料表格[訂單日期])=YEAR(TODAY()))* 訂單資料表格[訂單金額總計])</f>
        <v>2500652</v>
      </c>
      <c r="G23" s="156">
        <f ca="1">SUMPRODUCT((訂單資料表格[業務員編號]=$E23)*(訂單資料表格[付款類型]=G$16)* (YEAR(訂單資料表格[訂單日期])=YEAR(TODAY()))* 訂單資料表格[訂單金額總計])</f>
        <v>4392760</v>
      </c>
      <c r="H23" s="144">
        <f t="shared" ca="1" si="3"/>
        <v>6893412</v>
      </c>
      <c r="J23" s="144" t="str">
        <v>EMP007</v>
      </c>
      <c r="K23" s="155">
        <f ca="1">SUMPRODUCT((訂單資料表格[業務員編號]=$J23)* (TEXT(訂單資料表格[訂單日期],"yyyymm")=YEAR(TODAY())&amp;TEXT(K$16,"00"))* 訂單資料表格[訂單金額總計])</f>
        <v>904052</v>
      </c>
      <c r="L23" s="157">
        <f ca="1">SUMPRODUCT((訂單資料表格[業務員編號]=$J23)* (TEXT(訂單資料表格[訂單日期],"yyyymm")=YEAR(TODAY())&amp;TEXT(L$16,"00"))* 訂單資料表格[訂單金額總計])</f>
        <v>258197</v>
      </c>
      <c r="M23" s="157">
        <f ca="1">SUMPRODUCT((訂單資料表格[業務員編號]=$J23)* (TEXT(訂單資料表格[訂單日期],"yyyymm")=YEAR(TODAY())&amp;TEXT(M$16,"00"))* 訂單資料表格[訂單金額總計])</f>
        <v>1070091</v>
      </c>
      <c r="N23" s="157">
        <f ca="1">SUMPRODUCT((訂單資料表格[業務員編號]=$J23)* (TEXT(訂單資料表格[訂單日期],"yyyymm")=YEAR(TODAY())&amp;TEXT(N$16,"00"))* 訂單資料表格[訂單金額總計])</f>
        <v>1042144</v>
      </c>
      <c r="O23" s="157">
        <f ca="1">SUMPRODUCT((訂單資料表格[業務員編號]=$J23)* (TEXT(訂單資料表格[訂單日期],"yyyymm")=YEAR(TODAY())&amp;TEXT(O$16,"00"))* 訂單資料表格[訂單金額總計])</f>
        <v>1173066</v>
      </c>
      <c r="P23" s="157">
        <f ca="1">SUMPRODUCT((訂單資料表格[業務員編號]=$J23)* (TEXT(訂單資料表格[訂單日期],"yyyymm")=YEAR(TODAY())&amp;TEXT(P$16,"00"))* 訂單資料表格[訂單金額總計])</f>
        <v>622281</v>
      </c>
      <c r="Q23" s="157">
        <f ca="1">SUMPRODUCT((訂單資料表格[業務員編號]=$J23)* (TEXT(訂單資料表格[訂單日期],"yyyymm")=YEAR(TODAY())&amp;TEXT(Q$16,"00"))* 訂單資料表格[訂單金額總計])</f>
        <v>619870</v>
      </c>
      <c r="R23" s="157">
        <f ca="1">SUMPRODUCT((訂單資料表格[業務員編號]=$J23)* (TEXT(訂單資料表格[訂單日期],"yyyymm")=YEAR(TODAY())&amp;TEXT(R$16,"00"))* 訂單資料表格[訂單金額總計])</f>
        <v>64235</v>
      </c>
      <c r="S23" s="157">
        <f ca="1">SUMPRODUCT((訂單資料表格[業務員編號]=$J23)* (TEXT(訂單資料表格[訂單日期],"yyyymm")=YEAR(TODAY())&amp;TEXT(S$16,"00"))* 訂單資料表格[訂單金額總計])</f>
        <v>340132</v>
      </c>
      <c r="T23" s="157">
        <f ca="1">SUMPRODUCT((訂單資料表格[業務員編號]=$J23)* (TEXT(訂單資料表格[訂單日期],"yyyymm")=YEAR(TODAY())&amp;TEXT(T$16,"00"))* 訂單資料表格[訂單金額總計])</f>
        <v>229473</v>
      </c>
      <c r="U23" s="157">
        <f ca="1">SUMPRODUCT((訂單資料表格[業務員編號]=$J23)* (TEXT(訂單資料表格[訂單日期],"yyyymm")=YEAR(TODAY())&amp;TEXT(U$16,"00"))* 訂單資料表格[訂單金額總計])</f>
        <v>177851</v>
      </c>
      <c r="V23" s="156">
        <f ca="1">SUMPRODUCT((訂單資料表格[業務員編號]=$J23)* (TEXT(訂單資料表格[訂單日期],"yyyymm")=YEAR(TODAY())&amp;TEXT(V$16,"00"))* 訂單資料表格[訂單金額總計])</f>
        <v>392020</v>
      </c>
      <c r="W23" s="158">
        <f t="shared" ca="1" si="4"/>
        <v>6893412</v>
      </c>
    </row>
    <row r="24" spans="5:23" ht="19.899999999999999" customHeight="1" x14ac:dyDescent="0.25">
      <c r="E24" s="144" t="str">
        <v>EMP008</v>
      </c>
      <c r="F24" s="155">
        <f ca="1">SUMPRODUCT((訂單資料表格[業務員編號]=$E24)*(訂單資料表格[付款類型]=F$16)* (YEAR(訂單資料表格[訂單日期])=YEAR(TODAY()))* 訂單資料表格[訂單金額總計])</f>
        <v>5070331</v>
      </c>
      <c r="G24" s="156">
        <f ca="1">SUMPRODUCT((訂單資料表格[業務員編號]=$E24)*(訂單資料表格[付款類型]=G$16)* (YEAR(訂單資料表格[訂單日期])=YEAR(TODAY()))* 訂單資料表格[訂單金額總計])</f>
        <v>3588975</v>
      </c>
      <c r="H24" s="144">
        <f t="shared" ca="1" si="3"/>
        <v>8659306</v>
      </c>
      <c r="J24" s="144" t="str">
        <v>EMP008</v>
      </c>
      <c r="K24" s="155">
        <f ca="1">SUMPRODUCT((訂單資料表格[業務員編號]=$J24)* (TEXT(訂單資料表格[訂單日期],"yyyymm")=YEAR(TODAY())&amp;TEXT(K$16,"00"))* 訂單資料表格[訂單金額總計])</f>
        <v>509642</v>
      </c>
      <c r="L24" s="157">
        <f ca="1">SUMPRODUCT((訂單資料表格[業務員編號]=$J24)* (TEXT(訂單資料表格[訂單日期],"yyyymm")=YEAR(TODAY())&amp;TEXT(L$16,"00"))* 訂單資料表格[訂單金額總計])</f>
        <v>452243</v>
      </c>
      <c r="M24" s="157">
        <f ca="1">SUMPRODUCT((訂單資料表格[業務員編號]=$J24)* (TEXT(訂單資料表格[訂單日期],"yyyymm")=YEAR(TODAY())&amp;TEXT(M$16,"00"))* 訂單資料表格[訂單金額總計])</f>
        <v>686247</v>
      </c>
      <c r="N24" s="157">
        <f ca="1">SUMPRODUCT((訂單資料表格[業務員編號]=$J24)* (TEXT(訂單資料表格[訂單日期],"yyyymm")=YEAR(TODAY())&amp;TEXT(N$16,"00"))* 訂單資料表格[訂單金額總計])</f>
        <v>57755</v>
      </c>
      <c r="O24" s="157">
        <f ca="1">SUMPRODUCT((訂單資料表格[業務員編號]=$J24)* (TEXT(訂單資料表格[訂單日期],"yyyymm")=YEAR(TODAY())&amp;TEXT(O$16,"00"))* 訂單資料表格[訂單金額總計])</f>
        <v>1789853</v>
      </c>
      <c r="P24" s="157">
        <f ca="1">SUMPRODUCT((訂單資料表格[業務員編號]=$J24)* (TEXT(訂單資料表格[訂單日期],"yyyymm")=YEAR(TODAY())&amp;TEXT(P$16,"00"))* 訂單資料表格[訂單金額總計])</f>
        <v>468868</v>
      </c>
      <c r="Q24" s="157">
        <f ca="1">SUMPRODUCT((訂單資料表格[業務員編號]=$J24)* (TEXT(訂單資料表格[訂單日期],"yyyymm")=YEAR(TODAY())&amp;TEXT(Q$16,"00"))* 訂單資料表格[訂單金額總計])</f>
        <v>1315730</v>
      </c>
      <c r="R24" s="157">
        <f ca="1">SUMPRODUCT((訂單資料表格[業務員編號]=$J24)* (TEXT(訂單資料表格[訂單日期],"yyyymm")=YEAR(TODAY())&amp;TEXT(R$16,"00"))* 訂單資料表格[訂單金額總計])</f>
        <v>587796</v>
      </c>
      <c r="S24" s="157">
        <f ca="1">SUMPRODUCT((訂單資料表格[業務員編號]=$J24)* (TEXT(訂單資料表格[訂單日期],"yyyymm")=YEAR(TODAY())&amp;TEXT(S$16,"00"))* 訂單資料表格[訂單金額總計])</f>
        <v>1429079</v>
      </c>
      <c r="T24" s="157">
        <f ca="1">SUMPRODUCT((訂單資料表格[業務員編號]=$J24)* (TEXT(訂單資料表格[訂單日期],"yyyymm")=YEAR(TODAY())&amp;TEXT(T$16,"00"))* 訂單資料表格[訂單金額總計])</f>
        <v>319666</v>
      </c>
      <c r="U24" s="157">
        <f ca="1">SUMPRODUCT((訂單資料表格[業務員編號]=$J24)* (TEXT(訂單資料表格[訂單日期],"yyyymm")=YEAR(TODAY())&amp;TEXT(U$16,"00"))* 訂單資料表格[訂單金額總計])</f>
        <v>616124</v>
      </c>
      <c r="V24" s="156">
        <f ca="1">SUMPRODUCT((訂單資料表格[業務員編號]=$J24)* (TEXT(訂單資料表格[訂單日期],"yyyymm")=YEAR(TODAY())&amp;TEXT(V$16,"00"))* 訂單資料表格[訂單金額總計])</f>
        <v>426303</v>
      </c>
      <c r="W24" s="158">
        <f t="shared" ca="1" si="4"/>
        <v>8659306</v>
      </c>
    </row>
    <row r="25" spans="5:23" ht="19.899999999999999" customHeight="1" thickBot="1" x14ac:dyDescent="0.3">
      <c r="E25" s="145" t="str">
        <v>EMP009</v>
      </c>
      <c r="F25" s="159">
        <f ca="1">SUMPRODUCT((訂單資料表格[業務員編號]=$E25)*(訂單資料表格[付款類型]=F$16)* (YEAR(訂單資料表格[訂單日期])=YEAR(TODAY()))* 訂單資料表格[訂單金額總計])</f>
        <v>2301118</v>
      </c>
      <c r="G25" s="160">
        <f ca="1">SUMPRODUCT((訂單資料表格[業務員編號]=$E25)*(訂單資料表格[付款類型]=G$16)* (YEAR(訂單資料表格[訂單日期])=YEAR(TODAY()))* 訂單資料表格[訂單金額總計])</f>
        <v>3792558</v>
      </c>
      <c r="H25" s="145">
        <f t="shared" ca="1" si="3"/>
        <v>6093676</v>
      </c>
      <c r="J25" s="148" t="str">
        <v>EMP009</v>
      </c>
      <c r="K25" s="161">
        <f ca="1">SUMPRODUCT((訂單資料表格[業務員編號]=$J25)* (TEXT(訂單資料表格[訂單日期],"yyyymm")=YEAR(TODAY())&amp;TEXT(K$16,"00"))* 訂單資料表格[訂單金額總計])</f>
        <v>919984</v>
      </c>
      <c r="L25" s="162">
        <f ca="1">SUMPRODUCT((訂單資料表格[業務員編號]=$J25)* (TEXT(訂單資料表格[訂單日期],"yyyymm")=YEAR(TODAY())&amp;TEXT(L$16,"00"))* 訂單資料表格[訂單金額總計])</f>
        <v>489970</v>
      </c>
      <c r="M25" s="162">
        <f ca="1">SUMPRODUCT((訂單資料表格[業務員編號]=$J25)* (TEXT(訂單資料表格[訂單日期],"yyyymm")=YEAR(TODAY())&amp;TEXT(M$16,"00"))* 訂單資料表格[訂單金額總計])</f>
        <v>143884</v>
      </c>
      <c r="N25" s="162">
        <f ca="1">SUMPRODUCT((訂單資料表格[業務員編號]=$J25)* (TEXT(訂單資料表格[訂單日期],"yyyymm")=YEAR(TODAY())&amp;TEXT(N$16,"00"))* 訂單資料表格[訂單金額總計])</f>
        <v>488535</v>
      </c>
      <c r="O25" s="162">
        <f ca="1">SUMPRODUCT((訂單資料表格[業務員編號]=$J25)* (TEXT(訂單資料表格[訂單日期],"yyyymm")=YEAR(TODAY())&amp;TEXT(O$16,"00"))* 訂單資料表格[訂單金額總計])</f>
        <v>194898</v>
      </c>
      <c r="P25" s="162">
        <f ca="1">SUMPRODUCT((訂單資料表格[業務員編號]=$J25)* (TEXT(訂單資料表格[訂單日期],"yyyymm")=YEAR(TODAY())&amp;TEXT(P$16,"00"))* 訂單資料表格[訂單金額總計])</f>
        <v>514820</v>
      </c>
      <c r="Q25" s="162">
        <f ca="1">SUMPRODUCT((訂單資料表格[業務員編號]=$J25)* (TEXT(訂單資料表格[訂單日期],"yyyymm")=YEAR(TODAY())&amp;TEXT(Q$16,"00"))* 訂單資料表格[訂單金額總計])</f>
        <v>195366</v>
      </c>
      <c r="R25" s="162">
        <f ca="1">SUMPRODUCT((訂單資料表格[業務員編號]=$J25)* (TEXT(訂單資料表格[訂單日期],"yyyymm")=YEAR(TODAY())&amp;TEXT(R$16,"00"))* 訂單資料表格[訂單金額總計])</f>
        <v>975226</v>
      </c>
      <c r="S25" s="162">
        <f ca="1">SUMPRODUCT((訂單資料表格[業務員編號]=$J25)* (TEXT(訂單資料表格[訂單日期],"yyyymm")=YEAR(TODAY())&amp;TEXT(S$16,"00"))* 訂單資料表格[訂單金額總計])</f>
        <v>663482</v>
      </c>
      <c r="T25" s="162">
        <f ca="1">SUMPRODUCT((訂單資料表格[業務員編號]=$J25)* (TEXT(訂單資料表格[訂單日期],"yyyymm")=YEAR(TODAY())&amp;TEXT(T$16,"00"))* 訂單資料表格[訂單金額總計])</f>
        <v>291958</v>
      </c>
      <c r="U25" s="162">
        <f ca="1">SUMPRODUCT((訂單資料表格[業務員編號]=$J25)* (TEXT(訂單資料表格[訂單日期],"yyyymm")=YEAR(TODAY())&amp;TEXT(U$16,"00"))* 訂單資料表格[訂單金額總計])</f>
        <v>318991</v>
      </c>
      <c r="V25" s="163">
        <f ca="1">SUMPRODUCT((訂單資料表格[業務員編號]=$J25)* (TEXT(訂單資料表格[訂單日期],"yyyymm")=YEAR(TODAY())&amp;TEXT(V$16,"00"))* 訂單資料表格[訂單金額總計])</f>
        <v>896562</v>
      </c>
      <c r="W25" s="164">
        <f t="shared" ca="1" si="4"/>
        <v>6093676</v>
      </c>
    </row>
    <row r="26" spans="5:23" ht="19.899999999999999" customHeight="1" thickBot="1" x14ac:dyDescent="0.3">
      <c r="E26" s="165" t="s">
        <v>1337</v>
      </c>
      <c r="F26" s="166">
        <f ca="1">SUM(F17:F25)</f>
        <v>33364715</v>
      </c>
      <c r="G26" s="167">
        <f ca="1">SUM(G17:G25)</f>
        <v>35245622</v>
      </c>
      <c r="H26" s="168">
        <f t="shared" ca="1" si="3"/>
        <v>68610337</v>
      </c>
      <c r="J26" s="165" t="s">
        <v>1337</v>
      </c>
      <c r="K26" s="166">
        <f t="shared" ref="K26:V26" ca="1" si="5">SUM(K17:K25)</f>
        <v>7873625</v>
      </c>
      <c r="L26" s="169">
        <f t="shared" ca="1" si="5"/>
        <v>5069763</v>
      </c>
      <c r="M26" s="169">
        <f t="shared" ca="1" si="5"/>
        <v>6431883</v>
      </c>
      <c r="N26" s="169">
        <f t="shared" ca="1" si="5"/>
        <v>8337673</v>
      </c>
      <c r="O26" s="169">
        <f t="shared" ca="1" si="5"/>
        <v>7160249</v>
      </c>
      <c r="P26" s="169">
        <f t="shared" ca="1" si="5"/>
        <v>4934755</v>
      </c>
      <c r="Q26" s="169">
        <f t="shared" ca="1" si="5"/>
        <v>4919559</v>
      </c>
      <c r="R26" s="169">
        <f t="shared" ca="1" si="5"/>
        <v>4313392</v>
      </c>
      <c r="S26" s="169">
        <f t="shared" ca="1" si="5"/>
        <v>4724578</v>
      </c>
      <c r="T26" s="169">
        <f t="shared" ca="1" si="5"/>
        <v>4253971</v>
      </c>
      <c r="U26" s="169">
        <f t="shared" ca="1" si="5"/>
        <v>5448915</v>
      </c>
      <c r="V26" s="170">
        <f t="shared" ca="1" si="5"/>
        <v>5141974</v>
      </c>
      <c r="W26" s="168">
        <f t="shared" ca="1" si="4"/>
        <v>68610337</v>
      </c>
    </row>
    <row r="27" spans="5:23" ht="19.899999999999999" customHeight="1" thickBot="1" x14ac:dyDescent="0.3"/>
    <row r="28" spans="5:23" ht="19.899999999999999" customHeight="1" x14ac:dyDescent="0.25">
      <c r="E28" s="240" t="s">
        <v>1340</v>
      </c>
      <c r="F28" s="241"/>
      <c r="G28" s="241"/>
      <c r="H28" s="242"/>
      <c r="J28" s="243" t="s">
        <v>1341</v>
      </c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</row>
    <row r="29" spans="5:23" ht="19.899999999999999" customHeight="1" x14ac:dyDescent="0.25">
      <c r="E29" s="142" t="str">
        <f t="array" ref="E29:E38">業務員資料表格[[#Headers],[#Data],[業務員編號]]</f>
        <v>業務員編號</v>
      </c>
      <c r="F29" s="146" t="s">
        <v>1335</v>
      </c>
      <c r="G29" s="146" t="s">
        <v>1336</v>
      </c>
      <c r="H29" s="147" t="s">
        <v>1337</v>
      </c>
      <c r="J29" s="142" t="str">
        <f t="array" ref="J29:J38">業務員資料表格[[#Headers],[#Data],[業務員編號]]</f>
        <v>業務員編號</v>
      </c>
      <c r="K29" s="186">
        <v>1</v>
      </c>
      <c r="L29" s="186">
        <v>2</v>
      </c>
      <c r="M29" s="186">
        <v>3</v>
      </c>
      <c r="N29" s="186">
        <v>4</v>
      </c>
      <c r="O29" s="186">
        <v>5</v>
      </c>
      <c r="P29" s="186">
        <v>6</v>
      </c>
      <c r="Q29" s="186">
        <v>7</v>
      </c>
      <c r="R29" s="186">
        <v>8</v>
      </c>
      <c r="S29" s="186">
        <v>9</v>
      </c>
      <c r="T29" s="186">
        <v>10</v>
      </c>
      <c r="U29" s="186">
        <v>11</v>
      </c>
      <c r="V29" s="186">
        <v>12</v>
      </c>
      <c r="W29" s="147" t="s">
        <v>1337</v>
      </c>
    </row>
    <row r="30" spans="5:23" ht="19.899999999999999" customHeight="1" x14ac:dyDescent="0.25">
      <c r="E30" s="143" t="str">
        <v>EMP001</v>
      </c>
      <c r="F30" s="151">
        <f ca="1">SUMIFS(訂單資料表格[訂單金額總計],訂單資料表格[業務員編號],$E30,訂單資料表格[付款類型],F$29,訂單資料表格[訂單日期],"&gt;="&amp;DATE(YEAR(TODAY()),1,1))</f>
        <v>5870628</v>
      </c>
      <c r="G30" s="152">
        <f ca="1">SUMIFS(訂單資料表格[訂單金額總計],訂單資料表格[業務員編號],$E30,訂單資料表格[付款類型],G$29,訂單資料表格[訂單日期],"&gt;="&amp;DATE(YEAR(TODAY()),1,1))</f>
        <v>4234534</v>
      </c>
      <c r="H30" s="143">
        <f t="shared" ref="H30:H39" ca="1" si="6">SUM(F30:G30)</f>
        <v>10105162</v>
      </c>
      <c r="J30" s="143" t="str">
        <v>EMP001</v>
      </c>
      <c r="K30" s="151">
        <f ca="1">SUMIFS(訂單資料表格[訂單金額總計],訂單資料表格[業務員編號],$J30,訂單資料表格[訂單日期],"&gt;="&amp;DATE(YEAR(TODAY()),K$29,1),訂單資料表格[訂單日期],"&lt;="&amp;EOMONTH(DATE(YEAR(TODAY()),K$29,1),0))</f>
        <v>1514850</v>
      </c>
      <c r="L30" s="153">
        <f ca="1">SUMIFS(訂單資料表格[訂單金額總計],訂單資料表格[業務員編號],$J30,訂單資料表格[訂單日期],"&gt;="&amp;DATE(YEAR(TODAY()),L$29,1),訂單資料表格[訂單日期],"&lt;="&amp;EOMONTH(DATE(YEAR(TODAY()),L$29,1),0))</f>
        <v>1338044</v>
      </c>
      <c r="M30" s="153">
        <f ca="1">SUMIFS(訂單資料表格[訂單金額總計],訂單資料表格[業務員編號],$J30,訂單資料表格[訂單日期],"&gt;="&amp;DATE(YEAR(TODAY()),M$29,1),訂單資料表格[訂單日期],"&lt;="&amp;EOMONTH(DATE(YEAR(TODAY()),M$29,1),0))</f>
        <v>906349</v>
      </c>
      <c r="N30" s="153">
        <f ca="1">SUMIFS(訂單資料表格[訂單金額總計],訂單資料表格[業務員編號],$J30,訂單資料表格[訂單日期],"&gt;="&amp;DATE(YEAR(TODAY()),N$29,1),訂單資料表格[訂單日期],"&lt;="&amp;EOMONTH(DATE(YEAR(TODAY()),N$29,1),0))</f>
        <v>1688740</v>
      </c>
      <c r="O30" s="153">
        <f ca="1">SUMIFS(訂單資料表格[訂單金額總計],訂單資料表格[業務員編號],$J30,訂單資料表格[訂單日期],"&gt;="&amp;DATE(YEAR(TODAY()),O$29,1),訂單資料表格[訂單日期],"&lt;="&amp;EOMONTH(DATE(YEAR(TODAY()),O$29,1),0))</f>
        <v>526674</v>
      </c>
      <c r="P30" s="153">
        <f ca="1">SUMIFS(訂單資料表格[訂單金額總計],訂單資料表格[業務員編號],$J30,訂單資料表格[訂單日期],"&gt;="&amp;DATE(YEAR(TODAY()),P$29,1),訂單資料表格[訂單日期],"&lt;="&amp;EOMONTH(DATE(YEAR(TODAY()),P$29,1),0))</f>
        <v>789093</v>
      </c>
      <c r="Q30" s="153">
        <f ca="1">SUMIFS(訂單資料表格[訂單金額總計],訂單資料表格[業務員編號],$J30,訂單資料表格[訂單日期],"&gt;="&amp;DATE(YEAR(TODAY()),Q$29,1),訂單資料表格[訂單日期],"&lt;="&amp;EOMONTH(DATE(YEAR(TODAY()),Q$29,1),0))</f>
        <v>570218</v>
      </c>
      <c r="R30" s="153">
        <f ca="1">SUMIFS(訂單資料表格[訂單金額總計],訂單資料表格[業務員編號],$J30,訂單資料表格[訂單日期],"&gt;="&amp;DATE(YEAR(TODAY()),R$29,1),訂單資料表格[訂單日期],"&lt;="&amp;EOMONTH(DATE(YEAR(TODAY()),R$29,1),0))</f>
        <v>333423</v>
      </c>
      <c r="S30" s="153">
        <f ca="1">SUMIFS(訂單資料表格[訂單金額總計],訂單資料表格[業務員編號],$J30,訂單資料表格[訂單日期],"&gt;="&amp;DATE(YEAR(TODAY()),S$29,1),訂單資料表格[訂單日期],"&lt;="&amp;EOMONTH(DATE(YEAR(TODAY()),S$29,1),0))</f>
        <v>595381</v>
      </c>
      <c r="T30" s="153">
        <f ca="1">SUMIFS(訂單資料表格[訂單金額總計],訂單資料表格[業務員編號],$J30,訂單資料表格[訂單日期],"&gt;="&amp;DATE(YEAR(TODAY()),T$29,1),訂單資料表格[訂單日期],"&lt;="&amp;EOMONTH(DATE(YEAR(TODAY()),T$29,1),0))</f>
        <v>774851</v>
      </c>
      <c r="U30" s="153">
        <f ca="1">SUMIFS(訂單資料表格[訂單金額總計],訂單資料表格[業務員編號],$J30,訂單資料表格[訂單日期],"&gt;="&amp;DATE(YEAR(TODAY()),U$29,1),訂單資料表格[訂單日期],"&lt;="&amp;EOMONTH(DATE(YEAR(TODAY()),U$29,1),0))</f>
        <v>718084</v>
      </c>
      <c r="V30" s="152">
        <f ca="1">SUMIFS(訂單資料表格[訂單金額總計],訂單資料表格[業務員編號],$J30,訂單資料表格[訂單日期],"&gt;="&amp;DATE(YEAR(TODAY()),V$29,1),訂單資料表格[訂單日期],"&lt;="&amp;EOMONTH(DATE(YEAR(TODAY()),V$29,1),0))</f>
        <v>349455</v>
      </c>
      <c r="W30" s="154">
        <f t="shared" ref="W30:W39" ca="1" si="7">SUM(K30:V30)</f>
        <v>10105162</v>
      </c>
    </row>
    <row r="31" spans="5:23" ht="19.899999999999999" customHeight="1" x14ac:dyDescent="0.25">
      <c r="E31" s="144" t="str">
        <v>EMP002</v>
      </c>
      <c r="F31" s="155">
        <f ca="1">SUMIFS(訂單資料表格[訂單金額總計],訂單資料表格[業務員編號],$E31,訂單資料表格[付款類型],F$29,訂單資料表格[訂單日期],"&gt;="&amp;DATE(YEAR(TODAY()),1,1))</f>
        <v>4586616</v>
      </c>
      <c r="G31" s="156">
        <f ca="1">SUMIFS(訂單資料表格[訂單金額總計],訂單資料表格[業務員編號],$E31,訂單資料表格[付款類型],G$29,訂單資料表格[訂單日期],"&gt;="&amp;DATE(YEAR(TODAY()),1,1))</f>
        <v>2791198</v>
      </c>
      <c r="H31" s="144">
        <f t="shared" ca="1" si="6"/>
        <v>7377814</v>
      </c>
      <c r="J31" s="144" t="str">
        <v>EMP002</v>
      </c>
      <c r="K31" s="155">
        <f ca="1">SUMIFS(訂單資料表格[訂單金額總計],訂單資料表格[業務員編號],$J31,訂單資料表格[訂單日期],"&gt;="&amp;DATE(YEAR(TODAY()),K$29,1),訂單資料表格[訂單日期],"&lt;="&amp;EOMONTH(DATE(YEAR(TODAY()),K$29,1),0))</f>
        <v>371710</v>
      </c>
      <c r="L31" s="157">
        <f ca="1">SUMIFS(訂單資料表格[訂單金額總計],訂單資料表格[業務員編號],$J31,訂單資料表格[訂單日期],"&gt;="&amp;DATE(YEAR(TODAY()),L$29,1),訂單資料表格[訂單日期],"&lt;="&amp;EOMONTH(DATE(YEAR(TODAY()),L$29,1),0))</f>
        <v>557637</v>
      </c>
      <c r="M31" s="157">
        <f ca="1">SUMIFS(訂單資料表格[訂單金額總計],訂單資料表格[業務員編號],$J31,訂單資料表格[訂單日期],"&gt;="&amp;DATE(YEAR(TODAY()),M$29,1),訂單資料表格[訂單日期],"&lt;="&amp;EOMONTH(DATE(YEAR(TODAY()),M$29,1),0))</f>
        <v>1457700</v>
      </c>
      <c r="N31" s="157">
        <f ca="1">SUMIFS(訂單資料表格[訂單金額總計],訂單資料表格[業務員編號],$J31,訂單資料表格[訂單日期],"&gt;="&amp;DATE(YEAR(TODAY()),N$29,1),訂單資料表格[訂單日期],"&lt;="&amp;EOMONTH(DATE(YEAR(TODAY()),N$29,1),0))</f>
        <v>1800683</v>
      </c>
      <c r="O31" s="157">
        <f ca="1">SUMIFS(訂單資料表格[訂單金額總計],訂單資料表格[業務員編號],$J31,訂單資料表格[訂單日期],"&gt;="&amp;DATE(YEAR(TODAY()),O$29,1),訂單資料表格[訂單日期],"&lt;="&amp;EOMONTH(DATE(YEAR(TODAY()),O$29,1),0))</f>
        <v>576621</v>
      </c>
      <c r="P31" s="157">
        <f ca="1">SUMIFS(訂單資料表格[訂單金額總計],訂單資料表格[業務員編號],$J31,訂單資料表格[訂單日期],"&gt;="&amp;DATE(YEAR(TODAY()),P$29,1),訂單資料表格[訂單日期],"&lt;="&amp;EOMONTH(DATE(YEAR(TODAY()),P$29,1),0))</f>
        <v>541378</v>
      </c>
      <c r="Q31" s="157">
        <f ca="1">SUMIFS(訂單資料表格[訂單金額總計],訂單資料表格[業務員編號],$J31,訂單資料表格[訂單日期],"&gt;="&amp;DATE(YEAR(TODAY()),Q$29,1),訂單資料表格[訂單日期],"&lt;="&amp;EOMONTH(DATE(YEAR(TODAY()),Q$29,1),0))</f>
        <v>323587</v>
      </c>
      <c r="R31" s="157">
        <f ca="1">SUMIFS(訂單資料表格[訂單金額總計],訂單資料表格[業務員編號],$J31,訂單資料表格[訂單日期],"&gt;="&amp;DATE(YEAR(TODAY()),R$29,1),訂單資料表格[訂單日期],"&lt;="&amp;EOMONTH(DATE(YEAR(TODAY()),R$29,1),0))</f>
        <v>372470</v>
      </c>
      <c r="S31" s="157">
        <f ca="1">SUMIFS(訂單資料表格[訂單金額總計],訂單資料表格[業務員編號],$J31,訂單資料表格[訂單日期],"&gt;="&amp;DATE(YEAR(TODAY()),S$29,1),訂單資料表格[訂單日期],"&lt;="&amp;EOMONTH(DATE(YEAR(TODAY()),S$29,1),0))</f>
        <v>301642</v>
      </c>
      <c r="T31" s="157">
        <f ca="1">SUMIFS(訂單資料表格[訂單金額總計],訂單資料表格[業務員編號],$J31,訂單資料表格[訂單日期],"&gt;="&amp;DATE(YEAR(TODAY()),T$29,1),訂單資料表格[訂單日期],"&lt;="&amp;EOMONTH(DATE(YEAR(TODAY()),T$29,1),0))</f>
        <v>225046</v>
      </c>
      <c r="U31" s="157">
        <f ca="1">SUMIFS(訂單資料表格[訂單金額總計],訂單資料表格[業務員編號],$J31,訂單資料表格[訂單日期],"&gt;="&amp;DATE(YEAR(TODAY()),U$29,1),訂單資料表格[訂單日期],"&lt;="&amp;EOMONTH(DATE(YEAR(TODAY()),U$29,1),0))</f>
        <v>449128</v>
      </c>
      <c r="V31" s="156">
        <f ca="1">SUMIFS(訂單資料表格[訂單金額總計],訂單資料表格[業務員編號],$J31,訂單資料表格[訂單日期],"&gt;="&amp;DATE(YEAR(TODAY()),V$29,1),訂單資料表格[訂單日期],"&lt;="&amp;EOMONTH(DATE(YEAR(TODAY()),V$29,1),0))</f>
        <v>400212</v>
      </c>
      <c r="W31" s="158">
        <f t="shared" ca="1" si="7"/>
        <v>7377814</v>
      </c>
    </row>
    <row r="32" spans="5:23" ht="19.899999999999999" customHeight="1" x14ac:dyDescent="0.25">
      <c r="E32" s="144" t="str">
        <v>EMP003</v>
      </c>
      <c r="F32" s="155">
        <f ca="1">SUMIFS(訂單資料表格[訂單金額總計],訂單資料表格[業務員編號],$E32,訂單資料表格[付款類型],F$29,訂單資料表格[訂單日期],"&gt;="&amp;DATE(YEAR(TODAY()),1,1))</f>
        <v>2792283</v>
      </c>
      <c r="G32" s="156">
        <f ca="1">SUMIFS(訂單資料表格[訂單金額總計],訂單資料表格[業務員編號],$E32,訂單資料表格[付款類型],G$29,訂單資料表格[訂單日期],"&gt;="&amp;DATE(YEAR(TODAY()),1,1))</f>
        <v>3060245</v>
      </c>
      <c r="H32" s="144">
        <f t="shared" ca="1" si="6"/>
        <v>5852528</v>
      </c>
      <c r="J32" s="144" t="str">
        <v>EMP003</v>
      </c>
      <c r="K32" s="155">
        <f ca="1">SUMIFS(訂單資料表格[訂單金額總計],訂單資料表格[業務員編號],$J32,訂單資料表格[訂單日期],"&gt;="&amp;DATE(YEAR(TODAY()),K$29,1),訂單資料表格[訂單日期],"&lt;="&amp;EOMONTH(DATE(YEAR(TODAY()),K$29,1),0))</f>
        <v>445365</v>
      </c>
      <c r="L32" s="157">
        <f ca="1">SUMIFS(訂單資料表格[訂單金額總計],訂單資料表格[業務員編號],$J32,訂單資料表格[訂單日期],"&gt;="&amp;DATE(YEAR(TODAY()),L$29,1),訂單資料表格[訂單日期],"&lt;="&amp;EOMONTH(DATE(YEAR(TODAY()),L$29,1),0))</f>
        <v>313148</v>
      </c>
      <c r="M32" s="157">
        <f ca="1">SUMIFS(訂單資料表格[訂單金額總計],訂單資料表格[業務員編號],$J32,訂單資料表格[訂單日期],"&gt;="&amp;DATE(YEAR(TODAY()),M$29,1),訂單資料表格[訂單日期],"&lt;="&amp;EOMONTH(DATE(YEAR(TODAY()),M$29,1),0))</f>
        <v>364723</v>
      </c>
      <c r="N32" s="157">
        <f ca="1">SUMIFS(訂單資料表格[訂單金額總計],訂單資料表格[業務員編號],$J32,訂單資料表格[訂單日期],"&gt;="&amp;DATE(YEAR(TODAY()),N$29,1),訂單資料表格[訂單日期],"&lt;="&amp;EOMONTH(DATE(YEAR(TODAY()),N$29,1),0))</f>
        <v>461875</v>
      </c>
      <c r="O32" s="157">
        <f ca="1">SUMIFS(訂單資料表格[訂單金額總計],訂單資料表格[業務員編號],$J32,訂單資料表格[訂單日期],"&gt;="&amp;DATE(YEAR(TODAY()),O$29,1),訂單資料表格[訂單日期],"&lt;="&amp;EOMONTH(DATE(YEAR(TODAY()),O$29,1),0))</f>
        <v>810547</v>
      </c>
      <c r="P32" s="157">
        <f ca="1">SUMIFS(訂單資料表格[訂單金額總計],訂單資料表格[業務員編號],$J32,訂單資料表格[訂單日期],"&gt;="&amp;DATE(YEAR(TODAY()),P$29,1),訂單資料表格[訂單日期],"&lt;="&amp;EOMONTH(DATE(YEAR(TODAY()),P$29,1),0))</f>
        <v>615499</v>
      </c>
      <c r="Q32" s="157">
        <f ca="1">SUMIFS(訂單資料表格[訂單金額總計],訂單資料表格[業務員編號],$J32,訂單資料表格[訂單日期],"&gt;="&amp;DATE(YEAR(TODAY()),Q$29,1),訂單資料表格[訂單日期],"&lt;="&amp;EOMONTH(DATE(YEAR(TODAY()),Q$29,1),0))</f>
        <v>166261</v>
      </c>
      <c r="R32" s="157">
        <f ca="1">SUMIFS(訂單資料表格[訂單金額總計],訂單資料表格[業務員編號],$J32,訂單資料表格[訂單日期],"&gt;="&amp;DATE(YEAR(TODAY()),R$29,1),訂單資料表格[訂單日期],"&lt;="&amp;EOMONTH(DATE(YEAR(TODAY()),R$29,1),0))</f>
        <v>411555</v>
      </c>
      <c r="S32" s="157">
        <f ca="1">SUMIFS(訂單資料表格[訂單金額總計],訂單資料表格[業務員編號],$J32,訂單資料表格[訂單日期],"&gt;="&amp;DATE(YEAR(TODAY()),S$29,1),訂單資料表格[訂單日期],"&lt;="&amp;EOMONTH(DATE(YEAR(TODAY()),S$29,1),0))</f>
        <v>529834</v>
      </c>
      <c r="T32" s="157">
        <f ca="1">SUMIFS(訂單資料表格[訂單金額總計],訂單資料表格[業務員編號],$J32,訂單資料表格[訂單日期],"&gt;="&amp;DATE(YEAR(TODAY()),T$29,1),訂單資料表格[訂單日期],"&lt;="&amp;EOMONTH(DATE(YEAR(TODAY()),T$29,1),0))</f>
        <v>277404</v>
      </c>
      <c r="U32" s="157">
        <f ca="1">SUMIFS(訂單資料表格[訂單金額總計],訂單資料表格[業務員編號],$J32,訂單資料表格[訂單日期],"&gt;="&amp;DATE(YEAR(TODAY()),U$29,1),訂單資料表格[訂單日期],"&lt;="&amp;EOMONTH(DATE(YEAR(TODAY()),U$29,1),0))</f>
        <v>1174664</v>
      </c>
      <c r="V32" s="156">
        <f ca="1">SUMIFS(訂單資料表格[訂單金額總計],訂單資料表格[業務員編號],$J32,訂單資料表格[訂單日期],"&gt;="&amp;DATE(YEAR(TODAY()),V$29,1),訂單資料表格[訂單日期],"&lt;="&amp;EOMONTH(DATE(YEAR(TODAY()),V$29,1),0))</f>
        <v>281653</v>
      </c>
      <c r="W32" s="158">
        <f t="shared" ca="1" si="7"/>
        <v>5852528</v>
      </c>
    </row>
    <row r="33" spans="5:23" ht="19.899999999999999" customHeight="1" x14ac:dyDescent="0.25">
      <c r="E33" s="144" t="str">
        <v>EMP004</v>
      </c>
      <c r="F33" s="155">
        <f ca="1">SUMIFS(訂單資料表格[訂單金額總計],訂單資料表格[業務員編號],$E33,訂單資料表格[付款類型],F$29,訂單資料表格[訂單日期],"&gt;="&amp;DATE(YEAR(TODAY()),1,1))</f>
        <v>3118475</v>
      </c>
      <c r="G33" s="156">
        <f ca="1">SUMIFS(訂單資料表格[訂單金額總計],訂單資料表格[業務員編號],$E33,訂單資料表格[付款類型],G$29,訂單資料表格[訂單日期],"&gt;="&amp;DATE(YEAR(TODAY()),1,1))</f>
        <v>3941554</v>
      </c>
      <c r="H33" s="144">
        <f t="shared" ca="1" si="6"/>
        <v>7060029</v>
      </c>
      <c r="J33" s="144" t="str">
        <v>EMP004</v>
      </c>
      <c r="K33" s="155">
        <f ca="1">SUMIFS(訂單資料表格[訂單金額總計],訂單資料表格[業務員編號],$J33,訂單資料表格[訂單日期],"&gt;="&amp;DATE(YEAR(TODAY()),K$29,1),訂單資料表格[訂單日期],"&lt;="&amp;EOMONTH(DATE(YEAR(TODAY()),K$29,1),0))</f>
        <v>1506468</v>
      </c>
      <c r="L33" s="157">
        <f ca="1">SUMIFS(訂單資料表格[訂單金額總計],訂單資料表格[業務員編號],$J33,訂單資料表格[訂單日期],"&gt;="&amp;DATE(YEAR(TODAY()),L$29,1),訂單資料表格[訂單日期],"&lt;="&amp;EOMONTH(DATE(YEAR(TODAY()),L$29,1),0))</f>
        <v>635156</v>
      </c>
      <c r="M33" s="157">
        <f ca="1">SUMIFS(訂單資料表格[訂單金額總計],訂單資料表格[業務員編號],$J33,訂單資料表格[訂單日期],"&gt;="&amp;DATE(YEAR(TODAY()),M$29,1),訂單資料表格[訂單日期],"&lt;="&amp;EOMONTH(DATE(YEAR(TODAY()),M$29,1),0))</f>
        <v>732033</v>
      </c>
      <c r="N33" s="157">
        <f ca="1">SUMIFS(訂單資料表格[訂單金額總計],訂單資料表格[業務員編號],$J33,訂單資料表格[訂單日期],"&gt;="&amp;DATE(YEAR(TODAY()),N$29,1),訂單資料表格[訂單日期],"&lt;="&amp;EOMONTH(DATE(YEAR(TODAY()),N$29,1),0))</f>
        <v>560928</v>
      </c>
      <c r="O33" s="157">
        <f ca="1">SUMIFS(訂單資料表格[訂單金額總計],訂單資料表格[業務員編號],$J33,訂單資料表格[訂單日期],"&gt;="&amp;DATE(YEAR(TODAY()),O$29,1),訂單資料表格[訂單日期],"&lt;="&amp;EOMONTH(DATE(YEAR(TODAY()),O$29,1),0))</f>
        <v>412019</v>
      </c>
      <c r="P33" s="157">
        <f ca="1">SUMIFS(訂單資料表格[訂單金額總計],訂單資料表格[業務員編號],$J33,訂單資料表格[訂單日期],"&gt;="&amp;DATE(YEAR(TODAY()),P$29,1),訂單資料表格[訂單日期],"&lt;="&amp;EOMONTH(DATE(YEAR(TODAY()),P$29,1),0))</f>
        <v>287904</v>
      </c>
      <c r="Q33" s="157">
        <f ca="1">SUMIFS(訂單資料表格[訂單金額總計],訂單資料表格[業務員編號],$J33,訂單資料表格[訂單日期],"&gt;="&amp;DATE(YEAR(TODAY()),Q$29,1),訂單資料表格[訂單日期],"&lt;="&amp;EOMONTH(DATE(YEAR(TODAY()),Q$29,1),0))</f>
        <v>624523</v>
      </c>
      <c r="R33" s="157">
        <f ca="1">SUMIFS(訂單資料表格[訂單金額總計],訂單資料表格[業務員編號],$J33,訂單資料表格[訂單日期],"&gt;="&amp;DATE(YEAR(TODAY()),R$29,1),訂單資料表格[訂單日期],"&lt;="&amp;EOMONTH(DATE(YEAR(TODAY()),R$29,1),0))</f>
        <v>223272</v>
      </c>
      <c r="S33" s="157">
        <f ca="1">SUMIFS(訂單資料表格[訂單金額總計],訂單資料表格[業務員編號],$J33,訂單資料表格[訂單日期],"&gt;="&amp;DATE(YEAR(TODAY()),S$29,1),訂單資料表格[訂單日期],"&lt;="&amp;EOMONTH(DATE(YEAR(TODAY()),S$29,1),0))</f>
        <v>96714</v>
      </c>
      <c r="T33" s="157">
        <f ca="1">SUMIFS(訂單資料表格[訂單金額總計],訂單資料表格[業務員編號],$J33,訂單資料表格[訂單日期],"&gt;="&amp;DATE(YEAR(TODAY()),T$29,1),訂單資料表格[訂單日期],"&lt;="&amp;EOMONTH(DATE(YEAR(TODAY()),T$29,1),0))</f>
        <v>557548</v>
      </c>
      <c r="U33" s="157">
        <f ca="1">SUMIFS(訂單資料表格[訂單金額總計],訂單資料表格[業務員編號],$J33,訂單資料表格[訂單日期],"&gt;="&amp;DATE(YEAR(TODAY()),U$29,1),訂單資料表格[訂單日期],"&lt;="&amp;EOMONTH(DATE(YEAR(TODAY()),U$29,1),0))</f>
        <v>496190</v>
      </c>
      <c r="V33" s="156">
        <f ca="1">SUMIFS(訂單資料表格[訂單金額總計],訂單資料表格[業務員編號],$J33,訂單資料表格[訂單日期],"&gt;="&amp;DATE(YEAR(TODAY()),V$29,1),訂單資料表格[訂單日期],"&lt;="&amp;EOMONTH(DATE(YEAR(TODAY()),V$29,1),0))</f>
        <v>927274</v>
      </c>
      <c r="W33" s="158">
        <f t="shared" ca="1" si="7"/>
        <v>7060029</v>
      </c>
    </row>
    <row r="34" spans="5:23" ht="19.899999999999999" customHeight="1" x14ac:dyDescent="0.25">
      <c r="E34" s="144" t="str">
        <v>EMP005</v>
      </c>
      <c r="F34" s="155">
        <f ca="1">SUMIFS(訂單資料表格[訂單金額總計],訂單資料表格[業務員編號],$E34,訂單資料表格[付款類型],F$29,訂單資料表格[訂單日期],"&gt;="&amp;DATE(YEAR(TODAY()),1,1))</f>
        <v>3835209</v>
      </c>
      <c r="G34" s="156">
        <f ca="1">SUMIFS(訂單資料表格[訂單金額總計],訂單資料表格[業務員編號],$E34,訂單資料表格[付款類型],G$29,訂單資料表格[訂單日期],"&gt;="&amp;DATE(YEAR(TODAY()),1,1))</f>
        <v>3468187</v>
      </c>
      <c r="H34" s="144">
        <f t="shared" ca="1" si="6"/>
        <v>7303396</v>
      </c>
      <c r="J34" s="144" t="str">
        <v>EMP005</v>
      </c>
      <c r="K34" s="155">
        <f ca="1">SUMIFS(訂單資料表格[訂單金額總計],訂單資料表格[業務員編號],$J34,訂單資料表格[訂單日期],"&gt;="&amp;DATE(YEAR(TODAY()),K$29,1),訂單資料表格[訂單日期],"&lt;="&amp;EOMONTH(DATE(YEAR(TODAY()),K$29,1),0))</f>
        <v>429073</v>
      </c>
      <c r="L34" s="157">
        <f ca="1">SUMIFS(訂單資料表格[訂單金額總計],訂單資料表格[業務員編號],$J34,訂單資料表格[訂單日期],"&gt;="&amp;DATE(YEAR(TODAY()),L$29,1),訂單資料表格[訂單日期],"&lt;="&amp;EOMONTH(DATE(YEAR(TODAY()),L$29,1),0))</f>
        <v>570383</v>
      </c>
      <c r="M34" s="157">
        <f ca="1">SUMIFS(訂單資料表格[訂單金額總計],訂單資料表格[業務員編號],$J34,訂單資料表格[訂單日期],"&gt;="&amp;DATE(YEAR(TODAY()),M$29,1),訂單資料表格[訂單日期],"&lt;="&amp;EOMONTH(DATE(YEAR(TODAY()),M$29,1),0))</f>
        <v>546277</v>
      </c>
      <c r="N34" s="157">
        <f ca="1">SUMIFS(訂單資料表格[訂單金額總計],訂單資料表格[業務員編號],$J34,訂單資料表格[訂單日期],"&gt;="&amp;DATE(YEAR(TODAY()),N$29,1),訂單資料表格[訂單日期],"&lt;="&amp;EOMONTH(DATE(YEAR(TODAY()),N$29,1),0))</f>
        <v>1241077</v>
      </c>
      <c r="O34" s="157">
        <f ca="1">SUMIFS(訂單資料表格[訂單金額總計],訂單資料表格[業務員編號],$J34,訂單資料表格[訂單日期],"&gt;="&amp;DATE(YEAR(TODAY()),O$29,1),訂單資料表格[訂單日期],"&lt;="&amp;EOMONTH(DATE(YEAR(TODAY()),O$29,1),0))</f>
        <v>500727</v>
      </c>
      <c r="P34" s="157">
        <f ca="1">SUMIFS(訂單資料表格[訂單金額總計],訂單資料表格[業務員編號],$J34,訂單資料表格[訂單日期],"&gt;="&amp;DATE(YEAR(TODAY()),P$29,1),訂單資料表格[訂單日期],"&lt;="&amp;EOMONTH(DATE(YEAR(TODAY()),P$29,1),0))</f>
        <v>300877</v>
      </c>
      <c r="Q34" s="157">
        <f ca="1">SUMIFS(訂單資料表格[訂單金額總計],訂單資料表格[業務員編號],$J34,訂單資料表格[訂單日期],"&gt;="&amp;DATE(YEAR(TODAY()),Q$29,1),訂單資料表格[訂單日期],"&lt;="&amp;EOMONTH(DATE(YEAR(TODAY()),Q$29,1),0))</f>
        <v>270771</v>
      </c>
      <c r="R34" s="157">
        <f ca="1">SUMIFS(訂單資料表格[訂單金額總計],訂單資料表格[業務員編號],$J34,訂單資料表格[訂單日期],"&gt;="&amp;DATE(YEAR(TODAY()),R$29,1),訂單資料表格[訂單日期],"&lt;="&amp;EOMONTH(DATE(YEAR(TODAY()),R$29,1),0))</f>
        <v>405883</v>
      </c>
      <c r="S34" s="157">
        <f ca="1">SUMIFS(訂單資料表格[訂單金額總計],訂單資料表格[業務員編號],$J34,訂單資料表格[訂單日期],"&gt;="&amp;DATE(YEAR(TODAY()),S$29,1),訂單資料表格[訂單日期],"&lt;="&amp;EOMONTH(DATE(YEAR(TODAY()),S$29,1),0))</f>
        <v>448302</v>
      </c>
      <c r="T34" s="157">
        <f ca="1">SUMIFS(訂單資料表格[訂單金額總計],訂單資料表格[業務員編號],$J34,訂單資料表格[訂單日期],"&gt;="&amp;DATE(YEAR(TODAY()),T$29,1),訂單資料表格[訂單日期],"&lt;="&amp;EOMONTH(DATE(YEAR(TODAY()),T$29,1),0))</f>
        <v>900756</v>
      </c>
      <c r="U34" s="157">
        <f ca="1">SUMIFS(訂單資料表格[訂單金額總計],訂單資料表格[業務員編號],$J34,訂單資料表格[訂單日期],"&gt;="&amp;DATE(YEAR(TODAY()),U$29,1),訂單資料表格[訂單日期],"&lt;="&amp;EOMONTH(DATE(YEAR(TODAY()),U$29,1),0))</f>
        <v>1247141</v>
      </c>
      <c r="V34" s="156">
        <f ca="1">SUMIFS(訂單資料表格[訂單金額總計],訂單資料表格[業務員編號],$J34,訂單資料表格[訂單日期],"&gt;="&amp;DATE(YEAR(TODAY()),V$29,1),訂單資料表格[訂單日期],"&lt;="&amp;EOMONTH(DATE(YEAR(TODAY()),V$29,1),0))</f>
        <v>442129</v>
      </c>
      <c r="W34" s="158">
        <f t="shared" ca="1" si="7"/>
        <v>7303396</v>
      </c>
    </row>
    <row r="35" spans="5:23" ht="19.899999999999999" customHeight="1" x14ac:dyDescent="0.25">
      <c r="E35" s="144" t="str">
        <v>EMP006</v>
      </c>
      <c r="F35" s="155">
        <f ca="1">SUMIFS(訂單資料表格[訂單金額總計],訂單資料表格[業務員編號],$E35,訂單資料表格[付款類型],F$29,訂單資料表格[訂單日期],"&gt;="&amp;DATE(YEAR(TODAY()),1,1))</f>
        <v>3289403</v>
      </c>
      <c r="G35" s="156">
        <f ca="1">SUMIFS(訂單資料表格[訂單金額總計],訂單資料表格[業務員編號],$E35,訂單資料表格[付款類型],G$29,訂單資料表格[訂單日期],"&gt;="&amp;DATE(YEAR(TODAY()),1,1))</f>
        <v>5975611</v>
      </c>
      <c r="H35" s="144">
        <f t="shared" ca="1" si="6"/>
        <v>9265014</v>
      </c>
      <c r="J35" s="144" t="str">
        <v>EMP006</v>
      </c>
      <c r="K35" s="155">
        <f ca="1">SUMIFS(訂單資料表格[訂單金額總計],訂單資料表格[業務員編號],$J35,訂單資料表格[訂單日期],"&gt;="&amp;DATE(YEAR(TODAY()),K$29,1),訂單資料表格[訂單日期],"&lt;="&amp;EOMONTH(DATE(YEAR(TODAY()),K$29,1),0))</f>
        <v>1272481</v>
      </c>
      <c r="L35" s="157">
        <f ca="1">SUMIFS(訂單資料表格[訂單金額總計],訂單資料表格[業務員編號],$J35,訂單資料表格[訂單日期],"&gt;="&amp;DATE(YEAR(TODAY()),L$29,1),訂單資料表格[訂單日期],"&lt;="&amp;EOMONTH(DATE(YEAR(TODAY()),L$29,1),0))</f>
        <v>454985</v>
      </c>
      <c r="M35" s="157">
        <f ca="1">SUMIFS(訂單資料表格[訂單金額總計],訂單資料表格[業務員編號],$J35,訂單資料表格[訂單日期],"&gt;="&amp;DATE(YEAR(TODAY()),M$29,1),訂單資料表格[訂單日期],"&lt;="&amp;EOMONTH(DATE(YEAR(TODAY()),M$29,1),0))</f>
        <v>524579</v>
      </c>
      <c r="N35" s="157">
        <f ca="1">SUMIFS(訂單資料表格[訂單金額總計],訂單資料表格[業務員編號],$J35,訂單資料表格[訂單日期],"&gt;="&amp;DATE(YEAR(TODAY()),N$29,1),訂單資料表格[訂單日期],"&lt;="&amp;EOMONTH(DATE(YEAR(TODAY()),N$29,1),0))</f>
        <v>995936</v>
      </c>
      <c r="O35" s="157">
        <f ca="1">SUMIFS(訂單資料表格[訂單金額總計],訂單資料表格[業務員編號],$J35,訂單資料表格[訂單日期],"&gt;="&amp;DATE(YEAR(TODAY()),O$29,1),訂單資料表格[訂單日期],"&lt;="&amp;EOMONTH(DATE(YEAR(TODAY()),O$29,1),0))</f>
        <v>1175844</v>
      </c>
      <c r="P35" s="157">
        <f ca="1">SUMIFS(訂單資料表格[訂單金額總計],訂單資料表格[業務員編號],$J35,訂單資料表格[訂單日期],"&gt;="&amp;DATE(YEAR(TODAY()),P$29,1),訂單資料表格[訂單日期],"&lt;="&amp;EOMONTH(DATE(YEAR(TODAY()),P$29,1),0))</f>
        <v>794035</v>
      </c>
      <c r="Q35" s="157">
        <f ca="1">SUMIFS(訂單資料表格[訂單金額總計],訂單資料表格[業務員編號],$J35,訂單資料表格[訂單日期],"&gt;="&amp;DATE(YEAR(TODAY()),Q$29,1),訂單資料表格[訂單日期],"&lt;="&amp;EOMONTH(DATE(YEAR(TODAY()),Q$29,1),0))</f>
        <v>833233</v>
      </c>
      <c r="R35" s="157">
        <f ca="1">SUMIFS(訂單資料表格[訂單金額總計],訂單資料表格[業務員編號],$J35,訂單資料表格[訂單日期],"&gt;="&amp;DATE(YEAR(TODAY()),R$29,1),訂單資料表格[訂單日期],"&lt;="&amp;EOMONTH(DATE(YEAR(TODAY()),R$29,1),0))</f>
        <v>939532</v>
      </c>
      <c r="S35" s="157">
        <f ca="1">SUMIFS(訂單資料表格[訂單金額總計],訂單資料表格[業務員編號],$J35,訂單資料表格[訂單日期],"&gt;="&amp;DATE(YEAR(TODAY()),S$29,1),訂單資料表格[訂單日期],"&lt;="&amp;EOMONTH(DATE(YEAR(TODAY()),S$29,1),0))</f>
        <v>320012</v>
      </c>
      <c r="T35" s="157">
        <f ca="1">SUMIFS(訂單資料表格[訂單金額總計],訂單資料表格[業務員編號],$J35,訂單資料表格[訂單日期],"&gt;="&amp;DATE(YEAR(TODAY()),T$29,1),訂單資料表格[訂單日期],"&lt;="&amp;EOMONTH(DATE(YEAR(TODAY()),T$29,1),0))</f>
        <v>677269</v>
      </c>
      <c r="U35" s="157">
        <f ca="1">SUMIFS(訂單資料表格[訂單金額總計],訂單資料表格[業務員編號],$J35,訂單資料表格[訂單日期],"&gt;="&amp;DATE(YEAR(TODAY()),U$29,1),訂單資料表格[訂單日期],"&lt;="&amp;EOMONTH(DATE(YEAR(TODAY()),U$29,1),0))</f>
        <v>250742</v>
      </c>
      <c r="V35" s="156">
        <f ca="1">SUMIFS(訂單資料表格[訂單金額總計],訂單資料表格[業務員編號],$J35,訂單資料表格[訂單日期],"&gt;="&amp;DATE(YEAR(TODAY()),V$29,1),訂單資料表格[訂單日期],"&lt;="&amp;EOMONTH(DATE(YEAR(TODAY()),V$29,1),0))</f>
        <v>1026366</v>
      </c>
      <c r="W35" s="158">
        <f t="shared" ca="1" si="7"/>
        <v>9265014</v>
      </c>
    </row>
    <row r="36" spans="5:23" ht="19.899999999999999" customHeight="1" x14ac:dyDescent="0.25">
      <c r="E36" s="144" t="str">
        <v>EMP007</v>
      </c>
      <c r="F36" s="155">
        <f ca="1">SUMIFS(訂單資料表格[訂單金額總計],訂單資料表格[業務員編號],$E36,訂單資料表格[付款類型],F$29,訂單資料表格[訂單日期],"&gt;="&amp;DATE(YEAR(TODAY()),1,1))</f>
        <v>2500652</v>
      </c>
      <c r="G36" s="156">
        <f ca="1">SUMIFS(訂單資料表格[訂單金額總計],訂單資料表格[業務員編號],$E36,訂單資料表格[付款類型],G$29,訂單資料表格[訂單日期],"&gt;="&amp;DATE(YEAR(TODAY()),1,1))</f>
        <v>4392760</v>
      </c>
      <c r="H36" s="144">
        <f t="shared" ca="1" si="6"/>
        <v>6893412</v>
      </c>
      <c r="J36" s="144" t="str">
        <v>EMP007</v>
      </c>
      <c r="K36" s="155">
        <f ca="1">SUMIFS(訂單資料表格[訂單金額總計],訂單資料表格[業務員編號],$J36,訂單資料表格[訂單日期],"&gt;="&amp;DATE(YEAR(TODAY()),K$29,1),訂單資料表格[訂單日期],"&lt;="&amp;EOMONTH(DATE(YEAR(TODAY()),K$29,1),0))</f>
        <v>904052</v>
      </c>
      <c r="L36" s="157">
        <f ca="1">SUMIFS(訂單資料表格[訂單金額總計],訂單資料表格[業務員編號],$J36,訂單資料表格[訂單日期],"&gt;="&amp;DATE(YEAR(TODAY()),L$29,1),訂單資料表格[訂單日期],"&lt;="&amp;EOMONTH(DATE(YEAR(TODAY()),L$29,1),0))</f>
        <v>258197</v>
      </c>
      <c r="M36" s="157">
        <f ca="1">SUMIFS(訂單資料表格[訂單金額總計],訂單資料表格[業務員編號],$J36,訂單資料表格[訂單日期],"&gt;="&amp;DATE(YEAR(TODAY()),M$29,1),訂單資料表格[訂單日期],"&lt;="&amp;EOMONTH(DATE(YEAR(TODAY()),M$29,1),0))</f>
        <v>1070091</v>
      </c>
      <c r="N36" s="157">
        <f ca="1">SUMIFS(訂單資料表格[訂單金額總計],訂單資料表格[業務員編號],$J36,訂單資料表格[訂單日期],"&gt;="&amp;DATE(YEAR(TODAY()),N$29,1),訂單資料表格[訂單日期],"&lt;="&amp;EOMONTH(DATE(YEAR(TODAY()),N$29,1),0))</f>
        <v>1042144</v>
      </c>
      <c r="O36" s="157">
        <f ca="1">SUMIFS(訂單資料表格[訂單金額總計],訂單資料表格[業務員編號],$J36,訂單資料表格[訂單日期],"&gt;="&amp;DATE(YEAR(TODAY()),O$29,1),訂單資料表格[訂單日期],"&lt;="&amp;EOMONTH(DATE(YEAR(TODAY()),O$29,1),0))</f>
        <v>1173066</v>
      </c>
      <c r="P36" s="157">
        <f ca="1">SUMIFS(訂單資料表格[訂單金額總計],訂單資料表格[業務員編號],$J36,訂單資料表格[訂單日期],"&gt;="&amp;DATE(YEAR(TODAY()),P$29,1),訂單資料表格[訂單日期],"&lt;="&amp;EOMONTH(DATE(YEAR(TODAY()),P$29,1),0))</f>
        <v>622281</v>
      </c>
      <c r="Q36" s="157">
        <f ca="1">SUMIFS(訂單資料表格[訂單金額總計],訂單資料表格[業務員編號],$J36,訂單資料表格[訂單日期],"&gt;="&amp;DATE(YEAR(TODAY()),Q$29,1),訂單資料表格[訂單日期],"&lt;="&amp;EOMONTH(DATE(YEAR(TODAY()),Q$29,1),0))</f>
        <v>619870</v>
      </c>
      <c r="R36" s="157">
        <f ca="1">SUMIFS(訂單資料表格[訂單金額總計],訂單資料表格[業務員編號],$J36,訂單資料表格[訂單日期],"&gt;="&amp;DATE(YEAR(TODAY()),R$29,1),訂單資料表格[訂單日期],"&lt;="&amp;EOMONTH(DATE(YEAR(TODAY()),R$29,1),0))</f>
        <v>64235</v>
      </c>
      <c r="S36" s="157">
        <f ca="1">SUMIFS(訂單資料表格[訂單金額總計],訂單資料表格[業務員編號],$J36,訂單資料表格[訂單日期],"&gt;="&amp;DATE(YEAR(TODAY()),S$29,1),訂單資料表格[訂單日期],"&lt;="&amp;EOMONTH(DATE(YEAR(TODAY()),S$29,1),0))</f>
        <v>340132</v>
      </c>
      <c r="T36" s="157">
        <f ca="1">SUMIFS(訂單資料表格[訂單金額總計],訂單資料表格[業務員編號],$J36,訂單資料表格[訂單日期],"&gt;="&amp;DATE(YEAR(TODAY()),T$29,1),訂單資料表格[訂單日期],"&lt;="&amp;EOMONTH(DATE(YEAR(TODAY()),T$29,1),0))</f>
        <v>229473</v>
      </c>
      <c r="U36" s="157">
        <f ca="1">SUMIFS(訂單資料表格[訂單金額總計],訂單資料表格[業務員編號],$J36,訂單資料表格[訂單日期],"&gt;="&amp;DATE(YEAR(TODAY()),U$29,1),訂單資料表格[訂單日期],"&lt;="&amp;EOMONTH(DATE(YEAR(TODAY()),U$29,1),0))</f>
        <v>177851</v>
      </c>
      <c r="V36" s="156">
        <f ca="1">SUMIFS(訂單資料表格[訂單金額總計],訂單資料表格[業務員編號],$J36,訂單資料表格[訂單日期],"&gt;="&amp;DATE(YEAR(TODAY()),V$29,1),訂單資料表格[訂單日期],"&lt;="&amp;EOMONTH(DATE(YEAR(TODAY()),V$29,1),0))</f>
        <v>392020</v>
      </c>
      <c r="W36" s="158">
        <f t="shared" ca="1" si="7"/>
        <v>6893412</v>
      </c>
    </row>
    <row r="37" spans="5:23" ht="19.899999999999999" customHeight="1" x14ac:dyDescent="0.25">
      <c r="E37" s="144" t="str">
        <v>EMP008</v>
      </c>
      <c r="F37" s="155">
        <f ca="1">SUMIFS(訂單資料表格[訂單金額總計],訂單資料表格[業務員編號],$E37,訂單資料表格[付款類型],F$29,訂單資料表格[訂單日期],"&gt;="&amp;DATE(YEAR(TODAY()),1,1))</f>
        <v>5070331</v>
      </c>
      <c r="G37" s="156">
        <f ca="1">SUMIFS(訂單資料表格[訂單金額總計],訂單資料表格[業務員編號],$E37,訂單資料表格[付款類型],G$29,訂單資料表格[訂單日期],"&gt;="&amp;DATE(YEAR(TODAY()),1,1))</f>
        <v>3588975</v>
      </c>
      <c r="H37" s="144">
        <f t="shared" ca="1" si="6"/>
        <v>8659306</v>
      </c>
      <c r="J37" s="144" t="str">
        <v>EMP008</v>
      </c>
      <c r="K37" s="155">
        <f ca="1">SUMIFS(訂單資料表格[訂單金額總計],訂單資料表格[業務員編號],$J37,訂單資料表格[訂單日期],"&gt;="&amp;DATE(YEAR(TODAY()),K$29,1),訂單資料表格[訂單日期],"&lt;="&amp;EOMONTH(DATE(YEAR(TODAY()),K$29,1),0))</f>
        <v>509642</v>
      </c>
      <c r="L37" s="157">
        <f ca="1">SUMIFS(訂單資料表格[訂單金額總計],訂單資料表格[業務員編號],$J37,訂單資料表格[訂單日期],"&gt;="&amp;DATE(YEAR(TODAY()),L$29,1),訂單資料表格[訂單日期],"&lt;="&amp;EOMONTH(DATE(YEAR(TODAY()),L$29,1),0))</f>
        <v>452243</v>
      </c>
      <c r="M37" s="157">
        <f ca="1">SUMIFS(訂單資料表格[訂單金額總計],訂單資料表格[業務員編號],$J37,訂單資料表格[訂單日期],"&gt;="&amp;DATE(YEAR(TODAY()),M$29,1),訂單資料表格[訂單日期],"&lt;="&amp;EOMONTH(DATE(YEAR(TODAY()),M$29,1),0))</f>
        <v>686247</v>
      </c>
      <c r="N37" s="157">
        <f ca="1">SUMIFS(訂單資料表格[訂單金額總計],訂單資料表格[業務員編號],$J37,訂單資料表格[訂單日期],"&gt;="&amp;DATE(YEAR(TODAY()),N$29,1),訂單資料表格[訂單日期],"&lt;="&amp;EOMONTH(DATE(YEAR(TODAY()),N$29,1),0))</f>
        <v>57755</v>
      </c>
      <c r="O37" s="157">
        <f ca="1">SUMIFS(訂單資料表格[訂單金額總計],訂單資料表格[業務員編號],$J37,訂單資料表格[訂單日期],"&gt;="&amp;DATE(YEAR(TODAY()),O$29,1),訂單資料表格[訂單日期],"&lt;="&amp;EOMONTH(DATE(YEAR(TODAY()),O$29,1),0))</f>
        <v>1789853</v>
      </c>
      <c r="P37" s="157">
        <f ca="1">SUMIFS(訂單資料表格[訂單金額總計],訂單資料表格[業務員編號],$J37,訂單資料表格[訂單日期],"&gt;="&amp;DATE(YEAR(TODAY()),P$29,1),訂單資料表格[訂單日期],"&lt;="&amp;EOMONTH(DATE(YEAR(TODAY()),P$29,1),0))</f>
        <v>468868</v>
      </c>
      <c r="Q37" s="157">
        <f ca="1">SUMIFS(訂單資料表格[訂單金額總計],訂單資料表格[業務員編號],$J37,訂單資料表格[訂單日期],"&gt;="&amp;DATE(YEAR(TODAY()),Q$29,1),訂單資料表格[訂單日期],"&lt;="&amp;EOMONTH(DATE(YEAR(TODAY()),Q$29,1),0))</f>
        <v>1315730</v>
      </c>
      <c r="R37" s="157">
        <f ca="1">SUMIFS(訂單資料表格[訂單金額總計],訂單資料表格[業務員編號],$J37,訂單資料表格[訂單日期],"&gt;="&amp;DATE(YEAR(TODAY()),R$29,1),訂單資料表格[訂單日期],"&lt;="&amp;EOMONTH(DATE(YEAR(TODAY()),R$29,1),0))</f>
        <v>587796</v>
      </c>
      <c r="S37" s="157">
        <f ca="1">SUMIFS(訂單資料表格[訂單金額總計],訂單資料表格[業務員編號],$J37,訂單資料表格[訂單日期],"&gt;="&amp;DATE(YEAR(TODAY()),S$29,1),訂單資料表格[訂單日期],"&lt;="&amp;EOMONTH(DATE(YEAR(TODAY()),S$29,1),0))</f>
        <v>1429079</v>
      </c>
      <c r="T37" s="157">
        <f ca="1">SUMIFS(訂單資料表格[訂單金額總計],訂單資料表格[業務員編號],$J37,訂單資料表格[訂單日期],"&gt;="&amp;DATE(YEAR(TODAY()),T$29,1),訂單資料表格[訂單日期],"&lt;="&amp;EOMONTH(DATE(YEAR(TODAY()),T$29,1),0))</f>
        <v>319666</v>
      </c>
      <c r="U37" s="157">
        <f ca="1">SUMIFS(訂單資料表格[訂單金額總計],訂單資料表格[業務員編號],$J37,訂單資料表格[訂單日期],"&gt;="&amp;DATE(YEAR(TODAY()),U$29,1),訂單資料表格[訂單日期],"&lt;="&amp;EOMONTH(DATE(YEAR(TODAY()),U$29,1),0))</f>
        <v>616124</v>
      </c>
      <c r="V37" s="156">
        <f ca="1">SUMIFS(訂單資料表格[訂單金額總計],訂單資料表格[業務員編號],$J37,訂單資料表格[訂單日期],"&gt;="&amp;DATE(YEAR(TODAY()),V$29,1),訂單資料表格[訂單日期],"&lt;="&amp;EOMONTH(DATE(YEAR(TODAY()),V$29,1),0))</f>
        <v>426303</v>
      </c>
      <c r="W37" s="158">
        <f t="shared" ca="1" si="7"/>
        <v>8659306</v>
      </c>
    </row>
    <row r="38" spans="5:23" ht="19.899999999999999" customHeight="1" thickBot="1" x14ac:dyDescent="0.3">
      <c r="E38" s="145" t="str">
        <v>EMP009</v>
      </c>
      <c r="F38" s="159">
        <f ca="1">SUMIFS(訂單資料表格[訂單金額總計],訂單資料表格[業務員編號],$E38,訂單資料表格[付款類型],F$29,訂單資料表格[訂單日期],"&gt;="&amp;DATE(YEAR(TODAY()),1,1))</f>
        <v>2301118</v>
      </c>
      <c r="G38" s="160">
        <f ca="1">SUMIFS(訂單資料表格[訂單金額總計],訂單資料表格[業務員編號],$E38,訂單資料表格[付款類型],G$29,訂單資料表格[訂單日期],"&gt;="&amp;DATE(YEAR(TODAY()),1,1))</f>
        <v>3792558</v>
      </c>
      <c r="H38" s="145">
        <f t="shared" ca="1" si="6"/>
        <v>6093676</v>
      </c>
      <c r="J38" s="148" t="str">
        <v>EMP009</v>
      </c>
      <c r="K38" s="161">
        <f ca="1">SUMIFS(訂單資料表格[訂單金額總計],訂單資料表格[業務員編號],$J38,訂單資料表格[訂單日期],"&gt;="&amp;DATE(YEAR(TODAY()),K$29,1),訂單資料表格[訂單日期],"&lt;="&amp;EOMONTH(DATE(YEAR(TODAY()),K$29,1),0))</f>
        <v>919984</v>
      </c>
      <c r="L38" s="162">
        <f ca="1">SUMIFS(訂單資料表格[訂單金額總計],訂單資料表格[業務員編號],$J38,訂單資料表格[訂單日期],"&gt;="&amp;DATE(YEAR(TODAY()),L$29,1),訂單資料表格[訂單日期],"&lt;="&amp;EOMONTH(DATE(YEAR(TODAY()),L$29,1),0))</f>
        <v>489970</v>
      </c>
      <c r="M38" s="162">
        <f ca="1">SUMIFS(訂單資料表格[訂單金額總計],訂單資料表格[業務員編號],$J38,訂單資料表格[訂單日期],"&gt;="&amp;DATE(YEAR(TODAY()),M$29,1),訂單資料表格[訂單日期],"&lt;="&amp;EOMONTH(DATE(YEAR(TODAY()),M$29,1),0))</f>
        <v>143884</v>
      </c>
      <c r="N38" s="162">
        <f ca="1">SUMIFS(訂單資料表格[訂單金額總計],訂單資料表格[業務員編號],$J38,訂單資料表格[訂單日期],"&gt;="&amp;DATE(YEAR(TODAY()),N$29,1),訂單資料表格[訂單日期],"&lt;="&amp;EOMONTH(DATE(YEAR(TODAY()),N$29,1),0))</f>
        <v>488535</v>
      </c>
      <c r="O38" s="162">
        <f ca="1">SUMIFS(訂單資料表格[訂單金額總計],訂單資料表格[業務員編號],$J38,訂單資料表格[訂單日期],"&gt;="&amp;DATE(YEAR(TODAY()),O$29,1),訂單資料表格[訂單日期],"&lt;="&amp;EOMONTH(DATE(YEAR(TODAY()),O$29,1),0))</f>
        <v>194898</v>
      </c>
      <c r="P38" s="162">
        <f ca="1">SUMIFS(訂單資料表格[訂單金額總計],訂單資料表格[業務員編號],$J38,訂單資料表格[訂單日期],"&gt;="&amp;DATE(YEAR(TODAY()),P$29,1),訂單資料表格[訂單日期],"&lt;="&amp;EOMONTH(DATE(YEAR(TODAY()),P$29,1),0))</f>
        <v>514820</v>
      </c>
      <c r="Q38" s="162">
        <f ca="1">SUMIFS(訂單資料表格[訂單金額總計],訂單資料表格[業務員編號],$J38,訂單資料表格[訂單日期],"&gt;="&amp;DATE(YEAR(TODAY()),Q$29,1),訂單資料表格[訂單日期],"&lt;="&amp;EOMONTH(DATE(YEAR(TODAY()),Q$29,1),0))</f>
        <v>195366</v>
      </c>
      <c r="R38" s="162">
        <f ca="1">SUMIFS(訂單資料表格[訂單金額總計],訂單資料表格[業務員編號],$J38,訂單資料表格[訂單日期],"&gt;="&amp;DATE(YEAR(TODAY()),R$29,1),訂單資料表格[訂單日期],"&lt;="&amp;EOMONTH(DATE(YEAR(TODAY()),R$29,1),0))</f>
        <v>975226</v>
      </c>
      <c r="S38" s="162">
        <f ca="1">SUMIFS(訂單資料表格[訂單金額總計],訂單資料表格[業務員編號],$J38,訂單資料表格[訂單日期],"&gt;="&amp;DATE(YEAR(TODAY()),S$29,1),訂單資料表格[訂單日期],"&lt;="&amp;EOMONTH(DATE(YEAR(TODAY()),S$29,1),0))</f>
        <v>663482</v>
      </c>
      <c r="T38" s="162">
        <f ca="1">SUMIFS(訂單資料表格[訂單金額總計],訂單資料表格[業務員編號],$J38,訂單資料表格[訂單日期],"&gt;="&amp;DATE(YEAR(TODAY()),T$29,1),訂單資料表格[訂單日期],"&lt;="&amp;EOMONTH(DATE(YEAR(TODAY()),T$29,1),0))</f>
        <v>291958</v>
      </c>
      <c r="U38" s="162">
        <f ca="1">SUMIFS(訂單資料表格[訂單金額總計],訂單資料表格[業務員編號],$J38,訂單資料表格[訂單日期],"&gt;="&amp;DATE(YEAR(TODAY()),U$29,1),訂單資料表格[訂單日期],"&lt;="&amp;EOMONTH(DATE(YEAR(TODAY()),U$29,1),0))</f>
        <v>318991</v>
      </c>
      <c r="V38" s="163">
        <f ca="1">SUMIFS(訂單資料表格[訂單金額總計],訂單資料表格[業務員編號],$J38,訂單資料表格[訂單日期],"&gt;="&amp;DATE(YEAR(TODAY()),V$29,1),訂單資料表格[訂單日期],"&lt;="&amp;EOMONTH(DATE(YEAR(TODAY()),V$29,1),0))</f>
        <v>896562</v>
      </c>
      <c r="W38" s="164">
        <f t="shared" ca="1" si="7"/>
        <v>6093676</v>
      </c>
    </row>
    <row r="39" spans="5:23" ht="19.899999999999999" customHeight="1" thickBot="1" x14ac:dyDescent="0.3">
      <c r="E39" s="165" t="s">
        <v>1337</v>
      </c>
      <c r="F39" s="166">
        <f ca="1">SUM(F30:F38)</f>
        <v>33364715</v>
      </c>
      <c r="G39" s="167">
        <f ca="1">SUM(G30:G38)</f>
        <v>35245622</v>
      </c>
      <c r="H39" s="168">
        <f t="shared" ca="1" si="6"/>
        <v>68610337</v>
      </c>
      <c r="J39" s="165" t="s">
        <v>1337</v>
      </c>
      <c r="K39" s="166">
        <f t="shared" ref="K39:V39" ca="1" si="8">SUM(K30:K38)</f>
        <v>7873625</v>
      </c>
      <c r="L39" s="169">
        <f t="shared" ca="1" si="8"/>
        <v>5069763</v>
      </c>
      <c r="M39" s="169">
        <f t="shared" ca="1" si="8"/>
        <v>6431883</v>
      </c>
      <c r="N39" s="169">
        <f t="shared" ca="1" si="8"/>
        <v>8337673</v>
      </c>
      <c r="O39" s="169">
        <f t="shared" ca="1" si="8"/>
        <v>7160249</v>
      </c>
      <c r="P39" s="169">
        <f t="shared" ca="1" si="8"/>
        <v>4934755</v>
      </c>
      <c r="Q39" s="169">
        <f t="shared" ca="1" si="8"/>
        <v>4919559</v>
      </c>
      <c r="R39" s="169">
        <f t="shared" ca="1" si="8"/>
        <v>4313392</v>
      </c>
      <c r="S39" s="169">
        <f t="shared" ca="1" si="8"/>
        <v>4724578</v>
      </c>
      <c r="T39" s="169">
        <f t="shared" ca="1" si="8"/>
        <v>4253971</v>
      </c>
      <c r="U39" s="169">
        <f t="shared" ca="1" si="8"/>
        <v>5448915</v>
      </c>
      <c r="V39" s="170">
        <f t="shared" ca="1" si="8"/>
        <v>5141974</v>
      </c>
      <c r="W39" s="168">
        <f t="shared" ca="1" si="7"/>
        <v>68610337</v>
      </c>
    </row>
  </sheetData>
  <mergeCells count="8">
    <mergeCell ref="E28:H28"/>
    <mergeCell ref="J28:W28"/>
    <mergeCell ref="B2:C3"/>
    <mergeCell ref="E15:H15"/>
    <mergeCell ref="J15:W15"/>
    <mergeCell ref="E2:H2"/>
    <mergeCell ref="J2:W2"/>
    <mergeCell ref="B7:C8"/>
  </mergeCells>
  <phoneticPr fontId="3" type="noConversion"/>
  <dataValidations disablePrompts="1" count="1">
    <dataValidation type="list" allowBlank="1" showInputMessage="1" showErrorMessage="1" sqref="B5 B10">
      <formula1>產品類別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8</vt:i4>
      </vt:variant>
    </vt:vector>
  </HeadingPairs>
  <TitlesOfParts>
    <vt:vector size="17" baseType="lpstr">
      <vt:lpstr>主畫面</vt:lpstr>
      <vt:lpstr>客戶資料</vt:lpstr>
      <vt:lpstr>業務員</vt:lpstr>
      <vt:lpstr>產品資料</vt:lpstr>
      <vt:lpstr>訂單</vt:lpstr>
      <vt:lpstr>訂單詳細</vt:lpstr>
      <vt:lpstr>資料參照</vt:lpstr>
      <vt:lpstr>資料統計</vt:lpstr>
      <vt:lpstr>腦筋急轉彎</vt:lpstr>
      <vt:lpstr>市鎮</vt:lpstr>
      <vt:lpstr>客戶資料</vt:lpstr>
      <vt:lpstr>訂單詳細資料</vt:lpstr>
      <vt:lpstr>訂單資料</vt:lpstr>
      <vt:lpstr>產品資料</vt:lpstr>
      <vt:lpstr>產品類別</vt:lpstr>
      <vt:lpstr>業務員資料</vt:lpstr>
      <vt:lpstr>職稱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LindaWu</dc:creator>
  <cp:lastModifiedBy>Windows 使用者</cp:lastModifiedBy>
  <cp:lastPrinted>2011-09-18T02:27:07Z</cp:lastPrinted>
  <dcterms:created xsi:type="dcterms:W3CDTF">2010-02-01T03:36:00Z</dcterms:created>
  <dcterms:modified xsi:type="dcterms:W3CDTF">2014-08-12T02:06:15Z</dcterms:modified>
</cp:coreProperties>
</file>