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indaShare\Source\"/>
    </mc:Choice>
  </mc:AlternateContent>
  <bookViews>
    <workbookView xWindow="-15" yWindow="4605" windowWidth="11610" windowHeight="4635" tabRatio="839" activeTab="9"/>
  </bookViews>
  <sheets>
    <sheet name="Demo" sheetId="58" r:id="rId1"/>
    <sheet name="目標一二" sheetId="19" r:id="rId2"/>
    <sheet name="目標一" sheetId="39" r:id="rId3"/>
    <sheet name="目標二" sheetId="40" r:id="rId4"/>
    <sheet name="基本計算" sheetId="41" r:id="rId5"/>
    <sheet name="綜合計算" sheetId="60" r:id="rId6"/>
    <sheet name="基本文字函數" sheetId="33" r:id="rId7"/>
    <sheet name="基本邏輯函數" sheetId="61" r:id="rId8"/>
    <sheet name="基本日期時間函數" sheetId="35" r:id="rId9"/>
    <sheet name="基本數學函數" sheetId="32" r:id="rId10"/>
    <sheet name="樂透號碼" sheetId="36" r:id="rId11"/>
    <sheet name="業務員薪資" sheetId="21" r:id="rId12"/>
    <sheet name="產品訂單" sheetId="63" r:id="rId13"/>
    <sheet name="資料參照" sheetId="22" r:id="rId14"/>
    <sheet name="面試順序" sheetId="62" r:id="rId15"/>
    <sheet name="逆向查詢" sheetId="49" r:id="rId16"/>
    <sheet name="發票製作" sheetId="42" r:id="rId17"/>
    <sheet name="資料庫函數" sheetId="24" r:id="rId18"/>
    <sheet name="超連結" sheetId="38" r:id="rId19"/>
    <sheet name="合併彙算1" sheetId="50" r:id="rId20"/>
    <sheet name="合併彙算2" sheetId="51" r:id="rId21"/>
    <sheet name="合併彙算3" sheetId="52" r:id="rId22"/>
    <sheet name="合併彙算結果-1" sheetId="53" r:id="rId23"/>
    <sheet name="合併彙算4" sheetId="54" r:id="rId24"/>
    <sheet name="合併彙算5" sheetId="55" r:id="rId25"/>
    <sheet name="合併彙算6" sheetId="56" r:id="rId26"/>
    <sheet name="合併彙算結果-2" sheetId="57" r:id="rId27"/>
    <sheet name="圖表建置" sheetId="28" r:id="rId28"/>
    <sheet name="走勢圖" sheetId="45" r:id="rId29"/>
    <sheet name="直條折線組合圖" sheetId="59" r:id="rId30"/>
    <sheet name="副座標組合圖" sheetId="48" r:id="rId31"/>
    <sheet name="雷達圖" sheetId="46" r:id="rId32"/>
    <sheet name="泡泡圖" sheetId="47" r:id="rId33"/>
  </sheets>
  <definedNames>
    <definedName name="_Fill" localSheetId="19" hidden="1">合併彙算1!$B$5:$B$12</definedName>
    <definedName name="_Fill" localSheetId="20" hidden="1">合併彙算2!$B$5:$B$12</definedName>
    <definedName name="_Fill" localSheetId="21" hidden="1">合併彙算3!$B$5:$B$12</definedName>
    <definedName name="_Fill" localSheetId="23" hidden="1">合併彙算4!$B$5:$B$12</definedName>
    <definedName name="_Fill" localSheetId="24" hidden="1">合併彙算5!$B$5:$B$12</definedName>
    <definedName name="_Fill" localSheetId="25" hidden="1">合併彙算6!$B$5:$B$12</definedName>
    <definedName name="_Fill" localSheetId="22" hidden="1">'合併彙算結果-1'!$B$5:$B$12</definedName>
    <definedName name="_Fill" localSheetId="26" hidden="1">'合併彙算結果-2'!#REF!</definedName>
    <definedName name="_Fill" localSheetId="15" hidden="1">#REF!</definedName>
    <definedName name="_Fill" localSheetId="8" hidden="1">#REF!</definedName>
    <definedName name="_Fill" localSheetId="4" hidden="1">基本計算!$B$5:$B$12</definedName>
    <definedName name="_Fill" localSheetId="17" hidden="1">#REF!</definedName>
    <definedName name="_Fill" hidden="1">#REF!</definedName>
    <definedName name="_xlnm._FilterDatabase" localSheetId="3" hidden="1">目標二!$B$2:$L$14</definedName>
    <definedName name="_xlnm._FilterDatabase" localSheetId="29" hidden="1">直條折線組合圖!$B$4:$D$13</definedName>
    <definedName name="_xlnm._FilterDatabase" localSheetId="14" hidden="1">面試順序!$B$2:$G$18</definedName>
    <definedName name="_xlnm._FilterDatabase" localSheetId="30" hidden="1">副座標組合圖!$B$4:$E$49</definedName>
    <definedName name="_Key1" hidden="1">#REF!</definedName>
    <definedName name="_Key2" hidden="1">#REF!</definedName>
    <definedName name="_Order1" hidden="1">0</definedName>
    <definedName name="_Order2" hidden="1">0</definedName>
    <definedName name="_Regression_Int" localSheetId="28" hidden="1">1</definedName>
    <definedName name="_Regression_Int" localSheetId="11" hidden="1">1</definedName>
    <definedName name="_Regression_Int" localSheetId="27" hidden="1">1</definedName>
    <definedName name="_Sort" hidden="1">#REF!</definedName>
    <definedName name="AA" localSheetId="19" hidden="1">#REF!</definedName>
    <definedName name="AA" localSheetId="20" hidden="1">#REF!</definedName>
    <definedName name="AA" localSheetId="21" hidden="1">#REF!</definedName>
    <definedName name="AA" localSheetId="23" hidden="1">#REF!</definedName>
    <definedName name="AA" localSheetId="24" hidden="1">#REF!</definedName>
    <definedName name="AA" localSheetId="25" hidden="1">#REF!</definedName>
    <definedName name="AA" localSheetId="22" hidden="1">#REF!</definedName>
    <definedName name="AA" localSheetId="26" hidden="1">#REF!</definedName>
    <definedName name="AA" localSheetId="15" hidden="1">#REF!</definedName>
    <definedName name="AA" localSheetId="8" hidden="1">#REF!</definedName>
    <definedName name="AA" localSheetId="17" hidden="1">#REF!</definedName>
    <definedName name="AA" hidden="1">#REF!</definedName>
  </definedNames>
  <calcPr calcId="152511"/>
</workbook>
</file>

<file path=xl/calcChain.xml><?xml version="1.0" encoding="utf-8"?>
<calcChain xmlns="http://schemas.openxmlformats.org/spreadsheetml/2006/main">
  <c r="I9" i="32" l="1"/>
  <c r="I6" i="32"/>
  <c r="H13" i="57" l="1"/>
  <c r="I13" i="57" s="1"/>
  <c r="H12" i="57"/>
  <c r="I12" i="57" s="1"/>
  <c r="H11" i="57"/>
  <c r="I11" i="57" s="1"/>
  <c r="H10" i="57"/>
  <c r="I10" i="57" s="1"/>
  <c r="H9" i="57"/>
  <c r="I9" i="57" s="1"/>
  <c r="H8" i="57"/>
  <c r="I8" i="57" s="1"/>
  <c r="H7" i="57"/>
  <c r="I7" i="57" s="1"/>
  <c r="H6" i="57"/>
  <c r="I6" i="57" s="1"/>
  <c r="G14" i="57"/>
  <c r="G16" i="57" s="1"/>
  <c r="F14" i="57"/>
  <c r="F16" i="57" s="1"/>
  <c r="E14" i="57"/>
  <c r="E15" i="57" s="1"/>
  <c r="D14" i="57"/>
  <c r="D15" i="57" s="1"/>
  <c r="H5" i="57"/>
  <c r="H15" i="57" s="1"/>
  <c r="H14" i="57" l="1"/>
  <c r="F15" i="57"/>
  <c r="G15" i="57"/>
  <c r="H16" i="57"/>
  <c r="D16" i="57"/>
  <c r="E16" i="57"/>
  <c r="F9" i="63"/>
  <c r="F8" i="63"/>
  <c r="F7" i="63"/>
  <c r="F10" i="63" s="1"/>
  <c r="F12" i="63" s="1"/>
  <c r="F13" i="63" s="1"/>
  <c r="C3" i="63"/>
  <c r="I5" i="61" l="1"/>
  <c r="B7" i="61"/>
  <c r="B5" i="61"/>
  <c r="B8" i="61"/>
  <c r="B6" i="61"/>
  <c r="E2" i="60" l="1"/>
  <c r="E3" i="60"/>
  <c r="E5" i="60"/>
  <c r="E6" i="60"/>
  <c r="G4" i="49" l="1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D6" i="58" l="1"/>
  <c r="C8" i="58"/>
  <c r="I5" i="32" l="1"/>
  <c r="I8" i="32"/>
  <c r="F4" i="33" l="1"/>
  <c r="O14" i="58" l="1"/>
  <c r="D3" i="38" l="1"/>
  <c r="G3" i="47" l="1"/>
  <c r="G4" i="47"/>
  <c r="G5" i="47"/>
  <c r="G6" i="47"/>
  <c r="G7" i="47"/>
  <c r="G8" i="47"/>
  <c r="G9" i="47"/>
  <c r="G10" i="47"/>
  <c r="G11" i="47"/>
  <c r="F3" i="47" l="1"/>
  <c r="F4" i="47"/>
  <c r="F5" i="47"/>
  <c r="F6" i="47"/>
  <c r="F7" i="47"/>
  <c r="F8" i="47"/>
  <c r="F9" i="47"/>
  <c r="F10" i="47"/>
  <c r="F11" i="47"/>
  <c r="K4" i="40" l="1"/>
  <c r="K5" i="40"/>
  <c r="K6" i="40"/>
  <c r="K7" i="40"/>
  <c r="K8" i="40"/>
  <c r="K9" i="40"/>
  <c r="K10" i="40"/>
  <c r="K11" i="40"/>
  <c r="K12" i="40"/>
  <c r="K13" i="40"/>
  <c r="AE18" i="58" l="1"/>
  <c r="Y18" i="58"/>
  <c r="AE7" i="58"/>
  <c r="Y7" i="58"/>
  <c r="O13" i="58"/>
  <c r="O11" i="58"/>
  <c r="N11" i="58"/>
  <c r="M11" i="58"/>
  <c r="H22" i="58"/>
  <c r="H21" i="58"/>
  <c r="H20" i="58"/>
  <c r="H12" i="58"/>
  <c r="H11" i="58"/>
  <c r="H10" i="58"/>
  <c r="D17" i="58"/>
  <c r="D16" i="58"/>
  <c r="D15" i="58"/>
  <c r="E17" i="58"/>
  <c r="E15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F16" i="58"/>
  <c r="E16" i="58"/>
  <c r="C10" i="58"/>
  <c r="D10" i="58"/>
  <c r="E10" i="58"/>
  <c r="G10" i="58"/>
  <c r="B11" i="58"/>
  <c r="C11" i="58"/>
  <c r="D11" i="58"/>
  <c r="E11" i="58"/>
  <c r="F11" i="58"/>
  <c r="G11" i="58"/>
  <c r="J11" i="58"/>
  <c r="B12" i="58"/>
  <c r="C12" i="58"/>
  <c r="D12" i="58"/>
  <c r="E12" i="58"/>
  <c r="G12" i="58"/>
  <c r="J12" i="58"/>
  <c r="B13" i="58"/>
  <c r="J13" i="58"/>
  <c r="B14" i="58"/>
  <c r="J14" i="58"/>
  <c r="B15" i="58"/>
  <c r="J15" i="58"/>
  <c r="B16" i="58"/>
  <c r="J16" i="58"/>
  <c r="B17" i="58"/>
  <c r="J17" i="58"/>
  <c r="B18" i="58"/>
  <c r="J18" i="58"/>
  <c r="B19" i="58"/>
  <c r="J19" i="58"/>
  <c r="C20" i="58"/>
  <c r="D20" i="58"/>
  <c r="E20" i="58"/>
  <c r="G20" i="58"/>
  <c r="J20" i="58"/>
  <c r="B21" i="58"/>
  <c r="C21" i="58"/>
  <c r="D21" i="58"/>
  <c r="E21" i="58"/>
  <c r="F21" i="58"/>
  <c r="G21" i="58"/>
  <c r="J21" i="58"/>
  <c r="B22" i="58"/>
  <c r="C22" i="58"/>
  <c r="D22" i="58"/>
  <c r="E22" i="58"/>
  <c r="F22" i="58"/>
  <c r="G22" i="58"/>
  <c r="C7" i="58"/>
  <c r="C6" i="58"/>
  <c r="G13" i="50" l="1"/>
  <c r="H7" i="50"/>
  <c r="H8" i="50"/>
  <c r="H11" i="50"/>
  <c r="H12" i="50"/>
  <c r="I5" i="57"/>
  <c r="C14" i="57"/>
  <c r="C16" i="57" s="1"/>
  <c r="C15" i="57"/>
  <c r="H5" i="56"/>
  <c r="I5" i="56" s="1"/>
  <c r="H6" i="56"/>
  <c r="H7" i="56"/>
  <c r="H8" i="56"/>
  <c r="H9" i="56"/>
  <c r="H10" i="56"/>
  <c r="H11" i="56"/>
  <c r="H12" i="56"/>
  <c r="D13" i="56"/>
  <c r="D14" i="56" s="1"/>
  <c r="E13" i="56"/>
  <c r="F13" i="56"/>
  <c r="G13" i="56"/>
  <c r="G14" i="56" s="1"/>
  <c r="G15" i="56" s="1"/>
  <c r="E14" i="56"/>
  <c r="E15" i="56" s="1"/>
  <c r="F14" i="56"/>
  <c r="F15" i="56" s="1"/>
  <c r="G8" i="55"/>
  <c r="H8" i="55" s="1"/>
  <c r="G9" i="55"/>
  <c r="G5" i="55"/>
  <c r="G6" i="55"/>
  <c r="G7" i="55"/>
  <c r="H7" i="55" s="1"/>
  <c r="G10" i="55"/>
  <c r="G11" i="55"/>
  <c r="G12" i="55"/>
  <c r="D13" i="55"/>
  <c r="E13" i="55"/>
  <c r="E14" i="55" s="1"/>
  <c r="E15" i="55" s="1"/>
  <c r="F13" i="55"/>
  <c r="F14" i="55" s="1"/>
  <c r="F15" i="55" s="1"/>
  <c r="H5" i="54"/>
  <c r="H6" i="54"/>
  <c r="H7" i="54"/>
  <c r="H8" i="54"/>
  <c r="H9" i="54"/>
  <c r="H10" i="54"/>
  <c r="H11" i="54"/>
  <c r="I11" i="54" s="1"/>
  <c r="H12" i="54"/>
  <c r="D13" i="54"/>
  <c r="E13" i="54"/>
  <c r="E14" i="54" s="1"/>
  <c r="E15" i="54" s="1"/>
  <c r="F13" i="54"/>
  <c r="F14" i="54" s="1"/>
  <c r="G13" i="54"/>
  <c r="G14" i="54" s="1"/>
  <c r="G15" i="54" s="1"/>
  <c r="D14" i="54"/>
  <c r="D15" i="54" s="1"/>
  <c r="H5" i="53"/>
  <c r="I5" i="53" s="1"/>
  <c r="H6" i="53"/>
  <c r="I6" i="53" s="1"/>
  <c r="H7" i="53"/>
  <c r="I7" i="53" s="1"/>
  <c r="H8" i="53"/>
  <c r="I8" i="53" s="1"/>
  <c r="H9" i="53"/>
  <c r="I9" i="53" s="1"/>
  <c r="H10" i="53"/>
  <c r="I10" i="53" s="1"/>
  <c r="H11" i="53"/>
  <c r="I11" i="53" s="1"/>
  <c r="H12" i="53"/>
  <c r="I12" i="53" s="1"/>
  <c r="D13" i="53"/>
  <c r="D14" i="53" s="1"/>
  <c r="E13" i="53"/>
  <c r="E14" i="53" s="1"/>
  <c r="F13" i="53"/>
  <c r="F14" i="53" s="1"/>
  <c r="G13" i="53"/>
  <c r="G14" i="53" s="1"/>
  <c r="H13" i="53"/>
  <c r="D15" i="53"/>
  <c r="E15" i="53"/>
  <c r="F15" i="53"/>
  <c r="H5" i="52"/>
  <c r="H6" i="52"/>
  <c r="H7" i="52"/>
  <c r="H8" i="52"/>
  <c r="H9" i="52"/>
  <c r="H10" i="52"/>
  <c r="H11" i="52"/>
  <c r="H12" i="52"/>
  <c r="D13" i="52"/>
  <c r="D14" i="52" s="1"/>
  <c r="D15" i="52" s="1"/>
  <c r="E13" i="52"/>
  <c r="E14" i="52" s="1"/>
  <c r="E15" i="52" s="1"/>
  <c r="F13" i="52"/>
  <c r="F14" i="52" s="1"/>
  <c r="F15" i="52" s="1"/>
  <c r="G13" i="52"/>
  <c r="G14" i="52" s="1"/>
  <c r="G15" i="52" s="1"/>
  <c r="H5" i="51"/>
  <c r="H6" i="51"/>
  <c r="H7" i="51"/>
  <c r="H8" i="51"/>
  <c r="H9" i="51"/>
  <c r="H10" i="51"/>
  <c r="H11" i="51"/>
  <c r="H12" i="51"/>
  <c r="D13" i="51"/>
  <c r="E13" i="51"/>
  <c r="E14" i="51" s="1"/>
  <c r="E15" i="51" s="1"/>
  <c r="F13" i="51"/>
  <c r="F14" i="51" s="1"/>
  <c r="F15" i="51" s="1"/>
  <c r="G13" i="51"/>
  <c r="G14" i="51" s="1"/>
  <c r="G15" i="51" s="1"/>
  <c r="H5" i="50"/>
  <c r="H6" i="50"/>
  <c r="H9" i="50"/>
  <c r="H10" i="50"/>
  <c r="D13" i="50"/>
  <c r="E13" i="50"/>
  <c r="E14" i="50" s="1"/>
  <c r="F13" i="50"/>
  <c r="F14" i="50" s="1"/>
  <c r="I6" i="54" l="1"/>
  <c r="H12" i="55"/>
  <c r="I7" i="54"/>
  <c r="H15" i="53"/>
  <c r="H9" i="55"/>
  <c r="I10" i="54"/>
  <c r="I12" i="56"/>
  <c r="H6" i="55"/>
  <c r="I9" i="56"/>
  <c r="G13" i="55"/>
  <c r="G14" i="55" s="1"/>
  <c r="I8" i="56"/>
  <c r="H14" i="53"/>
  <c r="I7" i="52"/>
  <c r="I5" i="51"/>
  <c r="I11" i="52"/>
  <c r="I12" i="51"/>
  <c r="H13" i="52"/>
  <c r="H14" i="52" s="1"/>
  <c r="H15" i="52" s="1"/>
  <c r="I8" i="52"/>
  <c r="I9" i="51"/>
  <c r="I8" i="51"/>
  <c r="I12" i="52"/>
  <c r="I6" i="52"/>
  <c r="I5" i="52"/>
  <c r="I12" i="50"/>
  <c r="I6" i="50"/>
  <c r="F15" i="50"/>
  <c r="I8" i="50"/>
  <c r="I11" i="50"/>
  <c r="I7" i="50"/>
  <c r="I10" i="50"/>
  <c r="I9" i="50"/>
  <c r="I5" i="50"/>
  <c r="G14" i="50"/>
  <c r="G15" i="50" s="1"/>
  <c r="G15" i="53"/>
  <c r="F15" i="54"/>
  <c r="H13" i="54"/>
  <c r="H14" i="54" s="1"/>
  <c r="D14" i="51"/>
  <c r="D15" i="51" s="1"/>
  <c r="I9" i="54"/>
  <c r="I5" i="54"/>
  <c r="H11" i="55"/>
  <c r="H5" i="55"/>
  <c r="H13" i="56"/>
  <c r="H14" i="56" s="1"/>
  <c r="H15" i="56" s="1"/>
  <c r="I11" i="51"/>
  <c r="I7" i="56"/>
  <c r="I10" i="51"/>
  <c r="I11" i="56"/>
  <c r="H13" i="51"/>
  <c r="I10" i="52"/>
  <c r="I6" i="51"/>
  <c r="D14" i="55"/>
  <c r="D15" i="55" s="1"/>
  <c r="I10" i="56"/>
  <c r="E15" i="50"/>
  <c r="I9" i="52"/>
  <c r="I12" i="54"/>
  <c r="I8" i="54"/>
  <c r="H10" i="55"/>
  <c r="D15" i="56"/>
  <c r="I7" i="51"/>
  <c r="D14" i="50"/>
  <c r="D15" i="50" s="1"/>
  <c r="H13" i="50"/>
  <c r="H14" i="50" s="1"/>
  <c r="H15" i="50" s="1"/>
  <c r="I6" i="56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G15" i="55" l="1"/>
  <c r="H14" i="51"/>
  <c r="H15" i="51" s="1"/>
  <c r="H15" i="54"/>
  <c r="H6" i="45" l="1"/>
  <c r="H7" i="45"/>
  <c r="H8" i="45"/>
  <c r="H9" i="45"/>
  <c r="H10" i="45"/>
  <c r="H11" i="45"/>
  <c r="H12" i="45"/>
  <c r="H13" i="45"/>
  <c r="H14" i="45"/>
  <c r="H15" i="45"/>
  <c r="H16" i="45"/>
  <c r="H17" i="45"/>
  <c r="C18" i="45"/>
  <c r="D18" i="45"/>
  <c r="E18" i="45"/>
  <c r="F18" i="45"/>
  <c r="G18" i="45"/>
  <c r="H18" i="45" l="1"/>
  <c r="F19" i="45" s="1"/>
  <c r="I15" i="45"/>
  <c r="I18" i="45"/>
  <c r="I10" i="45"/>
  <c r="F5" i="42"/>
  <c r="F6" i="42"/>
  <c r="F7" i="42"/>
  <c r="F8" i="42"/>
  <c r="F9" i="42"/>
  <c r="I17" i="45" l="1"/>
  <c r="I14" i="45"/>
  <c r="I11" i="45"/>
  <c r="F10" i="42"/>
  <c r="I13" i="45"/>
  <c r="I16" i="45"/>
  <c r="I7" i="45"/>
  <c r="G19" i="45"/>
  <c r="I9" i="45"/>
  <c r="H19" i="45"/>
  <c r="E19" i="45"/>
  <c r="I6" i="45"/>
  <c r="I12" i="45"/>
  <c r="D19" i="45"/>
  <c r="C19" i="45"/>
  <c r="I8" i="45"/>
  <c r="C14" i="40"/>
  <c r="K14" i="40"/>
  <c r="C28" i="33" l="1"/>
  <c r="C27" i="33"/>
  <c r="F17" i="33"/>
  <c r="F16" i="33"/>
  <c r="F15" i="33"/>
  <c r="F28" i="33" l="1"/>
  <c r="F14" i="33"/>
  <c r="F21" i="33"/>
  <c r="C24" i="33"/>
  <c r="C23" i="33"/>
  <c r="I10" i="32" l="1"/>
  <c r="I7" i="32"/>
  <c r="I4" i="32"/>
  <c r="C17" i="33" l="1"/>
  <c r="C3" i="32" l="1"/>
  <c r="F13" i="35" l="1"/>
  <c r="F14" i="35" s="1"/>
  <c r="C16" i="35"/>
  <c r="C11" i="35"/>
  <c r="F4" i="35"/>
  <c r="F5" i="35" s="1"/>
  <c r="C7" i="35"/>
  <c r="E2" i="35"/>
  <c r="C2" i="35"/>
  <c r="D2" i="35"/>
  <c r="C42" i="35"/>
  <c r="G94" i="35"/>
  <c r="F94" i="35"/>
  <c r="D94" i="35"/>
  <c r="C94" i="35"/>
  <c r="E93" i="35"/>
  <c r="E94" i="35" s="1"/>
  <c r="E91" i="35"/>
  <c r="D91" i="35"/>
  <c r="C91" i="35"/>
  <c r="E88" i="35"/>
  <c r="D88" i="35"/>
  <c r="C88" i="35"/>
  <c r="D85" i="35"/>
  <c r="C85" i="35"/>
  <c r="E81" i="35"/>
  <c r="C81" i="35"/>
  <c r="E80" i="35"/>
  <c r="C80" i="35"/>
  <c r="E74" i="35"/>
  <c r="C74" i="35"/>
  <c r="E68" i="35"/>
  <c r="D68" i="35"/>
  <c r="C68" i="35"/>
  <c r="D65" i="35"/>
  <c r="C65" i="35"/>
  <c r="C61" i="35"/>
  <c r="C60" i="35"/>
  <c r="C59" i="35"/>
  <c r="E56" i="35"/>
  <c r="D56" i="35"/>
  <c r="C56" i="35"/>
  <c r="E55" i="35"/>
  <c r="D55" i="35"/>
  <c r="C55" i="35"/>
  <c r="F50" i="35"/>
  <c r="E50" i="35"/>
  <c r="D50" i="35"/>
  <c r="C50" i="35"/>
  <c r="F49" i="35"/>
  <c r="E49" i="35"/>
  <c r="D49" i="35"/>
  <c r="C49" i="35"/>
  <c r="F48" i="35"/>
  <c r="E48" i="35"/>
  <c r="D48" i="35"/>
  <c r="C48" i="35"/>
  <c r="F47" i="35"/>
  <c r="E47" i="35"/>
  <c r="D47" i="35"/>
  <c r="C47" i="35"/>
  <c r="E43" i="35"/>
  <c r="D43" i="35"/>
  <c r="C43" i="35"/>
  <c r="E42" i="35"/>
  <c r="D42" i="35"/>
  <c r="F16" i="35" l="1"/>
  <c r="F15" i="35"/>
  <c r="F7" i="35"/>
  <c r="F6" i="35"/>
  <c r="F10" i="33"/>
  <c r="F9" i="33"/>
  <c r="C11" i="33"/>
  <c r="C10" i="33"/>
  <c r="C9" i="33"/>
  <c r="C8" i="33"/>
  <c r="C4" i="33"/>
  <c r="C3" i="33"/>
  <c r="F8" i="32" l="1"/>
  <c r="C14" i="32"/>
  <c r="C12" i="32"/>
  <c r="C13" i="32"/>
  <c r="C7" i="32"/>
  <c r="F15" i="32"/>
  <c r="C11" i="32"/>
  <c r="F12" i="32"/>
  <c r="F7" i="32"/>
  <c r="F3" i="32"/>
  <c r="C6" i="32"/>
  <c r="J48" i="24" l="1"/>
  <c r="G48" i="24"/>
  <c r="J47" i="24"/>
  <c r="G47" i="24"/>
  <c r="J46" i="24"/>
  <c r="G46" i="24"/>
  <c r="J45" i="24"/>
  <c r="G45" i="24"/>
  <c r="J44" i="24"/>
  <c r="G44" i="24"/>
  <c r="J43" i="24"/>
  <c r="G43" i="24"/>
  <c r="J42" i="24"/>
  <c r="G42" i="24"/>
  <c r="J41" i="24"/>
  <c r="G41" i="24"/>
  <c r="J40" i="24"/>
  <c r="G40" i="24"/>
  <c r="J39" i="24"/>
  <c r="G39" i="24"/>
  <c r="J38" i="24"/>
  <c r="G38" i="24"/>
  <c r="J37" i="24"/>
  <c r="G37" i="24"/>
  <c r="J36" i="24"/>
  <c r="G36" i="24"/>
  <c r="J35" i="24"/>
  <c r="G35" i="24"/>
  <c r="J34" i="24"/>
  <c r="G34" i="24"/>
  <c r="J33" i="24"/>
  <c r="G33" i="24"/>
  <c r="J32" i="24"/>
  <c r="G32" i="24"/>
  <c r="J31" i="24"/>
  <c r="G31" i="24"/>
  <c r="J30" i="24"/>
  <c r="G30" i="24"/>
  <c r="J29" i="24"/>
  <c r="G29" i="24"/>
  <c r="J28" i="24"/>
  <c r="G28" i="24"/>
  <c r="J27" i="24"/>
  <c r="G27" i="24"/>
  <c r="J26" i="24"/>
  <c r="G26" i="24"/>
  <c r="J25" i="24"/>
  <c r="G25" i="24"/>
  <c r="J24" i="24"/>
  <c r="G24" i="24"/>
  <c r="J23" i="24"/>
  <c r="G23" i="24"/>
  <c r="J22" i="24"/>
  <c r="G22" i="24"/>
  <c r="J21" i="24"/>
  <c r="G21" i="24"/>
  <c r="J20" i="24"/>
  <c r="G20" i="24"/>
  <c r="J19" i="24"/>
  <c r="G19" i="24"/>
  <c r="J18" i="24"/>
  <c r="G18" i="24"/>
  <c r="J17" i="24"/>
  <c r="G17" i="24"/>
  <c r="J16" i="24"/>
  <c r="G16" i="24"/>
  <c r="J15" i="24"/>
  <c r="G15" i="24"/>
  <c r="J14" i="24"/>
  <c r="G14" i="24"/>
  <c r="J13" i="24"/>
  <c r="G13" i="24"/>
  <c r="J12" i="24"/>
  <c r="G12" i="24"/>
  <c r="J11" i="24"/>
  <c r="G11" i="24"/>
  <c r="J10" i="24"/>
  <c r="G10" i="24"/>
  <c r="J9" i="24"/>
  <c r="G9" i="24"/>
  <c r="J8" i="24"/>
  <c r="G8" i="24"/>
  <c r="J7" i="24"/>
  <c r="G7" i="24"/>
  <c r="J6" i="24"/>
  <c r="G6" i="24"/>
  <c r="J5" i="24"/>
  <c r="G5" i="24"/>
  <c r="J4" i="24"/>
  <c r="G4" i="24"/>
  <c r="O14" i="24" l="1"/>
  <c r="O13" i="24"/>
  <c r="O12" i="24"/>
  <c r="O10" i="24"/>
  <c r="O11" i="24"/>
</calcChain>
</file>

<file path=xl/comments1.xml><?xml version="1.0" encoding="utf-8"?>
<comments xmlns="http://schemas.openxmlformats.org/spreadsheetml/2006/main">
  <authors>
    <author>Windows 使用者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Linda Say: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我的骨子裡是數字啦！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Linda Say: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我是欄的寛度不夠啦！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Linda Say: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我是 "文字型" 數字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Linda Say: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此為起始點：
下 -&gt; 下 -&gt; 下 -&gt; 下 -&gt; 左 -&gt; 上 -&gt; 右 -&gt; 下</t>
        </r>
      </text>
    </comment>
  </commentList>
</comments>
</file>

<file path=xl/sharedStrings.xml><?xml version="1.0" encoding="utf-8"?>
<sst xmlns="http://schemas.openxmlformats.org/spreadsheetml/2006/main" count="1083" uniqueCount="680">
  <si>
    <t>訂單編號</t>
    <phoneticPr fontId="3" type="noConversion"/>
  </si>
  <si>
    <t>產品名稱</t>
    <phoneticPr fontId="3" type="noConversion"/>
  </si>
  <si>
    <t>日期</t>
    <phoneticPr fontId="3" type="noConversion"/>
  </si>
  <si>
    <t>時間</t>
    <phoneticPr fontId="3" type="noConversion"/>
  </si>
  <si>
    <t>單價</t>
    <phoneticPr fontId="3" type="noConversion"/>
  </si>
  <si>
    <t>數量</t>
    <phoneticPr fontId="3" type="noConversion"/>
  </si>
  <si>
    <t>折扣</t>
    <phoneticPr fontId="3" type="noConversion"/>
  </si>
  <si>
    <t>付款類型</t>
    <phoneticPr fontId="3" type="noConversion"/>
  </si>
  <si>
    <t>備註</t>
    <phoneticPr fontId="3" type="noConversion"/>
  </si>
  <si>
    <t>戚風蛋糕</t>
    <phoneticPr fontId="3" type="noConversion"/>
  </si>
  <si>
    <t>黑森林蛋糕</t>
    <phoneticPr fontId="3" type="noConversion"/>
  </si>
  <si>
    <t>現金</t>
    <phoneticPr fontId="3" type="noConversion"/>
  </si>
  <si>
    <t>10001</t>
  </si>
  <si>
    <t>產品編號</t>
  </si>
  <si>
    <t>名稱說明</t>
    <phoneticPr fontId="3" type="noConversion"/>
  </si>
  <si>
    <t>合計</t>
    <phoneticPr fontId="3" type="noConversion"/>
  </si>
  <si>
    <t>土豆貓化妝品公司 業務員薪資統計表</t>
    <phoneticPr fontId="22" type="noConversion"/>
  </si>
  <si>
    <t>姓  名</t>
  </si>
  <si>
    <t>化妝水</t>
  </si>
  <si>
    <t>唇膏</t>
  </si>
  <si>
    <t>口紅</t>
  </si>
  <si>
    <t>合計</t>
  </si>
  <si>
    <t>底薪</t>
  </si>
  <si>
    <t>獎金</t>
  </si>
  <si>
    <t>總計</t>
  </si>
  <si>
    <t>林美女</t>
  </si>
  <si>
    <t>王翡翠</t>
  </si>
  <si>
    <t>陳西施</t>
  </si>
  <si>
    <t>楊貴妃</t>
  </si>
  <si>
    <t>李卿卿</t>
  </si>
  <si>
    <t>黃心肝</t>
  </si>
  <si>
    <t>合 計</t>
  </si>
  <si>
    <r>
      <rPr>
        <b/>
        <sz val="11"/>
        <color theme="0"/>
        <rFont val="標楷體"/>
        <family val="4"/>
        <charset val="136"/>
      </rPr>
      <t>產品編號</t>
    </r>
  </si>
  <si>
    <r>
      <rPr>
        <b/>
        <sz val="11"/>
        <color theme="0"/>
        <rFont val="標楷體"/>
        <family val="4"/>
        <charset val="136"/>
      </rPr>
      <t>名稱說明</t>
    </r>
  </si>
  <si>
    <r>
      <rPr>
        <b/>
        <sz val="11"/>
        <color theme="0"/>
        <rFont val="標楷體"/>
        <family val="4"/>
        <charset val="136"/>
      </rPr>
      <t>單價</t>
    </r>
  </si>
  <si>
    <t>110</t>
    <phoneticPr fontId="3" type="noConversion"/>
  </si>
  <si>
    <r>
      <rPr>
        <sz val="11"/>
        <color theme="1"/>
        <rFont val="標楷體"/>
        <family val="4"/>
        <charset val="136"/>
      </rPr>
      <t>紙張</t>
    </r>
  </si>
  <si>
    <t>120</t>
    <phoneticPr fontId="3" type="noConversion"/>
  </si>
  <si>
    <r>
      <rPr>
        <sz val="11"/>
        <color theme="1"/>
        <rFont val="標楷體"/>
        <family val="4"/>
        <charset val="136"/>
      </rPr>
      <t>玻璃杯</t>
    </r>
  </si>
  <si>
    <t>130</t>
    <phoneticPr fontId="3" type="noConversion"/>
  </si>
  <si>
    <r>
      <rPr>
        <sz val="11"/>
        <color theme="1"/>
        <rFont val="標楷體"/>
        <family val="4"/>
        <charset val="136"/>
      </rPr>
      <t>桌墊</t>
    </r>
  </si>
  <si>
    <t>140</t>
    <phoneticPr fontId="3" type="noConversion"/>
  </si>
  <si>
    <r>
      <rPr>
        <sz val="11"/>
        <color theme="1"/>
        <rFont val="標楷體"/>
        <family val="4"/>
        <charset val="136"/>
      </rPr>
      <t>米達尺</t>
    </r>
  </si>
  <si>
    <t>150</t>
    <phoneticPr fontId="3" type="noConversion"/>
  </si>
  <si>
    <r>
      <t xml:space="preserve">2B </t>
    </r>
    <r>
      <rPr>
        <sz val="11"/>
        <color theme="1"/>
        <rFont val="標楷體"/>
        <family val="4"/>
        <charset val="136"/>
      </rPr>
      <t>鉛筆</t>
    </r>
    <phoneticPr fontId="3" type="noConversion"/>
  </si>
  <si>
    <t>準則範圍:</t>
    <phoneticPr fontId="3" type="noConversion"/>
  </si>
  <si>
    <t>類別</t>
  </si>
  <si>
    <t>產品名稱</t>
  </si>
  <si>
    <t>成本</t>
  </si>
  <si>
    <t>標價</t>
  </si>
  <si>
    <t>毛利率</t>
    <phoneticPr fontId="22" type="noConversion"/>
  </si>
  <si>
    <t>庫存量</t>
  </si>
  <si>
    <t>庫存臨界點</t>
  </si>
  <si>
    <t>庫存成本</t>
    <phoneticPr fontId="22" type="noConversion"/>
  </si>
  <si>
    <t>NWTCM-95</t>
  </si>
  <si>
    <r>
      <rPr>
        <sz val="10"/>
        <color theme="1"/>
        <rFont val="標楷體"/>
        <family val="4"/>
        <charset val="136"/>
      </rPr>
      <t>肉類罐頭</t>
    </r>
  </si>
  <si>
    <t>NWTCM-96</t>
  </si>
  <si>
    <t>NWTCM-40</t>
  </si>
  <si>
    <t>NWTD-72</t>
  </si>
  <si>
    <r>
      <rPr>
        <sz val="10"/>
        <color theme="1"/>
        <rFont val="標楷體"/>
        <family val="4"/>
        <charset val="136"/>
      </rPr>
      <t>乳製品</t>
    </r>
  </si>
  <si>
    <t>NWTJP-6</t>
  </si>
  <si>
    <r>
      <rPr>
        <sz val="10"/>
        <color theme="1"/>
        <rFont val="標楷體"/>
        <family val="4"/>
        <charset val="136"/>
      </rPr>
      <t>果醬</t>
    </r>
  </si>
  <si>
    <t>NWTJP-18</t>
  </si>
  <si>
    <t>NWTO-5</t>
  </si>
  <si>
    <r>
      <rPr>
        <sz val="10"/>
        <color theme="1"/>
        <rFont val="標楷體"/>
        <family val="4"/>
        <charset val="136"/>
      </rPr>
      <t>油品</t>
    </r>
  </si>
  <si>
    <t>NWTBGM-19</t>
  </si>
  <si>
    <r>
      <rPr>
        <sz val="10"/>
        <color theme="1"/>
        <rFont val="標楷體"/>
        <family val="4"/>
        <charset val="136"/>
      </rPr>
      <t>烘焙食品</t>
    </r>
  </si>
  <si>
    <t>NWTBGM-21</t>
  </si>
  <si>
    <t>NWTBGM-86</t>
  </si>
  <si>
    <t>NWTBGM-85</t>
  </si>
  <si>
    <t>NWTDFN-7</t>
  </si>
  <si>
    <r>
      <rPr>
        <sz val="10"/>
        <color theme="1"/>
        <rFont val="標楷體"/>
        <family val="4"/>
        <charset val="136"/>
      </rPr>
      <t>乾果</t>
    </r>
  </si>
  <si>
    <t>NWTDFN-74</t>
  </si>
  <si>
    <t>NWTDFN-14</t>
  </si>
  <si>
    <t>NWTDFN-80</t>
  </si>
  <si>
    <t>NWTDFN-51</t>
  </si>
  <si>
    <t>NWTC-82</t>
  </si>
  <si>
    <r>
      <rPr>
        <sz val="10"/>
        <color theme="1"/>
        <rFont val="標楷體"/>
        <family val="4"/>
        <charset val="136"/>
      </rPr>
      <t>麥片</t>
    </r>
  </si>
  <si>
    <t>NWTC-83</t>
  </si>
  <si>
    <t>NWTSO-41</t>
  </si>
  <si>
    <r>
      <rPr>
        <sz val="10"/>
        <color theme="1"/>
        <rFont val="標楷體"/>
        <family val="4"/>
        <charset val="136"/>
      </rPr>
      <t>湯品</t>
    </r>
  </si>
  <si>
    <t>NWTSO-98</t>
  </si>
  <si>
    <t>NWTSO-99</t>
  </si>
  <si>
    <t>NWTB-87</t>
  </si>
  <si>
    <r>
      <rPr>
        <sz val="10"/>
        <color theme="1"/>
        <rFont val="標楷體"/>
        <family val="4"/>
        <charset val="136"/>
      </rPr>
      <t>飲料</t>
    </r>
  </si>
  <si>
    <t>NWTB-43</t>
  </si>
  <si>
    <t>NWTB-34</t>
  </si>
  <si>
    <t>NWTB-81</t>
  </si>
  <si>
    <t>NWTB-1</t>
  </si>
  <si>
    <t>NWTP-57</t>
  </si>
  <si>
    <r>
      <rPr>
        <sz val="10"/>
        <color theme="1"/>
        <rFont val="標楷體"/>
        <family val="4"/>
        <charset val="136"/>
      </rPr>
      <t>義大利麵</t>
    </r>
  </si>
  <si>
    <t>NWTP-56</t>
  </si>
  <si>
    <t>NWTCS-83</t>
  </si>
  <si>
    <r>
      <rPr>
        <sz val="10"/>
        <color theme="1"/>
        <rFont val="標楷體"/>
        <family val="4"/>
        <charset val="136"/>
      </rPr>
      <t>零食</t>
    </r>
  </si>
  <si>
    <t>NWTG-52</t>
  </si>
  <si>
    <r>
      <rPr>
        <sz val="10"/>
        <color theme="1"/>
        <rFont val="標楷體"/>
        <family val="4"/>
        <charset val="136"/>
      </rPr>
      <t>穀類</t>
    </r>
  </si>
  <si>
    <t>NWTCFV-93</t>
  </si>
  <si>
    <r>
      <rPr>
        <sz val="10"/>
        <color theme="1"/>
        <rFont val="標楷體"/>
        <family val="4"/>
        <charset val="136"/>
      </rPr>
      <t>蔬菜水果</t>
    </r>
  </si>
  <si>
    <t>NWTCFV-94</t>
  </si>
  <si>
    <t>NWTCFV-88</t>
  </si>
  <si>
    <t>NWTCFV-89</t>
  </si>
  <si>
    <t>NWTCFV-17</t>
  </si>
  <si>
    <t>NWTCFV-92</t>
  </si>
  <si>
    <t>NWTCFV-90</t>
  </si>
  <si>
    <t>NWTCFV-91</t>
  </si>
  <si>
    <t>NWTCO-77</t>
  </si>
  <si>
    <r>
      <rPr>
        <sz val="10"/>
        <color theme="1"/>
        <rFont val="標楷體"/>
        <family val="4"/>
        <charset val="136"/>
      </rPr>
      <t>調味品</t>
    </r>
  </si>
  <si>
    <t>NWTCO-4</t>
  </si>
  <si>
    <t>NWTCO-3</t>
  </si>
  <si>
    <t>NWTCA-48</t>
  </si>
  <si>
    <r>
      <rPr>
        <sz val="10"/>
        <color theme="1"/>
        <rFont val="標楷體"/>
        <family val="4"/>
        <charset val="136"/>
      </rPr>
      <t>糖果</t>
    </r>
  </si>
  <si>
    <t>NWTS-8</t>
  </si>
  <si>
    <r>
      <rPr>
        <sz val="10"/>
        <color theme="1"/>
        <rFont val="標楷體"/>
        <family val="4"/>
        <charset val="136"/>
      </rPr>
      <t>醬料</t>
    </r>
  </si>
  <si>
    <t>NWTS-65</t>
  </si>
  <si>
    <t>NWTS-66</t>
  </si>
  <si>
    <t>土豆貓生鮮食品公司各門市統計資料庫</t>
    <phoneticPr fontId="3" type="noConversion"/>
  </si>
  <si>
    <t>產品名稱</t>
    <phoneticPr fontId="3" type="noConversion"/>
  </si>
  <si>
    <t>銷售額總計</t>
    <phoneticPr fontId="22" type="noConversion"/>
  </si>
  <si>
    <t>乳液</t>
    <phoneticPr fontId="22" type="noConversion"/>
  </si>
  <si>
    <t>手工皂</t>
    <phoneticPr fontId="22" type="noConversion"/>
  </si>
  <si>
    <t>口紅</t>
    <phoneticPr fontId="22" type="noConversion"/>
  </si>
  <si>
    <t>礦泉水</t>
    <phoneticPr fontId="22" type="noConversion"/>
  </si>
  <si>
    <t>香水</t>
    <phoneticPr fontId="22" type="noConversion"/>
  </si>
  <si>
    <t>發票號碼：</t>
    <phoneticPr fontId="3" type="noConversion"/>
  </si>
  <si>
    <t>印表日期：</t>
    <phoneticPr fontId="3" type="noConversion"/>
  </si>
  <si>
    <t>客戶名稱：</t>
    <phoneticPr fontId="3" type="noConversion"/>
  </si>
  <si>
    <t>地址：</t>
    <phoneticPr fontId="3" type="noConversion"/>
  </si>
  <si>
    <t>原始數字</t>
    <phoneticPr fontId="3" type="noConversion"/>
  </si>
  <si>
    <t>ABS</t>
    <phoneticPr fontId="3" type="noConversion"/>
  </si>
  <si>
    <t>EVEN</t>
    <phoneticPr fontId="3" type="noConversion"/>
  </si>
  <si>
    <t>ODD</t>
    <phoneticPr fontId="3" type="noConversion"/>
  </si>
  <si>
    <t>INT</t>
    <phoneticPr fontId="3" type="noConversion"/>
  </si>
  <si>
    <t>MOD</t>
    <phoneticPr fontId="3" type="noConversion"/>
  </si>
  <si>
    <t>底數</t>
    <phoneticPr fontId="3" type="noConversion"/>
  </si>
  <si>
    <t>指數</t>
    <phoneticPr fontId="3" type="noConversion"/>
  </si>
  <si>
    <t>POWER</t>
    <phoneticPr fontId="3" type="noConversion"/>
  </si>
  <si>
    <t>小數位數</t>
    <phoneticPr fontId="3" type="noConversion"/>
  </si>
  <si>
    <t>ROUND</t>
    <phoneticPr fontId="3" type="noConversion"/>
  </si>
  <si>
    <t>ROUNDDOWN</t>
    <phoneticPr fontId="3" type="noConversion"/>
  </si>
  <si>
    <t>ROUNDUP</t>
    <phoneticPr fontId="3" type="noConversion"/>
  </si>
  <si>
    <t>SQRT</t>
    <phoneticPr fontId="3" type="noConversion"/>
  </si>
  <si>
    <t>TRUNC</t>
    <phoneticPr fontId="3" type="noConversion"/>
  </si>
  <si>
    <t>QUOTIENT</t>
    <phoneticPr fontId="3" type="noConversion"/>
  </si>
  <si>
    <t>被除數</t>
    <phoneticPr fontId="3" type="noConversion"/>
  </si>
  <si>
    <t>除數</t>
    <phoneticPr fontId="3" type="noConversion"/>
  </si>
  <si>
    <t>CHAR</t>
    <phoneticPr fontId="3" type="noConversion"/>
  </si>
  <si>
    <t>CODE</t>
    <phoneticPr fontId="3" type="noConversion"/>
  </si>
  <si>
    <t>!</t>
    <phoneticPr fontId="3" type="noConversion"/>
  </si>
  <si>
    <t>數字</t>
    <phoneticPr fontId="3" type="noConversion"/>
  </si>
  <si>
    <t>字串</t>
    <phoneticPr fontId="3" type="noConversion"/>
  </si>
  <si>
    <t>Linda</t>
    <phoneticPr fontId="3" type="noConversion"/>
  </si>
  <si>
    <t>joseph</t>
    <phoneticPr fontId="3" type="noConversion"/>
  </si>
  <si>
    <t>LEN</t>
    <phoneticPr fontId="3" type="noConversion"/>
  </si>
  <si>
    <t>LENB</t>
    <phoneticPr fontId="3" type="noConversion"/>
  </si>
  <si>
    <t>I am Linda</t>
    <phoneticPr fontId="3" type="noConversion"/>
  </si>
  <si>
    <t>LEFT</t>
    <phoneticPr fontId="3" type="noConversion"/>
  </si>
  <si>
    <t>LEFB</t>
    <phoneticPr fontId="3" type="noConversion"/>
  </si>
  <si>
    <t>字串</t>
    <phoneticPr fontId="3" type="noConversion"/>
  </si>
  <si>
    <t>字元個數/位元組數</t>
    <phoneticPr fontId="3" type="noConversion"/>
  </si>
  <si>
    <t>RIGHT</t>
    <phoneticPr fontId="3" type="noConversion"/>
  </si>
  <si>
    <t>RIGHTB</t>
    <phoneticPr fontId="3" type="noConversion"/>
  </si>
  <si>
    <t>MID</t>
    <phoneticPr fontId="3" type="noConversion"/>
  </si>
  <si>
    <t>MIDB</t>
    <phoneticPr fontId="3" type="noConversion"/>
  </si>
  <si>
    <t>開始位址</t>
    <phoneticPr fontId="3" type="noConversion"/>
  </si>
  <si>
    <t>LOWER</t>
    <phoneticPr fontId="3" type="noConversion"/>
  </si>
  <si>
    <t>UPPER</t>
    <phoneticPr fontId="3" type="noConversion"/>
  </si>
  <si>
    <t>PROPER</t>
    <phoneticPr fontId="3" type="noConversion"/>
  </si>
  <si>
    <t>EXACT</t>
    <phoneticPr fontId="3" type="noConversion"/>
  </si>
  <si>
    <t>i am Linda</t>
    <phoneticPr fontId="3" type="noConversion"/>
  </si>
  <si>
    <t>TRIM</t>
    <phoneticPr fontId="3" type="noConversion"/>
  </si>
  <si>
    <t>我 是 琳 達</t>
    <phoneticPr fontId="3" type="noConversion"/>
  </si>
  <si>
    <t>I am  Linda   ,    YA!</t>
    <phoneticPr fontId="3" type="noConversion"/>
  </si>
  <si>
    <t xml:space="preserve">I am Linda   </t>
    <phoneticPr fontId="3" type="noConversion"/>
  </si>
  <si>
    <t>主字串</t>
    <phoneticPr fontId="3" type="noConversion"/>
  </si>
  <si>
    <t>舊子字串</t>
    <phoneticPr fontId="3" type="noConversion"/>
  </si>
  <si>
    <t>新子字串</t>
    <phoneticPr fontId="3" type="noConversion"/>
  </si>
  <si>
    <t>目標</t>
    <phoneticPr fontId="3" type="noConversion"/>
  </si>
  <si>
    <t>I am Linda, Linda means beautiful girl!</t>
    <phoneticPr fontId="3" type="noConversion"/>
  </si>
  <si>
    <r>
      <rPr>
        <sz val="11"/>
        <color theme="0"/>
        <rFont val="標楷體"/>
        <family val="4"/>
        <charset val="136"/>
      </rPr>
      <t>我是琳達</t>
    </r>
    <phoneticPr fontId="3" type="noConversion"/>
  </si>
  <si>
    <r>
      <rPr>
        <sz val="11"/>
        <color theme="0"/>
        <rFont val="標楷體"/>
        <family val="4"/>
        <charset val="136"/>
      </rPr>
      <t>吳琳達</t>
    </r>
    <r>
      <rPr>
        <sz val="11"/>
        <color theme="0"/>
        <rFont val="Times New Roman"/>
        <family val="1"/>
      </rPr>
      <t xml:space="preserve"> is Linda Wu, </t>
    </r>
    <r>
      <rPr>
        <sz val="11"/>
        <color theme="0"/>
        <rFont val="標楷體"/>
        <family val="4"/>
        <charset val="136"/>
      </rPr>
      <t>讚</t>
    </r>
    <phoneticPr fontId="3" type="noConversion"/>
  </si>
  <si>
    <r>
      <rPr>
        <sz val="11"/>
        <color theme="0"/>
        <rFont val="標楷體"/>
        <family val="4"/>
        <charset val="136"/>
      </rPr>
      <t>琳達</t>
    </r>
    <r>
      <rPr>
        <sz val="11"/>
        <color theme="0"/>
        <rFont val="Times New Roman"/>
        <family val="1"/>
      </rPr>
      <t>(Linda_wu),good-Bye</t>
    </r>
    <phoneticPr fontId="3" type="noConversion"/>
  </si>
  <si>
    <r>
      <t>字串</t>
    </r>
    <r>
      <rPr>
        <sz val="11"/>
        <color theme="0"/>
        <rFont val="Times New Roman"/>
        <family val="1"/>
      </rPr>
      <t xml:space="preserve"> 1</t>
    </r>
    <phoneticPr fontId="3" type="noConversion"/>
  </si>
  <si>
    <r>
      <t>字串</t>
    </r>
    <r>
      <rPr>
        <sz val="11"/>
        <color theme="0"/>
        <rFont val="Times New Roman"/>
        <family val="1"/>
      </rPr>
      <t xml:space="preserve"> 2</t>
    </r>
    <phoneticPr fontId="3" type="noConversion"/>
  </si>
  <si>
    <t>Debby</t>
    <phoneticPr fontId="3" type="noConversion"/>
  </si>
  <si>
    <t>SUBSTITUTE</t>
    <phoneticPr fontId="3" type="noConversion"/>
  </si>
  <si>
    <t>舊字串</t>
    <phoneticPr fontId="3" type="noConversion"/>
  </si>
  <si>
    <t>新字串</t>
    <phoneticPr fontId="3" type="noConversion"/>
  </si>
  <si>
    <t>*?*</t>
    <phoneticPr fontId="3" type="noConversion"/>
  </si>
  <si>
    <t>REPLACE</t>
    <phoneticPr fontId="3" type="noConversion"/>
  </si>
  <si>
    <t>REPLACEB</t>
    <phoneticPr fontId="3" type="noConversion"/>
  </si>
  <si>
    <t>重複次數</t>
    <phoneticPr fontId="3" type="noConversion"/>
  </si>
  <si>
    <t>REPT</t>
    <phoneticPr fontId="3" type="noConversion"/>
  </si>
  <si>
    <t>n</t>
    <phoneticPr fontId="3" type="noConversion"/>
  </si>
  <si>
    <t xml:space="preserve">^_^ | </t>
    <phoneticPr fontId="3" type="noConversion"/>
  </si>
  <si>
    <t>數值型字串</t>
    <phoneticPr fontId="3" type="noConversion"/>
  </si>
  <si>
    <t>VALUE</t>
    <phoneticPr fontId="3" type="noConversion"/>
  </si>
  <si>
    <t>NOW</t>
    <phoneticPr fontId="3" type="noConversion"/>
  </si>
  <si>
    <t>年</t>
    <phoneticPr fontId="3" type="noConversion"/>
  </si>
  <si>
    <t>月</t>
    <phoneticPr fontId="3" type="noConversion"/>
  </si>
  <si>
    <t>日</t>
    <phoneticPr fontId="3" type="noConversion"/>
  </si>
  <si>
    <t>DATE</t>
    <phoneticPr fontId="3" type="noConversion"/>
  </si>
  <si>
    <t>YEAR</t>
    <phoneticPr fontId="3" type="noConversion"/>
  </si>
  <si>
    <t>日期</t>
    <phoneticPr fontId="3" type="noConversion"/>
  </si>
  <si>
    <t>MONTH</t>
    <phoneticPr fontId="3" type="noConversion"/>
  </si>
  <si>
    <t>DAY</t>
    <phoneticPr fontId="3" type="noConversion"/>
  </si>
  <si>
    <t>類型</t>
    <phoneticPr fontId="3" type="noConversion"/>
  </si>
  <si>
    <t>WEEKDAY</t>
    <phoneticPr fontId="3" type="noConversion"/>
  </si>
  <si>
    <t>TIME</t>
    <phoneticPr fontId="3" type="noConversion"/>
  </si>
  <si>
    <t>小時</t>
    <phoneticPr fontId="3" type="noConversion"/>
  </si>
  <si>
    <t>分鐘</t>
    <phoneticPr fontId="3" type="noConversion"/>
  </si>
  <si>
    <t>秒</t>
    <phoneticPr fontId="3" type="noConversion"/>
  </si>
  <si>
    <t>時間</t>
    <phoneticPr fontId="3" type="noConversion"/>
  </si>
  <si>
    <t>HOUR</t>
    <phoneticPr fontId="3" type="noConversion"/>
  </si>
  <si>
    <t>MINUTE</t>
    <phoneticPr fontId="3" type="noConversion"/>
  </si>
  <si>
    <t>SECOND</t>
    <phoneticPr fontId="3" type="noConversion"/>
  </si>
  <si>
    <t>烤餅</t>
    <phoneticPr fontId="3" type="noConversion"/>
  </si>
  <si>
    <t>RAND</t>
    <phoneticPr fontId="3" type="noConversion"/>
  </si>
  <si>
    <t>RANDBETWEEN</t>
    <phoneticPr fontId="3" type="noConversion"/>
  </si>
  <si>
    <t>記錄筆數：</t>
  </si>
  <si>
    <t>總庫存成本：</t>
  </si>
  <si>
    <t>最高庫存成本：</t>
  </si>
  <si>
    <t>最低庫存成本：</t>
  </si>
  <si>
    <t>平均庫存成本：</t>
  </si>
  <si>
    <t>特定產品庫存量：</t>
  </si>
  <si>
    <t>原始數字</t>
    <phoneticPr fontId="3" type="noConversion"/>
  </si>
  <si>
    <t>進位基準</t>
    <phoneticPr fontId="3" type="noConversion"/>
  </si>
  <si>
    <t>CEILING</t>
  </si>
  <si>
    <t>FLOOR</t>
    <phoneticPr fontId="3" type="noConversion"/>
  </si>
  <si>
    <t>MROUND</t>
    <phoneticPr fontId="3" type="noConversion"/>
  </si>
  <si>
    <t>舊字串</t>
    <phoneticPr fontId="3" type="noConversion"/>
  </si>
  <si>
    <r>
      <rPr>
        <sz val="11"/>
        <color theme="0"/>
        <rFont val="標楷體"/>
        <family val="4"/>
        <charset val="136"/>
      </rPr>
      <t>吳琳達</t>
    </r>
    <r>
      <rPr>
        <sz val="11"/>
        <color theme="0"/>
        <rFont val="Times New Roman"/>
        <family val="1"/>
      </rPr>
      <t xml:space="preserve"> is Linda Wu, </t>
    </r>
    <r>
      <rPr>
        <sz val="11"/>
        <color theme="0"/>
        <rFont val="標楷體"/>
        <family val="4"/>
        <charset val="136"/>
      </rPr>
      <t>讚</t>
    </r>
    <phoneticPr fontId="3" type="noConversion"/>
  </si>
  <si>
    <t>開始位址</t>
    <phoneticPr fontId="3" type="noConversion"/>
  </si>
  <si>
    <t>字元個數/位元組數</t>
    <phoneticPr fontId="3" type="noConversion"/>
  </si>
  <si>
    <t>新字串</t>
    <phoneticPr fontId="3" type="noConversion"/>
  </si>
  <si>
    <t>Debby</t>
    <phoneticPr fontId="3" type="noConversion"/>
  </si>
  <si>
    <t>REPLACE</t>
    <phoneticPr fontId="3" type="noConversion"/>
  </si>
  <si>
    <t>REPLACEB</t>
    <phoneticPr fontId="3" type="noConversion"/>
  </si>
  <si>
    <r>
      <t>字串</t>
    </r>
    <r>
      <rPr>
        <sz val="11"/>
        <color theme="0"/>
        <rFont val="Times New Roman"/>
        <family val="1"/>
      </rPr>
      <t xml:space="preserve"> 1</t>
    </r>
    <phoneticPr fontId="3" type="noConversion"/>
  </si>
  <si>
    <t>I am Linda</t>
    <phoneticPr fontId="3" type="noConversion"/>
  </si>
  <si>
    <r>
      <t>字串</t>
    </r>
    <r>
      <rPr>
        <sz val="11"/>
        <color theme="0"/>
        <rFont val="Times New Roman"/>
        <family val="1"/>
      </rPr>
      <t xml:space="preserve"> 2</t>
    </r>
    <phoneticPr fontId="3" type="noConversion"/>
  </si>
  <si>
    <t>EXACT</t>
    <phoneticPr fontId="3" type="noConversion"/>
  </si>
  <si>
    <t>字串</t>
    <phoneticPr fontId="3" type="noConversion"/>
  </si>
  <si>
    <t xml:space="preserve">I am Linda   </t>
    <phoneticPr fontId="3" type="noConversion"/>
  </si>
  <si>
    <t>TRIM</t>
    <phoneticPr fontId="3" type="noConversion"/>
  </si>
  <si>
    <t>字串</t>
    <phoneticPr fontId="3" type="noConversion"/>
  </si>
  <si>
    <t xml:space="preserve">^_^ | </t>
    <phoneticPr fontId="3" type="noConversion"/>
  </si>
  <si>
    <t>重複次數</t>
    <phoneticPr fontId="3" type="noConversion"/>
  </si>
  <si>
    <t>REPT</t>
    <phoneticPr fontId="3" type="noConversion"/>
  </si>
  <si>
    <t>訂單日期與時間</t>
    <phoneticPr fontId="3" type="noConversion"/>
  </si>
  <si>
    <t>…訂單詳細資料清單列表…</t>
    <phoneticPr fontId="3" type="noConversion"/>
  </si>
  <si>
    <t>UPPER</t>
    <phoneticPr fontId="3" type="noConversion"/>
  </si>
  <si>
    <t>LOWER</t>
    <phoneticPr fontId="3" type="noConversion"/>
  </si>
  <si>
    <t>PROPER</t>
    <phoneticPr fontId="3" type="noConversion"/>
  </si>
  <si>
    <t>ASC</t>
    <phoneticPr fontId="3" type="noConversion"/>
  </si>
  <si>
    <t>BIG5</t>
    <phoneticPr fontId="3" type="noConversion"/>
  </si>
  <si>
    <r>
      <t>Linda is L</t>
    </r>
    <r>
      <rPr>
        <sz val="11"/>
        <color theme="0"/>
        <rFont val="細明體"/>
        <family val="3"/>
        <charset val="136"/>
      </rPr>
      <t>ｉｎｄａ</t>
    </r>
    <phoneticPr fontId="3" type="noConversion"/>
  </si>
  <si>
    <r>
      <rPr>
        <sz val="11"/>
        <color rgb="FF0000FF"/>
        <rFont val="標楷體"/>
        <family val="4"/>
        <charset val="136"/>
      </rPr>
      <t>參考案例：</t>
    </r>
    <r>
      <rPr>
        <sz val="11"/>
        <color rgb="FF0000FF"/>
        <rFont val="Times New Roman"/>
        <family val="1"/>
      </rPr>
      <t>http://www.uuu.com.tw/Public/content/Instructor/Profiles/Linda_Wu.htm</t>
    </r>
    <phoneticPr fontId="53" type="noConversion"/>
  </si>
  <si>
    <t>Adonis_Young</t>
    <phoneticPr fontId="53" type="noConversion"/>
  </si>
  <si>
    <t>楊先民</t>
    <phoneticPr fontId="53" type="noConversion"/>
  </si>
  <si>
    <t>Jacky_Chen</t>
    <phoneticPr fontId="53" type="noConversion"/>
  </si>
  <si>
    <t>陳勇勳</t>
    <phoneticPr fontId="53" type="noConversion"/>
  </si>
  <si>
    <t>Vivid_Hsu</t>
    <phoneticPr fontId="53" type="noConversion"/>
  </si>
  <si>
    <t>許薰尹</t>
    <phoneticPr fontId="53" type="noConversion"/>
  </si>
  <si>
    <t>Richard_Chang</t>
    <phoneticPr fontId="53" type="noConversion"/>
  </si>
  <si>
    <t>張智凱</t>
    <phoneticPr fontId="53" type="noConversion"/>
  </si>
  <si>
    <t>Joseph_Tu</t>
    <phoneticPr fontId="53" type="noConversion"/>
  </si>
  <si>
    <t>屠立剛</t>
    <phoneticPr fontId="53" type="noConversion"/>
  </si>
  <si>
    <t>Frank_Shen</t>
    <phoneticPr fontId="53" type="noConversion"/>
  </si>
  <si>
    <t>申建忠</t>
    <phoneticPr fontId="53" type="noConversion"/>
  </si>
  <si>
    <t>Linda_Wu</t>
    <phoneticPr fontId="53" type="noConversion"/>
  </si>
  <si>
    <t>吳翠鳳</t>
    <phoneticPr fontId="53" type="noConversion"/>
  </si>
  <si>
    <t>嚴選師資! 精銳盡出的專業講師陣容</t>
    <phoneticPr fontId="53" type="noConversion"/>
  </si>
  <si>
    <t>…訂單詳細資料清單列表…</t>
    <rPh sb="0" eb="12">
      <t>翻印必究</t>
    </rPh>
    <phoneticPr fontId="60" type="noConversion" alignment="distributed"/>
  </si>
  <si>
    <t>訂單編號</t>
    <phoneticPr fontId="3" type="noConversion"/>
  </si>
  <si>
    <r>
      <rPr>
        <b/>
        <sz val="11"/>
        <color theme="0"/>
        <rFont val="標楷體"/>
        <family val="2"/>
        <charset val="136"/>
      </rPr>
      <t>產品名稱</t>
    </r>
    <phoneticPr fontId="3" type="noConversion"/>
  </si>
  <si>
    <t>訂單日期與時間</t>
    <phoneticPr fontId="3" type="noConversion"/>
  </si>
  <si>
    <r>
      <rPr>
        <b/>
        <sz val="11"/>
        <color theme="0"/>
        <rFont val="標楷體"/>
        <family val="2"/>
        <charset val="136"/>
      </rPr>
      <t>單價</t>
    </r>
    <phoneticPr fontId="3" type="noConversion"/>
  </si>
  <si>
    <r>
      <rPr>
        <b/>
        <sz val="11"/>
        <color theme="0"/>
        <rFont val="標楷體"/>
        <family val="2"/>
        <charset val="136"/>
      </rPr>
      <t>數量</t>
    </r>
    <phoneticPr fontId="3" type="noConversion"/>
  </si>
  <si>
    <r>
      <rPr>
        <b/>
        <sz val="11"/>
        <color theme="0"/>
        <rFont val="標楷體"/>
        <family val="2"/>
        <charset val="136"/>
      </rPr>
      <t>折扣</t>
    </r>
    <phoneticPr fontId="3" type="noConversion"/>
  </si>
  <si>
    <r>
      <rPr>
        <b/>
        <sz val="11"/>
        <color theme="0"/>
        <rFont val="標楷體"/>
        <family val="2"/>
        <charset val="136"/>
      </rPr>
      <t>付款類型</t>
    </r>
    <phoneticPr fontId="3" type="noConversion"/>
  </si>
  <si>
    <r>
      <rPr>
        <b/>
        <sz val="11"/>
        <color theme="0"/>
        <rFont val="標楷體"/>
        <family val="2"/>
        <charset val="136"/>
      </rPr>
      <t>備註</t>
    </r>
    <phoneticPr fontId="3" type="noConversion"/>
  </si>
  <si>
    <t>日期</t>
    <phoneticPr fontId="3" type="noConversion"/>
  </si>
  <si>
    <r>
      <rPr>
        <b/>
        <sz val="11"/>
        <color theme="0"/>
        <rFont val="標楷體"/>
        <family val="2"/>
        <charset val="136"/>
      </rPr>
      <t>時間</t>
    </r>
    <phoneticPr fontId="3" type="noConversion"/>
  </si>
  <si>
    <r>
      <rPr>
        <sz val="11"/>
        <color theme="1"/>
        <rFont val="標楷體"/>
        <family val="2"/>
        <charset val="136"/>
      </rPr>
      <t>戚風蛋糕</t>
    </r>
    <phoneticPr fontId="3" type="noConversion"/>
  </si>
  <si>
    <r>
      <rPr>
        <sz val="11"/>
        <color theme="1"/>
        <rFont val="標楷體"/>
        <family val="2"/>
        <charset val="136"/>
      </rPr>
      <t>戚風蛋糕</t>
    </r>
    <phoneticPr fontId="3" type="noConversion"/>
  </si>
  <si>
    <t>現金</t>
  </si>
  <si>
    <r>
      <t xml:space="preserve">1. </t>
    </r>
    <r>
      <rPr>
        <sz val="11"/>
        <color theme="1"/>
        <rFont val="標楷體"/>
        <family val="2"/>
        <charset val="136"/>
      </rPr>
      <t>請於早上</t>
    </r>
    <r>
      <rPr>
        <sz val="11"/>
        <color theme="1"/>
        <rFont val="Times New Roman"/>
        <family val="1"/>
      </rPr>
      <t xml:space="preserve"> 10:30 </t>
    </r>
    <r>
      <rPr>
        <sz val="11"/>
        <color theme="1"/>
        <rFont val="標楷體"/>
        <family val="2"/>
        <charset val="136"/>
      </rPr>
      <t xml:space="preserve">前送到
</t>
    </r>
    <r>
      <rPr>
        <sz val="11"/>
        <color theme="1"/>
        <rFont val="Times New Roman"/>
        <family val="1"/>
      </rPr>
      <t xml:space="preserve">2. </t>
    </r>
    <r>
      <rPr>
        <b/>
        <sz val="12"/>
        <color rgb="FFFF0000"/>
        <rFont val="標楷體"/>
        <family val="4"/>
        <charset val="136"/>
      </rPr>
      <t>貨到收款</t>
    </r>
    <phoneticPr fontId="3" type="noConversion"/>
  </si>
  <si>
    <t>烤餅</t>
    <phoneticPr fontId="3" type="noConversion"/>
  </si>
  <si>
    <r>
      <rPr>
        <sz val="11"/>
        <color theme="1"/>
        <rFont val="標楷體"/>
        <family val="2"/>
        <charset val="136"/>
      </rPr>
      <t>黑森林蛋糕</t>
    </r>
    <phoneticPr fontId="3" type="noConversion"/>
  </si>
  <si>
    <r>
      <rPr>
        <sz val="11"/>
        <color theme="1"/>
        <rFont val="標楷體"/>
        <family val="2"/>
        <charset val="136"/>
      </rPr>
      <t>黑森林蛋糕</t>
    </r>
    <phoneticPr fontId="3" type="noConversion"/>
  </si>
  <si>
    <t>支票</t>
  </si>
  <si>
    <r>
      <rPr>
        <sz val="11"/>
        <color theme="1"/>
        <rFont val="標楷體"/>
        <family val="2"/>
        <charset val="136"/>
      </rPr>
      <t>烤餅</t>
    </r>
    <phoneticPr fontId="3" type="noConversion"/>
  </si>
  <si>
    <r>
      <rPr>
        <sz val="11"/>
        <color theme="1"/>
        <rFont val="標楷體"/>
        <family val="2"/>
        <charset val="136"/>
      </rPr>
      <t>烤餅</t>
    </r>
    <phoneticPr fontId="3" type="noConversion"/>
  </si>
  <si>
    <t>巧克力脆片</t>
    <phoneticPr fontId="3" type="noConversion"/>
  </si>
  <si>
    <t>黑森林蛋糕</t>
  </si>
  <si>
    <t>戚風蛋糕</t>
  </si>
  <si>
    <t>訂單編號</t>
    <phoneticPr fontId="3" type="noConversion"/>
  </si>
  <si>
    <t>產品名稱</t>
    <phoneticPr fontId="3" type="noConversion"/>
  </si>
  <si>
    <t>付款類型</t>
    <phoneticPr fontId="3" type="noConversion"/>
  </si>
  <si>
    <t>訂單日期與時間</t>
    <phoneticPr fontId="3" type="noConversion"/>
  </si>
  <si>
    <t>單價</t>
    <phoneticPr fontId="3" type="noConversion"/>
  </si>
  <si>
    <t>數量</t>
    <phoneticPr fontId="3" type="noConversion"/>
  </si>
  <si>
    <t>折扣</t>
    <phoneticPr fontId="3" type="noConversion"/>
  </si>
  <si>
    <t>訂單金額總　　計</t>
    <phoneticPr fontId="3" type="noConversion"/>
  </si>
  <si>
    <r>
      <rPr>
        <b/>
        <sz val="11"/>
        <color theme="0"/>
        <rFont val="標楷體"/>
        <family val="2"/>
        <charset val="136"/>
      </rPr>
      <t>備註</t>
    </r>
    <phoneticPr fontId="3" type="noConversion"/>
  </si>
  <si>
    <t>日期</t>
    <phoneticPr fontId="3" type="noConversion"/>
  </si>
  <si>
    <t>時間</t>
    <phoneticPr fontId="3" type="noConversion"/>
  </si>
  <si>
    <t>戚風蛋糕</t>
    <phoneticPr fontId="3" type="noConversion"/>
  </si>
  <si>
    <r>
      <t xml:space="preserve">1. </t>
    </r>
    <r>
      <rPr>
        <sz val="11"/>
        <color theme="1"/>
        <rFont val="標楷體"/>
        <family val="2"/>
        <charset val="136"/>
      </rPr>
      <t>請於早上</t>
    </r>
    <r>
      <rPr>
        <sz val="11"/>
        <color theme="1"/>
        <rFont val="Times New Roman"/>
        <family val="1"/>
      </rPr>
      <t xml:space="preserve"> 10:30 </t>
    </r>
    <r>
      <rPr>
        <sz val="11"/>
        <color theme="1"/>
        <rFont val="標楷體"/>
        <family val="2"/>
        <charset val="136"/>
      </rPr>
      <t xml:space="preserve">前送到
</t>
    </r>
    <r>
      <rPr>
        <sz val="11"/>
        <color theme="1"/>
        <rFont val="Times New Roman"/>
        <family val="1"/>
      </rPr>
      <t xml:space="preserve">2. </t>
    </r>
    <r>
      <rPr>
        <b/>
        <sz val="12"/>
        <color rgb="FFFF0000"/>
        <rFont val="標楷體"/>
        <family val="4"/>
        <charset val="136"/>
      </rPr>
      <t>貨到收款</t>
    </r>
    <phoneticPr fontId="3" type="noConversion"/>
  </si>
  <si>
    <r>
      <rPr>
        <sz val="11"/>
        <color theme="1"/>
        <rFont val="標楷體"/>
        <family val="2"/>
        <charset val="136"/>
      </rPr>
      <t>貿易烤餅</t>
    </r>
    <phoneticPr fontId="3" type="noConversion"/>
  </si>
  <si>
    <r>
      <rPr>
        <sz val="11"/>
        <color theme="1"/>
        <rFont val="標楷體"/>
        <family val="2"/>
        <charset val="136"/>
      </rPr>
      <t>巧克力脆片</t>
    </r>
    <phoneticPr fontId="3" type="noConversion"/>
  </si>
  <si>
    <r>
      <rPr>
        <sz val="12"/>
        <color rgb="FF000099"/>
        <rFont val="標楷體"/>
        <family val="4"/>
        <charset val="136"/>
      </rPr>
      <t>最低分數</t>
    </r>
    <r>
      <rPr>
        <sz val="12"/>
        <color rgb="FF000099"/>
        <rFont val="Times New Roman"/>
        <family val="1"/>
      </rPr>
      <t>:</t>
    </r>
  </si>
  <si>
    <r>
      <rPr>
        <sz val="12"/>
        <color rgb="FF000099"/>
        <rFont val="標楷體"/>
        <family val="4"/>
        <charset val="136"/>
      </rPr>
      <t>最高分數</t>
    </r>
    <r>
      <rPr>
        <sz val="12"/>
        <color rgb="FF000099"/>
        <rFont val="Times New Roman"/>
        <family val="1"/>
      </rPr>
      <t>:</t>
    </r>
  </si>
  <si>
    <r>
      <rPr>
        <sz val="12"/>
        <color rgb="FF000099"/>
        <rFont val="標楷體"/>
        <family val="4"/>
        <charset val="136"/>
      </rPr>
      <t>各科平均</t>
    </r>
    <r>
      <rPr>
        <sz val="12"/>
        <color rgb="FF000099"/>
        <rFont val="Times New Roman"/>
        <family val="1"/>
      </rPr>
      <t>:</t>
    </r>
  </si>
  <si>
    <r>
      <rPr>
        <sz val="12"/>
        <color rgb="FF000099"/>
        <rFont val="標楷體"/>
        <family val="4"/>
        <charset val="136"/>
      </rPr>
      <t>蒲仲強</t>
    </r>
  </si>
  <si>
    <r>
      <rPr>
        <sz val="12"/>
        <color rgb="FF000099"/>
        <rFont val="標楷體"/>
        <family val="4"/>
        <charset val="136"/>
      </rPr>
      <t>羅里士</t>
    </r>
  </si>
  <si>
    <r>
      <rPr>
        <sz val="12"/>
        <color rgb="FF000099"/>
        <rFont val="標楷體"/>
        <family val="4"/>
        <charset val="136"/>
      </rPr>
      <t>郭源治</t>
    </r>
  </si>
  <si>
    <r>
      <rPr>
        <sz val="12"/>
        <color rgb="FF000099"/>
        <rFont val="標楷體"/>
        <family val="4"/>
        <charset val="136"/>
      </rPr>
      <t>金</t>
    </r>
    <r>
      <rPr>
        <sz val="12"/>
        <color rgb="FF000099"/>
        <rFont val="Times New Roman"/>
        <family val="1"/>
      </rPr>
      <t xml:space="preserve">  </t>
    </r>
    <r>
      <rPr>
        <sz val="12"/>
        <color rgb="FF000099"/>
        <rFont val="標楷體"/>
        <family val="4"/>
        <charset val="136"/>
      </rPr>
      <t>庸</t>
    </r>
  </si>
  <si>
    <r>
      <rPr>
        <sz val="12"/>
        <color rgb="FF000099"/>
        <rFont val="標楷體"/>
        <family val="4"/>
        <charset val="136"/>
      </rPr>
      <t>張三丰</t>
    </r>
  </si>
  <si>
    <r>
      <rPr>
        <sz val="12"/>
        <color rgb="FF000099"/>
        <rFont val="標楷體"/>
        <family val="4"/>
        <charset val="136"/>
      </rPr>
      <t>成</t>
    </r>
    <r>
      <rPr>
        <sz val="12"/>
        <color rgb="FF000099"/>
        <rFont val="Times New Roman"/>
        <family val="1"/>
      </rPr>
      <t xml:space="preserve">  </t>
    </r>
    <r>
      <rPr>
        <sz val="12"/>
        <color rgb="FF000099"/>
        <rFont val="標楷體"/>
        <family val="4"/>
        <charset val="136"/>
      </rPr>
      <t>龍</t>
    </r>
  </si>
  <si>
    <r>
      <rPr>
        <sz val="12"/>
        <color rgb="FF000099"/>
        <rFont val="標楷體"/>
        <family val="4"/>
        <charset val="136"/>
      </rPr>
      <t>呂明賜</t>
    </r>
  </si>
  <si>
    <r>
      <rPr>
        <sz val="12"/>
        <color rgb="FF000099"/>
        <rFont val="標楷體"/>
        <family val="4"/>
        <charset val="136"/>
      </rPr>
      <t>洪金寶</t>
    </r>
  </si>
  <si>
    <r>
      <rPr>
        <sz val="12"/>
        <color rgb="FF000099"/>
        <rFont val="標楷體"/>
        <family val="4"/>
        <charset val="136"/>
      </rPr>
      <t>名次</t>
    </r>
  </si>
  <si>
    <r>
      <rPr>
        <sz val="12"/>
        <color rgb="FF000099"/>
        <rFont val="標楷體"/>
        <family val="4"/>
        <charset val="136"/>
      </rPr>
      <t>平</t>
    </r>
    <r>
      <rPr>
        <sz val="12"/>
        <color rgb="FF000099"/>
        <rFont val="Times New Roman"/>
        <family val="1"/>
      </rPr>
      <t xml:space="preserve"> </t>
    </r>
    <r>
      <rPr>
        <sz val="12"/>
        <color rgb="FF000099"/>
        <rFont val="標楷體"/>
        <family val="4"/>
        <charset val="136"/>
      </rPr>
      <t>均</t>
    </r>
  </si>
  <si>
    <r>
      <rPr>
        <sz val="12"/>
        <color rgb="FF000099"/>
        <rFont val="標楷體"/>
        <family val="4"/>
        <charset val="136"/>
      </rPr>
      <t>電工原理</t>
    </r>
  </si>
  <si>
    <r>
      <rPr>
        <sz val="12"/>
        <color rgb="FF000099"/>
        <rFont val="標楷體"/>
        <family val="4"/>
        <charset val="136"/>
      </rPr>
      <t>交換電路</t>
    </r>
  </si>
  <si>
    <r>
      <rPr>
        <sz val="12"/>
        <color rgb="FF000099"/>
        <rFont val="標楷體"/>
        <family val="4"/>
        <charset val="136"/>
      </rPr>
      <t>電磁學</t>
    </r>
  </si>
  <si>
    <r>
      <rPr>
        <sz val="12"/>
        <color rgb="FF000099"/>
        <rFont val="標楷體"/>
        <family val="4"/>
        <charset val="136"/>
      </rPr>
      <t>電子學</t>
    </r>
  </si>
  <si>
    <r>
      <rPr>
        <sz val="12"/>
        <color rgb="FF000099"/>
        <rFont val="標楷體"/>
        <family val="4"/>
        <charset val="136"/>
      </rPr>
      <t>姓</t>
    </r>
    <r>
      <rPr>
        <sz val="12"/>
        <color rgb="FF000099"/>
        <rFont val="Times New Roman"/>
        <family val="1"/>
      </rPr>
      <t xml:space="preserve"> </t>
    </r>
    <r>
      <rPr>
        <sz val="12"/>
        <color rgb="FF000099"/>
        <rFont val="標楷體"/>
        <family val="4"/>
        <charset val="136"/>
      </rPr>
      <t>名</t>
    </r>
  </si>
  <si>
    <r>
      <rPr>
        <sz val="12"/>
        <color rgb="FF000099"/>
        <rFont val="標楷體"/>
        <family val="4"/>
        <charset val="136"/>
      </rPr>
      <t>學</t>
    </r>
    <r>
      <rPr>
        <sz val="12"/>
        <color rgb="FF000099"/>
        <rFont val="Times New Roman"/>
        <family val="1"/>
      </rPr>
      <t xml:space="preserve"> </t>
    </r>
    <r>
      <rPr>
        <sz val="12"/>
        <color rgb="FF000099"/>
        <rFont val="標楷體"/>
        <family val="4"/>
        <charset val="136"/>
      </rPr>
      <t>號</t>
    </r>
  </si>
  <si>
    <t>合計金額
（大寫）</t>
    <phoneticPr fontId="53" type="noConversion"/>
  </si>
  <si>
    <r>
      <t xml:space="preserve">Excel </t>
    </r>
    <r>
      <rPr>
        <sz val="11"/>
        <color theme="1"/>
        <rFont val="標楷體"/>
        <family val="4"/>
        <charset val="136"/>
      </rPr>
      <t>辦公室技能</t>
    </r>
    <phoneticPr fontId="53" type="noConversion"/>
  </si>
  <si>
    <r>
      <t xml:space="preserve">SharePoint 2010 </t>
    </r>
    <r>
      <rPr>
        <sz val="11"/>
        <color theme="1"/>
        <rFont val="標楷體"/>
        <family val="4"/>
        <charset val="136"/>
      </rPr>
      <t>企業內容管理與網頁設計</t>
    </r>
    <phoneticPr fontId="53" type="noConversion"/>
  </si>
  <si>
    <t>分</t>
    <phoneticPr fontId="53" type="noConversion"/>
  </si>
  <si>
    <t>角</t>
    <phoneticPr fontId="53" type="noConversion"/>
  </si>
  <si>
    <t>元</t>
    <phoneticPr fontId="53" type="noConversion"/>
  </si>
  <si>
    <t>十</t>
    <phoneticPr fontId="53" type="noConversion"/>
  </si>
  <si>
    <t>百</t>
    <phoneticPr fontId="53" type="noConversion"/>
  </si>
  <si>
    <t>千</t>
    <phoneticPr fontId="53" type="noConversion"/>
  </si>
  <si>
    <t>萬</t>
    <phoneticPr fontId="53" type="noConversion"/>
  </si>
  <si>
    <t>金額</t>
    <phoneticPr fontId="53" type="noConversion"/>
  </si>
  <si>
    <t>合計</t>
    <phoneticPr fontId="53" type="noConversion"/>
  </si>
  <si>
    <t>數量</t>
    <phoneticPr fontId="53" type="noConversion"/>
  </si>
  <si>
    <t>單價</t>
    <phoneticPr fontId="53" type="noConversion"/>
  </si>
  <si>
    <t>品名規格</t>
    <phoneticPr fontId="53" type="noConversion"/>
  </si>
  <si>
    <t>土豆貓雜貨發票</t>
    <phoneticPr fontId="53" type="noConversion"/>
  </si>
  <si>
    <t>百分比</t>
    <phoneticPr fontId="22" type="noConversion"/>
  </si>
  <si>
    <t>總計</t>
    <phoneticPr fontId="22" type="noConversion"/>
  </si>
  <si>
    <t>十二月</t>
  </si>
  <si>
    <t>十一月</t>
  </si>
  <si>
    <t>十月</t>
  </si>
  <si>
    <t>九月</t>
  </si>
  <si>
    <t>八月</t>
  </si>
  <si>
    <t>七月</t>
  </si>
  <si>
    <t>六月</t>
  </si>
  <si>
    <t>五月</t>
  </si>
  <si>
    <t>四月</t>
  </si>
  <si>
    <t>三月</t>
  </si>
  <si>
    <t>二月</t>
  </si>
  <si>
    <t>一月</t>
    <phoneticPr fontId="22" type="noConversion"/>
  </si>
  <si>
    <t>土豆貓股份有限公司產品銷售年報</t>
    <phoneticPr fontId="22" type="noConversion"/>
  </si>
  <si>
    <t>直條圖</t>
    <phoneticPr fontId="3" type="noConversion"/>
  </si>
  <si>
    <t>折線圖</t>
    <phoneticPr fontId="3" type="noConversion"/>
  </si>
  <si>
    <r>
      <t>1</t>
    </r>
    <r>
      <rPr>
        <sz val="11"/>
        <color theme="1"/>
        <rFont val="標楷體"/>
        <family val="2"/>
        <charset val="136"/>
      </rPr>
      <t>月</t>
    </r>
  </si>
  <si>
    <r>
      <t>2</t>
    </r>
    <r>
      <rPr>
        <sz val="11"/>
        <color theme="1"/>
        <rFont val="標楷體"/>
        <family val="2"/>
        <charset val="136"/>
      </rPr>
      <t>月</t>
    </r>
  </si>
  <si>
    <r>
      <t>3</t>
    </r>
    <r>
      <rPr>
        <sz val="11"/>
        <color theme="1"/>
        <rFont val="標楷體"/>
        <family val="2"/>
        <charset val="136"/>
      </rPr>
      <t>月</t>
    </r>
  </si>
  <si>
    <r>
      <t>4</t>
    </r>
    <r>
      <rPr>
        <sz val="11"/>
        <color theme="1"/>
        <rFont val="標楷體"/>
        <family val="2"/>
        <charset val="136"/>
      </rPr>
      <t>月</t>
    </r>
  </si>
  <si>
    <r>
      <t>5</t>
    </r>
    <r>
      <rPr>
        <sz val="11"/>
        <color theme="1"/>
        <rFont val="標楷體"/>
        <family val="2"/>
        <charset val="136"/>
      </rPr>
      <t>月</t>
    </r>
  </si>
  <si>
    <r>
      <t>6</t>
    </r>
    <r>
      <rPr>
        <sz val="11"/>
        <color theme="1"/>
        <rFont val="標楷體"/>
        <family val="2"/>
        <charset val="136"/>
      </rPr>
      <t>月</t>
    </r>
  </si>
  <si>
    <r>
      <t>7</t>
    </r>
    <r>
      <rPr>
        <sz val="11"/>
        <color theme="1"/>
        <rFont val="標楷體"/>
        <family val="2"/>
        <charset val="136"/>
      </rPr>
      <t>月</t>
    </r>
  </si>
  <si>
    <r>
      <t>8</t>
    </r>
    <r>
      <rPr>
        <sz val="11"/>
        <color theme="1"/>
        <rFont val="標楷體"/>
        <family val="2"/>
        <charset val="136"/>
      </rPr>
      <t>月</t>
    </r>
  </si>
  <si>
    <r>
      <t>9</t>
    </r>
    <r>
      <rPr>
        <sz val="11"/>
        <color theme="1"/>
        <rFont val="標楷體"/>
        <family val="2"/>
        <charset val="136"/>
      </rPr>
      <t>月</t>
    </r>
  </si>
  <si>
    <r>
      <t>10</t>
    </r>
    <r>
      <rPr>
        <sz val="11"/>
        <color theme="1"/>
        <rFont val="標楷體"/>
        <family val="2"/>
        <charset val="136"/>
      </rPr>
      <t>月</t>
    </r>
  </si>
  <si>
    <r>
      <t>11</t>
    </r>
    <r>
      <rPr>
        <sz val="11"/>
        <color theme="1"/>
        <rFont val="標楷體"/>
        <family val="2"/>
        <charset val="136"/>
      </rPr>
      <t>月</t>
    </r>
  </si>
  <si>
    <r>
      <t>12</t>
    </r>
    <r>
      <rPr>
        <sz val="11"/>
        <color theme="1"/>
        <rFont val="標楷體"/>
        <family val="2"/>
        <charset val="136"/>
      </rPr>
      <t>月</t>
    </r>
  </si>
  <si>
    <r>
      <rPr>
        <b/>
        <sz val="11"/>
        <color theme="0"/>
        <rFont val="標楷體"/>
        <family val="2"/>
        <charset val="136"/>
      </rPr>
      <t>年</t>
    </r>
  </si>
  <si>
    <r>
      <rPr>
        <b/>
        <sz val="11"/>
        <color theme="0"/>
        <rFont val="標楷體"/>
        <family val="2"/>
        <charset val="136"/>
      </rPr>
      <t>月</t>
    </r>
  </si>
  <si>
    <r>
      <t>2010</t>
    </r>
    <r>
      <rPr>
        <b/>
        <sz val="11"/>
        <color theme="0"/>
        <rFont val="標楷體"/>
        <family val="2"/>
        <charset val="136"/>
      </rPr>
      <t>年</t>
    </r>
  </si>
  <si>
    <r>
      <t>2011</t>
    </r>
    <r>
      <rPr>
        <b/>
        <sz val="11"/>
        <color theme="0"/>
        <rFont val="標楷體"/>
        <family val="2"/>
        <charset val="136"/>
      </rPr>
      <t>年</t>
    </r>
  </si>
  <si>
    <r>
      <rPr>
        <b/>
        <sz val="11"/>
        <color rgb="FFFFFF00"/>
        <rFont val="標楷體"/>
        <family val="2"/>
        <charset val="136"/>
      </rPr>
      <t>營業額</t>
    </r>
  </si>
  <si>
    <r>
      <rPr>
        <sz val="11"/>
        <color theme="1"/>
        <rFont val="標楷體"/>
        <family val="2"/>
        <charset val="136"/>
      </rPr>
      <t>黎國明</t>
    </r>
  </si>
  <si>
    <r>
      <rPr>
        <sz val="11"/>
        <color theme="1"/>
        <rFont val="標楷體"/>
        <family val="2"/>
        <charset val="136"/>
      </rPr>
      <t>劉天王</t>
    </r>
  </si>
  <si>
    <r>
      <rPr>
        <sz val="11"/>
        <color theme="1"/>
        <rFont val="標楷體"/>
        <family val="2"/>
        <charset val="136"/>
      </rPr>
      <t>趙飛燕</t>
    </r>
  </si>
  <si>
    <r>
      <rPr>
        <sz val="11"/>
        <color theme="1"/>
        <rFont val="標楷體"/>
        <family val="2"/>
        <charset val="136"/>
      </rPr>
      <t>蘇涵蘊</t>
    </r>
  </si>
  <si>
    <r>
      <rPr>
        <sz val="11"/>
        <color theme="1"/>
        <rFont val="標楷體"/>
        <family val="2"/>
        <charset val="136"/>
      </rPr>
      <t>陳季暄</t>
    </r>
  </si>
  <si>
    <r>
      <rPr>
        <sz val="11"/>
        <color theme="1"/>
        <rFont val="標楷體"/>
        <family val="2"/>
        <charset val="136"/>
      </rPr>
      <t>林美麗</t>
    </r>
  </si>
  <si>
    <r>
      <rPr>
        <sz val="11"/>
        <color theme="1"/>
        <rFont val="標楷體"/>
        <family val="2"/>
        <charset val="136"/>
      </rPr>
      <t>張瑾雯</t>
    </r>
  </si>
  <si>
    <r>
      <rPr>
        <sz val="11"/>
        <color theme="1"/>
        <rFont val="標楷體"/>
        <family val="2"/>
        <charset val="136"/>
      </rPr>
      <t>郭國臹</t>
    </r>
  </si>
  <si>
    <r>
      <rPr>
        <sz val="11"/>
        <color theme="1"/>
        <rFont val="標楷體"/>
        <family val="2"/>
        <charset val="136"/>
      </rPr>
      <t>孟庭亭</t>
    </r>
  </si>
  <si>
    <r>
      <rPr>
        <b/>
        <sz val="11"/>
        <color theme="0"/>
        <rFont val="標楷體"/>
        <family val="2"/>
        <charset val="136"/>
      </rPr>
      <t>業務員姓名</t>
    </r>
  </si>
  <si>
    <r>
      <t>2010</t>
    </r>
    <r>
      <rPr>
        <b/>
        <sz val="11"/>
        <color theme="0"/>
        <rFont val="標楷體"/>
        <family val="2"/>
        <charset val="136"/>
      </rPr>
      <t>年業績</t>
    </r>
  </si>
  <si>
    <r>
      <t>2011</t>
    </r>
    <r>
      <rPr>
        <b/>
        <sz val="11"/>
        <color theme="0"/>
        <rFont val="標楷體"/>
        <family val="2"/>
        <charset val="136"/>
      </rPr>
      <t>年業績</t>
    </r>
  </si>
  <si>
    <r>
      <t>2011</t>
    </r>
    <r>
      <rPr>
        <b/>
        <sz val="11"/>
        <color theme="0"/>
        <rFont val="標楷體"/>
        <family val="2"/>
        <charset val="136"/>
      </rPr>
      <t>年目標</t>
    </r>
  </si>
  <si>
    <t>高雄市</t>
    <phoneticPr fontId="3" type="noConversion"/>
  </si>
  <si>
    <t>台北市</t>
    <phoneticPr fontId="3" type="noConversion"/>
  </si>
  <si>
    <r>
      <rPr>
        <b/>
        <sz val="11"/>
        <color theme="0"/>
        <rFont val="標楷體"/>
        <family val="4"/>
        <charset val="136"/>
      </rPr>
      <t>全國</t>
    </r>
    <phoneticPr fontId="3" type="noConversion"/>
  </si>
  <si>
    <t>年度</t>
    <phoneticPr fontId="3" type="noConversion"/>
  </si>
  <si>
    <t>歷年人口統計結果</t>
    <phoneticPr fontId="3" type="noConversion"/>
  </si>
  <si>
    <t>蕃茄醬</t>
  </si>
  <si>
    <t>辣椒醬</t>
  </si>
  <si>
    <t>咖哩醬</t>
  </si>
  <si>
    <t>巧克力</t>
  </si>
  <si>
    <t>糖漿</t>
  </si>
  <si>
    <t>原住民風味醬</t>
  </si>
  <si>
    <t>芥末</t>
  </si>
  <si>
    <t>櫻桃派餡</t>
  </si>
  <si>
    <t>鳳梨</t>
  </si>
  <si>
    <t>綠豆</t>
  </si>
  <si>
    <t>綜合水果</t>
  </si>
  <si>
    <t>桃子</t>
  </si>
  <si>
    <t>洋梨</t>
  </si>
  <si>
    <t>豆子</t>
  </si>
  <si>
    <t>玉米</t>
  </si>
  <si>
    <t>長米</t>
  </si>
  <si>
    <t>洋芋片</t>
  </si>
  <si>
    <t>義大利馬鈴薯餃子</t>
  </si>
  <si>
    <t>意大利餃</t>
  </si>
  <si>
    <t>養生茶</t>
  </si>
  <si>
    <t>綠茶</t>
  </si>
  <si>
    <t>啤酒</t>
  </si>
  <si>
    <t>咖啡</t>
  </si>
  <si>
    <t>水果茶</t>
  </si>
  <si>
    <t>雞湯</t>
  </si>
  <si>
    <t>蔬菜清湯</t>
  </si>
  <si>
    <t>蛤蜊濃湯</t>
  </si>
  <si>
    <t>格蘭諾拉燕麥捲</t>
  </si>
  <si>
    <t>全麥片</t>
  </si>
  <si>
    <t>蘋果乾</t>
  </si>
  <si>
    <t>梅乾</t>
  </si>
  <si>
    <t>胡桃果</t>
  </si>
  <si>
    <t>杏仁果</t>
  </si>
  <si>
    <t>水梨乾</t>
  </si>
  <si>
    <t>蛋糕</t>
  </si>
  <si>
    <t>烤餅</t>
  </si>
  <si>
    <t>庫存成本</t>
    <phoneticPr fontId="22" type="noConversion"/>
  </si>
  <si>
    <t>巧克力脆片</t>
  </si>
  <si>
    <t>橄欖油</t>
  </si>
  <si>
    <t>藍苺果醬</t>
  </si>
  <si>
    <t>橘子果醬</t>
  </si>
  <si>
    <t>義大利白乾酪</t>
  </si>
  <si>
    <t>蟹肉</t>
  </si>
  <si>
    <t>產品編號</t>
    <phoneticPr fontId="53" type="noConversion"/>
  </si>
  <si>
    <t>燻鮭魚</t>
  </si>
  <si>
    <t>鮪魚</t>
  </si>
  <si>
    <t>產品名稱</t>
    <phoneticPr fontId="53" type="noConversion"/>
  </si>
  <si>
    <t>毛利率</t>
    <phoneticPr fontId="22" type="noConversion"/>
  </si>
  <si>
    <t>資料查詢</t>
    <phoneticPr fontId="53" type="noConversion"/>
  </si>
  <si>
    <t>土豆貓生鮮食品公司各門市統計資料庫</t>
    <phoneticPr fontId="3" type="noConversion"/>
  </si>
  <si>
    <t>條件欄位</t>
    <phoneticPr fontId="22" type="noConversion"/>
  </si>
  <si>
    <r>
      <rPr>
        <sz val="12"/>
        <rFont val="標楷體"/>
        <family val="4"/>
        <charset val="136"/>
      </rPr>
      <t>科別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電子碩二</t>
    </r>
    <phoneticPr fontId="22" type="noConversion"/>
  </si>
  <si>
    <t>土豆貓大學 99 學年度學年成績一覽表（期中考一）</t>
    <phoneticPr fontId="22" type="noConversion"/>
  </si>
  <si>
    <r>
      <rPr>
        <sz val="12"/>
        <rFont val="標楷體"/>
        <family val="4"/>
        <charset val="136"/>
      </rPr>
      <t>科別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電子碩二</t>
    </r>
    <phoneticPr fontId="22" type="noConversion"/>
  </si>
  <si>
    <t>土豆貓大學 99 學年度學年成績一覽表（期中考二）</t>
    <phoneticPr fontId="22" type="noConversion"/>
  </si>
  <si>
    <r>
      <rPr>
        <sz val="12"/>
        <rFont val="標楷體"/>
        <family val="4"/>
        <charset val="136"/>
      </rPr>
      <t>科別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電子碩二</t>
    </r>
    <phoneticPr fontId="22" type="noConversion"/>
  </si>
  <si>
    <t>土豆貓大學 99 學年度學年成績一覽表（期末考）</t>
    <phoneticPr fontId="22" type="noConversion"/>
  </si>
  <si>
    <r>
      <rPr>
        <sz val="12"/>
        <rFont val="標楷體"/>
        <family val="4"/>
        <charset val="136"/>
      </rPr>
      <t>科別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電子碩二</t>
    </r>
    <phoneticPr fontId="22" type="noConversion"/>
  </si>
  <si>
    <t>土豆貓大學 99 學年度學年成績一覽表</t>
    <phoneticPr fontId="22" type="noConversion"/>
  </si>
  <si>
    <t>土豆貓大學 99 學年度學年成績一覽表（期中考一）</t>
    <phoneticPr fontId="22" type="noConversion"/>
  </si>
  <si>
    <t>土豆貓大學 99 學年度學年成績一覽表（期中考二）</t>
    <phoneticPr fontId="22" type="noConversion"/>
  </si>
  <si>
    <t>土豆貓大學 99 學年度學年成績一覽表（期末考）</t>
    <phoneticPr fontId="22" type="noConversion"/>
  </si>
  <si>
    <t>名次</t>
  </si>
  <si>
    <t>平 均</t>
  </si>
  <si>
    <t>姓 名</t>
  </si>
  <si>
    <t>土豆貓大學 99 學年度學年成績一覽表</t>
    <phoneticPr fontId="22" type="noConversion"/>
  </si>
  <si>
    <t xml:space="preserve">1. 請於早上 10:30 前送到 2. 貨到收款 </t>
    <phoneticPr fontId="3" type="noConversion"/>
  </si>
  <si>
    <t>支票</t>
    <phoneticPr fontId="3" type="noConversion"/>
  </si>
  <si>
    <t>20</t>
    <phoneticPr fontId="3" type="noConversion"/>
  </si>
  <si>
    <r>
      <rPr>
        <sz val="11"/>
        <color theme="1"/>
        <rFont val="標楷體"/>
        <family val="2"/>
        <charset val="136"/>
      </rPr>
      <t>若右方為空儲存格時，則文字會自動延伸至右方儲存格</t>
    </r>
  </si>
  <si>
    <t>數字格式</t>
    <phoneticPr fontId="3" type="noConversion"/>
  </si>
  <si>
    <t>條件格式</t>
    <phoneticPr fontId="3" type="noConversion"/>
  </si>
  <si>
    <t>A1</t>
    <phoneticPr fontId="3" type="noConversion"/>
  </si>
  <si>
    <t>A1B</t>
    <phoneticPr fontId="3" type="noConversion"/>
  </si>
  <si>
    <t>1A</t>
    <phoneticPr fontId="3" type="noConversion"/>
  </si>
  <si>
    <t>A1</t>
    <phoneticPr fontId="3" type="noConversion"/>
  </si>
  <si>
    <t>TuDo</t>
    <phoneticPr fontId="3" type="noConversion"/>
  </si>
  <si>
    <t>Cat</t>
    <phoneticPr fontId="3" type="noConversion"/>
  </si>
  <si>
    <t>人事部</t>
    <phoneticPr fontId="3" type="noConversion"/>
  </si>
  <si>
    <t>業務部</t>
    <phoneticPr fontId="3" type="noConversion"/>
  </si>
  <si>
    <t>會計部</t>
    <phoneticPr fontId="3" type="noConversion"/>
  </si>
  <si>
    <t>行銷部</t>
    <phoneticPr fontId="3" type="noConversion"/>
  </si>
  <si>
    <t>客服部</t>
    <phoneticPr fontId="3" type="noConversion"/>
  </si>
  <si>
    <t>吳大</t>
  </si>
  <si>
    <t>吳大</t>
    <phoneticPr fontId="3" type="noConversion"/>
  </si>
  <si>
    <t>王二</t>
  </si>
  <si>
    <t>王二</t>
    <phoneticPr fontId="3" type="noConversion"/>
  </si>
  <si>
    <t>張三</t>
  </si>
  <si>
    <t>張三</t>
    <phoneticPr fontId="3" type="noConversion"/>
  </si>
  <si>
    <t>李四</t>
  </si>
  <si>
    <t>李四</t>
    <phoneticPr fontId="3" type="noConversion"/>
  </si>
  <si>
    <t>陳五</t>
  </si>
  <si>
    <t>陳五</t>
    <phoneticPr fontId="3" type="noConversion"/>
  </si>
  <si>
    <t>加總區</t>
    <phoneticPr fontId="3" type="noConversion"/>
  </si>
  <si>
    <r>
      <rPr>
        <sz val="11"/>
        <color theme="1"/>
        <rFont val="標楷體"/>
        <family val="4"/>
        <charset val="136"/>
      </rPr>
      <t>產品</t>
    </r>
    <r>
      <rPr>
        <sz val="11"/>
        <color theme="1"/>
        <rFont val="Times New Roman"/>
        <family val="1"/>
      </rPr>
      <t>1</t>
    </r>
    <phoneticPr fontId="3" type="noConversion"/>
  </si>
  <si>
    <r>
      <rPr>
        <sz val="11"/>
        <color theme="1"/>
        <rFont val="標楷體"/>
        <family val="4"/>
        <charset val="136"/>
      </rPr>
      <t>產品</t>
    </r>
    <r>
      <rPr>
        <sz val="11"/>
        <color theme="1"/>
        <rFont val="Times New Roman"/>
        <family val="1"/>
      </rPr>
      <t>2</t>
    </r>
  </si>
  <si>
    <r>
      <rPr>
        <sz val="11"/>
        <color theme="1"/>
        <rFont val="標楷體"/>
        <family val="4"/>
        <charset val="136"/>
      </rPr>
      <t>產品</t>
    </r>
    <r>
      <rPr>
        <sz val="11"/>
        <color theme="1"/>
        <rFont val="Times New Roman"/>
        <family val="1"/>
      </rPr>
      <t>3</t>
    </r>
  </si>
  <si>
    <r>
      <rPr>
        <sz val="11"/>
        <color theme="1"/>
        <rFont val="標楷體"/>
        <family val="4"/>
        <charset val="136"/>
      </rPr>
      <t>產品</t>
    </r>
    <r>
      <rPr>
        <sz val="11"/>
        <color theme="1"/>
        <rFont val="Times New Roman"/>
        <family val="1"/>
      </rPr>
      <t>4</t>
    </r>
  </si>
  <si>
    <r>
      <rPr>
        <sz val="11"/>
        <color theme="1"/>
        <rFont val="標楷體"/>
        <family val="4"/>
        <charset val="136"/>
      </rPr>
      <t>產品</t>
    </r>
    <r>
      <rPr>
        <sz val="11"/>
        <color theme="1"/>
        <rFont val="Times New Roman"/>
        <family val="1"/>
      </rPr>
      <t>5</t>
    </r>
  </si>
  <si>
    <r>
      <t>人員</t>
    </r>
    <r>
      <rPr>
        <vertAlign val="superscript"/>
        <sz val="12"/>
        <color theme="1"/>
        <rFont val="標楷體"/>
        <family val="4"/>
        <charset val="136"/>
      </rPr>
      <t>產品</t>
    </r>
    <phoneticPr fontId="3" type="noConversion"/>
  </si>
  <si>
    <t>天數</t>
    <phoneticPr fontId="3" type="noConversion"/>
  </si>
  <si>
    <t>工作日</t>
    <phoneticPr fontId="3" type="noConversion"/>
  </si>
  <si>
    <t>月</t>
    <phoneticPr fontId="3" type="noConversion"/>
  </si>
  <si>
    <t>年</t>
    <phoneticPr fontId="3" type="noConversion"/>
  </si>
  <si>
    <t>等比級數</t>
    <phoneticPr fontId="3" type="noConversion"/>
  </si>
  <si>
    <t>CEILING.MATH</t>
    <phoneticPr fontId="3" type="noConversion"/>
  </si>
  <si>
    <t>FLOOR.MATH</t>
    <phoneticPr fontId="3" type="noConversion"/>
  </si>
  <si>
    <r>
      <rPr>
        <sz val="11"/>
        <color theme="1"/>
        <rFont val="標楷體"/>
        <family val="4"/>
        <charset val="136"/>
      </rPr>
      <t>蘇涵蘊</t>
    </r>
  </si>
  <si>
    <r>
      <rPr>
        <sz val="11"/>
        <color theme="1"/>
        <rFont val="標楷體"/>
        <family val="4"/>
        <charset val="136"/>
      </rPr>
      <t>黎國明</t>
    </r>
  </si>
  <si>
    <r>
      <rPr>
        <sz val="11"/>
        <color theme="1"/>
        <rFont val="標楷體"/>
        <family val="4"/>
        <charset val="136"/>
      </rPr>
      <t>劉天王</t>
    </r>
  </si>
  <si>
    <r>
      <rPr>
        <sz val="11"/>
        <color theme="1"/>
        <rFont val="標楷體"/>
        <family val="4"/>
        <charset val="136"/>
      </rPr>
      <t>趙飛燕</t>
    </r>
  </si>
  <si>
    <r>
      <rPr>
        <sz val="11"/>
        <color theme="1"/>
        <rFont val="標楷體"/>
        <family val="4"/>
        <charset val="136"/>
      </rPr>
      <t>陳季暄</t>
    </r>
  </si>
  <si>
    <r>
      <rPr>
        <sz val="11"/>
        <color theme="1"/>
        <rFont val="標楷體"/>
        <family val="4"/>
        <charset val="136"/>
      </rPr>
      <t>郭國臹</t>
    </r>
  </si>
  <si>
    <r>
      <rPr>
        <sz val="11"/>
        <color theme="1"/>
        <rFont val="標楷體"/>
        <family val="4"/>
        <charset val="136"/>
      </rPr>
      <t>張瑾雯</t>
    </r>
  </si>
  <si>
    <r>
      <rPr>
        <sz val="11"/>
        <color theme="1"/>
        <rFont val="標楷體"/>
        <family val="4"/>
        <charset val="136"/>
      </rPr>
      <t>林美麗</t>
    </r>
  </si>
  <si>
    <r>
      <rPr>
        <sz val="11"/>
        <color theme="1"/>
        <rFont val="標楷體"/>
        <family val="4"/>
        <charset val="136"/>
      </rPr>
      <t>孟庭亭</t>
    </r>
  </si>
  <si>
    <t>實際業績</t>
    <phoneticPr fontId="3" type="noConversion"/>
  </si>
  <si>
    <t>預估業績</t>
    <phoneticPr fontId="3" type="noConversion"/>
  </si>
  <si>
    <t>員工姓名</t>
    <phoneticPr fontId="3" type="noConversion"/>
  </si>
  <si>
    <t>員工業績實際（預估）值</t>
    <phoneticPr fontId="3" type="noConversion"/>
  </si>
  <si>
    <t>拾</t>
    <phoneticPr fontId="53" type="noConversion"/>
  </si>
  <si>
    <r>
      <rPr>
        <b/>
        <sz val="11"/>
        <color theme="0"/>
        <rFont val="標楷體"/>
        <family val="2"/>
        <charset val="136"/>
      </rPr>
      <t>達成率</t>
    </r>
    <phoneticPr fontId="3" type="noConversion"/>
  </si>
  <si>
    <t>上期比率</t>
    <phoneticPr fontId="3" type="noConversion"/>
  </si>
  <si>
    <t>肉類罐頭</t>
  </si>
  <si>
    <t>乳製品</t>
  </si>
  <si>
    <t>果醬</t>
  </si>
  <si>
    <t>油品</t>
  </si>
  <si>
    <t>烘焙食品</t>
  </si>
  <si>
    <t>乾果</t>
  </si>
  <si>
    <t>麥片</t>
  </si>
  <si>
    <t>湯品</t>
  </si>
  <si>
    <t>飲料</t>
  </si>
  <si>
    <t>義大利麵</t>
  </si>
  <si>
    <t>零食</t>
  </si>
  <si>
    <t>穀類</t>
  </si>
  <si>
    <t>蔬菜水果</t>
  </si>
  <si>
    <t>調味品</t>
  </si>
  <si>
    <t>糖果</t>
  </si>
  <si>
    <t>醬料</t>
  </si>
  <si>
    <t>範圍運算子</t>
    <phoneticPr fontId="3" type="noConversion"/>
  </si>
  <si>
    <t>聯集運算子</t>
    <phoneticPr fontId="3" type="noConversion"/>
  </si>
  <si>
    <t>交集運算子</t>
    <phoneticPr fontId="3" type="noConversion"/>
  </si>
  <si>
    <r>
      <t>I am Linda</t>
    </r>
    <r>
      <rPr>
        <sz val="11"/>
        <color theme="0"/>
        <rFont val="標楷體"/>
        <family val="4"/>
        <charset val="136"/>
      </rPr>
      <t>（我是琳達）</t>
    </r>
    <phoneticPr fontId="3" type="noConversion"/>
  </si>
  <si>
    <r>
      <rPr>
        <b/>
        <sz val="11"/>
        <color rgb="FFFF0000"/>
        <rFont val="標楷體"/>
        <family val="2"/>
        <charset val="136"/>
      </rPr>
      <t>有資料</t>
    </r>
    <phoneticPr fontId="3" type="noConversion"/>
  </si>
  <si>
    <r>
      <rPr>
        <sz val="11"/>
        <rFont val="標楷體"/>
        <family val="4"/>
        <charset val="136"/>
      </rPr>
      <t>科別</t>
    </r>
    <r>
      <rPr>
        <sz val="11"/>
        <rFont val="Times New Roman"/>
        <family val="1"/>
      </rPr>
      <t>:</t>
    </r>
    <r>
      <rPr>
        <sz val="11"/>
        <rFont val="標楷體"/>
        <family val="4"/>
        <charset val="136"/>
      </rPr>
      <t>電子碩二</t>
    </r>
    <phoneticPr fontId="22" type="noConversion"/>
  </si>
  <si>
    <r>
      <rPr>
        <sz val="11"/>
        <color rgb="FF000099"/>
        <rFont val="標楷體"/>
        <family val="4"/>
        <charset val="136"/>
      </rPr>
      <t>學</t>
    </r>
    <r>
      <rPr>
        <sz val="11"/>
        <color rgb="FF000099"/>
        <rFont val="Times New Roman"/>
        <family val="1"/>
      </rPr>
      <t xml:space="preserve"> </t>
    </r>
    <r>
      <rPr>
        <sz val="11"/>
        <color rgb="FF000099"/>
        <rFont val="標楷體"/>
        <family val="4"/>
        <charset val="136"/>
      </rPr>
      <t>號</t>
    </r>
  </si>
  <si>
    <r>
      <rPr>
        <sz val="11"/>
        <color rgb="FF000099"/>
        <rFont val="標楷體"/>
        <family val="4"/>
        <charset val="136"/>
      </rPr>
      <t>姓</t>
    </r>
    <r>
      <rPr>
        <sz val="11"/>
        <color rgb="FF000099"/>
        <rFont val="Times New Roman"/>
        <family val="1"/>
      </rPr>
      <t xml:space="preserve"> </t>
    </r>
    <r>
      <rPr>
        <sz val="11"/>
        <color rgb="FF000099"/>
        <rFont val="標楷體"/>
        <family val="4"/>
        <charset val="136"/>
      </rPr>
      <t>名</t>
    </r>
  </si>
  <si>
    <r>
      <rPr>
        <sz val="11"/>
        <color rgb="FF000099"/>
        <rFont val="標楷體"/>
        <family val="4"/>
        <charset val="136"/>
      </rPr>
      <t>電子學</t>
    </r>
  </si>
  <si>
    <r>
      <rPr>
        <sz val="11"/>
        <color rgb="FF000099"/>
        <rFont val="標楷體"/>
        <family val="4"/>
        <charset val="136"/>
      </rPr>
      <t>電磁學</t>
    </r>
  </si>
  <si>
    <r>
      <rPr>
        <sz val="11"/>
        <color rgb="FF000099"/>
        <rFont val="標楷體"/>
        <family val="4"/>
        <charset val="136"/>
      </rPr>
      <t>交換電路</t>
    </r>
  </si>
  <si>
    <r>
      <rPr>
        <sz val="11"/>
        <color rgb="FF000099"/>
        <rFont val="標楷體"/>
        <family val="4"/>
        <charset val="136"/>
      </rPr>
      <t>電工原理</t>
    </r>
  </si>
  <si>
    <r>
      <rPr>
        <sz val="11"/>
        <color rgb="FF000099"/>
        <rFont val="標楷體"/>
        <family val="4"/>
        <charset val="136"/>
      </rPr>
      <t>平</t>
    </r>
    <r>
      <rPr>
        <sz val="11"/>
        <color rgb="FF000099"/>
        <rFont val="Times New Roman"/>
        <family val="1"/>
      </rPr>
      <t xml:space="preserve"> </t>
    </r>
    <r>
      <rPr>
        <sz val="11"/>
        <color rgb="FF000099"/>
        <rFont val="標楷體"/>
        <family val="4"/>
        <charset val="136"/>
      </rPr>
      <t>均</t>
    </r>
  </si>
  <si>
    <r>
      <rPr>
        <sz val="11"/>
        <color rgb="FF000099"/>
        <rFont val="標楷體"/>
        <family val="4"/>
        <charset val="136"/>
      </rPr>
      <t>名次</t>
    </r>
  </si>
  <si>
    <r>
      <rPr>
        <sz val="11"/>
        <color rgb="FF000099"/>
        <rFont val="標楷體"/>
        <family val="4"/>
        <charset val="136"/>
      </rPr>
      <t>洪金寶</t>
    </r>
  </si>
  <si>
    <r>
      <rPr>
        <sz val="11"/>
        <color rgb="FF000099"/>
        <rFont val="標楷體"/>
        <family val="4"/>
        <charset val="136"/>
      </rPr>
      <t>呂明賜</t>
    </r>
  </si>
  <si>
    <r>
      <rPr>
        <sz val="11"/>
        <color rgb="FF000099"/>
        <rFont val="標楷體"/>
        <family val="4"/>
        <charset val="136"/>
      </rPr>
      <t>成</t>
    </r>
    <r>
      <rPr>
        <sz val="11"/>
        <color rgb="FF000099"/>
        <rFont val="Times New Roman"/>
        <family val="1"/>
      </rPr>
      <t xml:space="preserve">  </t>
    </r>
    <r>
      <rPr>
        <sz val="11"/>
        <color rgb="FF000099"/>
        <rFont val="標楷體"/>
        <family val="4"/>
        <charset val="136"/>
      </rPr>
      <t>龍</t>
    </r>
  </si>
  <si>
    <r>
      <rPr>
        <sz val="11"/>
        <color rgb="FF000099"/>
        <rFont val="標楷體"/>
        <family val="4"/>
        <charset val="136"/>
      </rPr>
      <t>張三丰</t>
    </r>
  </si>
  <si>
    <r>
      <rPr>
        <sz val="11"/>
        <color rgb="FF000099"/>
        <rFont val="標楷體"/>
        <family val="4"/>
        <charset val="136"/>
      </rPr>
      <t>金</t>
    </r>
    <r>
      <rPr>
        <sz val="11"/>
        <color rgb="FF000099"/>
        <rFont val="Times New Roman"/>
        <family val="1"/>
      </rPr>
      <t xml:space="preserve">  </t>
    </r>
    <r>
      <rPr>
        <sz val="11"/>
        <color rgb="FF000099"/>
        <rFont val="標楷體"/>
        <family val="4"/>
        <charset val="136"/>
      </rPr>
      <t>庸</t>
    </r>
  </si>
  <si>
    <r>
      <rPr>
        <sz val="11"/>
        <color rgb="FF000099"/>
        <rFont val="標楷體"/>
        <family val="4"/>
        <charset val="136"/>
      </rPr>
      <t>郭源治</t>
    </r>
  </si>
  <si>
    <r>
      <rPr>
        <sz val="11"/>
        <color rgb="FF000099"/>
        <rFont val="標楷體"/>
        <family val="4"/>
        <charset val="136"/>
      </rPr>
      <t>羅里士</t>
    </r>
  </si>
  <si>
    <r>
      <rPr>
        <sz val="11"/>
        <color rgb="FF000099"/>
        <rFont val="標楷體"/>
        <family val="4"/>
        <charset val="136"/>
      </rPr>
      <t>蒲仲強</t>
    </r>
  </si>
  <si>
    <r>
      <rPr>
        <sz val="11"/>
        <color rgb="FF000099"/>
        <rFont val="標楷體"/>
        <family val="4"/>
        <charset val="136"/>
      </rPr>
      <t>各科平均</t>
    </r>
    <r>
      <rPr>
        <sz val="11"/>
        <color rgb="FF000099"/>
        <rFont val="Times New Roman"/>
        <family val="1"/>
      </rPr>
      <t>:</t>
    </r>
  </si>
  <si>
    <r>
      <rPr>
        <sz val="11"/>
        <color rgb="FF000099"/>
        <rFont val="標楷體"/>
        <family val="4"/>
        <charset val="136"/>
      </rPr>
      <t>最高分數</t>
    </r>
    <r>
      <rPr>
        <sz val="11"/>
        <color rgb="FF000099"/>
        <rFont val="Times New Roman"/>
        <family val="1"/>
      </rPr>
      <t>:</t>
    </r>
  </si>
  <si>
    <r>
      <rPr>
        <sz val="11"/>
        <color rgb="FF000099"/>
        <rFont val="標楷體"/>
        <family val="4"/>
        <charset val="136"/>
      </rPr>
      <t>最低分數</t>
    </r>
    <r>
      <rPr>
        <sz val="11"/>
        <color rgb="FF000099"/>
        <rFont val="Times New Roman"/>
        <family val="1"/>
      </rPr>
      <t>:</t>
    </r>
  </si>
  <si>
    <t xml:space="preserve">No. = </t>
    <phoneticPr fontId="3" type="noConversion"/>
  </si>
  <si>
    <t>=S7</t>
    <phoneticPr fontId="3" type="noConversion"/>
  </si>
  <si>
    <t>=$S7</t>
    <phoneticPr fontId="3" type="noConversion"/>
  </si>
  <si>
    <t>=$S$7</t>
    <phoneticPr fontId="3" type="noConversion"/>
  </si>
  <si>
    <t>=S$7</t>
    <phoneticPr fontId="3" type="noConversion"/>
  </si>
  <si>
    <t>CONCATENATE</t>
    <phoneticPr fontId="3" type="noConversion"/>
  </si>
  <si>
    <t xml:space="preserve">My name is </t>
    <phoneticPr fontId="3" type="noConversion"/>
  </si>
  <si>
    <t>Linda Wu</t>
    <phoneticPr fontId="3" type="noConversion"/>
  </si>
  <si>
    <t>CEILING.PRCISE</t>
    <phoneticPr fontId="3" type="noConversion"/>
  </si>
  <si>
    <t>FLOOR.PRCISE</t>
    <phoneticPr fontId="3" type="noConversion"/>
  </si>
  <si>
    <t>大樂透機率：</t>
    <phoneticPr fontId="3" type="noConversion"/>
  </si>
  <si>
    <r>
      <rPr>
        <sz val="11"/>
        <rFont val="標楷體"/>
        <family val="4"/>
        <charset val="136"/>
      </rPr>
      <t>土豆貓儀器行</t>
    </r>
    <phoneticPr fontId="3" type="noConversion"/>
  </si>
  <si>
    <r>
      <t xml:space="preserve">IBM </t>
    </r>
    <r>
      <rPr>
        <sz val="11"/>
        <rFont val="標楷體"/>
        <family val="4"/>
        <charset val="136"/>
      </rPr>
      <t>公司</t>
    </r>
    <phoneticPr fontId="3" type="noConversion"/>
  </si>
  <si>
    <r>
      <rPr>
        <sz val="11"/>
        <rFont val="標楷體"/>
        <family val="4"/>
        <charset val="136"/>
      </rPr>
      <t>中山北路</t>
    </r>
    <r>
      <rPr>
        <sz val="11"/>
        <rFont val="Times New Roman"/>
        <family val="1"/>
      </rPr>
      <t>100</t>
    </r>
    <r>
      <rPr>
        <sz val="11"/>
        <rFont val="標楷體"/>
        <family val="4"/>
        <charset val="136"/>
      </rPr>
      <t>號</t>
    </r>
  </si>
  <si>
    <r>
      <rPr>
        <sz val="11"/>
        <rFont val="標楷體"/>
        <family val="4"/>
        <charset val="136"/>
      </rPr>
      <t>小計</t>
    </r>
    <r>
      <rPr>
        <sz val="11"/>
        <rFont val="Times New Roman"/>
        <family val="1"/>
      </rPr>
      <t>:</t>
    </r>
  </si>
  <si>
    <r>
      <rPr>
        <sz val="11"/>
        <rFont val="標楷體"/>
        <family val="4"/>
        <charset val="136"/>
      </rPr>
      <t>折扣</t>
    </r>
    <r>
      <rPr>
        <sz val="11"/>
        <rFont val="Times New Roman"/>
        <family val="1"/>
      </rPr>
      <t>:</t>
    </r>
  </si>
  <si>
    <r>
      <rPr>
        <sz val="11"/>
        <rFont val="標楷體"/>
        <family val="4"/>
        <charset val="136"/>
      </rPr>
      <t>淨額</t>
    </r>
    <r>
      <rPr>
        <sz val="11"/>
        <rFont val="Times New Roman"/>
        <family val="1"/>
      </rPr>
      <t>:</t>
    </r>
  </si>
  <si>
    <r>
      <rPr>
        <sz val="11"/>
        <rFont val="標楷體"/>
        <family val="4"/>
        <charset val="136"/>
      </rPr>
      <t>營業稅</t>
    </r>
    <r>
      <rPr>
        <sz val="11"/>
        <rFont val="Times New Roman"/>
        <family val="1"/>
      </rPr>
      <t>:</t>
    </r>
  </si>
  <si>
    <r>
      <rPr>
        <sz val="11"/>
        <rFont val="標楷體"/>
        <family val="4"/>
        <charset val="136"/>
      </rPr>
      <t>總計</t>
    </r>
    <r>
      <rPr>
        <sz val="11"/>
        <rFont val="Times New Roman"/>
        <family val="1"/>
      </rPr>
      <t>:</t>
    </r>
  </si>
  <si>
    <r>
      <rPr>
        <b/>
        <sz val="11"/>
        <color rgb="FF0000FF"/>
        <rFont val="標楷體"/>
        <family val="4"/>
        <charset val="136"/>
      </rPr>
      <t>獎金比率對照表</t>
    </r>
  </si>
  <si>
    <r>
      <rPr>
        <b/>
        <sz val="11"/>
        <color theme="0"/>
        <rFont val="標楷體"/>
        <family val="4"/>
        <charset val="136"/>
      </rPr>
      <t>序號</t>
    </r>
    <phoneticPr fontId="3" type="noConversion"/>
  </si>
  <si>
    <r>
      <rPr>
        <b/>
        <sz val="11"/>
        <color theme="0"/>
        <rFont val="標楷體"/>
        <family val="4"/>
        <charset val="136"/>
      </rPr>
      <t>備</t>
    </r>
    <r>
      <rPr>
        <b/>
        <sz val="11"/>
        <color theme="0"/>
        <rFont val="Times New Roman"/>
        <family val="1"/>
      </rPr>
      <t xml:space="preserve"> 1</t>
    </r>
    <phoneticPr fontId="3" type="noConversion"/>
  </si>
  <si>
    <r>
      <rPr>
        <b/>
        <sz val="11"/>
        <color theme="0"/>
        <rFont val="標楷體"/>
        <family val="4"/>
        <charset val="136"/>
      </rPr>
      <t>備</t>
    </r>
    <r>
      <rPr>
        <b/>
        <sz val="11"/>
        <color theme="0"/>
        <rFont val="Times New Roman"/>
        <family val="1"/>
      </rPr>
      <t xml:space="preserve"> 2</t>
    </r>
    <phoneticPr fontId="3" type="noConversion"/>
  </si>
  <si>
    <r>
      <rPr>
        <sz val="11"/>
        <color theme="1"/>
        <rFont val="標楷體"/>
        <family val="4"/>
        <charset val="136"/>
      </rPr>
      <t>肉類罐頭</t>
    </r>
  </si>
  <si>
    <r>
      <rPr>
        <sz val="11"/>
        <color theme="1"/>
        <rFont val="標楷體"/>
        <family val="4"/>
        <charset val="136"/>
      </rPr>
      <t>乳製品</t>
    </r>
  </si>
  <si>
    <r>
      <rPr>
        <sz val="11"/>
        <color theme="1"/>
        <rFont val="標楷體"/>
        <family val="4"/>
        <charset val="136"/>
      </rPr>
      <t>果醬</t>
    </r>
  </si>
  <si>
    <r>
      <rPr>
        <sz val="11"/>
        <color theme="1"/>
        <rFont val="標楷體"/>
        <family val="4"/>
        <charset val="136"/>
      </rPr>
      <t>油品</t>
    </r>
  </si>
  <si>
    <r>
      <rPr>
        <sz val="11"/>
        <color theme="1"/>
        <rFont val="標楷體"/>
        <family val="4"/>
        <charset val="136"/>
      </rPr>
      <t>烘焙食品</t>
    </r>
  </si>
  <si>
    <r>
      <rPr>
        <sz val="11"/>
        <color theme="1"/>
        <rFont val="標楷體"/>
        <family val="4"/>
        <charset val="136"/>
      </rPr>
      <t>乾果</t>
    </r>
  </si>
  <si>
    <r>
      <rPr>
        <sz val="11"/>
        <color theme="1"/>
        <rFont val="標楷體"/>
        <family val="4"/>
        <charset val="136"/>
      </rPr>
      <t>麥片</t>
    </r>
  </si>
  <si>
    <r>
      <rPr>
        <sz val="11"/>
        <color theme="1"/>
        <rFont val="標楷體"/>
        <family val="4"/>
        <charset val="136"/>
      </rPr>
      <t>湯品</t>
    </r>
  </si>
  <si>
    <r>
      <rPr>
        <sz val="11"/>
        <color theme="1"/>
        <rFont val="標楷體"/>
        <family val="4"/>
        <charset val="136"/>
      </rPr>
      <t>飲料</t>
    </r>
  </si>
  <si>
    <r>
      <rPr>
        <sz val="11"/>
        <color theme="1"/>
        <rFont val="標楷體"/>
        <family val="4"/>
        <charset val="136"/>
      </rPr>
      <t>義大利麵</t>
    </r>
  </si>
  <si>
    <r>
      <rPr>
        <sz val="11"/>
        <color theme="1"/>
        <rFont val="標楷體"/>
        <family val="4"/>
        <charset val="136"/>
      </rPr>
      <t>零食</t>
    </r>
  </si>
  <si>
    <r>
      <rPr>
        <sz val="11"/>
        <color theme="1"/>
        <rFont val="標楷體"/>
        <family val="4"/>
        <charset val="136"/>
      </rPr>
      <t>穀類</t>
    </r>
  </si>
  <si>
    <r>
      <rPr>
        <sz val="11"/>
        <color theme="1"/>
        <rFont val="標楷體"/>
        <family val="4"/>
        <charset val="136"/>
      </rPr>
      <t>蔬菜水果</t>
    </r>
  </si>
  <si>
    <r>
      <rPr>
        <sz val="11"/>
        <color theme="1"/>
        <rFont val="標楷體"/>
        <family val="4"/>
        <charset val="136"/>
      </rPr>
      <t>調味品</t>
    </r>
  </si>
  <si>
    <r>
      <rPr>
        <sz val="11"/>
        <color theme="1"/>
        <rFont val="標楷體"/>
        <family val="4"/>
        <charset val="136"/>
      </rPr>
      <t>糖果</t>
    </r>
  </si>
  <si>
    <r>
      <rPr>
        <sz val="11"/>
        <color theme="1"/>
        <rFont val="標楷體"/>
        <family val="4"/>
        <charset val="136"/>
      </rPr>
      <t>醬料</t>
    </r>
  </si>
  <si>
    <r>
      <rPr>
        <sz val="11.5"/>
        <color rgb="FFFF0000"/>
        <rFont val="標楷體"/>
        <family val="4"/>
        <charset val="136"/>
      </rPr>
      <t>資料庫統計函數</t>
    </r>
    <r>
      <rPr>
        <sz val="11.5"/>
        <color rgb="FFFF0000"/>
        <rFont val="Times New Roman"/>
        <family val="1"/>
      </rPr>
      <t>:</t>
    </r>
  </si>
  <si>
    <r>
      <t xml:space="preserve">文字型 </t>
    </r>
    <r>
      <rPr>
        <b/>
        <sz val="11"/>
        <color rgb="FF0000FF"/>
        <rFont val="Times New Roman"/>
        <family val="1"/>
      </rPr>
      <t>.</t>
    </r>
    <r>
      <rPr>
        <b/>
        <i/>
        <sz val="11"/>
        <color rgb="FF0000FF"/>
        <rFont val="Times New Roman"/>
        <family val="1"/>
      </rPr>
      <t>vs</t>
    </r>
    <r>
      <rPr>
        <b/>
        <sz val="11"/>
        <color rgb="FF0000FF"/>
        <rFont val="Times New Roman"/>
        <family val="1"/>
      </rPr>
      <t>.</t>
    </r>
    <r>
      <rPr>
        <b/>
        <sz val="11"/>
        <color rgb="FF0000FF"/>
        <rFont val="標楷體"/>
        <family val="4"/>
        <charset val="136"/>
      </rPr>
      <t xml:space="preserve"> 數值型（數字）</t>
    </r>
    <phoneticPr fontId="3" type="noConversion"/>
  </si>
  <si>
    <t>起點</t>
    <phoneticPr fontId="3" type="noConversion"/>
  </si>
  <si>
    <t>終點</t>
    <phoneticPr fontId="3" type="noConversion"/>
  </si>
  <si>
    <t>雙</t>
  </si>
  <si>
    <t>雙</t>
    <phoneticPr fontId="3" type="noConversion"/>
  </si>
  <si>
    <t>擊</t>
  </si>
  <si>
    <t>擊</t>
    <phoneticPr fontId="3" type="noConversion"/>
  </si>
  <si>
    <t>填</t>
  </si>
  <si>
    <t>填</t>
    <phoneticPr fontId="3" type="noConversion"/>
  </si>
  <si>
    <t>滿</t>
  </si>
  <si>
    <t>滿</t>
    <phoneticPr fontId="3" type="noConversion"/>
  </si>
  <si>
    <t>控</t>
  </si>
  <si>
    <t>控</t>
    <phoneticPr fontId="3" type="noConversion"/>
  </si>
  <si>
    <t>點</t>
  </si>
  <si>
    <t>點</t>
    <phoneticPr fontId="3" type="noConversion"/>
  </si>
  <si>
    <t>公式的複製</t>
    <phoneticPr fontId="3" type="noConversion"/>
  </si>
  <si>
    <t>上下左右皆會變</t>
    <phoneticPr fontId="3" type="noConversion"/>
  </si>
  <si>
    <t>左右不變, 上下會變</t>
    <phoneticPr fontId="3" type="noConversion"/>
  </si>
  <si>
    <t>上下左右皆不變</t>
    <phoneticPr fontId="3" type="noConversion"/>
  </si>
  <si>
    <t>上下不變, 右右會變</t>
    <phoneticPr fontId="3" type="noConversion"/>
  </si>
  <si>
    <r>
      <rPr>
        <b/>
        <sz val="14"/>
        <color rgb="FFFF0000"/>
        <rFont val="標楷體"/>
        <family val="4"/>
        <charset val="136"/>
      </rPr>
      <t>土豆貓大學</t>
    </r>
    <r>
      <rPr>
        <b/>
        <sz val="14"/>
        <color rgb="FFFF0000"/>
        <rFont val="Times New Roman"/>
        <family val="1"/>
      </rPr>
      <t xml:space="preserve"> 99 </t>
    </r>
    <r>
      <rPr>
        <b/>
        <sz val="14"/>
        <color rgb="FFFF0000"/>
        <rFont val="標楷體"/>
        <family val="4"/>
        <charset val="136"/>
      </rPr>
      <t>學年度學年成績一覽表</t>
    </r>
    <phoneticPr fontId="22" type="noConversion"/>
  </si>
  <si>
    <t>"ORD"#####</t>
    <phoneticPr fontId="3" type="noConversion"/>
  </si>
  <si>
    <t>"ORD"00000</t>
    <phoneticPr fontId="3" type="noConversion"/>
  </si>
  <si>
    <t>"ORD"?????</t>
    <phoneticPr fontId="3" type="noConversion"/>
  </si>
  <si>
    <t>LEFTB</t>
    <phoneticPr fontId="3" type="noConversion"/>
  </si>
  <si>
    <t>第一季</t>
    <phoneticPr fontId="3" type="noConversion"/>
  </si>
  <si>
    <t>第二季</t>
  </si>
  <si>
    <t>第三季</t>
  </si>
  <si>
    <t>第四季</t>
  </si>
  <si>
    <t>總計</t>
    <phoneticPr fontId="3" type="noConversion"/>
  </si>
  <si>
    <t>礦泉水</t>
    <phoneticPr fontId="3" type="noConversion"/>
  </si>
  <si>
    <t>手工皂</t>
    <phoneticPr fontId="3" type="noConversion"/>
  </si>
  <si>
    <t>香水</t>
    <phoneticPr fontId="3" type="noConversion"/>
  </si>
  <si>
    <t>最小值</t>
    <phoneticPr fontId="3" type="noConversion"/>
  </si>
  <si>
    <t>最大值</t>
    <phoneticPr fontId="3" type="noConversion"/>
  </si>
  <si>
    <t>中位數</t>
    <phoneticPr fontId="3" type="noConversion"/>
  </si>
  <si>
    <t>平均</t>
    <phoneticPr fontId="3" type="noConversion"/>
  </si>
  <si>
    <t>由大到小</t>
    <phoneticPr fontId="3" type="noConversion"/>
  </si>
  <si>
    <t>由小到大</t>
    <phoneticPr fontId="3" type="noConversion"/>
  </si>
  <si>
    <t>加總</t>
    <phoneticPr fontId="3" type="noConversion"/>
  </si>
  <si>
    <t>資料值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</si>
  <si>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</si>
  <si>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</si>
  <si>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</si>
  <si>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=--AND(B3=1,D3=3,F3="B")</t>
    <phoneticPr fontId="3" type="noConversion"/>
  </si>
  <si>
    <r>
      <t>=(B3=1)</t>
    </r>
    <r>
      <rPr>
        <b/>
        <sz val="12"/>
        <color rgb="FFFF0000"/>
        <rFont val="Times New Roman"/>
        <family val="1"/>
      </rPr>
      <t>*</t>
    </r>
    <r>
      <rPr>
        <sz val="12"/>
        <rFont val="Times New Roman"/>
        <family val="1"/>
      </rPr>
      <t>(D3=3)</t>
    </r>
    <r>
      <rPr>
        <b/>
        <sz val="12"/>
        <color rgb="FFFF0000"/>
        <rFont val="Times New Roman"/>
        <family val="1"/>
      </rPr>
      <t>*</t>
    </r>
    <r>
      <rPr>
        <sz val="12"/>
        <rFont val="Times New Roman"/>
        <family val="1"/>
      </rPr>
      <t>(F3="B")</t>
    </r>
    <phoneticPr fontId="3" type="noConversion"/>
  </si>
  <si>
    <t>=--OR(B3=1,D3=3,F3="B")</t>
    <phoneticPr fontId="3" type="noConversion"/>
  </si>
  <si>
    <r>
      <t>=</t>
    </r>
    <r>
      <rPr>
        <b/>
        <sz val="12"/>
        <color rgb="FFFF0000"/>
        <rFont val="Times New Roman"/>
        <family val="1"/>
      </rPr>
      <t>SIGN</t>
    </r>
    <r>
      <rPr>
        <sz val="12"/>
        <rFont val="Times New Roman"/>
        <family val="1"/>
      </rPr>
      <t>((B3=1)</t>
    </r>
    <r>
      <rPr>
        <b/>
        <sz val="12"/>
        <color rgb="FFFF0000"/>
        <rFont val="Times New Roman"/>
        <family val="1"/>
      </rPr>
      <t>+</t>
    </r>
    <r>
      <rPr>
        <sz val="12"/>
        <rFont val="Times New Roman"/>
        <family val="1"/>
      </rPr>
      <t>(D3=3)</t>
    </r>
    <r>
      <rPr>
        <b/>
        <sz val="12"/>
        <color rgb="FFFF0000"/>
        <rFont val="Times New Roman"/>
        <family val="1"/>
      </rPr>
      <t>+</t>
    </r>
    <r>
      <rPr>
        <sz val="12"/>
        <rFont val="Times New Roman"/>
        <family val="1"/>
      </rPr>
      <t>(F3="B"))</t>
    </r>
    <phoneticPr fontId="3" type="noConversion"/>
  </si>
  <si>
    <t>=--OR(I3={1,4,9})</t>
    <phoneticPr fontId="3" type="noConversion"/>
  </si>
  <si>
    <t>面試順序</t>
    <phoneticPr fontId="22" type="noConversion"/>
  </si>
  <si>
    <t>隨機數字</t>
    <phoneticPr fontId="22" type="noConversion"/>
  </si>
  <si>
    <t>分組</t>
    <phoneticPr fontId="22" type="noConversion"/>
  </si>
  <si>
    <t>性別</t>
    <phoneticPr fontId="22" type="noConversion"/>
  </si>
  <si>
    <t>序號</t>
    <phoneticPr fontId="3" type="noConversion"/>
  </si>
  <si>
    <t>陳靚玉</t>
  </si>
  <si>
    <t>秦健輝</t>
  </si>
  <si>
    <t>李彥宜</t>
  </si>
  <si>
    <t>潘梅玉</t>
  </si>
  <si>
    <t>涂芳靚</t>
  </si>
  <si>
    <t>施君霞</t>
  </si>
  <si>
    <t>崔漢川</t>
  </si>
  <si>
    <t>戴君鳳</t>
  </si>
  <si>
    <t>張良世</t>
  </si>
  <si>
    <t>郭群毓</t>
  </si>
  <si>
    <t>高惠梅</t>
  </si>
  <si>
    <t>林子芳</t>
  </si>
  <si>
    <t>涂惟鋒</t>
  </si>
  <si>
    <t>郭隆金</t>
  </si>
  <si>
    <t>藍澔佳</t>
  </si>
  <si>
    <t>蘇梅佩</t>
  </si>
  <si>
    <t>姓  名</t>
    <phoneticPr fontId="3" type="noConversion"/>
  </si>
  <si>
    <t>統計學</t>
    <phoneticPr fontId="3" type="noConversion"/>
  </si>
  <si>
    <t>吳妮妮</t>
    <phoneticPr fontId="3" type="noConversion"/>
  </si>
  <si>
    <r>
      <rPr>
        <sz val="12"/>
        <color rgb="FF000099"/>
        <rFont val="標楷體"/>
        <family val="4"/>
        <charset val="136"/>
      </rPr>
      <t>電磁學</t>
    </r>
    <phoneticPr fontId="3" type="noConversion"/>
  </si>
  <si>
    <t>電子學</t>
    <phoneticPr fontId="3" type="noConversion"/>
  </si>
  <si>
    <t>各科平均</t>
    <phoneticPr fontId="3" type="noConversion"/>
  </si>
  <si>
    <t>最高分數</t>
    <phoneticPr fontId="3" type="noConversion"/>
  </si>
  <si>
    <t>最低分數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</si>
</sst>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3">
    <numFmt numFmtId="43" formatCode="_-* #,##0.00_-;\-* #,##0.00_-;_-* &quot;-&quot;??_-;_-@_-"/>
    <numFmt numFmtId="176" formatCode="General_)"/>
    <numFmt numFmtId="177" formatCode="_(* #,##0.00_);_(* \(#,##0.00\);_(* &quot;-&quot;??_);_(@_)"/>
    <numFmt numFmtId="178" formatCode="_-* #,##0_-;\-* #,##0_-;_-* &quot;-&quot;??_-;_-@_-"/>
    <numFmt numFmtId="179" formatCode="#,##0\ ;\-#,##0\ "/>
    <numFmt numFmtId="180" formatCode="_(* #,##0_);_(* \(#,##0\);_(* &quot;-&quot;??_);_(@_)"/>
    <numFmt numFmtId="181" formatCode="#,##0_);\(#,##0\)"/>
    <numFmt numFmtId="182" formatCode="&quot;$&quot;#,##0.00_);[Red]\(&quot;$&quot;#,##0.00\)"/>
    <numFmt numFmtId="183" formatCode="yyyy/m/d\ aaaa"/>
    <numFmt numFmtId="184" formatCode="yyyy/mm/dd\ h&quot; 時 &quot;mm&quot; 分 &quot;ss&quot; 秒&quot;"/>
    <numFmt numFmtId="185" formatCode="h:mm:ss;@"/>
    <numFmt numFmtId="186" formatCode="_(* #,##0_);_(* \(#,##0\);_(* &quot;-&quot;_);_(@_)"/>
    <numFmt numFmtId="187" formatCode="[$-404]e/mm/dd;@"/>
    <numFmt numFmtId="188" formatCode="&quot;ORD&quot;0000"/>
    <numFmt numFmtId="189" formatCode="yyyy/mm/dd"/>
    <numFmt numFmtId="190" formatCode="[$-409]hh:mm\ AM/PM;@"/>
    <numFmt numFmtId="191" formatCode="#\ ?/4"/>
    <numFmt numFmtId="192" formatCode="&quot;總共 &quot;General&quot; 筆訂單&quot;"/>
    <numFmt numFmtId="193" formatCode="[DBNum2][$-404]General&quot; 元整&quot;"/>
    <numFmt numFmtId="194" formatCode="0.00_)"/>
    <numFmt numFmtId="195" formatCode="#,##0.00_ "/>
    <numFmt numFmtId="196" formatCode="#,##0_ "/>
    <numFmt numFmtId="197" formatCode="&quot; &quot;@"/>
    <numFmt numFmtId="198" formatCode="0_)"/>
    <numFmt numFmtId="199" formatCode="0_ "/>
    <numFmt numFmtId="200" formatCode="#,###.00_);[Red]\(#,###.00\);0.00_);&quot;備註：&quot;@"/>
    <numFmt numFmtId="201" formatCode="[Blue][&gt;1000]#,##0;[Red][&lt;-1000]#,##0;[Green]#,##0;&quot;備註：&quot;@"/>
    <numFmt numFmtId="202" formatCode="&quot;$&quot;#,##0.00%_);[Red]\(&quot;$&quot;#,##0.00%\)"/>
    <numFmt numFmtId="203" formatCode="[Color1]&quot;色彩&quot;__00"/>
    <numFmt numFmtId="204" formatCode="[Color2]&quot;色彩&quot;__00"/>
    <numFmt numFmtId="205" formatCode="[Color3]&quot;色彩&quot;__00"/>
    <numFmt numFmtId="206" formatCode="[Color4]&quot;色彩&quot;__00"/>
    <numFmt numFmtId="207" formatCode="[Color5]&quot;色彩&quot;__00"/>
    <numFmt numFmtId="208" formatCode="[Color6]&quot;色彩&quot;__00"/>
    <numFmt numFmtId="209" formatCode="[Color7]&quot;色彩&quot;__00"/>
    <numFmt numFmtId="210" formatCode="[Color8]&quot;色彩&quot;__00"/>
    <numFmt numFmtId="211" formatCode="[Color9]&quot;色彩&quot;__00"/>
    <numFmt numFmtId="212" formatCode="[Color10]&quot;色彩&quot;__00"/>
    <numFmt numFmtId="213" formatCode="[Color11]&quot;色彩&quot;__00"/>
    <numFmt numFmtId="214" formatCode="[Color12]&quot;色彩&quot;__00"/>
    <numFmt numFmtId="215" formatCode="[Color13]&quot;色彩&quot;__00"/>
    <numFmt numFmtId="216" formatCode="[Color14]&quot;色彩&quot;__00"/>
    <numFmt numFmtId="217" formatCode="[Color15]&quot;色彩&quot;__00"/>
    <numFmt numFmtId="218" formatCode="[Color16]&quot;色彩&quot;__00"/>
    <numFmt numFmtId="219" formatCode="[Color17]&quot;色彩&quot;__00"/>
    <numFmt numFmtId="220" formatCode="[Color18]&quot;色彩&quot;__00"/>
    <numFmt numFmtId="221" formatCode="[Color19]&quot;色彩&quot;__00"/>
    <numFmt numFmtId="222" formatCode="[Color20]&quot;色彩&quot;__00"/>
    <numFmt numFmtId="223" formatCode="[Color21]&quot;色彩&quot;__00"/>
    <numFmt numFmtId="224" formatCode="[Color22]&quot;色彩&quot;__00"/>
    <numFmt numFmtId="225" formatCode="[Color23]&quot;色彩&quot;__00"/>
    <numFmt numFmtId="226" formatCode="[Color24]&quot;色彩&quot;__00"/>
    <numFmt numFmtId="227" formatCode="[Color25]&quot;色彩&quot;__00"/>
    <numFmt numFmtId="228" formatCode="[Color26]&quot;色彩&quot;__00"/>
    <numFmt numFmtId="229" formatCode="[Color27]&quot;色彩&quot;__00"/>
    <numFmt numFmtId="230" formatCode="[Color28]&quot;色彩&quot;__00"/>
    <numFmt numFmtId="231" formatCode="[Color29]&quot;色彩&quot;__00"/>
    <numFmt numFmtId="232" formatCode="[Color30]&quot;色彩&quot;__00"/>
    <numFmt numFmtId="233" formatCode="[Color31]&quot;色彩&quot;__00"/>
    <numFmt numFmtId="234" formatCode="[Color32]&quot;色彩&quot;__00"/>
    <numFmt numFmtId="235" formatCode="[Color33]&quot;色彩&quot;__00"/>
    <numFmt numFmtId="236" formatCode="[Color34]&quot;色彩&quot;__00"/>
    <numFmt numFmtId="237" formatCode="[Color35]&quot;色彩&quot;__00"/>
    <numFmt numFmtId="238" formatCode="[Color36]&quot;色彩&quot;__00"/>
    <numFmt numFmtId="239" formatCode="[Color37]&quot;色彩&quot;__00"/>
    <numFmt numFmtId="240" formatCode="[Color38]&quot;色彩&quot;__00"/>
    <numFmt numFmtId="241" formatCode="[Color39]&quot;色彩&quot;__00"/>
    <numFmt numFmtId="242" formatCode="[Color40]&quot;色彩&quot;__00"/>
    <numFmt numFmtId="243" formatCode="[Color41]&quot;色彩&quot;__00"/>
    <numFmt numFmtId="244" formatCode="[Color42]&quot;色彩&quot;__00"/>
    <numFmt numFmtId="245" formatCode="[Color43]&quot;色彩&quot;__00"/>
    <numFmt numFmtId="246" formatCode="[Color44]&quot;色彩&quot;__00"/>
    <numFmt numFmtId="247" formatCode="[Color45]&quot;色彩&quot;__00"/>
    <numFmt numFmtId="248" formatCode="[Color46]&quot;色彩&quot;__00"/>
    <numFmt numFmtId="249" formatCode="[Color47]&quot;色彩&quot;__00"/>
    <numFmt numFmtId="250" formatCode="[Color48]&quot;色彩&quot;__00"/>
    <numFmt numFmtId="251" formatCode="[Color49]&quot;色彩&quot;__00"/>
    <numFmt numFmtId="252" formatCode="[Color50]&quot;色彩&quot;__00"/>
    <numFmt numFmtId="253" formatCode="[Color51]&quot;色彩&quot;__00"/>
    <numFmt numFmtId="254" formatCode="[Color52]&quot;色彩&quot;__00"/>
    <numFmt numFmtId="255" formatCode="[Color53]&quot;色彩&quot;__00"/>
    <numFmt numFmtId="256" formatCode="[Color54]&quot;色彩&quot;__00"/>
    <numFmt numFmtId="257" formatCode="[Color55]&quot;色彩&quot;__00"/>
    <numFmt numFmtId="258" formatCode="[Color56]&quot;色彩&quot;__00"/>
    <numFmt numFmtId="259" formatCode="&quot;ORD&quot;#####"/>
    <numFmt numFmtId="260" formatCode="&quot;ORD&quot;00000"/>
    <numFmt numFmtId="261" formatCode="&quot;ORD&quot;?????"/>
    <numFmt numFmtId="262" formatCode="&quot;倒數第&quot;0&quot;名&quot;"/>
    <numFmt numFmtId="263" formatCode="&quot;第&quot;0&quot;名&quot;"/>
    <numFmt numFmtId="264" formatCode="0.00_ "/>
    <numFmt numFmtId="265" formatCode="[Blue]&quot;Yes&quot;;;[Red]&quot;No&quot;"/>
    <numFmt numFmtId="266" formatCode="0_);[Red]\(0\)"/>
    <numFmt numFmtId="267" formatCode="0.0000000000_ "/>
  </numFmts>
  <fonts count="110">
    <font>
      <sz val="12"/>
      <color theme="1"/>
      <name val="標楷體"/>
      <family val="2"/>
      <charset val="136"/>
    </font>
    <font>
      <sz val="11"/>
      <color theme="1"/>
      <name val="標楷體"/>
      <family val="2"/>
      <charset val="136"/>
    </font>
    <font>
      <sz val="11"/>
      <color theme="1"/>
      <name val="標楷體"/>
      <family val="2"/>
      <charset val="136"/>
    </font>
    <font>
      <sz val="9"/>
      <name val="標楷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name val="Courier"/>
      <family val="3"/>
    </font>
    <font>
      <sz val="12"/>
      <name val="Times New Roman"/>
      <family val="1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u/>
      <sz val="10"/>
      <color indexed="14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1"/>
      <color theme="0"/>
      <name val="標楷體"/>
      <family val="4"/>
      <charset val="136"/>
    </font>
    <font>
      <sz val="11"/>
      <color theme="1"/>
      <name val="Times New Roman"/>
      <family val="1"/>
    </font>
    <font>
      <sz val="11"/>
      <color theme="1"/>
      <name val="標楷體"/>
      <family val="2"/>
      <charset val="136"/>
    </font>
    <font>
      <sz val="10"/>
      <color theme="1"/>
      <name val="新細明體"/>
      <family val="1"/>
      <charset val="136"/>
      <scheme val="minor"/>
    </font>
    <font>
      <sz val="11"/>
      <color theme="1"/>
      <name val="標楷體"/>
      <family val="4"/>
      <charset val="136"/>
    </font>
    <font>
      <sz val="12"/>
      <name val="標楷體"/>
      <family val="4"/>
      <charset val="136"/>
    </font>
    <font>
      <sz val="13"/>
      <name val="全真楷書"/>
      <family val="3"/>
      <charset val="136"/>
    </font>
    <font>
      <b/>
      <sz val="14"/>
      <color rgb="FF0000FF"/>
      <name val="標楷體"/>
      <family val="4"/>
      <charset val="136"/>
    </font>
    <font>
      <sz val="9"/>
      <name val="新細明體"/>
      <family val="2"/>
      <charset val="136"/>
      <scheme val="minor"/>
    </font>
    <font>
      <b/>
      <sz val="14"/>
      <color rgb="FF0000FF"/>
      <name val="Times New Roman"/>
      <family val="1"/>
    </font>
    <font>
      <sz val="11"/>
      <color rgb="FF7030A0"/>
      <name val="Arial Black"/>
      <family val="2"/>
    </font>
    <font>
      <b/>
      <sz val="10"/>
      <color theme="0"/>
      <name val="標楷體"/>
      <family val="4"/>
      <charset val="136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8"/>
      <name val="Helv"/>
      <family val="2"/>
    </font>
    <font>
      <sz val="10"/>
      <name val="MS Sans Serif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Helv"/>
      <family val="2"/>
    </font>
    <font>
      <b/>
      <sz val="8"/>
      <name val="Helv"/>
      <family val="2"/>
    </font>
    <font>
      <b/>
      <sz val="8"/>
      <color indexed="9"/>
      <name val="Arial"/>
      <family val="2"/>
    </font>
    <font>
      <b/>
      <sz val="8"/>
      <color indexed="9"/>
      <name val="Helv"/>
      <family val="2"/>
    </font>
    <font>
      <b/>
      <sz val="12"/>
      <color rgb="FF0000FF"/>
      <name val="標楷體"/>
      <family val="4"/>
      <charset val="136"/>
    </font>
    <font>
      <sz val="12"/>
      <name val="新細明體"/>
      <family val="1"/>
      <charset val="136"/>
    </font>
    <font>
      <sz val="12"/>
      <color theme="1"/>
      <name val="Times New Roman"/>
      <family val="1"/>
    </font>
    <font>
      <sz val="11"/>
      <name val="Arial Rounded MT Bold"/>
      <family val="2"/>
    </font>
    <font>
      <sz val="12"/>
      <name val="細明體"/>
      <family val="3"/>
      <charset val="136"/>
    </font>
    <font>
      <sz val="12"/>
      <name val="Arial Rounded MT Bold"/>
      <family val="2"/>
    </font>
    <font>
      <sz val="11"/>
      <color theme="0"/>
      <name val="Times New Roman"/>
      <family val="1"/>
    </font>
    <font>
      <sz val="11"/>
      <color theme="0"/>
      <name val="標楷體"/>
      <family val="2"/>
      <charset val="136"/>
    </font>
    <font>
      <sz val="11"/>
      <color theme="0"/>
      <name val="標楷體"/>
      <family val="4"/>
      <charset val="136"/>
    </font>
    <font>
      <sz val="11"/>
      <color rgb="FFFFFF00"/>
      <name val="Times New Roman"/>
      <family val="1"/>
    </font>
    <font>
      <sz val="11"/>
      <color theme="0"/>
      <name val="Wingdings"/>
      <charset val="2"/>
    </font>
    <font>
      <sz val="11"/>
      <color theme="1"/>
      <name val="Wingdings"/>
      <charset val="2"/>
    </font>
    <font>
      <sz val="13"/>
      <color rgb="FFFF0000"/>
      <name val="標楷體"/>
      <family val="4"/>
      <charset val="136"/>
    </font>
    <font>
      <sz val="11"/>
      <color theme="0"/>
      <name val="細明體"/>
      <family val="3"/>
      <charset val="136"/>
    </font>
    <font>
      <sz val="12"/>
      <color theme="1"/>
      <name val="標楷體"/>
      <family val="2"/>
      <charset val="136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28"/>
      <scheme val="minor"/>
    </font>
    <font>
      <u/>
      <sz val="12"/>
      <color theme="10"/>
      <name val="新細明體"/>
      <family val="2"/>
      <scheme val="minor"/>
    </font>
    <font>
      <sz val="11"/>
      <color rgb="FF0000FF"/>
      <name val="Times New Roman"/>
      <family val="1"/>
    </font>
    <font>
      <sz val="11"/>
      <color rgb="FF0000FF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2"/>
      <color rgb="FF0000FF"/>
      <name val="標楷體"/>
      <family val="4"/>
      <charset val="136"/>
    </font>
    <font>
      <sz val="8"/>
      <color indexed="10"/>
      <name val="新細明體"/>
      <family val="2"/>
      <charset val="136"/>
    </font>
    <font>
      <b/>
      <sz val="11"/>
      <color theme="0"/>
      <name val="標楷體"/>
      <family val="2"/>
      <charset val="136"/>
    </font>
    <font>
      <u val="doubleAccounting"/>
      <sz val="12"/>
      <color theme="1"/>
      <name val="標楷體"/>
      <family val="2"/>
      <charset val="136"/>
    </font>
    <font>
      <u val="double"/>
      <sz val="12"/>
      <color theme="1"/>
      <name val="標楷體"/>
      <family val="2"/>
      <charset val="136"/>
    </font>
    <font>
      <sz val="12"/>
      <color rgb="FF000099"/>
      <name val="Times New Roman"/>
      <family val="1"/>
    </font>
    <font>
      <sz val="12"/>
      <color rgb="FF000099"/>
      <name val="標楷體"/>
      <family val="4"/>
      <charset val="136"/>
    </font>
    <font>
      <b/>
      <sz val="11"/>
      <color theme="1"/>
      <name val="新細明體"/>
      <family val="1"/>
      <charset val="136"/>
      <scheme val="minor"/>
    </font>
    <font>
      <b/>
      <sz val="10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b/>
      <sz val="11"/>
      <color rgb="FF0000FF"/>
      <name val="標楷體"/>
      <family val="4"/>
      <charset val="136"/>
    </font>
    <font>
      <sz val="11"/>
      <color rgb="FF000099"/>
      <name val="標楷體"/>
      <family val="4"/>
      <charset val="136"/>
    </font>
    <font>
      <sz val="16"/>
      <color rgb="FFFF0000"/>
      <name val="標楷體"/>
      <family val="4"/>
      <charset val="136"/>
    </font>
    <font>
      <b/>
      <sz val="11"/>
      <color rgb="FFFFFF00"/>
      <name val="Times New Roman"/>
      <family val="1"/>
    </font>
    <font>
      <b/>
      <sz val="11"/>
      <color rgb="FFFFFF00"/>
      <name val="標楷體"/>
      <family val="2"/>
      <charset val="136"/>
    </font>
    <font>
      <b/>
      <sz val="16"/>
      <color rgb="FF0000FF"/>
      <name val="標楷體"/>
      <family val="4"/>
      <charset val="136"/>
    </font>
    <font>
      <b/>
      <i/>
      <sz val="10"/>
      <color rgb="FFFFFF00"/>
      <name val="標楷體"/>
      <family val="4"/>
      <charset val="136"/>
    </font>
    <font>
      <sz val="14"/>
      <color rgb="FFFF0000"/>
      <name val="Times New Roman"/>
      <family val="1"/>
    </font>
    <font>
      <sz val="14"/>
      <color rgb="FFFF0000"/>
      <name val="標楷體"/>
      <family val="4"/>
      <charset val="136"/>
    </font>
    <font>
      <vertAlign val="superscript"/>
      <sz val="12"/>
      <color theme="1"/>
      <name val="標楷體"/>
      <family val="4"/>
      <charset val="136"/>
    </font>
    <font>
      <sz val="8"/>
      <color theme="1"/>
      <name val="標楷體"/>
      <family val="4"/>
      <charset val="136"/>
    </font>
    <font>
      <sz val="10"/>
      <color theme="0"/>
      <name val="新細明體"/>
      <family val="1"/>
      <charset val="136"/>
      <scheme val="minor"/>
    </font>
    <font>
      <sz val="10"/>
      <color theme="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標楷體"/>
      <family val="2"/>
      <charset val="136"/>
    </font>
    <font>
      <sz val="11"/>
      <name val="Times New Roman"/>
      <family val="1"/>
    </font>
    <font>
      <sz val="11"/>
      <name val="標楷體"/>
      <family val="4"/>
      <charset val="136"/>
    </font>
    <font>
      <sz val="11"/>
      <color rgb="FF000099"/>
      <name val="Times New Roman"/>
      <family val="1"/>
    </font>
    <font>
      <b/>
      <sz val="11"/>
      <color rgb="FF0000FF"/>
      <name val="Times New Roman"/>
      <family val="1"/>
    </font>
    <font>
      <sz val="11.5"/>
      <color rgb="FFFF0000"/>
      <name val="Times New Roman"/>
      <family val="1"/>
    </font>
    <font>
      <sz val="11.5"/>
      <color rgb="FFFF0000"/>
      <name val="標楷體"/>
      <family val="4"/>
      <charset val="136"/>
    </font>
    <font>
      <sz val="11.5"/>
      <name val="Times New Roman"/>
      <family val="1"/>
    </font>
    <font>
      <sz val="11.5"/>
      <name val="標楷體"/>
      <family val="4"/>
      <charset val="136"/>
    </font>
    <font>
      <u/>
      <sz val="11"/>
      <color theme="10"/>
      <name val="標楷體"/>
      <family val="4"/>
      <charset val="136"/>
    </font>
    <font>
      <b/>
      <sz val="11"/>
      <color rgb="FFFFFF00"/>
      <name val="標楷體"/>
      <family val="4"/>
      <charset val="136"/>
    </font>
    <font>
      <b/>
      <sz val="11"/>
      <name val="Times New Roman"/>
      <family val="1"/>
    </font>
    <font>
      <b/>
      <sz val="13"/>
      <color rgb="FF0000FF"/>
      <name val="Times New Roman"/>
      <family val="1"/>
    </font>
    <font>
      <b/>
      <i/>
      <sz val="11"/>
      <color rgb="FF0000FF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1"/>
      <color rgb="FFFF0000"/>
      <name val="標楷體"/>
      <family val="4"/>
      <charset val="136"/>
    </font>
    <font>
      <sz val="11"/>
      <color rgb="FF006600"/>
      <name val="Arial Black"/>
      <family val="2"/>
    </font>
    <font>
      <b/>
      <sz val="11"/>
      <color theme="1"/>
      <name val="Times New Roman"/>
      <family val="1"/>
    </font>
    <font>
      <b/>
      <sz val="11"/>
      <color rgb="FFFF0000"/>
      <name val="標楷體"/>
      <family val="4"/>
      <charset val="136"/>
    </font>
    <font>
      <b/>
      <sz val="14"/>
      <color rgb="FFFF0000"/>
      <name val="Times New Roman"/>
      <family val="1"/>
    </font>
    <font>
      <b/>
      <sz val="14"/>
      <color rgb="FFFF0000"/>
      <name val="標楷體"/>
      <family val="4"/>
      <charset val="136"/>
    </font>
    <font>
      <b/>
      <sz val="10"/>
      <color theme="1"/>
      <name val="微軟正黑體"/>
      <family val="2"/>
      <charset val="136"/>
    </font>
    <font>
      <b/>
      <sz val="10"/>
      <color rgb="FF0000FF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7"/>
      </patternFill>
    </fill>
    <fill>
      <patternFill patternType="solid">
        <fgColor theme="0"/>
        <bgColor indexed="64"/>
      </patternFill>
    </fill>
    <fill>
      <patternFill patternType="lightGray">
        <fgColor indexed="22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11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13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</fills>
  <borders count="20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hair">
        <color theme="0"/>
      </bottom>
      <diagonal/>
    </border>
    <border>
      <left style="medium">
        <color indexed="64"/>
      </left>
      <right style="medium">
        <color indexed="64"/>
      </right>
      <top style="hair">
        <color theme="0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theme="0"/>
      </right>
      <top style="thin">
        <color theme="0"/>
      </top>
      <bottom style="hair">
        <color indexed="64"/>
      </bottom>
      <diagonal/>
    </border>
    <border>
      <left style="medium">
        <color indexed="64"/>
      </left>
      <right style="medium">
        <color theme="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thin">
        <color theme="0"/>
      </top>
      <bottom style="thin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hair">
        <color indexed="64"/>
      </bottom>
      <diagonal/>
    </border>
    <border>
      <left style="medium">
        <color theme="0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theme="0"/>
      </left>
      <right/>
      <top style="hair">
        <color indexed="64"/>
      </top>
      <bottom style="hair">
        <color indexed="64"/>
      </bottom>
      <diagonal/>
    </border>
    <border>
      <left style="medium">
        <color theme="0"/>
      </left>
      <right/>
      <top style="hair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theme="0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auto="1"/>
      </right>
      <top/>
      <bottom style="hair">
        <color auto="1"/>
      </bottom>
      <diagonal/>
    </border>
    <border>
      <left style="medium">
        <color theme="0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thin">
        <color theme="0"/>
      </top>
      <bottom style="hair">
        <color theme="0"/>
      </bottom>
      <diagonal/>
    </border>
    <border>
      <left style="medium">
        <color indexed="64"/>
      </left>
      <right style="medium">
        <color theme="0"/>
      </right>
      <top style="hair">
        <color theme="0"/>
      </top>
      <bottom style="hair">
        <color theme="0"/>
      </bottom>
      <diagonal/>
    </border>
    <border>
      <left style="medium">
        <color indexed="64"/>
      </left>
      <right style="medium">
        <color theme="0"/>
      </right>
      <top style="hair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/>
      <bottom style="hair">
        <color indexed="64"/>
      </bottom>
      <diagonal/>
    </border>
    <border>
      <left style="medium">
        <color theme="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theme="0"/>
      </top>
      <bottom style="hair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  <diagonal/>
    </border>
    <border>
      <left style="double">
        <color rgb="FF0000FF"/>
      </left>
      <right style="double">
        <color rgb="FF0000FF"/>
      </right>
      <top/>
      <bottom/>
      <diagonal/>
    </border>
    <border>
      <left style="double">
        <color rgb="FF0000FF"/>
      </left>
      <right style="double">
        <color rgb="FF0000FF"/>
      </right>
      <top/>
      <bottom style="thick">
        <color indexed="64"/>
      </bottom>
      <diagonal/>
    </border>
    <border>
      <left style="double">
        <color rgb="FF0000FF"/>
      </left>
      <right style="double">
        <color rgb="FF0000FF"/>
      </right>
      <top/>
      <bottom style="double">
        <color rgb="FF0000FF"/>
      </bottom>
      <diagonal/>
    </border>
    <border>
      <left/>
      <right/>
      <top style="double">
        <color rgb="FF0000FF"/>
      </top>
      <bottom style="double">
        <color rgb="FF0000FF"/>
      </bottom>
      <diagonal/>
    </border>
    <border>
      <left/>
      <right style="double">
        <color rgb="FF0000FF"/>
      </right>
      <top style="double">
        <color rgb="FF0000FF"/>
      </top>
      <bottom style="double">
        <color rgb="FF0000FF"/>
      </bottom>
      <diagonal/>
    </border>
    <border>
      <left style="double">
        <color rgb="FF0000FF"/>
      </left>
      <right style="double">
        <color rgb="FF0000FF"/>
      </right>
      <top style="thick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DashDotDot">
        <color rgb="FF006600"/>
      </left>
      <right style="mediumDashDotDot">
        <color rgb="FF006600"/>
      </right>
      <top style="mediumDashDotDot">
        <color rgb="FF006600"/>
      </top>
      <bottom style="mediumDashDotDot">
        <color rgb="FF006600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hair">
        <color indexed="64"/>
      </bottom>
      <diagonal/>
    </border>
    <border>
      <left style="slantDashDot">
        <color indexed="64"/>
      </left>
      <right style="slantDashDot">
        <color indexed="64"/>
      </right>
      <top style="hair">
        <color indexed="64"/>
      </top>
      <bottom style="hair">
        <color indexed="64"/>
      </bottom>
      <diagonal/>
    </border>
    <border>
      <left style="slantDashDot">
        <color indexed="64"/>
      </left>
      <right style="slantDashDot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theme="0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">
    <xf numFmtId="0" fontId="0" fillId="0" borderId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176" fontId="5" fillId="0" borderId="0"/>
    <xf numFmtId="177" fontId="6" fillId="0" borderId="0" applyFont="0" applyFill="0" applyBorder="0" applyAlignment="0" applyProtection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8" fillId="0" borderId="0"/>
    <xf numFmtId="0" fontId="12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7" fillId="0" borderId="0">
      <alignment vertical="center"/>
    </xf>
    <xf numFmtId="0" fontId="14" fillId="2" borderId="11">
      <alignment horizontal="center" vertical="center" wrapText="1"/>
    </xf>
    <xf numFmtId="0" fontId="14" fillId="2" borderId="11">
      <alignment horizontal="center" vertical="center" wrapText="1"/>
    </xf>
    <xf numFmtId="0" fontId="14" fillId="2" borderId="12">
      <alignment horizontal="center" vertical="center"/>
    </xf>
    <xf numFmtId="0" fontId="28" fillId="5" borderId="0"/>
    <xf numFmtId="0" fontId="12" fillId="0" borderId="0" applyFont="0" applyFill="0" applyBorder="0" applyAlignment="0" applyProtection="0"/>
    <xf numFmtId="40" fontId="29" fillId="0" borderId="0" applyFont="0" applyFill="0" applyBorder="0" applyAlignment="0" applyProtection="0"/>
    <xf numFmtId="0" fontId="12" fillId="0" borderId="0" applyFont="0" applyFill="0" applyBorder="0" applyAlignment="0" applyProtection="0"/>
    <xf numFmtId="182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2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8" fillId="6" borderId="47"/>
    <xf numFmtId="0" fontId="29" fillId="0" borderId="0"/>
    <xf numFmtId="0" fontId="28" fillId="7" borderId="48" applyBorder="0" applyProtection="0"/>
    <xf numFmtId="0" fontId="33" fillId="0" borderId="0" applyFont="0" applyFill="0" applyBorder="0" applyAlignment="0" applyProtection="0"/>
    <xf numFmtId="0" fontId="34" fillId="8" borderId="48"/>
    <xf numFmtId="0" fontId="35" fillId="9" borderId="48"/>
    <xf numFmtId="0" fontId="36" fillId="10" borderId="49" applyBorder="0"/>
    <xf numFmtId="0" fontId="28" fillId="11" borderId="48"/>
    <xf numFmtId="0" fontId="30" fillId="0" borderId="50" applyNumberFormat="0" applyFont="0" applyFill="0" applyAlignment="0" applyProtection="0"/>
    <xf numFmtId="0" fontId="38" fillId="0" borderId="0"/>
    <xf numFmtId="43" fontId="38" fillId="0" borderId="0" applyFont="0" applyFill="0" applyBorder="0" applyAlignment="0" applyProtection="0"/>
    <xf numFmtId="0" fontId="52" fillId="0" borderId="0"/>
    <xf numFmtId="0" fontId="51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2" fillId="0" borderId="0"/>
    <xf numFmtId="43" fontId="51" fillId="0" borderId="0" applyFont="0" applyFill="0" applyBorder="0" applyAlignment="0" applyProtection="0">
      <alignment vertical="center"/>
    </xf>
    <xf numFmtId="186" fontId="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1" fillId="0" borderId="0">
      <alignment vertical="center"/>
    </xf>
    <xf numFmtId="43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</cellStyleXfs>
  <cellXfs count="84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6" fillId="0" borderId="0" xfId="3" applyFont="1" applyAlignment="1" applyProtection="1">
      <alignment horizontal="left" vertical="center"/>
    </xf>
    <xf numFmtId="176" fontId="6" fillId="0" borderId="0" xfId="3" applyFont="1" applyAlignment="1">
      <alignment vertical="center"/>
    </xf>
    <xf numFmtId="176" fontId="20" fillId="0" borderId="0" xfId="3" applyFont="1" applyAlignment="1">
      <alignment vertical="center"/>
    </xf>
    <xf numFmtId="49" fontId="15" fillId="0" borderId="6" xfId="22" applyNumberFormat="1" applyFont="1" applyFill="1" applyBorder="1">
      <alignment horizontal="center" vertical="center"/>
    </xf>
    <xf numFmtId="0" fontId="15" fillId="0" borderId="8" xfId="22" applyFont="1" applyFill="1" applyBorder="1">
      <alignment horizontal="center" vertical="center"/>
    </xf>
    <xf numFmtId="0" fontId="15" fillId="0" borderId="7" xfId="22" applyFont="1" applyFill="1" applyBorder="1">
      <alignment horizontal="center" vertical="center"/>
    </xf>
    <xf numFmtId="49" fontId="15" fillId="0" borderId="9" xfId="22" applyNumberFormat="1" applyFont="1" applyFill="1" applyBorder="1">
      <alignment horizontal="center" vertical="center"/>
    </xf>
    <xf numFmtId="0" fontId="15" fillId="0" borderId="1" xfId="22" quotePrefix="1" applyFont="1" applyFill="1" applyBorder="1">
      <alignment horizontal="center" vertical="center"/>
    </xf>
    <xf numFmtId="0" fontId="15" fillId="0" borderId="10" xfId="22" applyFont="1" applyFill="1" applyBorder="1">
      <alignment horizontal="center" vertical="center"/>
    </xf>
    <xf numFmtId="180" fontId="24" fillId="0" borderId="0" xfId="4" applyNumberFormat="1" applyFont="1" applyAlignment="1">
      <alignment vertical="center"/>
    </xf>
    <xf numFmtId="0" fontId="0" fillId="0" borderId="0" xfId="0" applyNumberFormat="1">
      <alignment vertical="center"/>
    </xf>
    <xf numFmtId="0" fontId="17" fillId="0" borderId="0" xfId="1" applyFont="1">
      <alignment vertical="center"/>
    </xf>
    <xf numFmtId="0" fontId="17" fillId="0" borderId="0" xfId="1" applyFont="1" applyFill="1">
      <alignment vertical="center"/>
    </xf>
    <xf numFmtId="176" fontId="23" fillId="0" borderId="0" xfId="3" applyFont="1" applyFill="1" applyAlignment="1" applyProtection="1">
      <alignment horizontal="center" vertical="center"/>
    </xf>
    <xf numFmtId="0" fontId="17" fillId="0" borderId="0" xfId="1" applyFont="1" applyFill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26" fillId="4" borderId="14" xfId="1" applyNumberFormat="1" applyFont="1" applyFill="1" applyBorder="1" applyAlignment="1">
      <alignment vertical="center"/>
    </xf>
    <xf numFmtId="0" fontId="26" fillId="4" borderId="15" xfId="1" applyNumberFormat="1" applyFont="1" applyFill="1" applyBorder="1" applyAlignment="1">
      <alignment vertical="center"/>
    </xf>
    <xf numFmtId="178" fontId="26" fillId="4" borderId="15" xfId="2" applyNumberFormat="1" applyFont="1" applyFill="1" applyBorder="1">
      <alignment vertical="center"/>
    </xf>
    <xf numFmtId="9" fontId="26" fillId="4" borderId="15" xfId="14" applyNumberFormat="1" applyFont="1" applyFill="1" applyBorder="1">
      <alignment vertical="center"/>
    </xf>
    <xf numFmtId="178" fontId="26" fillId="4" borderId="29" xfId="2" applyNumberFormat="1" applyFont="1" applyFill="1" applyBorder="1">
      <alignment vertical="center"/>
    </xf>
    <xf numFmtId="178" fontId="26" fillId="0" borderId="0" xfId="2" applyNumberFormat="1" applyFont="1" applyFill="1" applyBorder="1">
      <alignment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6" fillId="4" borderId="6" xfId="1" applyNumberFormat="1" applyFont="1" applyFill="1" applyBorder="1" applyAlignment="1">
      <alignment vertical="center"/>
    </xf>
    <xf numFmtId="0" fontId="26" fillId="4" borderId="7" xfId="1" applyNumberFormat="1" applyFont="1" applyFill="1" applyBorder="1" applyAlignment="1">
      <alignment vertical="center"/>
    </xf>
    <xf numFmtId="178" fontId="26" fillId="4" borderId="7" xfId="2" applyNumberFormat="1" applyFont="1" applyFill="1" applyBorder="1">
      <alignment vertical="center"/>
    </xf>
    <xf numFmtId="9" fontId="26" fillId="4" borderId="7" xfId="14" applyNumberFormat="1" applyFont="1" applyFill="1" applyBorder="1">
      <alignment vertical="center"/>
    </xf>
    <xf numFmtId="178" fontId="26" fillId="4" borderId="8" xfId="2" applyNumberFormat="1" applyFont="1" applyFill="1" applyBorder="1">
      <alignment vertical="center"/>
    </xf>
    <xf numFmtId="0" fontId="26" fillId="0" borderId="0" xfId="1" applyFont="1">
      <alignment vertical="center"/>
    </xf>
    <xf numFmtId="0" fontId="27" fillId="0" borderId="0" xfId="1" applyFont="1">
      <alignment vertical="center"/>
    </xf>
    <xf numFmtId="0" fontId="26" fillId="4" borderId="9" xfId="1" applyNumberFormat="1" applyFont="1" applyFill="1" applyBorder="1" applyAlignment="1">
      <alignment vertical="center"/>
    </xf>
    <xf numFmtId="0" fontId="26" fillId="4" borderId="10" xfId="1" applyNumberFormat="1" applyFont="1" applyFill="1" applyBorder="1" applyAlignment="1">
      <alignment vertical="center"/>
    </xf>
    <xf numFmtId="178" fontId="26" fillId="4" borderId="10" xfId="2" applyNumberFormat="1" applyFont="1" applyFill="1" applyBorder="1">
      <alignment vertical="center"/>
    </xf>
    <xf numFmtId="9" fontId="26" fillId="4" borderId="10" xfId="14" applyNumberFormat="1" applyFont="1" applyFill="1" applyBorder="1">
      <alignment vertical="center"/>
    </xf>
    <xf numFmtId="178" fontId="26" fillId="4" borderId="1" xfId="2" applyNumberFormat="1" applyFont="1" applyFill="1" applyBorder="1">
      <alignment vertical="center"/>
    </xf>
    <xf numFmtId="178" fontId="17" fillId="0" borderId="0" xfId="2" applyNumberFormat="1" applyFont="1" applyAlignment="1">
      <alignment horizontal="center" vertical="center"/>
    </xf>
    <xf numFmtId="176" fontId="37" fillId="0" borderId="0" xfId="3" applyFont="1" applyAlignment="1" applyProtection="1">
      <alignment horizontal="left" vertical="center"/>
    </xf>
    <xf numFmtId="176" fontId="40" fillId="0" borderId="0" xfId="3" applyFont="1" applyAlignment="1">
      <alignment vertical="center"/>
    </xf>
    <xf numFmtId="176" fontId="41" fillId="0" borderId="0" xfId="3" applyFont="1" applyAlignment="1">
      <alignment vertical="center"/>
    </xf>
    <xf numFmtId="176" fontId="42" fillId="0" borderId="0" xfId="3" applyFont="1" applyAlignment="1">
      <alignment vertical="center"/>
    </xf>
    <xf numFmtId="0" fontId="4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5" fillId="0" borderId="59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16" fillId="0" borderId="0" xfId="0" applyFont="1">
      <alignment vertical="center"/>
    </xf>
    <xf numFmtId="0" fontId="44" fillId="2" borderId="67" xfId="0" applyFont="1" applyFill="1" applyBorder="1" applyAlignment="1">
      <alignment horizontal="center" vertical="center" shrinkToFit="1"/>
    </xf>
    <xf numFmtId="0" fontId="43" fillId="2" borderId="71" xfId="0" applyFont="1" applyFill="1" applyBorder="1" applyAlignment="1">
      <alignment horizontal="center" vertical="center"/>
    </xf>
    <xf numFmtId="0" fontId="43" fillId="2" borderId="69" xfId="0" applyFont="1" applyFill="1" applyBorder="1" applyAlignment="1">
      <alignment horizontal="center" vertical="center"/>
    </xf>
    <xf numFmtId="0" fontId="46" fillId="2" borderId="75" xfId="0" applyFont="1" applyFill="1" applyBorder="1" applyAlignment="1">
      <alignment horizontal="center" vertical="center"/>
    </xf>
    <xf numFmtId="0" fontId="15" fillId="0" borderId="74" xfId="0" applyFont="1" applyFill="1" applyBorder="1" applyAlignment="1">
      <alignment horizontal="center" vertical="center"/>
    </xf>
    <xf numFmtId="0" fontId="15" fillId="0" borderId="72" xfId="0" applyFont="1" applyFill="1" applyBorder="1" applyAlignment="1">
      <alignment horizontal="center" vertical="center"/>
    </xf>
    <xf numFmtId="0" fontId="15" fillId="0" borderId="73" xfId="0" applyFont="1" applyFill="1" applyBorder="1" applyAlignment="1">
      <alignment horizontal="center" vertical="center"/>
    </xf>
    <xf numFmtId="0" fontId="46" fillId="2" borderId="76" xfId="0" applyFont="1" applyFill="1" applyBorder="1" applyAlignment="1">
      <alignment horizontal="center" vertical="center"/>
    </xf>
    <xf numFmtId="0" fontId="15" fillId="0" borderId="6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43" fillId="2" borderId="64" xfId="0" applyFont="1" applyFill="1" applyBorder="1" applyAlignment="1">
      <alignment horizontal="center" vertical="center"/>
    </xf>
    <xf numFmtId="0" fontId="44" fillId="2" borderId="68" xfId="0" applyFont="1" applyFill="1" applyBorder="1" applyAlignment="1">
      <alignment horizontal="center" vertical="center" shrinkToFit="1"/>
    </xf>
    <xf numFmtId="0" fontId="43" fillId="2" borderId="65" xfId="0" applyFont="1" applyFill="1" applyBorder="1" applyAlignment="1">
      <alignment horizontal="center" vertical="center"/>
    </xf>
    <xf numFmtId="0" fontId="43" fillId="2" borderId="62" xfId="0" applyFont="1" applyFill="1" applyBorder="1" applyAlignment="1">
      <alignment horizontal="center" vertical="center"/>
    </xf>
    <xf numFmtId="0" fontId="43" fillId="2" borderId="63" xfId="0" applyFont="1" applyFill="1" applyBorder="1" applyAlignment="1">
      <alignment horizontal="center" vertical="center"/>
    </xf>
    <xf numFmtId="0" fontId="18" fillId="0" borderId="72" xfId="0" applyFont="1" applyFill="1" applyBorder="1" applyAlignment="1">
      <alignment horizontal="center" vertical="center"/>
    </xf>
    <xf numFmtId="0" fontId="18" fillId="0" borderId="73" xfId="0" applyFont="1" applyFill="1" applyBorder="1" applyAlignment="1">
      <alignment horizontal="center" vertical="center"/>
    </xf>
    <xf numFmtId="0" fontId="46" fillId="2" borderId="78" xfId="0" applyFont="1" applyFill="1" applyBorder="1" applyAlignment="1">
      <alignment horizontal="center" vertical="center"/>
    </xf>
    <xf numFmtId="0" fontId="15" fillId="0" borderId="30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44" fillId="2" borderId="80" xfId="0" applyFont="1" applyFill="1" applyBorder="1" applyAlignment="1">
      <alignment horizontal="center" vertical="center" shrinkToFit="1"/>
    </xf>
    <xf numFmtId="0" fontId="43" fillId="2" borderId="81" xfId="0" applyFont="1" applyFill="1" applyBorder="1" applyAlignment="1">
      <alignment horizontal="center" vertical="center"/>
    </xf>
    <xf numFmtId="0" fontId="43" fillId="2" borderId="82" xfId="0" applyFont="1" applyFill="1" applyBorder="1" applyAlignment="1">
      <alignment horizontal="center" vertical="center"/>
    </xf>
    <xf numFmtId="0" fontId="43" fillId="2" borderId="83" xfId="0" applyFont="1" applyFill="1" applyBorder="1" applyAlignment="1">
      <alignment horizontal="center" vertical="center"/>
    </xf>
    <xf numFmtId="0" fontId="18" fillId="0" borderId="74" xfId="0" applyFont="1" applyFill="1" applyBorder="1" applyAlignment="1">
      <alignment horizontal="center" vertical="center"/>
    </xf>
    <xf numFmtId="0" fontId="18" fillId="0" borderId="60" xfId="0" applyFont="1" applyFill="1" applyBorder="1" applyAlignment="1">
      <alignment horizontal="center" vertical="center"/>
    </xf>
    <xf numFmtId="0" fontId="43" fillId="2" borderId="84" xfId="0" applyFont="1" applyFill="1" applyBorder="1" applyAlignment="1">
      <alignment horizontal="center" vertical="center"/>
    </xf>
    <xf numFmtId="0" fontId="43" fillId="2" borderId="87" xfId="0" applyFont="1" applyFill="1" applyBorder="1" applyAlignment="1">
      <alignment horizontal="center" vertical="center"/>
    </xf>
    <xf numFmtId="0" fontId="15" fillId="0" borderId="85" xfId="0" applyFont="1" applyFill="1" applyBorder="1" applyAlignment="1">
      <alignment horizontal="center" vertical="center"/>
    </xf>
    <xf numFmtId="0" fontId="15" fillId="0" borderId="79" xfId="0" applyFont="1" applyFill="1" applyBorder="1" applyAlignment="1">
      <alignment horizontal="center" vertical="center"/>
    </xf>
    <xf numFmtId="0" fontId="45" fillId="2" borderId="69" xfId="0" applyFont="1" applyFill="1" applyBorder="1" applyAlignment="1">
      <alignment horizontal="center" vertical="center"/>
    </xf>
    <xf numFmtId="0" fontId="43" fillId="2" borderId="70" xfId="0" applyFont="1" applyFill="1" applyBorder="1" applyAlignment="1">
      <alignment horizontal="center" vertical="center"/>
    </xf>
    <xf numFmtId="0" fontId="46" fillId="2" borderId="77" xfId="0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0" fontId="15" fillId="0" borderId="61" xfId="0" applyFont="1" applyFill="1" applyBorder="1" applyAlignment="1">
      <alignment horizontal="center" vertical="center"/>
    </xf>
    <xf numFmtId="0" fontId="44" fillId="2" borderId="88" xfId="0" applyFont="1" applyFill="1" applyBorder="1" applyAlignment="1">
      <alignment horizontal="center" vertical="center" shrinkToFit="1"/>
    </xf>
    <xf numFmtId="0" fontId="44" fillId="2" borderId="51" xfId="0" applyFont="1" applyFill="1" applyBorder="1" applyAlignment="1">
      <alignment horizontal="center" vertical="center" shrinkToFit="1"/>
    </xf>
    <xf numFmtId="0" fontId="44" fillId="2" borderId="54" xfId="0" applyFont="1" applyFill="1" applyBorder="1" applyAlignment="1">
      <alignment horizontal="center" vertical="center" shrinkToFit="1"/>
    </xf>
    <xf numFmtId="0" fontId="47" fillId="2" borderId="86" xfId="0" applyFont="1" applyFill="1" applyBorder="1" applyAlignment="1">
      <alignment horizontal="center" vertical="center"/>
    </xf>
    <xf numFmtId="0" fontId="48" fillId="0" borderId="79" xfId="0" applyFont="1" applyFill="1" applyBorder="1" applyAlignment="1">
      <alignment horizontal="center" vertical="center"/>
    </xf>
    <xf numFmtId="18" fontId="43" fillId="2" borderId="70" xfId="0" applyNumberFormat="1" applyFont="1" applyFill="1" applyBorder="1" applyAlignment="1">
      <alignment horizontal="center" vertical="center"/>
    </xf>
    <xf numFmtId="14" fontId="43" fillId="2" borderId="71" xfId="0" applyNumberFormat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43" fillId="2" borderId="52" xfId="0" applyFont="1" applyFill="1" applyBorder="1" applyAlignment="1">
      <alignment horizontal="center" vertical="center"/>
    </xf>
    <xf numFmtId="0" fontId="43" fillId="2" borderId="53" xfId="0" applyFont="1" applyFill="1" applyBorder="1" applyAlignment="1">
      <alignment horizontal="center" vertical="center"/>
    </xf>
    <xf numFmtId="0" fontId="43" fillId="2" borderId="86" xfId="0" applyFont="1" applyFill="1" applyBorder="1" applyAlignment="1">
      <alignment horizontal="center" vertical="center"/>
    </xf>
    <xf numFmtId="0" fontId="43" fillId="2" borderId="86" xfId="0" applyFont="1" applyFill="1" applyBorder="1" applyAlignment="1">
      <alignment horizontal="center" vertical="center"/>
    </xf>
    <xf numFmtId="0" fontId="18" fillId="0" borderId="59" xfId="0" applyFont="1" applyFill="1" applyBorder="1" applyAlignment="1">
      <alignment horizontal="center" vertical="center"/>
    </xf>
    <xf numFmtId="0" fontId="46" fillId="2" borderId="105" xfId="0" applyFont="1" applyFill="1" applyBorder="1" applyAlignment="1">
      <alignment horizontal="center" vertical="center"/>
    </xf>
    <xf numFmtId="22" fontId="15" fillId="0" borderId="38" xfId="0" applyNumberFormat="1" applyFont="1" applyFill="1" applyBorder="1" applyAlignment="1">
      <alignment horizontal="center" vertical="center"/>
    </xf>
    <xf numFmtId="0" fontId="15" fillId="0" borderId="38" xfId="0" applyNumberFormat="1" applyFont="1" applyFill="1" applyBorder="1" applyAlignment="1">
      <alignment horizontal="center" vertical="center"/>
    </xf>
    <xf numFmtId="14" fontId="43" fillId="2" borderId="107" xfId="0" applyNumberFormat="1" applyFont="1" applyFill="1" applyBorder="1" applyAlignment="1">
      <alignment horizontal="center" vertical="center"/>
    </xf>
    <xf numFmtId="0" fontId="15" fillId="0" borderId="108" xfId="0" applyFont="1" applyFill="1" applyBorder="1" applyAlignment="1">
      <alignment horizontal="center" vertical="center"/>
    </xf>
    <xf numFmtId="0" fontId="15" fillId="0" borderId="58" xfId="0" applyFont="1" applyFill="1" applyBorder="1" applyAlignment="1">
      <alignment horizontal="center" vertical="center"/>
    </xf>
    <xf numFmtId="185" fontId="43" fillId="2" borderId="107" xfId="0" applyNumberFormat="1" applyFont="1" applyFill="1" applyBorder="1" applyAlignment="1">
      <alignment horizontal="center" vertical="center"/>
    </xf>
    <xf numFmtId="0" fontId="43" fillId="2" borderId="110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18" fillId="0" borderId="108" xfId="0" applyFont="1" applyFill="1" applyBorder="1" applyAlignment="1">
      <alignment horizontal="center" vertical="center"/>
    </xf>
    <xf numFmtId="0" fontId="43" fillId="2" borderId="112" xfId="0" applyFont="1" applyFill="1" applyBorder="1" applyAlignment="1">
      <alignment horizontal="center" vertical="center"/>
    </xf>
    <xf numFmtId="14" fontId="15" fillId="0" borderId="113" xfId="0" applyNumberFormat="1" applyFont="1" applyFill="1" applyBorder="1" applyAlignment="1">
      <alignment horizontal="center" vertical="center"/>
    </xf>
    <xf numFmtId="21" fontId="15" fillId="0" borderId="113" xfId="0" applyNumberFormat="1" applyFont="1" applyFill="1" applyBorder="1" applyAlignment="1">
      <alignment horizontal="center" vertical="center"/>
    </xf>
    <xf numFmtId="183" fontId="45" fillId="2" borderId="86" xfId="0" applyNumberFormat="1" applyFont="1" applyFill="1" applyBorder="1" applyAlignment="1">
      <alignment horizontal="center" vertical="center"/>
    </xf>
    <xf numFmtId="0" fontId="15" fillId="0" borderId="113" xfId="0" applyNumberFormat="1" applyFont="1" applyFill="1" applyBorder="1" applyAlignment="1">
      <alignment horizontal="center" vertical="center"/>
    </xf>
    <xf numFmtId="0" fontId="43" fillId="2" borderId="107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3" fillId="2" borderId="12" xfId="22" applyFo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3" fillId="2" borderId="93" xfId="0" applyFont="1" applyFill="1" applyBorder="1" applyAlignment="1">
      <alignment horizontal="center" vertical="center"/>
    </xf>
    <xf numFmtId="0" fontId="43" fillId="2" borderId="95" xfId="0" applyFont="1" applyFill="1" applyBorder="1" applyAlignment="1">
      <alignment horizontal="center" vertical="center"/>
    </xf>
    <xf numFmtId="0" fontId="43" fillId="2" borderId="53" xfId="0" applyFont="1" applyFill="1" applyBorder="1" applyAlignment="1">
      <alignment horizontal="center" vertical="center"/>
    </xf>
    <xf numFmtId="0" fontId="43" fillId="2" borderId="86" xfId="0" applyFont="1" applyFill="1" applyBorder="1" applyAlignment="1">
      <alignment horizontal="center" vertical="center"/>
    </xf>
    <xf numFmtId="0" fontId="18" fillId="0" borderId="58" xfId="0" applyFont="1" applyFill="1" applyBorder="1" applyAlignment="1">
      <alignment horizontal="center" vertical="center"/>
    </xf>
    <xf numFmtId="0" fontId="18" fillId="0" borderId="59" xfId="0" applyFont="1" applyFill="1" applyBorder="1" applyAlignment="1">
      <alignment horizontal="center" vertical="center"/>
    </xf>
    <xf numFmtId="0" fontId="15" fillId="0" borderId="113" xfId="0" applyFont="1" applyFill="1" applyBorder="1" applyAlignment="1">
      <alignment horizontal="center" vertical="center"/>
    </xf>
    <xf numFmtId="0" fontId="43" fillId="2" borderId="117" xfId="0" applyFont="1" applyFill="1" applyBorder="1" applyAlignment="1">
      <alignment horizontal="center" vertical="center"/>
    </xf>
    <xf numFmtId="0" fontId="18" fillId="0" borderId="118" xfId="0" applyFont="1" applyFill="1" applyBorder="1" applyAlignment="1">
      <alignment horizontal="center" vertical="center"/>
    </xf>
    <xf numFmtId="0" fontId="18" fillId="0" borderId="119" xfId="0" applyFont="1" applyFill="1" applyBorder="1" applyAlignment="1">
      <alignment horizontal="center" vertical="center"/>
    </xf>
    <xf numFmtId="0" fontId="52" fillId="0" borderId="0" xfId="43"/>
    <xf numFmtId="0" fontId="52" fillId="0" borderId="0" xfId="43" applyAlignment="1">
      <alignment horizontal="center"/>
    </xf>
    <xf numFmtId="187" fontId="39" fillId="0" borderId="0" xfId="43" applyNumberFormat="1" applyFont="1" applyAlignment="1">
      <alignment horizontal="center"/>
    </xf>
    <xf numFmtId="0" fontId="55" fillId="0" borderId="0" xfId="50" applyAlignment="1">
      <alignment horizontal="center"/>
    </xf>
    <xf numFmtId="0" fontId="56" fillId="0" borderId="0" xfId="43" quotePrefix="1" applyFont="1" applyAlignment="1">
      <alignment horizontal="left"/>
    </xf>
    <xf numFmtId="187" fontId="15" fillId="0" borderId="10" xfId="43" applyNumberFormat="1" applyFont="1" applyBorder="1" applyAlignment="1">
      <alignment horizontal="center" vertical="center"/>
    </xf>
    <xf numFmtId="0" fontId="18" fillId="0" borderId="9" xfId="43" applyFont="1" applyBorder="1" applyAlignment="1">
      <alignment horizontal="center" vertical="center"/>
    </xf>
    <xf numFmtId="187" fontId="15" fillId="0" borderId="7" xfId="43" applyNumberFormat="1" applyFont="1" applyBorder="1" applyAlignment="1">
      <alignment horizontal="center" vertical="center"/>
    </xf>
    <xf numFmtId="0" fontId="18" fillId="0" borderId="6" xfId="43" applyFont="1" applyBorder="1" applyAlignment="1">
      <alignment horizontal="center" vertical="center"/>
    </xf>
    <xf numFmtId="187" fontId="15" fillId="0" borderId="46" xfId="43" applyNumberFormat="1" applyFont="1" applyBorder="1" applyAlignment="1">
      <alignment horizontal="center" vertical="center"/>
    </xf>
    <xf numFmtId="0" fontId="18" fillId="0" borderId="44" xfId="43" applyFont="1" applyBorder="1" applyAlignment="1">
      <alignment horizontal="center" vertical="center"/>
    </xf>
    <xf numFmtId="0" fontId="61" fillId="2" borderId="121" xfId="0" applyFont="1" applyFill="1" applyBorder="1" applyAlignment="1">
      <alignment horizontal="center" vertical="center"/>
    </xf>
    <xf numFmtId="0" fontId="13" fillId="2" borderId="121" xfId="0" applyFont="1" applyFill="1" applyBorder="1" applyAlignment="1">
      <alignment horizontal="center" vertical="center"/>
    </xf>
    <xf numFmtId="188" fontId="15" fillId="0" borderId="6" xfId="0" quotePrefix="1" applyNumberFormat="1" applyFont="1" applyBorder="1" applyAlignment="1">
      <alignment horizontal="center" vertical="center"/>
    </xf>
    <xf numFmtId="0" fontId="15" fillId="0" borderId="7" xfId="0" applyFont="1" applyBorder="1">
      <alignment vertical="center"/>
    </xf>
    <xf numFmtId="189" fontId="15" fillId="0" borderId="7" xfId="0" applyNumberFormat="1" applyFont="1" applyBorder="1" applyAlignment="1">
      <alignment horizontal="center" vertical="center"/>
    </xf>
    <xf numFmtId="190" fontId="15" fillId="0" borderId="7" xfId="0" applyNumberFormat="1" applyFont="1" applyBorder="1" applyAlignment="1">
      <alignment horizontal="center" vertical="center"/>
    </xf>
    <xf numFmtId="9" fontId="15" fillId="0" borderId="7" xfId="53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vertical="center" wrapText="1"/>
    </xf>
    <xf numFmtId="0" fontId="62" fillId="0" borderId="0" xfId="0" applyFont="1">
      <alignment vertical="center"/>
    </xf>
    <xf numFmtId="0" fontId="0" fillId="0" borderId="0" xfId="0" applyAlignment="1">
      <alignment horizontal="left" vertical="top"/>
    </xf>
    <xf numFmtId="0" fontId="16" fillId="0" borderId="7" xfId="0" applyFont="1" applyBorder="1">
      <alignment vertical="center"/>
    </xf>
    <xf numFmtId="12" fontId="15" fillId="0" borderId="7" xfId="0" applyNumberFormat="1" applyFont="1" applyBorder="1" applyAlignment="1">
      <alignment horizontal="center" vertical="center"/>
    </xf>
    <xf numFmtId="0" fontId="15" fillId="0" borderId="8" xfId="0" applyFont="1" applyBorder="1">
      <alignment vertical="center"/>
    </xf>
    <xf numFmtId="0" fontId="63" fillId="0" borderId="0" xfId="0" applyFont="1">
      <alignment vertical="center"/>
    </xf>
    <xf numFmtId="188" fontId="15" fillId="0" borderId="6" xfId="0" applyNumberFormat="1" applyFont="1" applyBorder="1" applyAlignment="1">
      <alignment horizontal="center" vertical="center"/>
    </xf>
    <xf numFmtId="191" fontId="0" fillId="0" borderId="0" xfId="0" applyNumberFormat="1">
      <alignment vertical="center"/>
    </xf>
    <xf numFmtId="0" fontId="18" fillId="0" borderId="7" xfId="0" applyFont="1" applyBorder="1">
      <alignment vertical="center"/>
    </xf>
    <xf numFmtId="188" fontId="15" fillId="0" borderId="9" xfId="0" applyNumberFormat="1" applyFont="1" applyBorder="1" applyAlignment="1">
      <alignment horizontal="center" vertical="center"/>
    </xf>
    <xf numFmtId="0" fontId="18" fillId="0" borderId="10" xfId="0" applyFont="1" applyBorder="1">
      <alignment vertical="center"/>
    </xf>
    <xf numFmtId="189" fontId="15" fillId="0" borderId="10" xfId="0" applyNumberFormat="1" applyFont="1" applyBorder="1" applyAlignment="1">
      <alignment horizontal="center" vertical="center"/>
    </xf>
    <xf numFmtId="190" fontId="15" fillId="0" borderId="10" xfId="0" applyNumberFormat="1" applyFont="1" applyBorder="1" applyAlignment="1">
      <alignment horizontal="center" vertical="center"/>
    </xf>
    <xf numFmtId="9" fontId="15" fillId="0" borderId="10" xfId="53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4" fillId="2" borderId="124" xfId="21" applyBorder="1">
      <alignment horizontal="center" vertical="center" wrapText="1"/>
    </xf>
    <xf numFmtId="178" fontId="15" fillId="0" borderId="7" xfId="52" applyNumberFormat="1" applyFont="1" applyBorder="1" applyAlignment="1">
      <alignment horizontal="center" vertical="center"/>
    </xf>
    <xf numFmtId="0" fontId="15" fillId="0" borderId="10" xfId="0" applyFont="1" applyBorder="1">
      <alignment vertical="center"/>
    </xf>
    <xf numFmtId="0" fontId="14" fillId="2" borderId="3" xfId="21" applyBorder="1">
      <alignment horizontal="center" vertical="center" wrapText="1"/>
    </xf>
    <xf numFmtId="176" fontId="6" fillId="13" borderId="61" xfId="3" applyFont="1" applyFill="1" applyBorder="1" applyAlignment="1">
      <alignment vertical="center"/>
    </xf>
    <xf numFmtId="194" fontId="6" fillId="13" borderId="128" xfId="3" applyNumberFormat="1" applyFont="1" applyFill="1" applyBorder="1" applyAlignment="1" applyProtection="1">
      <alignment horizontal="center" vertical="center"/>
    </xf>
    <xf numFmtId="176" fontId="6" fillId="13" borderId="130" xfId="3" applyFont="1" applyFill="1" applyBorder="1" applyAlignment="1">
      <alignment vertical="center"/>
    </xf>
    <xf numFmtId="194" fontId="6" fillId="13" borderId="48" xfId="3" applyNumberFormat="1" applyFont="1" applyFill="1" applyBorder="1" applyAlignment="1" applyProtection="1">
      <alignment horizontal="center" vertical="center"/>
    </xf>
    <xf numFmtId="176" fontId="6" fillId="13" borderId="134" xfId="3" applyFont="1" applyFill="1" applyBorder="1" applyAlignment="1">
      <alignment vertical="center"/>
    </xf>
    <xf numFmtId="194" fontId="6" fillId="13" borderId="135" xfId="3" applyNumberFormat="1" applyFont="1" applyFill="1" applyBorder="1" applyAlignment="1" applyProtection="1">
      <alignment horizontal="center" vertical="center"/>
    </xf>
    <xf numFmtId="176" fontId="6" fillId="13" borderId="36" xfId="3" applyFont="1" applyFill="1" applyBorder="1" applyAlignment="1" applyProtection="1">
      <alignment horizontal="center" vertical="center"/>
    </xf>
    <xf numFmtId="194" fontId="6" fillId="13" borderId="33" xfId="3" applyNumberFormat="1" applyFont="1" applyFill="1" applyBorder="1" applyAlignment="1" applyProtection="1">
      <alignment horizontal="center" vertical="center"/>
    </xf>
    <xf numFmtId="176" fontId="6" fillId="0" borderId="33" xfId="3" applyFont="1" applyFill="1" applyBorder="1" applyAlignment="1" applyProtection="1">
      <alignment horizontal="center" vertical="center"/>
    </xf>
    <xf numFmtId="176" fontId="6" fillId="0" borderId="32" xfId="3" applyFont="1" applyFill="1" applyBorder="1" applyAlignment="1" applyProtection="1">
      <alignment horizontal="center" vertical="center"/>
    </xf>
    <xf numFmtId="176" fontId="64" fillId="0" borderId="36" xfId="3" applyFont="1" applyFill="1" applyBorder="1" applyAlignment="1" applyProtection="1">
      <alignment horizontal="center" vertical="center"/>
    </xf>
    <xf numFmtId="176" fontId="64" fillId="0" borderId="35" xfId="3" applyFont="1" applyFill="1" applyBorder="1" applyAlignment="1" applyProtection="1">
      <alignment horizontal="center" vertical="center"/>
    </xf>
    <xf numFmtId="176" fontId="6" fillId="13" borderId="8" xfId="3" applyFont="1" applyFill="1" applyBorder="1" applyAlignment="1" applyProtection="1">
      <alignment horizontal="center" vertical="center"/>
    </xf>
    <xf numFmtId="194" fontId="6" fillId="13" borderId="7" xfId="3" applyNumberFormat="1" applyFont="1" applyFill="1" applyBorder="1" applyAlignment="1" applyProtection="1">
      <alignment horizontal="center" vertical="center"/>
    </xf>
    <xf numFmtId="176" fontId="6" fillId="0" borderId="7" xfId="3" applyFont="1" applyFill="1" applyBorder="1" applyAlignment="1" applyProtection="1">
      <alignment horizontal="center" vertical="center"/>
    </xf>
    <xf numFmtId="176" fontId="6" fillId="0" borderId="30" xfId="3" applyFont="1" applyFill="1" applyBorder="1" applyAlignment="1" applyProtection="1">
      <alignment horizontal="center" vertical="center"/>
    </xf>
    <xf numFmtId="176" fontId="64" fillId="0" borderId="8" xfId="3" applyFont="1" applyFill="1" applyBorder="1" applyAlignment="1" applyProtection="1">
      <alignment horizontal="center" vertical="center"/>
    </xf>
    <xf numFmtId="176" fontId="64" fillId="0" borderId="6" xfId="3" applyFont="1" applyFill="1" applyBorder="1" applyAlignment="1" applyProtection="1">
      <alignment horizontal="center" vertical="center"/>
    </xf>
    <xf numFmtId="176" fontId="6" fillId="0" borderId="15" xfId="3" applyFont="1" applyFill="1" applyBorder="1" applyAlignment="1" applyProtection="1">
      <alignment horizontal="center" vertical="center"/>
    </xf>
    <xf numFmtId="176" fontId="6" fillId="0" borderId="28" xfId="3" applyFont="1" applyFill="1" applyBorder="1" applyAlignment="1" applyProtection="1">
      <alignment horizontal="center" vertical="center"/>
    </xf>
    <xf numFmtId="176" fontId="64" fillId="0" borderId="29" xfId="3" applyFont="1" applyFill="1" applyBorder="1" applyAlignment="1" applyProtection="1">
      <alignment horizontal="center" vertical="center"/>
    </xf>
    <xf numFmtId="176" fontId="64" fillId="0" borderId="14" xfId="3" applyFont="1" applyFill="1" applyBorder="1" applyAlignment="1" applyProtection="1">
      <alignment horizontal="center" vertical="center"/>
    </xf>
    <xf numFmtId="176" fontId="6" fillId="0" borderId="0" xfId="3" applyFont="1" applyAlignment="1">
      <alignment horizontal="center" vertical="center"/>
    </xf>
    <xf numFmtId="176" fontId="64" fillId="0" borderId="42" xfId="3" quotePrefix="1" applyFont="1" applyFill="1" applyBorder="1" applyAlignment="1" applyProtection="1">
      <alignment horizontal="center" vertical="center"/>
    </xf>
    <xf numFmtId="176" fontId="64" fillId="0" borderId="39" xfId="3" applyFont="1" applyFill="1" applyBorder="1" applyAlignment="1" applyProtection="1">
      <alignment horizontal="center" vertical="center"/>
    </xf>
    <xf numFmtId="176" fontId="64" fillId="0" borderId="39" xfId="3" quotePrefix="1" applyFont="1" applyFill="1" applyBorder="1" applyAlignment="1" applyProtection="1">
      <alignment horizontal="center" vertical="center"/>
    </xf>
    <xf numFmtId="176" fontId="64" fillId="0" borderId="38" xfId="3" quotePrefix="1" applyFont="1" applyFill="1" applyBorder="1" applyAlignment="1" applyProtection="1">
      <alignment horizontal="center" vertical="center"/>
    </xf>
    <xf numFmtId="176" fontId="64" fillId="0" borderId="42" xfId="3" applyFont="1" applyFill="1" applyBorder="1" applyAlignment="1" applyProtection="1">
      <alignment horizontal="center" vertical="center"/>
    </xf>
    <xf numFmtId="176" fontId="64" fillId="0" borderId="41" xfId="3" quotePrefix="1" applyFont="1" applyFill="1" applyBorder="1" applyAlignment="1" applyProtection="1">
      <alignment horizontal="center" vertical="center"/>
    </xf>
    <xf numFmtId="0" fontId="11" fillId="0" borderId="0" xfId="47" applyFont="1"/>
    <xf numFmtId="0" fontId="15" fillId="0" borderId="42" xfId="47" applyFont="1" applyBorder="1" applyAlignment="1">
      <alignment horizontal="center" vertical="center"/>
    </xf>
    <xf numFmtId="0" fontId="15" fillId="0" borderId="39" xfId="47" applyFont="1" applyBorder="1" applyAlignment="1">
      <alignment horizontal="center" vertical="center"/>
    </xf>
    <xf numFmtId="0" fontId="15" fillId="0" borderId="41" xfId="47" applyFont="1" applyBorder="1" applyAlignment="1">
      <alignment horizontal="center" vertical="center"/>
    </xf>
    <xf numFmtId="195" fontId="15" fillId="0" borderId="40" xfId="47" applyNumberFormat="1" applyFont="1" applyBorder="1" applyAlignment="1">
      <alignment vertical="center"/>
    </xf>
    <xf numFmtId="0" fontId="67" fillId="0" borderId="41" xfId="47" applyFont="1" applyBorder="1" applyAlignment="1">
      <alignment horizontal="center" vertical="center" wrapText="1"/>
    </xf>
    <xf numFmtId="0" fontId="15" fillId="0" borderId="138" xfId="47" applyFont="1" applyBorder="1" applyAlignment="1">
      <alignment horizontal="center" vertical="center"/>
    </xf>
    <xf numFmtId="0" fontId="15" fillId="0" borderId="139" xfId="47" applyFont="1" applyBorder="1" applyAlignment="1">
      <alignment horizontal="center" vertical="center"/>
    </xf>
    <xf numFmtId="0" fontId="15" fillId="0" borderId="140" xfId="47" applyFont="1" applyBorder="1" applyAlignment="1">
      <alignment horizontal="center" vertical="center"/>
    </xf>
    <xf numFmtId="195" fontId="15" fillId="0" borderId="141" xfId="47" applyNumberFormat="1" applyFont="1" applyBorder="1" applyAlignment="1">
      <alignment vertical="center"/>
    </xf>
    <xf numFmtId="196" fontId="15" fillId="0" borderId="139" xfId="47" applyNumberFormat="1" applyFont="1" applyBorder="1" applyAlignment="1">
      <alignment horizontal="center" vertical="center"/>
    </xf>
    <xf numFmtId="195" fontId="15" fillId="0" borderId="139" xfId="47" applyNumberFormat="1" applyFont="1" applyBorder="1" applyAlignment="1">
      <alignment vertical="center"/>
    </xf>
    <xf numFmtId="0" fontId="15" fillId="0" borderId="130" xfId="47" applyFont="1" applyBorder="1" applyAlignment="1">
      <alignment horizontal="center" vertical="center"/>
    </xf>
    <xf numFmtId="0" fontId="15" fillId="0" borderId="48" xfId="47" applyFont="1" applyBorder="1" applyAlignment="1">
      <alignment horizontal="center" vertical="center"/>
    </xf>
    <xf numFmtId="0" fontId="15" fillId="0" borderId="142" xfId="47" applyFont="1" applyBorder="1" applyAlignment="1">
      <alignment horizontal="center" vertical="center"/>
    </xf>
    <xf numFmtId="195" fontId="15" fillId="0" borderId="143" xfId="47" applyNumberFormat="1" applyFont="1" applyBorder="1" applyAlignment="1">
      <alignment vertical="center"/>
    </xf>
    <xf numFmtId="196" fontId="15" fillId="0" borderId="48" xfId="47" applyNumberFormat="1" applyFont="1" applyBorder="1" applyAlignment="1">
      <alignment horizontal="center" vertical="center"/>
    </xf>
    <xf numFmtId="195" fontId="15" fillId="0" borderId="48" xfId="47" applyNumberFormat="1" applyFont="1" applyBorder="1" applyAlignment="1">
      <alignment vertical="center"/>
    </xf>
    <xf numFmtId="0" fontId="15" fillId="0" borderId="144" xfId="47" applyFont="1" applyBorder="1" applyAlignment="1">
      <alignment horizontal="center" vertical="center"/>
    </xf>
    <xf numFmtId="0" fontId="15" fillId="0" borderId="145" xfId="47" applyFont="1" applyBorder="1" applyAlignment="1">
      <alignment horizontal="center" vertical="center"/>
    </xf>
    <xf numFmtId="0" fontId="15" fillId="0" borderId="146" xfId="47" applyFont="1" applyBorder="1" applyAlignment="1">
      <alignment horizontal="center" vertical="center"/>
    </xf>
    <xf numFmtId="195" fontId="15" fillId="0" borderId="147" xfId="47" applyNumberFormat="1" applyFont="1" applyBorder="1" applyAlignment="1">
      <alignment vertical="center"/>
    </xf>
    <xf numFmtId="196" fontId="15" fillId="0" borderId="145" xfId="47" applyNumberFormat="1" applyFont="1" applyBorder="1" applyAlignment="1">
      <alignment horizontal="center" vertical="center"/>
    </xf>
    <xf numFmtId="195" fontId="15" fillId="0" borderId="145" xfId="47" applyNumberFormat="1" applyFont="1" applyBorder="1" applyAlignment="1">
      <alignment vertical="center"/>
    </xf>
    <xf numFmtId="0" fontId="25" fillId="2" borderId="148" xfId="47" applyFont="1" applyFill="1" applyBorder="1" applyAlignment="1">
      <alignment horizontal="center" vertical="center"/>
    </xf>
    <xf numFmtId="0" fontId="25" fillId="2" borderId="124" xfId="47" applyFont="1" applyFill="1" applyBorder="1" applyAlignment="1">
      <alignment horizontal="center" vertical="center"/>
    </xf>
    <xf numFmtId="0" fontId="15" fillId="0" borderId="152" xfId="0" applyFont="1" applyBorder="1" applyAlignment="1">
      <alignment horizontal="center" vertical="center"/>
    </xf>
    <xf numFmtId="10" fontId="6" fillId="13" borderId="61" xfId="3" applyNumberFormat="1" applyFont="1" applyFill="1" applyBorder="1" applyAlignment="1" applyProtection="1">
      <alignment horizontal="center" vertical="center"/>
    </xf>
    <xf numFmtId="10" fontId="6" fillId="13" borderId="154" xfId="3" applyNumberFormat="1" applyFont="1" applyFill="1" applyBorder="1" applyAlignment="1" applyProtection="1">
      <alignment horizontal="center" vertical="center"/>
    </xf>
    <xf numFmtId="10" fontId="6" fillId="13" borderId="128" xfId="3" applyNumberFormat="1" applyFont="1" applyFill="1" applyBorder="1" applyAlignment="1" applyProtection="1">
      <alignment horizontal="center" vertical="center"/>
    </xf>
    <xf numFmtId="176" fontId="70" fillId="0" borderId="154" xfId="3" applyFont="1" applyBorder="1" applyAlignment="1" applyProtection="1">
      <alignment horizontal="center" vertical="center"/>
    </xf>
    <xf numFmtId="10" fontId="6" fillId="13" borderId="134" xfId="3" applyNumberFormat="1" applyFont="1" applyFill="1" applyBorder="1" applyAlignment="1" applyProtection="1">
      <alignment horizontal="center" vertical="center"/>
    </xf>
    <xf numFmtId="37" fontId="6" fillId="13" borderId="155" xfId="3" applyNumberFormat="1" applyFont="1" applyFill="1" applyBorder="1" applyAlignment="1" applyProtection="1">
      <alignment horizontal="center" vertical="center"/>
    </xf>
    <xf numFmtId="37" fontId="6" fillId="13" borderId="135" xfId="3" applyNumberFormat="1" applyFont="1" applyFill="1" applyBorder="1" applyAlignment="1" applyProtection="1">
      <alignment horizontal="center" vertical="center"/>
    </xf>
    <xf numFmtId="176" fontId="70" fillId="0" borderId="155" xfId="3" applyFont="1" applyBorder="1" applyAlignment="1" applyProtection="1">
      <alignment horizontal="center" vertical="center"/>
    </xf>
    <xf numFmtId="10" fontId="6" fillId="13" borderId="36" xfId="3" applyNumberFormat="1" applyFont="1" applyFill="1" applyBorder="1" applyAlignment="1" applyProtection="1">
      <alignment horizontal="center" vertical="center"/>
    </xf>
    <xf numFmtId="37" fontId="6" fillId="13" borderId="35" xfId="3" applyNumberFormat="1" applyFont="1" applyFill="1" applyBorder="1" applyAlignment="1" applyProtection="1">
      <alignment horizontal="center" vertical="center"/>
    </xf>
    <xf numFmtId="37" fontId="6" fillId="0" borderId="33" xfId="3" applyNumberFormat="1" applyFont="1" applyBorder="1" applyAlignment="1" applyProtection="1">
      <alignment horizontal="center" vertical="center"/>
    </xf>
    <xf numFmtId="10" fontId="6" fillId="13" borderId="8" xfId="3" applyNumberFormat="1" applyFont="1" applyFill="1" applyBorder="1" applyAlignment="1" applyProtection="1">
      <alignment horizontal="center" vertical="center"/>
    </xf>
    <xf numFmtId="37" fontId="6" fillId="13" borderId="6" xfId="3" applyNumberFormat="1" applyFont="1" applyFill="1" applyBorder="1" applyAlignment="1" applyProtection="1">
      <alignment horizontal="center" vertical="center"/>
    </xf>
    <xf numFmtId="37" fontId="6" fillId="0" borderId="7" xfId="3" applyNumberFormat="1" applyFont="1" applyBorder="1" applyAlignment="1" applyProtection="1">
      <alignment horizontal="center" vertical="center"/>
    </xf>
    <xf numFmtId="10" fontId="6" fillId="13" borderId="29" xfId="3" applyNumberFormat="1" applyFont="1" applyFill="1" applyBorder="1" applyAlignment="1" applyProtection="1">
      <alignment horizontal="center" vertical="center"/>
    </xf>
    <xf numFmtId="37" fontId="6" fillId="13" borderId="14" xfId="3" applyNumberFormat="1" applyFont="1" applyFill="1" applyBorder="1" applyAlignment="1" applyProtection="1">
      <alignment horizontal="center" vertical="center"/>
    </xf>
    <xf numFmtId="37" fontId="6" fillId="0" borderId="15" xfId="3" applyNumberFormat="1" applyFont="1" applyBorder="1" applyAlignment="1" applyProtection="1">
      <alignment horizontal="center" vertical="center"/>
    </xf>
    <xf numFmtId="176" fontId="70" fillId="0" borderId="42" xfId="3" applyFont="1" applyFill="1" applyBorder="1" applyAlignment="1" applyProtection="1">
      <alignment horizontal="center" vertical="center"/>
    </xf>
    <xf numFmtId="176" fontId="70" fillId="0" borderId="41" xfId="3" applyFont="1" applyFill="1" applyBorder="1" applyAlignment="1" applyProtection="1">
      <alignment horizontal="center" vertical="center"/>
    </xf>
    <xf numFmtId="176" fontId="70" fillId="0" borderId="39" xfId="3" applyFont="1" applyBorder="1" applyAlignment="1" applyProtection="1">
      <alignment horizontal="center" vertical="center"/>
    </xf>
    <xf numFmtId="176" fontId="70" fillId="0" borderId="41" xfId="3" applyFont="1" applyBorder="1" applyAlignment="1" applyProtection="1">
      <alignment horizontal="center" vertical="center"/>
    </xf>
    <xf numFmtId="176" fontId="70" fillId="0" borderId="126" xfId="3" applyFont="1" applyBorder="1" applyAlignment="1" applyProtection="1">
      <alignment horizontal="center" vertical="center"/>
    </xf>
    <xf numFmtId="176" fontId="70" fillId="0" borderId="42" xfId="3" applyFont="1" applyBorder="1" applyAlignment="1" applyProtection="1">
      <alignment horizontal="center" vertical="center"/>
    </xf>
    <xf numFmtId="176" fontId="70" fillId="0" borderId="156" xfId="3" applyFont="1" applyBorder="1" applyAlignment="1" applyProtection="1">
      <alignment horizontal="center" vertical="center"/>
    </xf>
    <xf numFmtId="176" fontId="70" fillId="0" borderId="137" xfId="3" applyFont="1" applyBorder="1" applyAlignment="1" applyProtection="1">
      <alignment horizontal="center" vertical="center"/>
    </xf>
    <xf numFmtId="176" fontId="70" fillId="0" borderId="129" xfId="3" applyFont="1" applyBorder="1" applyAlignment="1" applyProtection="1">
      <alignment horizontal="center" vertical="center"/>
    </xf>
    <xf numFmtId="37" fontId="6" fillId="0" borderId="14" xfId="3" applyNumberFormat="1" applyFont="1" applyBorder="1" applyAlignment="1" applyProtection="1">
      <alignment horizontal="center" vertical="center"/>
    </xf>
    <xf numFmtId="37" fontId="6" fillId="0" borderId="29" xfId="3" applyNumberFormat="1" applyFont="1" applyBorder="1" applyAlignment="1" applyProtection="1">
      <alignment horizontal="center" vertical="center"/>
    </xf>
    <xf numFmtId="37" fontId="6" fillId="0" borderId="6" xfId="3" applyNumberFormat="1" applyFont="1" applyBorder="1" applyAlignment="1" applyProtection="1">
      <alignment horizontal="center" vertical="center"/>
    </xf>
    <xf numFmtId="37" fontId="6" fillId="0" borderId="8" xfId="3" applyNumberFormat="1" applyFont="1" applyBorder="1" applyAlignment="1" applyProtection="1">
      <alignment horizontal="center" vertical="center"/>
    </xf>
    <xf numFmtId="37" fontId="6" fillId="0" borderId="35" xfId="3" applyNumberFormat="1" applyFont="1" applyBorder="1" applyAlignment="1" applyProtection="1">
      <alignment horizontal="center" vertical="center"/>
    </xf>
    <xf numFmtId="37" fontId="6" fillId="0" borderId="36" xfId="3" applyNumberFormat="1" applyFont="1" applyBorder="1" applyAlignment="1" applyProtection="1">
      <alignment horizontal="center" vertical="center"/>
    </xf>
    <xf numFmtId="37" fontId="6" fillId="13" borderId="134" xfId="3" applyNumberFormat="1" applyFont="1" applyFill="1" applyBorder="1" applyAlignment="1" applyProtection="1">
      <alignment horizontal="center" vertical="center"/>
    </xf>
    <xf numFmtId="176" fontId="70" fillId="0" borderId="135" xfId="3" applyFont="1" applyBorder="1" applyAlignment="1" applyProtection="1">
      <alignment horizontal="center" vertical="center"/>
    </xf>
    <xf numFmtId="176" fontId="70" fillId="0" borderId="134" xfId="3" applyFont="1" applyBorder="1" applyAlignment="1" applyProtection="1">
      <alignment horizontal="center" vertical="center"/>
    </xf>
    <xf numFmtId="176" fontId="70" fillId="0" borderId="155" xfId="3" applyFont="1" applyFill="1" applyBorder="1" applyAlignment="1" applyProtection="1">
      <alignment horizontal="center" vertical="center"/>
    </xf>
    <xf numFmtId="176" fontId="70" fillId="0" borderId="134" xfId="3" applyFont="1" applyFill="1" applyBorder="1" applyAlignment="1" applyProtection="1">
      <alignment horizontal="center" vertical="center"/>
    </xf>
    <xf numFmtId="176" fontId="70" fillId="0" borderId="128" xfId="3" applyFont="1" applyBorder="1" applyAlignment="1" applyProtection="1">
      <alignment horizontal="center" vertical="center"/>
    </xf>
    <xf numFmtId="176" fontId="70" fillId="0" borderId="61" xfId="3" applyFont="1" applyBorder="1" applyAlignment="1" applyProtection="1">
      <alignment horizontal="center" vertical="center"/>
    </xf>
    <xf numFmtId="176" fontId="70" fillId="0" borderId="154" xfId="3" applyFont="1" applyFill="1" applyBorder="1" applyAlignment="1" applyProtection="1">
      <alignment horizontal="center" vertical="center"/>
    </xf>
    <xf numFmtId="176" fontId="70" fillId="0" borderId="61" xfId="3" applyFont="1" applyFill="1" applyBorder="1" applyAlignment="1" applyProtection="1">
      <alignment horizontal="center" vertical="center"/>
    </xf>
    <xf numFmtId="176" fontId="69" fillId="0" borderId="137" xfId="3" applyFont="1" applyBorder="1" applyAlignment="1" applyProtection="1">
      <alignment horizontal="center" vertical="center"/>
    </xf>
    <xf numFmtId="176" fontId="69" fillId="0" borderId="129" xfId="3" applyFont="1" applyBorder="1" applyAlignment="1" applyProtection="1">
      <alignment horizontal="center"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196" fontId="15" fillId="0" borderId="7" xfId="0" applyNumberFormat="1" applyFont="1" applyBorder="1">
      <alignment vertical="center"/>
    </xf>
    <xf numFmtId="196" fontId="15" fillId="0" borderId="8" xfId="0" applyNumberFormat="1" applyFont="1" applyBorder="1">
      <alignment vertical="center"/>
    </xf>
    <xf numFmtId="196" fontId="15" fillId="0" borderId="10" xfId="0" applyNumberFormat="1" applyFont="1" applyBorder="1">
      <alignment vertical="center"/>
    </xf>
    <xf numFmtId="196" fontId="15" fillId="0" borderId="1" xfId="0" applyNumberFormat="1" applyFont="1" applyBorder="1">
      <alignment vertical="center"/>
    </xf>
    <xf numFmtId="196" fontId="15" fillId="0" borderId="15" xfId="0" applyNumberFormat="1" applyFont="1" applyBorder="1">
      <alignment vertical="center"/>
    </xf>
    <xf numFmtId="196" fontId="15" fillId="0" borderId="29" xfId="0" applyNumberFormat="1" applyFont="1" applyBorder="1">
      <alignment vertical="center"/>
    </xf>
    <xf numFmtId="0" fontId="13" fillId="2" borderId="149" xfId="0" applyFont="1" applyFill="1" applyBorder="1" applyAlignment="1">
      <alignment horizontal="center" vertical="center"/>
    </xf>
    <xf numFmtId="0" fontId="13" fillId="2" borderId="124" xfId="0" applyFont="1" applyFill="1" applyBorder="1" applyAlignment="1">
      <alignment horizontal="center" vertical="center"/>
    </xf>
    <xf numFmtId="0" fontId="13" fillId="2" borderId="148" xfId="0" applyFont="1" applyFill="1" applyBorder="1" applyAlignment="1">
      <alignment horizontal="center" vertical="center"/>
    </xf>
    <xf numFmtId="0" fontId="72" fillId="2" borderId="5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78" fontId="15" fillId="0" borderId="1" xfId="52" applyNumberFormat="1" applyFont="1" applyBorder="1">
      <alignment vertical="center"/>
    </xf>
    <xf numFmtId="178" fontId="15" fillId="0" borderId="10" xfId="52" applyNumberFormat="1" applyFont="1" applyBorder="1" applyAlignment="1">
      <alignment horizontal="center" vertical="center"/>
    </xf>
    <xf numFmtId="0" fontId="15" fillId="0" borderId="9" xfId="0" applyNumberFormat="1" applyFont="1" applyBorder="1" applyAlignment="1">
      <alignment horizontal="center" vertical="center"/>
    </xf>
    <xf numFmtId="178" fontId="15" fillId="0" borderId="8" xfId="52" applyNumberFormat="1" applyFont="1" applyBorder="1">
      <alignment vertical="center"/>
    </xf>
    <xf numFmtId="0" fontId="15" fillId="0" borderId="6" xfId="0" applyNumberFormat="1" applyFont="1" applyBorder="1" applyAlignment="1">
      <alignment horizontal="center" vertical="center"/>
    </xf>
    <xf numFmtId="178" fontId="15" fillId="0" borderId="29" xfId="52" applyNumberFormat="1" applyFont="1" applyBorder="1">
      <alignment vertical="center"/>
    </xf>
    <xf numFmtId="178" fontId="15" fillId="0" borderId="15" xfId="52" applyNumberFormat="1" applyFont="1" applyBorder="1" applyAlignment="1">
      <alignment horizontal="center" vertical="center"/>
    </xf>
    <xf numFmtId="0" fontId="15" fillId="0" borderId="14" xfId="0" applyNumberFormat="1" applyFont="1" applyBorder="1" applyAlignment="1">
      <alignment horizontal="center" vertical="center"/>
    </xf>
    <xf numFmtId="0" fontId="14" fillId="2" borderId="42" xfId="21" applyFont="1" applyBorder="1">
      <alignment horizontal="center" vertical="center" wrapText="1"/>
    </xf>
    <xf numFmtId="0" fontId="13" fillId="2" borderId="39" xfId="21" applyFont="1" applyBorder="1">
      <alignment horizontal="center" vertical="center" wrapText="1"/>
    </xf>
    <xf numFmtId="197" fontId="14" fillId="2" borderId="41" xfId="21" applyNumberFormat="1" applyFont="1" applyBorder="1" applyAlignment="1">
      <alignment horizontal="left" vertical="center" wrapText="1"/>
    </xf>
    <xf numFmtId="0" fontId="74" fillId="0" borderId="22" xfId="0" applyFont="1" applyBorder="1" applyAlignment="1">
      <alignment horizontal="center" vertical="center"/>
    </xf>
    <xf numFmtId="176" fontId="64" fillId="0" borderId="0" xfId="3" quotePrefix="1" applyFont="1" applyAlignment="1">
      <alignment horizontal="left" vertical="center"/>
    </xf>
    <xf numFmtId="176" fontId="65" fillId="0" borderId="0" xfId="3" applyFont="1" applyAlignment="1">
      <alignment horizontal="right" vertical="center"/>
    </xf>
    <xf numFmtId="198" fontId="6" fillId="13" borderId="128" xfId="3" applyNumberFormat="1" applyFont="1" applyFill="1" applyBorder="1" applyAlignment="1" applyProtection="1">
      <alignment horizontal="center" vertical="center"/>
    </xf>
    <xf numFmtId="198" fontId="6" fillId="13" borderId="48" xfId="3" applyNumberFormat="1" applyFont="1" applyFill="1" applyBorder="1" applyAlignment="1" applyProtection="1">
      <alignment horizontal="center" vertical="center"/>
    </xf>
    <xf numFmtId="199" fontId="6" fillId="0" borderId="33" xfId="2" applyNumberFormat="1" applyFont="1" applyFill="1" applyBorder="1" applyAlignment="1" applyProtection="1">
      <alignment horizontal="center" vertical="center"/>
    </xf>
    <xf numFmtId="199" fontId="6" fillId="0" borderId="32" xfId="2" applyNumberFormat="1" applyFont="1" applyFill="1" applyBorder="1" applyAlignment="1" applyProtection="1">
      <alignment horizontal="center" vertical="center"/>
    </xf>
    <xf numFmtId="199" fontId="6" fillId="0" borderId="7" xfId="2" applyNumberFormat="1" applyFont="1" applyFill="1" applyBorder="1" applyAlignment="1" applyProtection="1">
      <alignment horizontal="center" vertical="center"/>
    </xf>
    <xf numFmtId="199" fontId="6" fillId="0" borderId="30" xfId="2" applyNumberFormat="1" applyFont="1" applyFill="1" applyBorder="1" applyAlignment="1" applyProtection="1">
      <alignment horizontal="center" vertical="center"/>
    </xf>
    <xf numFmtId="199" fontId="6" fillId="0" borderId="15" xfId="2" applyNumberFormat="1" applyFont="1" applyFill="1" applyBorder="1" applyAlignment="1" applyProtection="1">
      <alignment horizontal="center" vertical="center"/>
    </xf>
    <xf numFmtId="199" fontId="6" fillId="0" borderId="28" xfId="2" applyNumberFormat="1" applyFont="1" applyFill="1" applyBorder="1" applyAlignment="1" applyProtection="1">
      <alignment horizontal="center" vertical="center"/>
    </xf>
    <xf numFmtId="176" fontId="65" fillId="0" borderId="36" xfId="3" applyFont="1" applyFill="1" applyBorder="1" applyAlignment="1" applyProtection="1">
      <alignment horizontal="center" vertical="center"/>
    </xf>
    <xf numFmtId="176" fontId="65" fillId="0" borderId="42" xfId="3" quotePrefix="1" applyFont="1" applyFill="1" applyBorder="1" applyAlignment="1" applyProtection="1">
      <alignment horizontal="center" vertical="center"/>
    </xf>
    <xf numFmtId="176" fontId="65" fillId="0" borderId="39" xfId="3" applyFont="1" applyFill="1" applyBorder="1" applyAlignment="1" applyProtection="1">
      <alignment horizontal="center" vertical="center"/>
    </xf>
    <xf numFmtId="176" fontId="65" fillId="0" borderId="39" xfId="3" quotePrefix="1" applyFont="1" applyFill="1" applyBorder="1" applyAlignment="1" applyProtection="1">
      <alignment horizontal="center" vertical="center"/>
    </xf>
    <xf numFmtId="176" fontId="65" fillId="0" borderId="38" xfId="3" quotePrefix="1" applyFont="1" applyFill="1" applyBorder="1" applyAlignment="1" applyProtection="1">
      <alignment horizontal="center" vertical="center"/>
    </xf>
    <xf numFmtId="14" fontId="15" fillId="0" borderId="0" xfId="0" applyNumberFormat="1" applyFont="1">
      <alignment vertical="center"/>
    </xf>
    <xf numFmtId="1" fontId="15" fillId="0" borderId="0" xfId="0" applyNumberFormat="1" applyFont="1">
      <alignment vertical="center"/>
    </xf>
    <xf numFmtId="0" fontId="15" fillId="15" borderId="0" xfId="0" quotePrefix="1" applyFont="1" applyFill="1" applyAlignment="1">
      <alignment horizontal="center" vertical="center"/>
    </xf>
    <xf numFmtId="0" fontId="15" fillId="0" borderId="161" xfId="0" applyFont="1" applyBorder="1" applyAlignment="1">
      <alignment horizontal="center" vertical="center"/>
    </xf>
    <xf numFmtId="0" fontId="15" fillId="0" borderId="160" xfId="0" applyFont="1" applyBorder="1" applyAlignment="1">
      <alignment horizontal="center" vertical="center"/>
    </xf>
    <xf numFmtId="0" fontId="15" fillId="0" borderId="16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17" borderId="0" xfId="0" applyFont="1" applyFill="1" applyBorder="1" applyAlignment="1">
      <alignment horizontal="center" vertical="center"/>
    </xf>
    <xf numFmtId="0" fontId="15" fillId="0" borderId="151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2" borderId="126" xfId="0" applyFont="1" applyFill="1" applyBorder="1" applyAlignment="1">
      <alignment horizontal="center" vertical="center"/>
    </xf>
    <xf numFmtId="0" fontId="18" fillId="0" borderId="153" xfId="0" applyFont="1" applyBorder="1" applyAlignment="1">
      <alignment horizontal="center" vertical="center"/>
    </xf>
    <xf numFmtId="0" fontId="15" fillId="12" borderId="153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5" fillId="12" borderId="19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5" fillId="12" borderId="21" xfId="0" applyFont="1" applyFill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79" fillId="0" borderId="163" xfId="0" applyFont="1" applyBorder="1" applyAlignment="1">
      <alignment horizontal="center" vertical="center" shrinkToFit="1"/>
    </xf>
    <xf numFmtId="14" fontId="15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2" fontId="0" fillId="0" borderId="0" xfId="0" applyNumberFormat="1">
      <alignment vertical="center"/>
    </xf>
    <xf numFmtId="0" fontId="15" fillId="0" borderId="165" xfId="0" applyFont="1" applyFill="1" applyBorder="1" applyAlignment="1">
      <alignment horizontal="center" vertical="center"/>
    </xf>
    <xf numFmtId="0" fontId="15" fillId="0" borderId="166" xfId="0" applyFont="1" applyFill="1" applyBorder="1" applyAlignment="1">
      <alignment horizontal="center" vertical="center"/>
    </xf>
    <xf numFmtId="0" fontId="15" fillId="16" borderId="167" xfId="0" applyFont="1" applyFill="1" applyBorder="1" applyAlignment="1">
      <alignment horizontal="center" vertical="center"/>
    </xf>
    <xf numFmtId="0" fontId="15" fillId="0" borderId="168" xfId="0" applyFont="1" applyFill="1" applyBorder="1" applyAlignment="1">
      <alignment horizontal="center" vertical="center"/>
    </xf>
    <xf numFmtId="0" fontId="15" fillId="16" borderId="169" xfId="0" applyFont="1" applyFill="1" applyBorder="1" applyAlignment="1">
      <alignment horizontal="center" vertical="center"/>
    </xf>
    <xf numFmtId="0" fontId="15" fillId="16" borderId="171" xfId="0" applyFont="1" applyFill="1" applyBorder="1" applyAlignment="1">
      <alignment horizontal="center" vertical="center"/>
    </xf>
    <xf numFmtId="0" fontId="15" fillId="16" borderId="172" xfId="0" applyFont="1" applyFill="1" applyBorder="1" applyAlignment="1">
      <alignment horizontal="center" vertical="center"/>
    </xf>
    <xf numFmtId="0" fontId="15" fillId="0" borderId="171" xfId="0" applyFont="1" applyBorder="1" applyAlignment="1">
      <alignment horizontal="center" vertical="center"/>
    </xf>
    <xf numFmtId="0" fontId="15" fillId="0" borderId="173" xfId="0" applyFont="1" applyBorder="1" applyAlignment="1">
      <alignment horizontal="center" vertical="center"/>
    </xf>
    <xf numFmtId="0" fontId="15" fillId="0" borderId="174" xfId="0" applyFont="1" applyBorder="1" applyAlignment="1">
      <alignment horizontal="center" vertical="center"/>
    </xf>
    <xf numFmtId="0" fontId="15" fillId="0" borderId="175" xfId="0" applyFont="1" applyBorder="1" applyAlignment="1">
      <alignment horizontal="center" vertical="center"/>
    </xf>
    <xf numFmtId="0" fontId="15" fillId="16" borderId="176" xfId="0" applyFont="1" applyFill="1" applyBorder="1" applyAlignment="1">
      <alignment horizontal="center" vertical="center"/>
    </xf>
    <xf numFmtId="0" fontId="15" fillId="0" borderId="164" xfId="0" applyFont="1" applyBorder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15" fillId="0" borderId="170" xfId="0" applyFont="1" applyBorder="1" applyAlignment="1">
      <alignment horizontal="center" vertical="center"/>
    </xf>
    <xf numFmtId="49" fontId="15" fillId="0" borderId="14" xfId="22" applyNumberFormat="1" applyFont="1" applyFill="1" applyBorder="1">
      <alignment horizontal="center" vertical="center"/>
    </xf>
    <xf numFmtId="0" fontId="15" fillId="0" borderId="29" xfId="22" applyFont="1" applyFill="1" applyBorder="1">
      <alignment horizontal="center" vertical="center"/>
    </xf>
    <xf numFmtId="0" fontId="15" fillId="0" borderId="15" xfId="22" applyFont="1" applyFill="1" applyBorder="1">
      <alignment horizontal="center" vertical="center"/>
    </xf>
    <xf numFmtId="0" fontId="13" fillId="2" borderId="41" xfId="22" applyFont="1" applyBorder="1">
      <alignment horizontal="center" vertical="center"/>
    </xf>
    <xf numFmtId="0" fontId="13" fillId="2" borderId="42" xfId="22" applyFont="1" applyBorder="1">
      <alignment horizontal="center" vertical="center"/>
    </xf>
    <xf numFmtId="196" fontId="39" fillId="0" borderId="1" xfId="0" applyNumberFormat="1" applyFont="1" applyBorder="1">
      <alignment vertical="center"/>
    </xf>
    <xf numFmtId="196" fontId="39" fillId="0" borderId="10" xfId="0" applyNumberFormat="1" applyFont="1" applyBorder="1">
      <alignment vertical="center"/>
    </xf>
    <xf numFmtId="196" fontId="39" fillId="0" borderId="8" xfId="0" applyNumberFormat="1" applyFont="1" applyBorder="1">
      <alignment vertical="center"/>
    </xf>
    <xf numFmtId="196" fontId="39" fillId="0" borderId="7" xfId="0" applyNumberFormat="1" applyFont="1" applyBorder="1">
      <alignment vertical="center"/>
    </xf>
    <xf numFmtId="196" fontId="39" fillId="0" borderId="29" xfId="0" applyNumberFormat="1" applyFont="1" applyBorder="1">
      <alignment vertical="center"/>
    </xf>
    <xf numFmtId="196" fontId="39" fillId="0" borderId="15" xfId="0" applyNumberFormat="1" applyFont="1" applyBorder="1">
      <alignment vertical="center"/>
    </xf>
    <xf numFmtId="197" fontId="14" fillId="2" borderId="42" xfId="21" applyNumberFormat="1" applyFont="1" applyBorder="1" applyAlignment="1">
      <alignment horizontal="left" vertical="center"/>
    </xf>
    <xf numFmtId="197" fontId="14" fillId="2" borderId="39" xfId="21" applyNumberFormat="1" applyFont="1" applyBorder="1" applyAlignment="1">
      <alignment horizontal="left" vertical="center"/>
    </xf>
    <xf numFmtId="197" fontId="14" fillId="2" borderId="41" xfId="21" applyNumberFormat="1" applyFont="1" applyBorder="1" applyAlignment="1">
      <alignment horizontal="left" vertical="center"/>
    </xf>
    <xf numFmtId="202" fontId="15" fillId="0" borderId="29" xfId="53" applyNumberFormat="1" applyFont="1" applyBorder="1" applyAlignment="1">
      <alignment horizontal="center" vertical="center"/>
    </xf>
    <xf numFmtId="202" fontId="15" fillId="0" borderId="8" xfId="53" applyNumberFormat="1" applyFont="1" applyBorder="1" applyAlignment="1">
      <alignment horizontal="center" vertical="center"/>
    </xf>
    <xf numFmtId="202" fontId="15" fillId="0" borderId="1" xfId="53" applyNumberFormat="1" applyFont="1" applyBorder="1" applyAlignment="1">
      <alignment horizontal="center" vertical="center"/>
    </xf>
    <xf numFmtId="0" fontId="61" fillId="2" borderId="4" xfId="0" applyFont="1" applyFill="1" applyBorder="1" applyAlignment="1">
      <alignment horizontal="center" vertical="center"/>
    </xf>
    <xf numFmtId="0" fontId="13" fillId="2" borderId="127" xfId="0" applyFont="1" applyFill="1" applyBorder="1" applyAlignment="1">
      <alignment horizontal="center" vertical="center"/>
    </xf>
    <xf numFmtId="10" fontId="15" fillId="0" borderId="28" xfId="53" applyNumberFormat="1" applyFont="1" applyBorder="1" applyAlignment="1">
      <alignment horizontal="center" vertical="center"/>
    </xf>
    <xf numFmtId="10" fontId="15" fillId="0" borderId="30" xfId="53" applyNumberFormat="1" applyFont="1" applyBorder="1" applyAlignment="1">
      <alignment horizontal="center" vertical="center"/>
    </xf>
    <xf numFmtId="10" fontId="15" fillId="0" borderId="60" xfId="53" applyNumberFormat="1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5" fillId="12" borderId="41" xfId="0" applyFont="1" applyFill="1" applyBorder="1" applyAlignment="1">
      <alignment horizontal="center" vertical="center"/>
    </xf>
    <xf numFmtId="0" fontId="15" fillId="12" borderId="39" xfId="0" applyFont="1" applyFill="1" applyBorder="1" applyAlignment="1">
      <alignment horizontal="center" vertical="center"/>
    </xf>
    <xf numFmtId="0" fontId="15" fillId="12" borderId="42" xfId="0" applyFont="1" applyFill="1" applyBorder="1" applyAlignment="1">
      <alignment horizontal="center" vertical="center"/>
    </xf>
    <xf numFmtId="0" fontId="15" fillId="12" borderId="106" xfId="0" applyFont="1" applyFill="1" applyBorder="1" applyAlignment="1">
      <alignment horizontal="center" vertical="center"/>
    </xf>
    <xf numFmtId="49" fontId="81" fillId="0" borderId="0" xfId="1" applyNumberFormat="1" applyFont="1" applyAlignment="1">
      <alignment horizontal="center" vertical="center"/>
    </xf>
    <xf numFmtId="0" fontId="80" fillId="0" borderId="0" xfId="1" applyFont="1" applyAlignment="1">
      <alignment horizontal="center" vertical="center"/>
    </xf>
    <xf numFmtId="49" fontId="26" fillId="0" borderId="0" xfId="1" applyNumberFormat="1" applyFont="1" applyAlignment="1">
      <alignment horizontal="center" vertical="center"/>
    </xf>
    <xf numFmtId="0" fontId="27" fillId="4" borderId="15" xfId="1" applyNumberFormat="1" applyFont="1" applyFill="1" applyBorder="1" applyAlignment="1">
      <alignment vertical="center"/>
    </xf>
    <xf numFmtId="0" fontId="27" fillId="4" borderId="7" xfId="1" applyNumberFormat="1" applyFont="1" applyFill="1" applyBorder="1" applyAlignment="1">
      <alignment vertical="center"/>
    </xf>
    <xf numFmtId="0" fontId="27" fillId="4" borderId="10" xfId="1" applyNumberFormat="1" applyFont="1" applyFill="1" applyBorder="1" applyAlignment="1">
      <alignment vertical="center"/>
    </xf>
    <xf numFmtId="0" fontId="43" fillId="2" borderId="86" xfId="0" applyFont="1" applyFill="1" applyBorder="1" applyAlignment="1">
      <alignment horizontal="center" vertical="center"/>
    </xf>
    <xf numFmtId="0" fontId="43" fillId="2" borderId="104" xfId="0" applyFont="1" applyFill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176" fontId="84" fillId="0" borderId="0" xfId="3" applyFont="1" applyAlignment="1" applyProtection="1">
      <alignment horizontal="left" vertical="center"/>
    </xf>
    <xf numFmtId="176" fontId="84" fillId="0" borderId="0" xfId="3" applyFont="1" applyAlignment="1">
      <alignment vertical="center"/>
    </xf>
    <xf numFmtId="176" fontId="86" fillId="0" borderId="41" xfId="3" quotePrefix="1" applyFont="1" applyFill="1" applyBorder="1" applyAlignment="1" applyProtection="1">
      <alignment horizontal="center" vertical="center"/>
    </xf>
    <xf numFmtId="176" fontId="86" fillId="0" borderId="42" xfId="3" applyFont="1" applyFill="1" applyBorder="1" applyAlignment="1" applyProtection="1">
      <alignment horizontal="center" vertical="center"/>
    </xf>
    <xf numFmtId="176" fontId="86" fillId="0" borderId="38" xfId="3" quotePrefix="1" applyFont="1" applyFill="1" applyBorder="1" applyAlignment="1" applyProtection="1">
      <alignment horizontal="center" vertical="center"/>
    </xf>
    <xf numFmtId="176" fontId="86" fillId="0" borderId="39" xfId="3" applyFont="1" applyFill="1" applyBorder="1" applyAlignment="1" applyProtection="1">
      <alignment horizontal="center" vertical="center"/>
    </xf>
    <xf numFmtId="176" fontId="86" fillId="0" borderId="39" xfId="3" quotePrefix="1" applyFont="1" applyFill="1" applyBorder="1" applyAlignment="1" applyProtection="1">
      <alignment horizontal="center" vertical="center"/>
    </xf>
    <xf numFmtId="176" fontId="86" fillId="0" borderId="42" xfId="3" quotePrefix="1" applyFont="1" applyFill="1" applyBorder="1" applyAlignment="1" applyProtection="1">
      <alignment horizontal="center" vertical="center"/>
    </xf>
    <xf numFmtId="176" fontId="86" fillId="0" borderId="14" xfId="3" applyFont="1" applyFill="1" applyBorder="1" applyAlignment="1" applyProtection="1">
      <alignment horizontal="center" vertical="center"/>
    </xf>
    <xf numFmtId="176" fontId="86" fillId="0" borderId="29" xfId="3" applyFont="1" applyFill="1" applyBorder="1" applyAlignment="1" applyProtection="1">
      <alignment horizontal="center" vertical="center"/>
    </xf>
    <xf numFmtId="176" fontId="84" fillId="0" borderId="28" xfId="3" applyFont="1" applyFill="1" applyBorder="1" applyAlignment="1" applyProtection="1">
      <alignment horizontal="center" vertical="center"/>
    </xf>
    <xf numFmtId="176" fontId="84" fillId="0" borderId="15" xfId="3" applyFont="1" applyFill="1" applyBorder="1" applyAlignment="1" applyProtection="1">
      <alignment horizontal="center" vertical="center"/>
    </xf>
    <xf numFmtId="194" fontId="84" fillId="13" borderId="15" xfId="3" applyNumberFormat="1" applyFont="1" applyFill="1" applyBorder="1" applyAlignment="1" applyProtection="1">
      <alignment horizontal="center" vertical="center"/>
    </xf>
    <xf numFmtId="176" fontId="84" fillId="13" borderId="29" xfId="3" applyFont="1" applyFill="1" applyBorder="1" applyAlignment="1" applyProtection="1">
      <alignment horizontal="center" vertical="center"/>
    </xf>
    <xf numFmtId="176" fontId="86" fillId="0" borderId="6" xfId="3" applyFont="1" applyFill="1" applyBorder="1" applyAlignment="1" applyProtection="1">
      <alignment horizontal="center" vertical="center"/>
    </xf>
    <xf numFmtId="176" fontId="86" fillId="0" borderId="8" xfId="3" applyFont="1" applyFill="1" applyBorder="1" applyAlignment="1" applyProtection="1">
      <alignment horizontal="center" vertical="center"/>
    </xf>
    <xf numFmtId="176" fontId="84" fillId="0" borderId="30" xfId="3" applyFont="1" applyFill="1" applyBorder="1" applyAlignment="1" applyProtection="1">
      <alignment horizontal="center" vertical="center"/>
    </xf>
    <xf numFmtId="176" fontId="84" fillId="0" borderId="7" xfId="3" applyFont="1" applyFill="1" applyBorder="1" applyAlignment="1" applyProtection="1">
      <alignment horizontal="center" vertical="center"/>
    </xf>
    <xf numFmtId="194" fontId="84" fillId="13" borderId="7" xfId="3" applyNumberFormat="1" applyFont="1" applyFill="1" applyBorder="1" applyAlignment="1" applyProtection="1">
      <alignment horizontal="center" vertical="center"/>
    </xf>
    <xf numFmtId="176" fontId="84" fillId="13" borderId="8" xfId="3" applyFont="1" applyFill="1" applyBorder="1" applyAlignment="1" applyProtection="1">
      <alignment horizontal="center" vertical="center"/>
    </xf>
    <xf numFmtId="176" fontId="86" fillId="0" borderId="35" xfId="3" applyFont="1" applyFill="1" applyBorder="1" applyAlignment="1" applyProtection="1">
      <alignment horizontal="center" vertical="center"/>
    </xf>
    <xf numFmtId="176" fontId="86" fillId="0" borderId="36" xfId="3" applyFont="1" applyFill="1" applyBorder="1" applyAlignment="1" applyProtection="1">
      <alignment horizontal="center" vertical="center"/>
    </xf>
    <xf numFmtId="176" fontId="84" fillId="0" borderId="32" xfId="3" applyFont="1" applyFill="1" applyBorder="1" applyAlignment="1" applyProtection="1">
      <alignment horizontal="center" vertical="center"/>
    </xf>
    <xf numFmtId="176" fontId="84" fillId="0" borderId="33" xfId="3" applyFont="1" applyFill="1" applyBorder="1" applyAlignment="1" applyProtection="1">
      <alignment horizontal="center" vertical="center"/>
    </xf>
    <xf numFmtId="194" fontId="84" fillId="13" borderId="33" xfId="3" applyNumberFormat="1" applyFont="1" applyFill="1" applyBorder="1" applyAlignment="1" applyProtection="1">
      <alignment horizontal="center" vertical="center"/>
    </xf>
    <xf numFmtId="176" fontId="84" fillId="13" borderId="36" xfId="3" applyFont="1" applyFill="1" applyBorder="1" applyAlignment="1" applyProtection="1">
      <alignment horizontal="center" vertical="center"/>
    </xf>
    <xf numFmtId="194" fontId="84" fillId="13" borderId="136" xfId="3" applyNumberFormat="1" applyFont="1" applyFill="1" applyBorder="1" applyAlignment="1" applyProtection="1">
      <alignment horizontal="center" vertical="center"/>
    </xf>
    <xf numFmtId="194" fontId="84" fillId="13" borderId="135" xfId="3" applyNumberFormat="1" applyFont="1" applyFill="1" applyBorder="1" applyAlignment="1" applyProtection="1">
      <alignment horizontal="center" vertical="center"/>
    </xf>
    <xf numFmtId="176" fontId="84" fillId="13" borderId="134" xfId="3" applyFont="1" applyFill="1" applyBorder="1" applyAlignment="1">
      <alignment vertical="center"/>
    </xf>
    <xf numFmtId="194" fontId="84" fillId="13" borderId="131" xfId="3" applyNumberFormat="1" applyFont="1" applyFill="1" applyBorder="1" applyAlignment="1" applyProtection="1">
      <alignment horizontal="center" vertical="center"/>
    </xf>
    <xf numFmtId="194" fontId="84" fillId="13" borderId="48" xfId="3" applyNumberFormat="1" applyFont="1" applyFill="1" applyBorder="1" applyAlignment="1" applyProtection="1">
      <alignment horizontal="center" vertical="center"/>
    </xf>
    <xf numFmtId="176" fontId="84" fillId="13" borderId="130" xfId="3" applyFont="1" applyFill="1" applyBorder="1" applyAlignment="1">
      <alignment vertical="center"/>
    </xf>
    <xf numFmtId="194" fontId="84" fillId="13" borderId="66" xfId="3" applyNumberFormat="1" applyFont="1" applyFill="1" applyBorder="1" applyAlignment="1" applyProtection="1">
      <alignment horizontal="center" vertical="center"/>
    </xf>
    <xf numFmtId="194" fontId="84" fillId="13" borderId="128" xfId="3" applyNumberFormat="1" applyFont="1" applyFill="1" applyBorder="1" applyAlignment="1" applyProtection="1">
      <alignment horizontal="center" vertical="center"/>
    </xf>
    <xf numFmtId="176" fontId="84" fillId="13" borderId="61" xfId="3" applyFont="1" applyFill="1" applyBorder="1" applyAlignment="1">
      <alignment vertical="center"/>
    </xf>
    <xf numFmtId="0" fontId="15" fillId="0" borderId="109" xfId="0" applyFont="1" applyFill="1" applyBorder="1" applyAlignment="1">
      <alignment horizontal="center" vertical="center"/>
    </xf>
    <xf numFmtId="0" fontId="46" fillId="2" borderId="114" xfId="0" applyFont="1" applyFill="1" applyBorder="1" applyAlignment="1">
      <alignment horizontal="center" vertical="center"/>
    </xf>
    <xf numFmtId="0" fontId="46" fillId="2" borderId="115" xfId="0" applyFont="1" applyFill="1" applyBorder="1" applyAlignment="1">
      <alignment horizontal="center" vertical="center"/>
    </xf>
    <xf numFmtId="0" fontId="43" fillId="2" borderId="111" xfId="0" applyFont="1" applyFill="1" applyBorder="1" applyAlignment="1">
      <alignment horizontal="center" vertical="center"/>
    </xf>
    <xf numFmtId="0" fontId="46" fillId="2" borderId="116" xfId="0" applyFont="1" applyFill="1" applyBorder="1" applyAlignment="1">
      <alignment horizontal="center" vertical="center"/>
    </xf>
    <xf numFmtId="0" fontId="15" fillId="0" borderId="57" xfId="0" applyFont="1" applyFill="1" applyBorder="1" applyAlignment="1">
      <alignment horizontal="center" vertical="center"/>
    </xf>
    <xf numFmtId="176" fontId="84" fillId="0" borderId="0" xfId="3" applyFont="1"/>
    <xf numFmtId="176" fontId="85" fillId="0" borderId="0" xfId="3" applyFont="1" applyAlignment="1" applyProtection="1">
      <alignment horizontal="right" vertical="center"/>
    </xf>
    <xf numFmtId="0" fontId="14" fillId="2" borderId="2" xfId="22" applyFont="1" applyBorder="1" applyAlignment="1">
      <alignment horizontal="center" vertical="center"/>
    </xf>
    <xf numFmtId="0" fontId="14" fillId="2" borderId="3" xfId="22" applyFont="1" applyBorder="1" applyAlignment="1">
      <alignment horizontal="center" vertical="center"/>
    </xf>
    <xf numFmtId="0" fontId="14" fillId="2" borderId="4" xfId="22" applyFont="1" applyBorder="1" applyAlignment="1">
      <alignment horizontal="center" vertical="center"/>
    </xf>
    <xf numFmtId="49" fontId="84" fillId="0" borderId="14" xfId="3" applyNumberFormat="1" applyFont="1" applyBorder="1" applyAlignment="1" applyProtection="1">
      <alignment horizontal="center" vertical="center"/>
    </xf>
    <xf numFmtId="176" fontId="85" fillId="0" borderId="15" xfId="3" applyFont="1" applyBorder="1" applyAlignment="1" applyProtection="1">
      <alignment horizontal="center" vertical="center"/>
    </xf>
    <xf numFmtId="176" fontId="84" fillId="0" borderId="15" xfId="3" applyFont="1" applyBorder="1" applyAlignment="1" applyProtection="1">
      <alignment horizontal="center" vertical="center"/>
    </xf>
    <xf numFmtId="176" fontId="84" fillId="0" borderId="16" xfId="3" applyFont="1" applyBorder="1" applyAlignment="1" applyProtection="1">
      <alignment horizontal="center" vertical="center"/>
    </xf>
    <xf numFmtId="176" fontId="84" fillId="0" borderId="17" xfId="3" applyFont="1" applyBorder="1" applyAlignment="1" applyProtection="1">
      <alignment vertical="center"/>
    </xf>
    <xf numFmtId="49" fontId="84" fillId="0" borderId="6" xfId="3" applyNumberFormat="1" applyFont="1" applyBorder="1" applyAlignment="1" applyProtection="1">
      <alignment horizontal="center" vertical="center"/>
    </xf>
    <xf numFmtId="176" fontId="85" fillId="0" borderId="7" xfId="3" applyFont="1" applyBorder="1" applyAlignment="1" applyProtection="1">
      <alignment horizontal="center" vertical="center"/>
    </xf>
    <xf numFmtId="176" fontId="84" fillId="0" borderId="7" xfId="3" applyFont="1" applyBorder="1" applyAlignment="1" applyProtection="1">
      <alignment horizontal="center" vertical="center"/>
    </xf>
    <xf numFmtId="176" fontId="84" fillId="0" borderId="18" xfId="3" applyFont="1" applyBorder="1" applyAlignment="1" applyProtection="1">
      <alignment horizontal="center" vertical="center"/>
    </xf>
    <xf numFmtId="176" fontId="84" fillId="0" borderId="19" xfId="3" applyFont="1" applyBorder="1" applyAlignment="1" applyProtection="1">
      <alignment vertical="center"/>
    </xf>
    <xf numFmtId="49" fontId="84" fillId="0" borderId="9" xfId="3" applyNumberFormat="1" applyFont="1" applyBorder="1" applyAlignment="1" applyProtection="1">
      <alignment horizontal="center" vertical="center"/>
    </xf>
    <xf numFmtId="176" fontId="85" fillId="0" borderId="10" xfId="3" applyFont="1" applyBorder="1" applyAlignment="1" applyProtection="1">
      <alignment horizontal="center" vertical="center"/>
    </xf>
    <xf numFmtId="176" fontId="84" fillId="0" borderId="10" xfId="3" applyFont="1" applyBorder="1" applyAlignment="1" applyProtection="1">
      <alignment horizontal="center" vertical="center"/>
    </xf>
    <xf numFmtId="176" fontId="84" fillId="0" borderId="20" xfId="3" applyFont="1" applyBorder="1" applyAlignment="1" applyProtection="1">
      <alignment horizontal="center" vertical="center"/>
    </xf>
    <xf numFmtId="176" fontId="84" fillId="0" borderId="21" xfId="3" applyFont="1" applyBorder="1" applyAlignment="1" applyProtection="1">
      <alignment vertical="center"/>
    </xf>
    <xf numFmtId="176" fontId="84" fillId="0" borderId="0" xfId="3" applyFont="1" applyAlignment="1" applyProtection="1">
      <alignment horizontal="right" vertical="center"/>
    </xf>
    <xf numFmtId="176" fontId="84" fillId="0" borderId="0" xfId="3" applyFont="1" applyAlignment="1" applyProtection="1">
      <alignment vertical="center"/>
    </xf>
    <xf numFmtId="176" fontId="84" fillId="0" borderId="0" xfId="3" applyFont="1" applyAlignment="1" applyProtection="1">
      <alignment horizontal="fill" vertical="center"/>
    </xf>
    <xf numFmtId="176" fontId="84" fillId="0" borderId="22" xfId="3" applyFont="1" applyBorder="1" applyAlignment="1" applyProtection="1">
      <alignment vertical="center"/>
    </xf>
    <xf numFmtId="0" fontId="14" fillId="2" borderId="23" xfId="22" applyFont="1" applyBorder="1" applyAlignment="1">
      <alignment horizontal="center" vertical="center"/>
    </xf>
    <xf numFmtId="0" fontId="14" fillId="2" borderId="24" xfId="22" applyFont="1" applyBorder="1" applyAlignment="1">
      <alignment horizontal="center" vertical="center"/>
    </xf>
    <xf numFmtId="0" fontId="14" fillId="2" borderId="25" xfId="22" applyFont="1" applyBorder="1" applyAlignment="1">
      <alignment horizontal="center" vertical="center"/>
    </xf>
    <xf numFmtId="0" fontId="14" fillId="2" borderId="26" xfId="22" applyFont="1" applyBorder="1" applyAlignment="1">
      <alignment horizontal="center" vertical="center"/>
    </xf>
    <xf numFmtId="0" fontId="14" fillId="2" borderId="27" xfId="22" applyFont="1" applyBorder="1" applyAlignment="1">
      <alignment horizontal="center" vertical="center"/>
    </xf>
    <xf numFmtId="0" fontId="14" fillId="2" borderId="19" xfId="22" applyFont="1" applyBorder="1" applyAlignment="1">
      <alignment horizontal="center" vertical="center"/>
    </xf>
    <xf numFmtId="179" fontId="84" fillId="0" borderId="28" xfId="3" applyNumberFormat="1" applyFont="1" applyFill="1" applyBorder="1" applyAlignment="1" applyProtection="1">
      <alignment horizontal="right" vertical="center"/>
    </xf>
    <xf numFmtId="179" fontId="84" fillId="0" borderId="15" xfId="3" applyNumberFormat="1" applyFont="1" applyFill="1" applyBorder="1" applyAlignment="1" applyProtection="1">
      <alignment horizontal="right" vertical="center"/>
    </xf>
    <xf numFmtId="179" fontId="84" fillId="0" borderId="16" xfId="3" applyNumberFormat="1" applyFont="1" applyFill="1" applyBorder="1" applyAlignment="1" applyProtection="1">
      <alignment horizontal="right" vertical="center"/>
    </xf>
    <xf numFmtId="179" fontId="84" fillId="0" borderId="14" xfId="3" applyNumberFormat="1" applyFont="1" applyFill="1" applyBorder="1" applyAlignment="1" applyProtection="1">
      <alignment vertical="center"/>
    </xf>
    <xf numFmtId="179" fontId="84" fillId="0" borderId="15" xfId="3" applyNumberFormat="1" applyFont="1" applyFill="1" applyBorder="1" applyAlignment="1" applyProtection="1">
      <alignment horizontal="center" vertical="center"/>
    </xf>
    <xf numFmtId="179" fontId="84" fillId="0" borderId="29" xfId="3" applyNumberFormat="1" applyFont="1" applyFill="1" applyBorder="1" applyAlignment="1" applyProtection="1">
      <alignment horizontal="right" vertical="center"/>
    </xf>
    <xf numFmtId="179" fontId="84" fillId="0" borderId="17" xfId="3" applyNumberFormat="1" applyFont="1" applyFill="1" applyBorder="1" applyAlignment="1" applyProtection="1">
      <alignment vertical="center"/>
    </xf>
    <xf numFmtId="179" fontId="84" fillId="0" borderId="30" xfId="3" applyNumberFormat="1" applyFont="1" applyFill="1" applyBorder="1" applyAlignment="1" applyProtection="1">
      <alignment horizontal="right" vertical="center"/>
    </xf>
    <xf numFmtId="179" fontId="84" fillId="0" borderId="7" xfId="3" applyNumberFormat="1" applyFont="1" applyFill="1" applyBorder="1" applyAlignment="1" applyProtection="1">
      <alignment horizontal="right" vertical="center"/>
    </xf>
    <xf numFmtId="179" fontId="84" fillId="0" borderId="18" xfId="3" applyNumberFormat="1" applyFont="1" applyFill="1" applyBorder="1" applyAlignment="1" applyProtection="1">
      <alignment horizontal="right" vertical="center"/>
    </xf>
    <xf numFmtId="179" fontId="84" fillId="0" borderId="6" xfId="3" applyNumberFormat="1" applyFont="1" applyFill="1" applyBorder="1" applyAlignment="1" applyProtection="1">
      <alignment vertical="center"/>
    </xf>
    <xf numFmtId="179" fontId="84" fillId="0" borderId="7" xfId="3" applyNumberFormat="1" applyFont="1" applyFill="1" applyBorder="1" applyAlignment="1" applyProtection="1">
      <alignment horizontal="center" vertical="center"/>
    </xf>
    <xf numFmtId="179" fontId="84" fillId="0" borderId="8" xfId="3" applyNumberFormat="1" applyFont="1" applyFill="1" applyBorder="1" applyAlignment="1" applyProtection="1">
      <alignment vertical="center"/>
    </xf>
    <xf numFmtId="179" fontId="84" fillId="0" borderId="19" xfId="3" applyNumberFormat="1" applyFont="1" applyFill="1" applyBorder="1" applyAlignment="1" applyProtection="1">
      <alignment vertical="center"/>
    </xf>
    <xf numFmtId="0" fontId="14" fillId="2" borderId="31" xfId="22" applyFont="1" applyBorder="1" applyAlignment="1">
      <alignment horizontal="center" vertical="center"/>
    </xf>
    <xf numFmtId="179" fontId="84" fillId="0" borderId="32" xfId="3" applyNumberFormat="1" applyFont="1" applyFill="1" applyBorder="1" applyAlignment="1" applyProtection="1">
      <alignment horizontal="right" vertical="center"/>
    </xf>
    <xf numFmtId="179" fontId="84" fillId="0" borderId="33" xfId="3" applyNumberFormat="1" applyFont="1" applyFill="1" applyBorder="1" applyAlignment="1" applyProtection="1">
      <alignment horizontal="right" vertical="center"/>
    </xf>
    <xf numFmtId="179" fontId="84" fillId="0" borderId="34" xfId="3" applyNumberFormat="1" applyFont="1" applyFill="1" applyBorder="1" applyAlignment="1" applyProtection="1">
      <alignment horizontal="right" vertical="center"/>
    </xf>
    <xf numFmtId="179" fontId="84" fillId="0" borderId="35" xfId="3" applyNumberFormat="1" applyFont="1" applyFill="1" applyBorder="1" applyAlignment="1" applyProtection="1">
      <alignment vertical="center"/>
    </xf>
    <xf numFmtId="179" fontId="84" fillId="0" borderId="33" xfId="3" applyNumberFormat="1" applyFont="1" applyFill="1" applyBorder="1" applyAlignment="1" applyProtection="1">
      <alignment horizontal="center" vertical="center"/>
    </xf>
    <xf numFmtId="179" fontId="84" fillId="0" borderId="36" xfId="3" applyNumberFormat="1" applyFont="1" applyFill="1" applyBorder="1" applyAlignment="1" applyProtection="1">
      <alignment vertical="center"/>
    </xf>
    <xf numFmtId="179" fontId="84" fillId="0" borderId="31" xfId="3" applyNumberFormat="1" applyFont="1" applyFill="1" applyBorder="1" applyAlignment="1" applyProtection="1">
      <alignment vertical="center"/>
    </xf>
    <xf numFmtId="0" fontId="14" fillId="2" borderId="37" xfId="22" applyFont="1" applyBorder="1" applyAlignment="1">
      <alignment horizontal="center" vertical="center"/>
    </xf>
    <xf numFmtId="179" fontId="84" fillId="0" borderId="38" xfId="3" applyNumberFormat="1" applyFont="1" applyFill="1" applyBorder="1" applyAlignment="1" applyProtection="1">
      <alignment horizontal="right" vertical="center"/>
    </xf>
    <xf numFmtId="179" fontId="84" fillId="0" borderId="39" xfId="3" applyNumberFormat="1" applyFont="1" applyFill="1" applyBorder="1" applyAlignment="1" applyProtection="1">
      <alignment horizontal="right" vertical="center"/>
    </xf>
    <xf numFmtId="179" fontId="84" fillId="0" borderId="40" xfId="3" applyNumberFormat="1" applyFont="1" applyFill="1" applyBorder="1" applyAlignment="1" applyProtection="1">
      <alignment horizontal="right" vertical="center"/>
    </xf>
    <xf numFmtId="179" fontId="84" fillId="0" borderId="41" xfId="3" applyNumberFormat="1" applyFont="1" applyFill="1" applyBorder="1" applyAlignment="1" applyProtection="1">
      <alignment vertical="center"/>
    </xf>
    <xf numFmtId="179" fontId="84" fillId="0" borderId="39" xfId="3" applyNumberFormat="1" applyFont="1" applyFill="1" applyBorder="1" applyAlignment="1" applyProtection="1">
      <alignment horizontal="center" vertical="center"/>
    </xf>
    <xf numFmtId="179" fontId="84" fillId="0" borderId="42" xfId="3" applyNumberFormat="1" applyFont="1" applyFill="1" applyBorder="1" applyAlignment="1" applyProtection="1">
      <alignment vertical="center"/>
    </xf>
    <xf numFmtId="179" fontId="84" fillId="0" borderId="12" xfId="3" applyNumberFormat="1" applyFont="1" applyFill="1" applyBorder="1" applyAlignment="1" applyProtection="1">
      <alignment vertical="center"/>
    </xf>
    <xf numFmtId="176" fontId="84" fillId="0" borderId="43" xfId="3" applyFont="1" applyBorder="1" applyAlignment="1" applyProtection="1">
      <alignment horizontal="center" vertical="center"/>
    </xf>
    <xf numFmtId="37" fontId="84" fillId="0" borderId="43" xfId="3" applyNumberFormat="1" applyFont="1" applyBorder="1" applyAlignment="1" applyProtection="1">
      <alignment horizontal="center" vertical="center"/>
    </xf>
    <xf numFmtId="9" fontId="84" fillId="0" borderId="0" xfId="3" applyNumberFormat="1" applyFont="1" applyAlignment="1" applyProtection="1">
      <alignment horizontal="center" vertical="center"/>
    </xf>
    <xf numFmtId="0" fontId="15" fillId="0" borderId="14" xfId="1" applyNumberFormat="1" applyFont="1" applyFill="1" applyBorder="1" applyAlignment="1">
      <alignment vertical="center"/>
    </xf>
    <xf numFmtId="0" fontId="15" fillId="0" borderId="15" xfId="1" applyNumberFormat="1" applyFont="1" applyFill="1" applyBorder="1" applyAlignment="1">
      <alignment vertical="center"/>
    </xf>
    <xf numFmtId="0" fontId="18" fillId="0" borderId="15" xfId="1" applyNumberFormat="1" applyFont="1" applyFill="1" applyBorder="1" applyAlignment="1">
      <alignment vertical="center"/>
    </xf>
    <xf numFmtId="178" fontId="15" fillId="0" borderId="15" xfId="2" applyNumberFormat="1" applyFont="1" applyFill="1" applyBorder="1">
      <alignment vertical="center"/>
    </xf>
    <xf numFmtId="178" fontId="15" fillId="0" borderId="15" xfId="2" applyNumberFormat="1" applyFont="1" applyFill="1" applyBorder="1" applyAlignment="1">
      <alignment horizontal="center" vertical="center"/>
    </xf>
    <xf numFmtId="178" fontId="15" fillId="0" borderId="29" xfId="2" applyNumberFormat="1" applyFont="1" applyFill="1" applyBorder="1">
      <alignment vertical="center"/>
    </xf>
    <xf numFmtId="0" fontId="15" fillId="0" borderId="6" xfId="1" applyNumberFormat="1" applyFont="1" applyFill="1" applyBorder="1" applyAlignment="1">
      <alignment vertical="center"/>
    </xf>
    <xf numFmtId="0" fontId="15" fillId="0" borderId="7" xfId="1" applyNumberFormat="1" applyFont="1" applyFill="1" applyBorder="1" applyAlignment="1">
      <alignment vertical="center"/>
    </xf>
    <xf numFmtId="0" fontId="18" fillId="0" borderId="7" xfId="1" applyNumberFormat="1" applyFont="1" applyFill="1" applyBorder="1" applyAlignment="1">
      <alignment vertical="center"/>
    </xf>
    <xf numFmtId="178" fontId="15" fillId="0" borderId="7" xfId="2" applyNumberFormat="1" applyFont="1" applyFill="1" applyBorder="1">
      <alignment vertical="center"/>
    </xf>
    <xf numFmtId="178" fontId="15" fillId="0" borderId="7" xfId="2" applyNumberFormat="1" applyFont="1" applyFill="1" applyBorder="1" applyAlignment="1">
      <alignment horizontal="center" vertical="center"/>
    </xf>
    <xf numFmtId="178" fontId="15" fillId="0" borderId="8" xfId="2" applyNumberFormat="1" applyFont="1" applyFill="1" applyBorder="1">
      <alignment vertical="center"/>
    </xf>
    <xf numFmtId="0" fontId="15" fillId="0" borderId="9" xfId="1" applyNumberFormat="1" applyFont="1" applyFill="1" applyBorder="1" applyAlignment="1">
      <alignment vertical="center"/>
    </xf>
    <xf numFmtId="0" fontId="15" fillId="0" borderId="10" xfId="1" applyNumberFormat="1" applyFont="1" applyFill="1" applyBorder="1" applyAlignment="1">
      <alignment vertical="center"/>
    </xf>
    <xf numFmtId="0" fontId="18" fillId="0" borderId="10" xfId="1" applyNumberFormat="1" applyFont="1" applyFill="1" applyBorder="1" applyAlignment="1">
      <alignment vertical="center"/>
    </xf>
    <xf numFmtId="178" fontId="15" fillId="0" borderId="10" xfId="2" applyNumberFormat="1" applyFont="1" applyFill="1" applyBorder="1">
      <alignment vertical="center"/>
    </xf>
    <xf numFmtId="178" fontId="15" fillId="0" borderId="10" xfId="2" applyNumberFormat="1" applyFont="1" applyFill="1" applyBorder="1" applyAlignment="1">
      <alignment horizontal="center" vertical="center"/>
    </xf>
    <xf numFmtId="178" fontId="15" fillId="0" borderId="1" xfId="2" applyNumberFormat="1" applyFont="1" applyFill="1" applyBorder="1">
      <alignment vertical="center"/>
    </xf>
    <xf numFmtId="0" fontId="14" fillId="2" borderId="159" xfId="1" applyNumberFormat="1" applyFont="1" applyFill="1" applyBorder="1" applyAlignment="1">
      <alignment vertical="center"/>
    </xf>
    <xf numFmtId="0" fontId="18" fillId="0" borderId="153" xfId="1" applyNumberFormat="1" applyFont="1" applyFill="1" applyBorder="1" applyAlignment="1">
      <alignment horizontal="left" vertical="center"/>
    </xf>
    <xf numFmtId="0" fontId="14" fillId="2" borderId="158" xfId="1" applyNumberFormat="1" applyFont="1" applyFill="1" applyBorder="1" applyAlignment="1">
      <alignment vertical="center"/>
    </xf>
    <xf numFmtId="0" fontId="18" fillId="0" borderId="29" xfId="1" applyNumberFormat="1" applyFont="1" applyFill="1" applyBorder="1" applyAlignment="1">
      <alignment horizontal="left" vertical="center"/>
    </xf>
    <xf numFmtId="0" fontId="15" fillId="0" borderId="29" xfId="1" applyNumberFormat="1" applyFont="1" applyFill="1" applyBorder="1" applyAlignment="1">
      <alignment horizontal="left" vertical="center"/>
    </xf>
    <xf numFmtId="196" fontId="15" fillId="0" borderId="29" xfId="2" applyNumberFormat="1" applyFont="1" applyFill="1" applyBorder="1" applyAlignment="1">
      <alignment horizontal="left" vertical="center"/>
    </xf>
    <xf numFmtId="9" fontId="15" fillId="0" borderId="29" xfId="14" applyNumberFormat="1" applyFont="1" applyFill="1" applyBorder="1" applyAlignment="1">
      <alignment horizontal="left" vertical="center"/>
    </xf>
    <xf numFmtId="0" fontId="14" fillId="2" borderId="157" xfId="1" applyNumberFormat="1" applyFont="1" applyFill="1" applyBorder="1" applyAlignment="1">
      <alignment vertical="center"/>
    </xf>
    <xf numFmtId="196" fontId="15" fillId="0" borderId="150" xfId="2" applyNumberFormat="1" applyFont="1" applyFill="1" applyBorder="1" applyAlignment="1">
      <alignment horizontal="left" vertical="center"/>
    </xf>
    <xf numFmtId="0" fontId="14" fillId="2" borderId="3" xfId="1" applyNumberFormat="1" applyFont="1" applyFill="1" applyBorder="1" applyAlignment="1">
      <alignment horizontal="center" vertical="center"/>
    </xf>
    <xf numFmtId="0" fontId="14" fillId="2" borderId="2" xfId="1" applyNumberFormat="1" applyFont="1" applyFill="1" applyBorder="1" applyAlignment="1">
      <alignment horizontal="center" vertical="center"/>
    </xf>
    <xf numFmtId="0" fontId="14" fillId="2" borderId="4" xfId="1" applyNumberFormat="1" applyFont="1" applyFill="1" applyBorder="1" applyAlignment="1">
      <alignment horizontal="center" vertical="center"/>
    </xf>
    <xf numFmtId="0" fontId="25" fillId="3" borderId="2" xfId="1" applyNumberFormat="1" applyFont="1" applyFill="1" applyBorder="1" applyAlignment="1">
      <alignment horizontal="center" vertical="center"/>
    </xf>
    <xf numFmtId="0" fontId="25" fillId="3" borderId="3" xfId="1" applyNumberFormat="1" applyFont="1" applyFill="1" applyBorder="1" applyAlignment="1">
      <alignment horizontal="center" vertical="center"/>
    </xf>
    <xf numFmtId="0" fontId="25" fillId="3" borderId="4" xfId="1" applyNumberFormat="1" applyFont="1" applyFill="1" applyBorder="1" applyAlignment="1">
      <alignment horizontal="center" vertical="center"/>
    </xf>
    <xf numFmtId="199" fontId="26" fillId="4" borderId="15" xfId="2" applyNumberFormat="1" applyFont="1" applyFill="1" applyBorder="1" applyAlignment="1">
      <alignment horizontal="center" vertical="center"/>
    </xf>
    <xf numFmtId="199" fontId="26" fillId="4" borderId="7" xfId="2" applyNumberFormat="1" applyFont="1" applyFill="1" applyBorder="1" applyAlignment="1">
      <alignment horizontal="center" vertical="center"/>
    </xf>
    <xf numFmtId="199" fontId="26" fillId="4" borderId="10" xfId="2" applyNumberFormat="1" applyFont="1" applyFill="1" applyBorder="1" applyAlignment="1">
      <alignment horizontal="center" vertical="center"/>
    </xf>
    <xf numFmtId="0" fontId="75" fillId="3" borderId="4" xfId="1" applyNumberFormat="1" applyFont="1" applyFill="1" applyBorder="1" applyAlignment="1">
      <alignment horizontal="center" vertical="center"/>
    </xf>
    <xf numFmtId="176" fontId="88" fillId="0" borderId="0" xfId="3" applyFont="1" applyAlignment="1" applyProtection="1">
      <alignment horizontal="left" vertical="center"/>
    </xf>
    <xf numFmtId="176" fontId="90" fillId="0" borderId="0" xfId="3" applyFont="1" applyAlignment="1">
      <alignment vertical="center"/>
    </xf>
    <xf numFmtId="0" fontId="11" fillId="0" borderId="0" xfId="43" applyFont="1"/>
    <xf numFmtId="0" fontId="92" fillId="0" borderId="45" xfId="50" applyNumberFormat="1" applyFont="1" applyBorder="1" applyAlignment="1">
      <alignment horizontal="center" vertical="center"/>
    </xf>
    <xf numFmtId="0" fontId="69" fillId="0" borderId="8" xfId="50" applyNumberFormat="1" applyFont="1" applyBorder="1" applyAlignment="1">
      <alignment horizontal="center" vertical="center"/>
    </xf>
    <xf numFmtId="0" fontId="69" fillId="0" borderId="1" xfId="50" applyNumberFormat="1" applyFont="1" applyBorder="1" applyAlignment="1">
      <alignment horizontal="center" vertical="center"/>
    </xf>
    <xf numFmtId="176" fontId="14" fillId="2" borderId="55" xfId="3" applyFont="1" applyFill="1" applyBorder="1" applyAlignment="1">
      <alignment horizontal="center" vertical="center"/>
    </xf>
    <xf numFmtId="0" fontId="93" fillId="2" borderId="4" xfId="21" applyFont="1" applyBorder="1">
      <alignment horizontal="center" vertical="center" wrapText="1"/>
    </xf>
    <xf numFmtId="0" fontId="14" fillId="2" borderId="56" xfId="21" applyFont="1" applyBorder="1">
      <alignment horizontal="center" vertical="center" wrapText="1"/>
    </xf>
    <xf numFmtId="37" fontId="94" fillId="12" borderId="57" xfId="3" applyNumberFormat="1" applyFont="1" applyFill="1" applyBorder="1" applyAlignment="1" applyProtection="1">
      <alignment horizontal="center" vertical="center"/>
    </xf>
    <xf numFmtId="0" fontId="14" fillId="2" borderId="19" xfId="21" applyFont="1" applyBorder="1">
      <alignment horizontal="center" vertical="center" wrapText="1"/>
    </xf>
    <xf numFmtId="37" fontId="94" fillId="12" borderId="58" xfId="3" applyNumberFormat="1" applyFont="1" applyFill="1" applyBorder="1" applyAlignment="1" applyProtection="1">
      <alignment horizontal="center" vertical="center"/>
    </xf>
    <xf numFmtId="0" fontId="14" fillId="2" borderId="21" xfId="21" applyFont="1" applyBorder="1">
      <alignment horizontal="center" vertical="center" wrapText="1"/>
    </xf>
    <xf numFmtId="37" fontId="94" fillId="12" borderId="59" xfId="3" applyNumberFormat="1" applyFont="1" applyFill="1" applyBorder="1" applyAlignment="1" applyProtection="1">
      <alignment horizontal="center" vertical="center"/>
    </xf>
    <xf numFmtId="196" fontId="95" fillId="0" borderId="22" xfId="0" applyNumberFormat="1" applyFont="1" applyBorder="1" applyAlignment="1">
      <alignment horizontal="left" vertical="center"/>
    </xf>
    <xf numFmtId="0" fontId="13" fillId="2" borderId="2" xfId="22" applyFont="1" applyBorder="1" applyAlignment="1">
      <alignment horizontal="center" vertical="center"/>
    </xf>
    <xf numFmtId="0" fontId="13" fillId="2" borderId="3" xfId="22" applyFont="1" applyBorder="1" applyAlignment="1">
      <alignment horizontal="center" vertical="center"/>
    </xf>
    <xf numFmtId="0" fontId="13" fillId="2" borderId="4" xfId="22" applyFont="1" applyBorder="1" applyAlignment="1">
      <alignment horizontal="center" vertical="center"/>
    </xf>
    <xf numFmtId="0" fontId="15" fillId="0" borderId="177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60" xfId="0" applyFont="1" applyBorder="1" applyAlignment="1">
      <alignment horizontal="center" vertical="center"/>
    </xf>
    <xf numFmtId="0" fontId="15" fillId="0" borderId="153" xfId="0" applyFont="1" applyBorder="1" applyAlignment="1">
      <alignment horizontal="center" vertical="center"/>
    </xf>
    <xf numFmtId="0" fontId="15" fillId="0" borderId="19" xfId="0" quotePrefix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00" fillId="19" borderId="179" xfId="0" applyFont="1" applyFill="1" applyBorder="1" applyAlignment="1">
      <alignment horizontal="center" vertical="center"/>
    </xf>
    <xf numFmtId="0" fontId="57" fillId="18" borderId="178" xfId="0" applyFont="1" applyFill="1" applyBorder="1" applyAlignment="1">
      <alignment horizontal="center" vertical="center"/>
    </xf>
    <xf numFmtId="0" fontId="101" fillId="12" borderId="180" xfId="0" applyFont="1" applyFill="1" applyBorder="1" applyAlignment="1">
      <alignment horizontal="center" vertical="center"/>
    </xf>
    <xf numFmtId="0" fontId="15" fillId="0" borderId="22" xfId="0" applyFont="1" applyBorder="1">
      <alignment vertical="center"/>
    </xf>
    <xf numFmtId="0" fontId="15" fillId="0" borderId="79" xfId="0" applyFont="1" applyBorder="1">
      <alignment vertical="center"/>
    </xf>
    <xf numFmtId="0" fontId="15" fillId="19" borderId="181" xfId="0" applyFont="1" applyFill="1" applyBorder="1" applyAlignment="1">
      <alignment horizontal="center" vertical="center"/>
    </xf>
    <xf numFmtId="0" fontId="15" fillId="19" borderId="182" xfId="0" applyFont="1" applyFill="1" applyBorder="1" applyAlignment="1">
      <alignment horizontal="center" vertical="center"/>
    </xf>
    <xf numFmtId="0" fontId="15" fillId="19" borderId="183" xfId="0" applyFont="1" applyFill="1" applyBorder="1">
      <alignment vertical="center"/>
    </xf>
    <xf numFmtId="0" fontId="103" fillId="0" borderId="160" xfId="0" applyFont="1" applyBorder="1" applyAlignment="1">
      <alignment horizontal="center" vertical="center"/>
    </xf>
    <xf numFmtId="0" fontId="103" fillId="0" borderId="152" xfId="0" applyFont="1" applyBorder="1" applyAlignment="1">
      <alignment horizontal="center" vertical="center"/>
    </xf>
    <xf numFmtId="0" fontId="103" fillId="0" borderId="151" xfId="0" applyFont="1" applyBorder="1" applyAlignment="1">
      <alignment horizontal="center" vertical="center"/>
    </xf>
    <xf numFmtId="0" fontId="103" fillId="0" borderId="161" xfId="0" applyFont="1" applyBorder="1" applyAlignment="1">
      <alignment horizontal="center" vertical="center"/>
    </xf>
    <xf numFmtId="0" fontId="103" fillId="0" borderId="0" xfId="0" applyFont="1" applyBorder="1" applyAlignment="1">
      <alignment horizontal="center" vertical="center"/>
    </xf>
    <xf numFmtId="0" fontId="103" fillId="0" borderId="162" xfId="0" applyFont="1" applyBorder="1" applyAlignment="1">
      <alignment horizontal="center" vertical="center"/>
    </xf>
    <xf numFmtId="0" fontId="103" fillId="0" borderId="5" xfId="0" applyFont="1" applyBorder="1" applyAlignment="1">
      <alignment horizontal="center" vertical="center"/>
    </xf>
    <xf numFmtId="0" fontId="57" fillId="0" borderId="22" xfId="0" applyFont="1" applyBorder="1" applyAlignment="1">
      <alignment vertical="center"/>
    </xf>
    <xf numFmtId="10" fontId="15" fillId="0" borderId="15" xfId="14" applyNumberFormat="1" applyFont="1" applyFill="1" applyBorder="1">
      <alignment vertical="center"/>
    </xf>
    <xf numFmtId="10" fontId="15" fillId="0" borderId="7" xfId="14" applyNumberFormat="1" applyFont="1" applyFill="1" applyBorder="1">
      <alignment vertical="center"/>
    </xf>
    <xf numFmtId="10" fontId="15" fillId="0" borderId="10" xfId="14" applyNumberFormat="1" applyFont="1" applyFill="1" applyBorder="1">
      <alignment vertical="center"/>
    </xf>
    <xf numFmtId="203" fontId="106" fillId="0" borderId="23" xfId="0" applyNumberFormat="1" applyFont="1" applyFill="1" applyBorder="1" applyAlignment="1">
      <alignment horizontal="center" vertical="center"/>
    </xf>
    <xf numFmtId="204" fontId="106" fillId="0" borderId="184" xfId="0" applyNumberFormat="1" applyFont="1" applyFill="1" applyBorder="1" applyAlignment="1">
      <alignment horizontal="center" vertical="center"/>
    </xf>
    <xf numFmtId="205" fontId="106" fillId="0" borderId="184" xfId="0" applyNumberFormat="1" applyFont="1" applyFill="1" applyBorder="1" applyAlignment="1">
      <alignment horizontal="center" vertical="center"/>
    </xf>
    <xf numFmtId="206" fontId="106" fillId="0" borderId="184" xfId="0" applyNumberFormat="1" applyFont="1" applyFill="1" applyBorder="1" applyAlignment="1">
      <alignment horizontal="center" vertical="center"/>
    </xf>
    <xf numFmtId="207" fontId="106" fillId="0" borderId="185" xfId="0" applyNumberFormat="1" applyFont="1" applyFill="1" applyBorder="1" applyAlignment="1">
      <alignment horizontal="center" vertical="center"/>
    </xf>
    <xf numFmtId="208" fontId="106" fillId="0" borderId="186" xfId="0" applyNumberFormat="1" applyFont="1" applyFill="1" applyBorder="1" applyAlignment="1">
      <alignment horizontal="center" vertical="center"/>
    </xf>
    <xf numFmtId="209" fontId="106" fillId="0" borderId="187" xfId="0" applyNumberFormat="1" applyFont="1" applyFill="1" applyBorder="1" applyAlignment="1">
      <alignment horizontal="center" vertical="center"/>
    </xf>
    <xf numFmtId="210" fontId="106" fillId="0" borderId="187" xfId="0" applyNumberFormat="1" applyFont="1" applyFill="1" applyBorder="1" applyAlignment="1">
      <alignment horizontal="center" vertical="center"/>
    </xf>
    <xf numFmtId="211" fontId="106" fillId="0" borderId="187" xfId="0" applyNumberFormat="1" applyFont="1" applyFill="1" applyBorder="1" applyAlignment="1">
      <alignment horizontal="center" vertical="center"/>
    </xf>
    <xf numFmtId="212" fontId="106" fillId="0" borderId="188" xfId="0" applyNumberFormat="1" applyFont="1" applyFill="1" applyBorder="1" applyAlignment="1">
      <alignment horizontal="center" vertical="center"/>
    </xf>
    <xf numFmtId="213" fontId="106" fillId="0" borderId="186" xfId="0" applyNumberFormat="1" applyFont="1" applyFill="1" applyBorder="1" applyAlignment="1">
      <alignment horizontal="center" vertical="center"/>
    </xf>
    <xf numFmtId="214" fontId="106" fillId="0" borderId="187" xfId="0" applyNumberFormat="1" applyFont="1" applyFill="1" applyBorder="1" applyAlignment="1">
      <alignment horizontal="center" vertical="center"/>
    </xf>
    <xf numFmtId="215" fontId="106" fillId="0" borderId="187" xfId="0" applyNumberFormat="1" applyFont="1" applyFill="1" applyBorder="1" applyAlignment="1">
      <alignment horizontal="center" vertical="center"/>
    </xf>
    <xf numFmtId="216" fontId="106" fillId="0" borderId="187" xfId="0" applyNumberFormat="1" applyFont="1" applyFill="1" applyBorder="1" applyAlignment="1">
      <alignment horizontal="center" vertical="center"/>
    </xf>
    <xf numFmtId="217" fontId="106" fillId="0" borderId="188" xfId="0" applyNumberFormat="1" applyFont="1" applyFill="1" applyBorder="1" applyAlignment="1">
      <alignment horizontal="center" vertical="center"/>
    </xf>
    <xf numFmtId="218" fontId="106" fillId="0" borderId="186" xfId="0" applyNumberFormat="1" applyFont="1" applyFill="1" applyBorder="1" applyAlignment="1">
      <alignment horizontal="center" vertical="center"/>
    </xf>
    <xf numFmtId="219" fontId="106" fillId="0" borderId="187" xfId="0" applyNumberFormat="1" applyFont="1" applyFill="1" applyBorder="1" applyAlignment="1">
      <alignment horizontal="center" vertical="center"/>
    </xf>
    <xf numFmtId="220" fontId="106" fillId="0" borderId="187" xfId="0" applyNumberFormat="1" applyFont="1" applyFill="1" applyBorder="1" applyAlignment="1">
      <alignment horizontal="center" vertical="center"/>
    </xf>
    <xf numFmtId="221" fontId="106" fillId="0" borderId="187" xfId="0" applyNumberFormat="1" applyFont="1" applyFill="1" applyBorder="1" applyAlignment="1">
      <alignment horizontal="center" vertical="center"/>
    </xf>
    <xf numFmtId="222" fontId="106" fillId="0" borderId="188" xfId="0" applyNumberFormat="1" applyFont="1" applyFill="1" applyBorder="1" applyAlignment="1">
      <alignment horizontal="center" vertical="center"/>
    </xf>
    <xf numFmtId="223" fontId="106" fillId="0" borderId="186" xfId="0" applyNumberFormat="1" applyFont="1" applyFill="1" applyBorder="1" applyAlignment="1">
      <alignment horizontal="center" vertical="center"/>
    </xf>
    <xf numFmtId="224" fontId="106" fillId="0" borderId="187" xfId="0" applyNumberFormat="1" applyFont="1" applyFill="1" applyBorder="1" applyAlignment="1">
      <alignment horizontal="center" vertical="center"/>
    </xf>
    <xf numFmtId="225" fontId="106" fillId="0" borderId="187" xfId="0" applyNumberFormat="1" applyFont="1" applyFill="1" applyBorder="1" applyAlignment="1">
      <alignment horizontal="center" vertical="center"/>
    </xf>
    <xf numFmtId="226" fontId="106" fillId="0" borderId="187" xfId="0" applyNumberFormat="1" applyFont="1" applyFill="1" applyBorder="1" applyAlignment="1">
      <alignment horizontal="center" vertical="center"/>
    </xf>
    <xf numFmtId="227" fontId="106" fillId="0" borderId="188" xfId="0" applyNumberFormat="1" applyFont="1" applyFill="1" applyBorder="1" applyAlignment="1">
      <alignment horizontal="center" vertical="center"/>
    </xf>
    <xf numFmtId="228" fontId="106" fillId="0" borderId="186" xfId="0" applyNumberFormat="1" applyFont="1" applyFill="1" applyBorder="1" applyAlignment="1">
      <alignment horizontal="center" vertical="center"/>
    </xf>
    <xf numFmtId="229" fontId="106" fillId="0" borderId="187" xfId="0" applyNumberFormat="1" applyFont="1" applyFill="1" applyBorder="1" applyAlignment="1">
      <alignment horizontal="center" vertical="center"/>
    </xf>
    <xf numFmtId="230" fontId="106" fillId="0" borderId="187" xfId="0" applyNumberFormat="1" applyFont="1" applyFill="1" applyBorder="1" applyAlignment="1">
      <alignment horizontal="center" vertical="center"/>
    </xf>
    <xf numFmtId="231" fontId="106" fillId="0" borderId="187" xfId="0" applyNumberFormat="1" applyFont="1" applyFill="1" applyBorder="1" applyAlignment="1">
      <alignment horizontal="center" vertical="center"/>
    </xf>
    <xf numFmtId="232" fontId="106" fillId="0" borderId="188" xfId="0" applyNumberFormat="1" applyFont="1" applyFill="1" applyBorder="1" applyAlignment="1">
      <alignment horizontal="center" vertical="center"/>
    </xf>
    <xf numFmtId="233" fontId="106" fillId="0" borderId="186" xfId="0" applyNumberFormat="1" applyFont="1" applyFill="1" applyBorder="1" applyAlignment="1">
      <alignment horizontal="center" vertical="center"/>
    </xf>
    <xf numFmtId="234" fontId="106" fillId="0" borderId="187" xfId="0" applyNumberFormat="1" applyFont="1" applyFill="1" applyBorder="1" applyAlignment="1">
      <alignment horizontal="center" vertical="center"/>
    </xf>
    <xf numFmtId="235" fontId="106" fillId="0" borderId="187" xfId="0" applyNumberFormat="1" applyFont="1" applyFill="1" applyBorder="1" applyAlignment="1">
      <alignment horizontal="center" vertical="center"/>
    </xf>
    <xf numFmtId="236" fontId="106" fillId="0" borderId="187" xfId="0" applyNumberFormat="1" applyFont="1" applyFill="1" applyBorder="1" applyAlignment="1">
      <alignment horizontal="center" vertical="center"/>
    </xf>
    <xf numFmtId="237" fontId="106" fillId="0" borderId="188" xfId="0" applyNumberFormat="1" applyFont="1" applyFill="1" applyBorder="1" applyAlignment="1">
      <alignment horizontal="center" vertical="center"/>
    </xf>
    <xf numFmtId="238" fontId="106" fillId="0" borderId="186" xfId="0" applyNumberFormat="1" applyFont="1" applyFill="1" applyBorder="1" applyAlignment="1">
      <alignment horizontal="center" vertical="center"/>
    </xf>
    <xf numFmtId="239" fontId="106" fillId="0" borderId="187" xfId="0" applyNumberFormat="1" applyFont="1" applyFill="1" applyBorder="1" applyAlignment="1">
      <alignment horizontal="center" vertical="center"/>
    </xf>
    <xf numFmtId="240" fontId="106" fillId="0" borderId="187" xfId="0" applyNumberFormat="1" applyFont="1" applyFill="1" applyBorder="1" applyAlignment="1">
      <alignment horizontal="center" vertical="center"/>
    </xf>
    <xf numFmtId="241" fontId="106" fillId="0" borderId="187" xfId="0" applyNumberFormat="1" applyFont="1" applyFill="1" applyBorder="1" applyAlignment="1">
      <alignment horizontal="center" vertical="center"/>
    </xf>
    <xf numFmtId="242" fontId="106" fillId="0" borderId="188" xfId="0" applyNumberFormat="1" applyFont="1" applyFill="1" applyBorder="1" applyAlignment="1">
      <alignment horizontal="center" vertical="center"/>
    </xf>
    <xf numFmtId="243" fontId="106" fillId="0" borderId="186" xfId="0" applyNumberFormat="1" applyFont="1" applyFill="1" applyBorder="1" applyAlignment="1">
      <alignment horizontal="center" vertical="center"/>
    </xf>
    <xf numFmtId="244" fontId="106" fillId="0" borderId="187" xfId="0" applyNumberFormat="1" applyFont="1" applyFill="1" applyBorder="1" applyAlignment="1">
      <alignment horizontal="center" vertical="center"/>
    </xf>
    <xf numFmtId="245" fontId="106" fillId="0" borderId="187" xfId="0" applyNumberFormat="1" applyFont="1" applyFill="1" applyBorder="1" applyAlignment="1">
      <alignment horizontal="center" vertical="center"/>
    </xf>
    <xf numFmtId="246" fontId="106" fillId="0" borderId="187" xfId="0" applyNumberFormat="1" applyFont="1" applyFill="1" applyBorder="1" applyAlignment="1">
      <alignment horizontal="center" vertical="center"/>
    </xf>
    <xf numFmtId="247" fontId="106" fillId="0" borderId="188" xfId="0" applyNumberFormat="1" applyFont="1" applyFill="1" applyBorder="1" applyAlignment="1">
      <alignment horizontal="center" vertical="center"/>
    </xf>
    <xf numFmtId="248" fontId="106" fillId="0" borderId="186" xfId="0" applyNumberFormat="1" applyFont="1" applyFill="1" applyBorder="1" applyAlignment="1">
      <alignment horizontal="center" vertical="center"/>
    </xf>
    <xf numFmtId="249" fontId="106" fillId="0" borderId="187" xfId="0" applyNumberFormat="1" applyFont="1" applyFill="1" applyBorder="1" applyAlignment="1">
      <alignment horizontal="center" vertical="center"/>
    </xf>
    <xf numFmtId="250" fontId="106" fillId="0" borderId="187" xfId="0" applyNumberFormat="1" applyFont="1" applyFill="1" applyBorder="1" applyAlignment="1">
      <alignment horizontal="center" vertical="center"/>
    </xf>
    <xf numFmtId="251" fontId="106" fillId="0" borderId="187" xfId="0" applyNumberFormat="1" applyFont="1" applyFill="1" applyBorder="1" applyAlignment="1">
      <alignment horizontal="center" vertical="center"/>
    </xf>
    <xf numFmtId="252" fontId="106" fillId="0" borderId="188" xfId="0" applyNumberFormat="1" applyFont="1" applyFill="1" applyBorder="1" applyAlignment="1">
      <alignment horizontal="center" vertical="center"/>
    </xf>
    <xf numFmtId="253" fontId="106" fillId="0" borderId="186" xfId="0" applyNumberFormat="1" applyFont="1" applyFill="1" applyBorder="1" applyAlignment="1">
      <alignment horizontal="center" vertical="center"/>
    </xf>
    <xf numFmtId="254" fontId="106" fillId="0" borderId="187" xfId="0" applyNumberFormat="1" applyFont="1" applyFill="1" applyBorder="1" applyAlignment="1">
      <alignment horizontal="center" vertical="center"/>
    </xf>
    <xf numFmtId="255" fontId="106" fillId="0" borderId="187" xfId="0" applyNumberFormat="1" applyFont="1" applyFill="1" applyBorder="1" applyAlignment="1">
      <alignment horizontal="center" vertical="center"/>
    </xf>
    <xf numFmtId="256" fontId="106" fillId="0" borderId="187" xfId="0" applyNumberFormat="1" applyFont="1" applyFill="1" applyBorder="1" applyAlignment="1">
      <alignment horizontal="center" vertical="center"/>
    </xf>
    <xf numFmtId="257" fontId="106" fillId="0" borderId="188" xfId="0" applyNumberFormat="1" applyFont="1" applyFill="1" applyBorder="1" applyAlignment="1">
      <alignment horizontal="center" vertical="center"/>
    </xf>
    <xf numFmtId="258" fontId="106" fillId="0" borderId="189" xfId="0" applyNumberFormat="1" applyFont="1" applyFill="1" applyBorder="1" applyAlignment="1">
      <alignment horizontal="center" vertical="center"/>
    </xf>
    <xf numFmtId="0" fontId="106" fillId="0" borderId="190" xfId="0" applyFont="1" applyFill="1" applyBorder="1" applyAlignment="1">
      <alignment horizontal="center" vertical="center"/>
    </xf>
    <xf numFmtId="0" fontId="106" fillId="0" borderId="191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39" xfId="0" applyFont="1" applyBorder="1" applyAlignment="1">
      <alignment horizontal="center" vertical="center"/>
    </xf>
    <xf numFmtId="0" fontId="69" fillId="0" borderId="40" xfId="0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/>
    </xf>
    <xf numFmtId="0" fontId="69" fillId="0" borderId="17" xfId="0" applyFont="1" applyBorder="1" applyAlignment="1">
      <alignment horizontal="center" vertical="center"/>
    </xf>
    <xf numFmtId="0" fontId="69" fillId="0" borderId="19" xfId="0" applyFont="1" applyBorder="1" applyAlignment="1">
      <alignment horizontal="center" vertical="center"/>
    </xf>
    <xf numFmtId="0" fontId="69" fillId="0" borderId="3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/>
    </xf>
    <xf numFmtId="0" fontId="15" fillId="13" borderId="19" xfId="0" applyFont="1" applyFill="1" applyBorder="1" applyAlignment="1">
      <alignment horizontal="center" vertical="center"/>
    </xf>
    <xf numFmtId="0" fontId="15" fillId="13" borderId="31" xfId="0" applyFont="1" applyFill="1" applyBorder="1" applyAlignment="1">
      <alignment horizontal="center" vertical="center"/>
    </xf>
    <xf numFmtId="0" fontId="15" fillId="13" borderId="12" xfId="0" applyFont="1" applyFill="1" applyBorder="1" applyAlignment="1">
      <alignment horizontal="center" vertical="center"/>
    </xf>
    <xf numFmtId="0" fontId="15" fillId="13" borderId="38" xfId="0" applyFont="1" applyFill="1" applyBorder="1" applyAlignment="1">
      <alignment horizontal="center" vertical="center"/>
    </xf>
    <xf numFmtId="0" fontId="15" fillId="13" borderId="39" xfId="0" applyFont="1" applyFill="1" applyBorder="1" applyAlignment="1">
      <alignment horizontal="center" vertical="center"/>
    </xf>
    <xf numFmtId="0" fontId="15" fillId="13" borderId="40" xfId="0" applyFont="1" applyFill="1" applyBorder="1" applyAlignment="1">
      <alignment horizontal="center" vertical="center"/>
    </xf>
    <xf numFmtId="0" fontId="15" fillId="0" borderId="192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0" xfId="0" applyFont="1">
      <alignment vertical="center"/>
    </xf>
    <xf numFmtId="197" fontId="107" fillId="0" borderId="0" xfId="0" applyNumberFormat="1" applyFont="1">
      <alignment vertical="center"/>
    </xf>
    <xf numFmtId="199" fontId="82" fillId="0" borderId="59" xfId="0" applyNumberFormat="1" applyFont="1" applyBorder="1" applyAlignment="1">
      <alignment horizontal="center" vertical="center"/>
    </xf>
    <xf numFmtId="262" fontId="14" fillId="2" borderId="193" xfId="0" applyNumberFormat="1" applyFont="1" applyFill="1" applyBorder="1" applyAlignment="1">
      <alignment horizontal="center" vertical="center"/>
    </xf>
    <xf numFmtId="199" fontId="82" fillId="0" borderId="58" xfId="0" applyNumberFormat="1" applyFont="1" applyBorder="1" applyAlignment="1">
      <alignment horizontal="center" vertical="center"/>
    </xf>
    <xf numFmtId="263" fontId="14" fillId="2" borderId="194" xfId="0" applyNumberFormat="1" applyFont="1" applyFill="1" applyBorder="1" applyAlignment="1">
      <alignment horizontal="center" vertical="center"/>
    </xf>
    <xf numFmtId="199" fontId="15" fillId="0" borderId="58" xfId="0" applyNumberFormat="1" applyFont="1" applyBorder="1" applyAlignment="1">
      <alignment horizontal="center" vertical="center"/>
    </xf>
    <xf numFmtId="0" fontId="14" fillId="2" borderId="194" xfId="0" applyFont="1" applyFill="1" applyBorder="1" applyAlignment="1">
      <alignment horizontal="center" vertical="center"/>
    </xf>
    <xf numFmtId="197" fontId="107" fillId="0" borderId="0" xfId="0" quotePrefix="1" applyNumberFormat="1" applyFont="1">
      <alignment vertical="center"/>
    </xf>
    <xf numFmtId="264" fontId="82" fillId="0" borderId="58" xfId="0" applyNumberFormat="1" applyFont="1" applyBorder="1" applyAlignment="1">
      <alignment horizontal="center" vertical="center"/>
    </xf>
    <xf numFmtId="264" fontId="15" fillId="0" borderId="58" xfId="0" applyNumberFormat="1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199" fontId="15" fillId="0" borderId="90" xfId="0" applyNumberFormat="1" applyFont="1" applyBorder="1" applyAlignment="1">
      <alignment horizontal="center" vertical="center"/>
    </xf>
    <xf numFmtId="0" fontId="14" fillId="2" borderId="195" xfId="0" applyFont="1" applyFill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9" fillId="0" borderId="39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0" fontId="39" fillId="0" borderId="0" xfId="0" applyFont="1">
      <alignment vertical="center"/>
    </xf>
    <xf numFmtId="0" fontId="6" fillId="0" borderId="0" xfId="0" quotePrefix="1" applyFont="1">
      <alignment vertical="center"/>
    </xf>
    <xf numFmtId="265" fontId="109" fillId="0" borderId="0" xfId="0" applyNumberFormat="1" applyFont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266" fontId="84" fillId="0" borderId="1" xfId="15" applyNumberFormat="1" applyFont="1" applyFill="1" applyBorder="1" applyAlignment="1">
      <alignment horizontal="center" vertical="center"/>
    </xf>
    <xf numFmtId="267" fontId="84" fillId="0" borderId="9" xfId="15" applyNumberFormat="1" applyFont="1" applyFill="1" applyBorder="1" applyAlignment="1">
      <alignment horizontal="center" vertical="center"/>
    </xf>
    <xf numFmtId="266" fontId="84" fillId="0" borderId="21" xfId="15" applyNumberFormat="1" applyFont="1" applyFill="1" applyBorder="1" applyAlignment="1">
      <alignment horizontal="center" vertical="center"/>
    </xf>
    <xf numFmtId="266" fontId="84" fillId="0" borderId="0" xfId="15" applyNumberFormat="1" applyFont="1" applyFill="1" applyBorder="1" applyAlignment="1">
      <alignment horizontal="center" vertical="center"/>
    </xf>
    <xf numFmtId="266" fontId="84" fillId="0" borderId="150" xfId="15" applyNumberFormat="1" applyFont="1" applyFill="1" applyBorder="1" applyAlignment="1">
      <alignment horizontal="center" vertical="center"/>
    </xf>
    <xf numFmtId="0" fontId="85" fillId="0" borderId="196" xfId="15" applyNumberFormat="1" applyFont="1" applyFill="1" applyBorder="1" applyAlignment="1">
      <alignment horizontal="center" vertical="center"/>
    </xf>
    <xf numFmtId="0" fontId="84" fillId="0" borderId="151" xfId="15" applyNumberFormat="1" applyFont="1" applyFill="1" applyBorder="1" applyAlignment="1">
      <alignment horizontal="center" vertical="center"/>
    </xf>
    <xf numFmtId="266" fontId="84" fillId="0" borderId="8" xfId="15" applyNumberFormat="1" applyFont="1" applyFill="1" applyBorder="1" applyAlignment="1">
      <alignment horizontal="center" vertical="center"/>
    </xf>
    <xf numFmtId="267" fontId="84" fillId="0" borderId="6" xfId="15" applyNumberFormat="1" applyFont="1" applyFill="1" applyBorder="1" applyAlignment="1">
      <alignment horizontal="center" vertical="center"/>
    </xf>
    <xf numFmtId="266" fontId="84" fillId="0" borderId="19" xfId="15" applyNumberFormat="1" applyFont="1" applyFill="1" applyBorder="1" applyAlignment="1">
      <alignment horizontal="center" vertical="center"/>
    </xf>
    <xf numFmtId="0" fontId="85" fillId="0" borderId="18" xfId="15" applyNumberFormat="1" applyFont="1" applyFill="1" applyBorder="1" applyAlignment="1">
      <alignment horizontal="center" vertical="center"/>
    </xf>
    <xf numFmtId="0" fontId="84" fillId="0" borderId="152" xfId="15" applyNumberFormat="1" applyFont="1" applyFill="1" applyBorder="1" applyAlignment="1">
      <alignment horizontal="center" vertical="center"/>
    </xf>
    <xf numFmtId="0" fontId="84" fillId="0" borderId="6" xfId="15" applyNumberFormat="1" applyFont="1" applyFill="1" applyBorder="1" applyAlignment="1">
      <alignment horizontal="center" vertical="center"/>
    </xf>
    <xf numFmtId="266" fontId="84" fillId="0" borderId="29" xfId="15" applyNumberFormat="1" applyFont="1" applyFill="1" applyBorder="1" applyAlignment="1">
      <alignment horizontal="center" vertical="center"/>
    </xf>
    <xf numFmtId="267" fontId="84" fillId="0" borderId="14" xfId="15" applyNumberFormat="1" applyFont="1" applyFill="1" applyBorder="1" applyAlignment="1">
      <alignment horizontal="center" vertical="center"/>
    </xf>
    <xf numFmtId="266" fontId="84" fillId="0" borderId="17" xfId="15" applyNumberFormat="1" applyFont="1" applyFill="1" applyBorder="1" applyAlignment="1">
      <alignment horizontal="center" vertical="center"/>
    </xf>
    <xf numFmtId="0" fontId="85" fillId="0" borderId="16" xfId="15" applyNumberFormat="1" applyFont="1" applyFill="1" applyBorder="1" applyAlignment="1">
      <alignment horizontal="center" vertical="center"/>
    </xf>
    <xf numFmtId="0" fontId="14" fillId="2" borderId="4" xfId="15" applyNumberFormat="1" applyFont="1" applyFill="1" applyBorder="1" applyAlignment="1">
      <alignment horizontal="center" vertical="center"/>
    </xf>
    <xf numFmtId="0" fontId="14" fillId="2" borderId="2" xfId="15" applyNumberFormat="1" applyFont="1" applyFill="1" applyBorder="1" applyAlignment="1">
      <alignment horizontal="center" vertical="center"/>
    </xf>
    <xf numFmtId="0" fontId="14" fillId="2" borderId="12" xfId="15" applyNumberFormat="1" applyFont="1" applyFill="1" applyBorder="1" applyAlignment="1">
      <alignment horizontal="center" vertical="center"/>
    </xf>
    <xf numFmtId="0" fontId="14" fillId="0" borderId="0" xfId="15" applyNumberFormat="1" applyFont="1" applyFill="1" applyBorder="1" applyAlignment="1">
      <alignment horizontal="center" vertical="center"/>
    </xf>
    <xf numFmtId="0" fontId="14" fillId="2" borderId="3" xfId="15" applyNumberFormat="1" applyFont="1" applyFill="1" applyBorder="1" applyAlignment="1">
      <alignment horizontal="center" vertical="center"/>
    </xf>
    <xf numFmtId="0" fontId="85" fillId="0" borderId="15" xfId="15" applyNumberFormat="1" applyFont="1" applyFill="1" applyBorder="1" applyAlignment="1">
      <alignment horizontal="center" vertical="center"/>
    </xf>
    <xf numFmtId="0" fontId="85" fillId="0" borderId="7" xfId="15" applyNumberFormat="1" applyFont="1" applyFill="1" applyBorder="1" applyAlignment="1">
      <alignment horizontal="center" vertical="center"/>
    </xf>
    <xf numFmtId="0" fontId="85" fillId="0" borderId="197" xfId="15" applyNumberFormat="1" applyFont="1" applyFill="1" applyBorder="1" applyAlignment="1">
      <alignment horizontal="center" vertical="center"/>
    </xf>
    <xf numFmtId="176" fontId="65" fillId="0" borderId="12" xfId="3" applyFont="1" applyFill="1" applyBorder="1" applyAlignment="1" applyProtection="1">
      <alignment horizontal="center" vertical="center"/>
    </xf>
    <xf numFmtId="176" fontId="65" fillId="0" borderId="17" xfId="3" applyFont="1" applyFill="1" applyBorder="1" applyAlignment="1" applyProtection="1">
      <alignment horizontal="center" vertical="center"/>
    </xf>
    <xf numFmtId="176" fontId="65" fillId="0" borderId="19" xfId="3" applyFont="1" applyFill="1" applyBorder="1" applyAlignment="1" applyProtection="1">
      <alignment horizontal="center" vertical="center"/>
    </xf>
    <xf numFmtId="176" fontId="65" fillId="0" borderId="31" xfId="3" applyFont="1" applyFill="1" applyBorder="1" applyAlignment="1" applyProtection="1">
      <alignment horizontal="center" vertical="center"/>
    </xf>
    <xf numFmtId="176" fontId="65" fillId="0" borderId="198" xfId="3" applyFont="1" applyBorder="1" applyAlignment="1" applyProtection="1">
      <alignment horizontal="center" vertical="center"/>
    </xf>
    <xf numFmtId="176" fontId="65" fillId="0" borderId="199" xfId="3" applyFont="1" applyBorder="1" applyAlignment="1" applyProtection="1">
      <alignment horizontal="center" vertical="center"/>
    </xf>
    <xf numFmtId="176" fontId="65" fillId="0" borderId="200" xfId="3" applyFont="1" applyBorder="1" applyAlignment="1" applyProtection="1">
      <alignment horizontal="center" vertical="center"/>
    </xf>
    <xf numFmtId="201" fontId="102" fillId="0" borderId="30" xfId="0" applyNumberFormat="1" applyFont="1" applyBorder="1" applyAlignment="1">
      <alignment horizontal="center" vertical="center"/>
    </xf>
    <xf numFmtId="201" fontId="102" fillId="0" borderId="8" xfId="0" applyNumberFormat="1" applyFont="1" applyBorder="1" applyAlignment="1">
      <alignment horizontal="center" vertical="center"/>
    </xf>
    <xf numFmtId="201" fontId="102" fillId="0" borderId="32" xfId="0" applyNumberFormat="1" applyFont="1" applyBorder="1" applyAlignment="1">
      <alignment horizontal="center" vertical="center"/>
    </xf>
    <xf numFmtId="201" fontId="102" fillId="0" borderId="36" xfId="0" applyNumberFormat="1" applyFont="1" applyBorder="1" applyAlignment="1">
      <alignment horizontal="center" vertical="center"/>
    </xf>
    <xf numFmtId="201" fontId="18" fillId="0" borderId="38" xfId="0" applyNumberFormat="1" applyFont="1" applyBorder="1" applyAlignment="1">
      <alignment horizontal="center" vertical="center"/>
    </xf>
    <xf numFmtId="201" fontId="18" fillId="0" borderId="42" xfId="0" applyNumberFormat="1" applyFont="1" applyBorder="1" applyAlignment="1">
      <alignment horizontal="center" vertical="center"/>
    </xf>
    <xf numFmtId="200" fontId="102" fillId="0" borderId="44" xfId="0" applyNumberFormat="1" applyFont="1" applyBorder="1" applyAlignment="1">
      <alignment horizontal="center" vertical="center"/>
    </xf>
    <xf numFmtId="200" fontId="102" fillId="0" borderId="45" xfId="0" applyNumberFormat="1" applyFont="1" applyBorder="1" applyAlignment="1">
      <alignment horizontal="center" vertical="center"/>
    </xf>
    <xf numFmtId="200" fontId="102" fillId="0" borderId="6" xfId="0" applyNumberFormat="1" applyFont="1" applyBorder="1" applyAlignment="1">
      <alignment horizontal="center" vertical="center"/>
    </xf>
    <xf numFmtId="200" fontId="102" fillId="0" borderId="8" xfId="0" applyNumberFormat="1" applyFont="1" applyBorder="1" applyAlignment="1">
      <alignment horizontal="center" vertical="center"/>
    </xf>
    <xf numFmtId="200" fontId="102" fillId="0" borderId="35" xfId="0" applyNumberFormat="1" applyFont="1" applyBorder="1" applyAlignment="1">
      <alignment horizontal="center" vertical="center"/>
    </xf>
    <xf numFmtId="200" fontId="102" fillId="0" borderId="36" xfId="0" applyNumberFormat="1" applyFont="1" applyBorder="1" applyAlignment="1">
      <alignment horizontal="center" vertical="center"/>
    </xf>
    <xf numFmtId="200" fontId="18" fillId="0" borderId="41" xfId="0" applyNumberFormat="1" applyFont="1" applyBorder="1" applyAlignment="1">
      <alignment horizontal="center" vertical="center"/>
    </xf>
    <xf numFmtId="200" fontId="18" fillId="0" borderId="42" xfId="0" applyNumberFormat="1" applyFont="1" applyBorder="1" applyAlignment="1">
      <alignment horizontal="center" vertical="center"/>
    </xf>
    <xf numFmtId="0" fontId="69" fillId="0" borderId="22" xfId="0" applyFont="1" applyBorder="1" applyAlignment="1">
      <alignment horizontal="center" vertical="center"/>
    </xf>
    <xf numFmtId="0" fontId="57" fillId="0" borderId="22" xfId="0" applyFont="1" applyBorder="1" applyAlignment="1">
      <alignment horizontal="center" vertical="center"/>
    </xf>
    <xf numFmtId="201" fontId="102" fillId="0" borderId="177" xfId="0" applyNumberFormat="1" applyFont="1" applyBorder="1" applyAlignment="1">
      <alignment horizontal="center" vertical="center"/>
    </xf>
    <xf numFmtId="201" fontId="102" fillId="0" borderId="45" xfId="0" applyNumberFormat="1" applyFont="1" applyBorder="1" applyAlignment="1">
      <alignment horizontal="center" vertical="center"/>
    </xf>
    <xf numFmtId="0" fontId="15" fillId="0" borderId="153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259" fontId="15" fillId="0" borderId="153" xfId="0" applyNumberFormat="1" applyFont="1" applyBorder="1" applyAlignment="1">
      <alignment horizontal="center" vertical="center"/>
    </xf>
    <xf numFmtId="260" fontId="15" fillId="0" borderId="19" xfId="0" applyNumberFormat="1" applyFont="1" applyBorder="1" applyAlignment="1">
      <alignment horizontal="center" vertical="center"/>
    </xf>
    <xf numFmtId="261" fontId="15" fillId="0" borderId="21" xfId="0" applyNumberFormat="1" applyFont="1" applyBorder="1" applyAlignment="1">
      <alignment horizontal="center" vertical="center"/>
    </xf>
    <xf numFmtId="0" fontId="13" fillId="2" borderId="52" xfId="0" applyFont="1" applyFill="1" applyBorder="1" applyAlignment="1">
      <alignment horizontal="center" vertical="center"/>
    </xf>
    <xf numFmtId="0" fontId="13" fillId="2" borderId="121" xfId="0" applyFont="1" applyFill="1" applyBorder="1" applyAlignment="1">
      <alignment horizontal="center" vertical="center"/>
    </xf>
    <xf numFmtId="0" fontId="13" fillId="2" borderId="120" xfId="0" applyFont="1" applyFill="1" applyBorder="1" applyAlignment="1">
      <alignment horizontal="center" vertical="center" wrapText="1"/>
    </xf>
    <xf numFmtId="0" fontId="13" fillId="2" borderId="122" xfId="0" applyFont="1" applyFill="1" applyBorder="1" applyAlignment="1">
      <alignment horizontal="center" vertical="center" wrapText="1"/>
    </xf>
    <xf numFmtId="0" fontId="13" fillId="2" borderId="53" xfId="0" applyFont="1" applyFill="1" applyBorder="1" applyAlignment="1">
      <alignment horizontal="distributed" vertical="center" indent="1"/>
    </xf>
    <xf numFmtId="0" fontId="13" fillId="2" borderId="123" xfId="0" applyFont="1" applyFill="1" applyBorder="1" applyAlignment="1">
      <alignment horizontal="distributed" vertical="center" indent="1"/>
    </xf>
    <xf numFmtId="0" fontId="59" fillId="0" borderId="5" xfId="0" applyFont="1" applyBorder="1" applyAlignment="1">
      <alignment vertical="center" textRotation="255"/>
    </xf>
    <xf numFmtId="0" fontId="14" fillId="2" borderId="52" xfId="0" applyFont="1" applyFill="1" applyBorder="1" applyAlignment="1">
      <alignment horizontal="center" vertical="center"/>
    </xf>
    <xf numFmtId="0" fontId="14" fillId="2" borderId="121" xfId="0" applyFont="1" applyFill="1" applyBorder="1" applyAlignment="1">
      <alignment horizontal="center" vertical="center"/>
    </xf>
    <xf numFmtId="0" fontId="14" fillId="2" borderId="102" xfId="22" applyBorder="1" applyAlignment="1">
      <alignment horizontal="center" vertical="center"/>
    </xf>
    <xf numFmtId="0" fontId="14" fillId="2" borderId="64" xfId="22" applyBorder="1" applyAlignment="1">
      <alignment horizontal="center" vertical="center"/>
    </xf>
    <xf numFmtId="0" fontId="14" fillId="2" borderId="3" xfId="21" applyBorder="1">
      <alignment horizontal="center" vertical="center" wrapText="1"/>
    </xf>
    <xf numFmtId="0" fontId="14" fillId="2" borderId="120" xfId="21" applyBorder="1">
      <alignment horizontal="center" vertical="center" wrapText="1"/>
    </xf>
    <xf numFmtId="0" fontId="14" fillId="2" borderId="125" xfId="21" applyBorder="1">
      <alignment horizontal="center" vertical="center" wrapText="1"/>
    </xf>
    <xf numFmtId="192" fontId="14" fillId="2" borderId="126" xfId="21" applyNumberFormat="1" applyBorder="1" applyAlignment="1">
      <alignment horizontal="center" vertical="center"/>
    </xf>
    <xf numFmtId="192" fontId="14" fillId="2" borderId="127" xfId="21" applyNumberFormat="1" applyBorder="1" applyAlignment="1">
      <alignment horizontal="center" vertical="center"/>
    </xf>
    <xf numFmtId="193" fontId="14" fillId="2" borderId="13" xfId="52" applyNumberFormat="1" applyFont="1" applyFill="1" applyBorder="1" applyAlignment="1">
      <alignment horizontal="center" vertical="center"/>
    </xf>
    <xf numFmtId="193" fontId="14" fillId="2" borderId="106" xfId="52" applyNumberFormat="1" applyFont="1" applyFill="1" applyBorder="1" applyAlignment="1">
      <alignment horizontal="center" vertical="center"/>
    </xf>
    <xf numFmtId="0" fontId="14" fillId="2" borderId="2" xfId="21" applyBorder="1">
      <alignment horizontal="center" vertical="center" wrapText="1"/>
    </xf>
    <xf numFmtId="176" fontId="104" fillId="0" borderId="0" xfId="3" applyFont="1" applyAlignment="1" applyProtection="1">
      <alignment horizontal="center" vertical="center"/>
    </xf>
    <xf numFmtId="176" fontId="86" fillId="0" borderId="137" xfId="3" applyFont="1" applyBorder="1" applyAlignment="1" applyProtection="1">
      <alignment horizontal="center" vertical="center"/>
    </xf>
    <xf numFmtId="176" fontId="86" fillId="0" borderId="107" xfId="3" applyFont="1" applyBorder="1" applyAlignment="1" applyProtection="1">
      <alignment horizontal="center" vertical="center"/>
    </xf>
    <xf numFmtId="176" fontId="86" fillId="0" borderId="133" xfId="3" applyFont="1" applyBorder="1" applyAlignment="1" applyProtection="1">
      <alignment horizontal="center" vertical="center"/>
    </xf>
    <xf numFmtId="176" fontId="86" fillId="0" borderId="132" xfId="3" applyFont="1" applyBorder="1" applyAlignment="1" applyProtection="1">
      <alignment horizontal="center" vertical="center"/>
    </xf>
    <xf numFmtId="176" fontId="86" fillId="0" borderId="129" xfId="3" applyFont="1" applyBorder="1" applyAlignment="1" applyProtection="1">
      <alignment horizontal="center" vertical="center"/>
    </xf>
    <xf numFmtId="176" fontId="86" fillId="0" borderId="109" xfId="3" applyFont="1" applyBorder="1" applyAlignment="1" applyProtection="1">
      <alignment horizontal="center" vertical="center"/>
    </xf>
    <xf numFmtId="0" fontId="43" fillId="2" borderId="52" xfId="0" applyFont="1" applyFill="1" applyBorder="1" applyAlignment="1">
      <alignment horizontal="center" vertical="center"/>
    </xf>
    <xf numFmtId="0" fontId="43" fillId="2" borderId="53" xfId="0" applyFont="1" applyFill="1" applyBorder="1" applyAlignment="1">
      <alignment horizontal="center" vertical="center"/>
    </xf>
    <xf numFmtId="0" fontId="43" fillId="2" borderId="102" xfId="0" applyFont="1" applyFill="1" applyBorder="1" applyAlignment="1">
      <alignment horizontal="center" vertical="center"/>
    </xf>
    <xf numFmtId="0" fontId="43" fillId="2" borderId="86" xfId="0" applyFont="1" applyFill="1" applyBorder="1" applyAlignment="1">
      <alignment horizontal="center" vertical="center"/>
    </xf>
    <xf numFmtId="0" fontId="43" fillId="2" borderId="103" xfId="0" applyFont="1" applyFill="1" applyBorder="1" applyAlignment="1">
      <alignment horizontal="center" vertical="center"/>
    </xf>
    <xf numFmtId="0" fontId="43" fillId="2" borderId="104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0" borderId="58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8" fillId="0" borderId="59" xfId="0" applyFont="1" applyFill="1" applyBorder="1" applyAlignment="1">
      <alignment horizontal="center" vertical="center"/>
    </xf>
    <xf numFmtId="0" fontId="43" fillId="2" borderId="89" xfId="0" applyFont="1" applyFill="1" applyBorder="1" applyAlignment="1">
      <alignment horizontal="center" vertical="center"/>
    </xf>
    <xf numFmtId="0" fontId="43" fillId="2" borderId="90" xfId="0" applyFont="1" applyFill="1" applyBorder="1" applyAlignment="1">
      <alignment horizontal="center" vertical="center"/>
    </xf>
    <xf numFmtId="0" fontId="18" fillId="0" borderId="91" xfId="0" applyFont="1" applyFill="1" applyBorder="1" applyAlignment="1">
      <alignment horizontal="center" vertical="center"/>
    </xf>
    <xf numFmtId="0" fontId="18" fillId="0" borderId="92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93" xfId="0" applyFont="1" applyFill="1" applyBorder="1" applyAlignment="1">
      <alignment horizontal="center" vertical="center"/>
    </xf>
    <xf numFmtId="0" fontId="43" fillId="2" borderId="94" xfId="0" applyFont="1" applyFill="1" applyBorder="1" applyAlignment="1">
      <alignment horizontal="center" vertical="center"/>
    </xf>
    <xf numFmtId="0" fontId="43" fillId="2" borderId="95" xfId="0" applyFont="1" applyFill="1" applyBorder="1" applyAlignment="1">
      <alignment horizontal="center" vertical="center"/>
    </xf>
    <xf numFmtId="0" fontId="18" fillId="0" borderId="101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4" fontId="15" fillId="0" borderId="40" xfId="0" applyNumberFormat="1" applyFont="1" applyFill="1" applyBorder="1" applyAlignment="1">
      <alignment horizontal="center" vertical="center"/>
    </xf>
    <xf numFmtId="184" fontId="15" fillId="0" borderId="106" xfId="0" applyNumberFormat="1" applyFont="1" applyFill="1" applyBorder="1" applyAlignment="1">
      <alignment horizontal="center" vertical="center"/>
    </xf>
    <xf numFmtId="0" fontId="43" fillId="2" borderId="99" xfId="0" applyFont="1" applyFill="1" applyBorder="1" applyAlignment="1">
      <alignment horizontal="center" vertical="center"/>
    </xf>
    <xf numFmtId="0" fontId="18" fillId="0" borderId="100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15" fillId="0" borderId="97" xfId="0" applyFont="1" applyFill="1" applyBorder="1" applyAlignment="1">
      <alignment horizontal="center" vertical="center"/>
    </xf>
    <xf numFmtId="0" fontId="15" fillId="0" borderId="98" xfId="0" applyFont="1" applyFill="1" applyBorder="1" applyAlignment="1">
      <alignment horizontal="center" vertical="center"/>
    </xf>
    <xf numFmtId="0" fontId="49" fillId="0" borderId="22" xfId="0" applyFont="1" applyBorder="1" applyAlignment="1">
      <alignment horizontal="center" vertical="center"/>
    </xf>
    <xf numFmtId="176" fontId="21" fillId="0" borderId="0" xfId="3" applyFont="1" applyAlignment="1" applyProtection="1">
      <alignment horizontal="center" vertical="center"/>
    </xf>
    <xf numFmtId="176" fontId="23" fillId="0" borderId="0" xfId="3" applyFont="1" applyAlignment="1" applyProtection="1">
      <alignment horizontal="center" vertical="center"/>
    </xf>
    <xf numFmtId="37" fontId="87" fillId="0" borderId="43" xfId="3" applyNumberFormat="1" applyFont="1" applyBorder="1" applyAlignment="1" applyProtection="1">
      <alignment horizontal="center" vertical="center"/>
    </xf>
    <xf numFmtId="183" fontId="85" fillId="0" borderId="0" xfId="3" applyNumberFormat="1" applyFont="1" applyAlignment="1" applyProtection="1">
      <alignment horizontal="left" vertical="center"/>
    </xf>
    <xf numFmtId="176" fontId="21" fillId="0" borderId="0" xfId="3" applyFont="1" applyFill="1" applyAlignment="1" applyProtection="1">
      <alignment horizontal="center" vertical="center"/>
    </xf>
    <xf numFmtId="176" fontId="23" fillId="0" borderId="0" xfId="3" applyFont="1" applyFill="1" applyAlignment="1" applyProtection="1">
      <alignment horizontal="center" vertical="center"/>
    </xf>
    <xf numFmtId="0" fontId="21" fillId="0" borderId="22" xfId="1" applyFont="1" applyBorder="1" applyAlignment="1">
      <alignment horizontal="center" vertical="center"/>
    </xf>
    <xf numFmtId="197" fontId="15" fillId="0" borderId="142" xfId="47" applyNumberFormat="1" applyFont="1" applyBorder="1" applyAlignment="1">
      <alignment horizontal="center" vertical="center"/>
    </xf>
    <xf numFmtId="197" fontId="15" fillId="0" borderId="48" xfId="47" applyNumberFormat="1" applyFont="1" applyBorder="1" applyAlignment="1">
      <alignment horizontal="center" vertical="center"/>
    </xf>
    <xf numFmtId="197" fontId="15" fillId="0" borderId="140" xfId="47" applyNumberFormat="1" applyFont="1" applyBorder="1" applyAlignment="1">
      <alignment horizontal="center" vertical="center"/>
    </xf>
    <xf numFmtId="197" fontId="15" fillId="0" borderId="139" xfId="47" applyNumberFormat="1" applyFont="1" applyBorder="1" applyAlignment="1">
      <alignment horizontal="center" vertical="center"/>
    </xf>
    <xf numFmtId="0" fontId="66" fillId="14" borderId="39" xfId="47" applyNumberFormat="1" applyFont="1" applyFill="1" applyBorder="1" applyAlignment="1">
      <alignment horizontal="center" vertical="center" wrapText="1"/>
    </xf>
    <xf numFmtId="0" fontId="68" fillId="0" borderId="22" xfId="47" applyFont="1" applyBorder="1" applyAlignment="1">
      <alignment horizontal="distributed" vertical="top" indent="5"/>
    </xf>
    <xf numFmtId="0" fontId="25" fillId="2" borderId="51" xfId="47" applyFont="1" applyFill="1" applyBorder="1" applyAlignment="1">
      <alignment horizontal="distributed" vertical="center" indent="2"/>
    </xf>
    <xf numFmtId="0" fontId="25" fillId="2" borderId="52" xfId="47" applyFont="1" applyFill="1" applyBorder="1" applyAlignment="1">
      <alignment horizontal="distributed" vertical="center" indent="2"/>
    </xf>
    <xf numFmtId="0" fontId="25" fillId="2" borderId="149" xfId="47" applyFont="1" applyFill="1" applyBorder="1" applyAlignment="1">
      <alignment horizontal="distributed" vertical="center" indent="2"/>
    </xf>
    <xf numFmtId="0" fontId="25" fillId="2" borderId="124" xfId="47" applyFont="1" applyFill="1" applyBorder="1" applyAlignment="1">
      <alignment horizontal="distributed" vertical="center" indent="2"/>
    </xf>
    <xf numFmtId="0" fontId="25" fillId="2" borderId="52" xfId="47" applyFont="1" applyFill="1" applyBorder="1" applyAlignment="1">
      <alignment horizontal="center" vertical="center"/>
    </xf>
    <xf numFmtId="0" fontId="25" fillId="2" borderId="124" xfId="47" applyFont="1" applyFill="1" applyBorder="1" applyAlignment="1">
      <alignment horizontal="center" vertical="center"/>
    </xf>
    <xf numFmtId="0" fontId="25" fillId="2" borderId="53" xfId="47" applyFont="1" applyFill="1" applyBorder="1" applyAlignment="1">
      <alignment horizontal="distributed" vertical="center" indent="2"/>
    </xf>
    <xf numFmtId="197" fontId="15" fillId="0" borderId="146" xfId="47" applyNumberFormat="1" applyFont="1" applyBorder="1" applyAlignment="1">
      <alignment horizontal="left" vertical="center"/>
    </xf>
    <xf numFmtId="197" fontId="15" fillId="0" borderId="145" xfId="47" applyNumberFormat="1" applyFont="1" applyBorder="1" applyAlignment="1">
      <alignment horizontal="left" vertical="center"/>
    </xf>
    <xf numFmtId="197" fontId="15" fillId="0" borderId="142" xfId="47" applyNumberFormat="1" applyFont="1" applyBorder="1" applyAlignment="1">
      <alignment horizontal="left" vertical="center"/>
    </xf>
    <xf numFmtId="197" fontId="15" fillId="0" borderId="48" xfId="47" applyNumberFormat="1" applyFont="1" applyBorder="1" applyAlignment="1">
      <alignment horizontal="left" vertical="center"/>
    </xf>
    <xf numFmtId="176" fontId="91" fillId="0" borderId="0" xfId="3" applyFont="1" applyAlignment="1" applyProtection="1">
      <alignment horizontal="right" vertical="center"/>
    </xf>
    <xf numFmtId="181" fontId="24" fillId="0" borderId="0" xfId="4" applyNumberFormat="1" applyFont="1" applyAlignment="1">
      <alignment horizontal="left" vertical="center"/>
    </xf>
    <xf numFmtId="0" fontId="58" fillId="0" borderId="22" xfId="43" applyFont="1" applyBorder="1" applyAlignment="1">
      <alignment horizontal="center" vertical="center"/>
    </xf>
    <xf numFmtId="176" fontId="77" fillId="0" borderId="0" xfId="3" applyFont="1" applyAlignment="1" applyProtection="1">
      <alignment horizontal="center" vertical="center"/>
    </xf>
    <xf numFmtId="176" fontId="76" fillId="0" borderId="0" xfId="3" applyFont="1" applyAlignment="1" applyProtection="1">
      <alignment horizontal="center" vertical="center"/>
    </xf>
    <xf numFmtId="176" fontId="64" fillId="0" borderId="137" xfId="3" applyFont="1" applyBorder="1" applyAlignment="1" applyProtection="1">
      <alignment horizontal="center" vertical="center"/>
    </xf>
    <xf numFmtId="176" fontId="64" fillId="0" borderId="107" xfId="3" applyFont="1" applyBorder="1" applyAlignment="1" applyProtection="1">
      <alignment horizontal="center" vertical="center"/>
    </xf>
    <xf numFmtId="176" fontId="64" fillId="0" borderId="133" xfId="3" applyFont="1" applyBorder="1" applyAlignment="1" applyProtection="1">
      <alignment horizontal="center" vertical="center"/>
    </xf>
    <xf numFmtId="176" fontId="64" fillId="0" borderId="132" xfId="3" applyFont="1" applyBorder="1" applyAlignment="1" applyProtection="1">
      <alignment horizontal="center" vertical="center"/>
    </xf>
    <xf numFmtId="176" fontId="64" fillId="0" borderId="129" xfId="3" applyFont="1" applyBorder="1" applyAlignment="1" applyProtection="1">
      <alignment horizontal="center" vertical="center"/>
    </xf>
    <xf numFmtId="176" fontId="64" fillId="0" borderId="109" xfId="3" applyFont="1" applyBorder="1" applyAlignment="1" applyProtection="1">
      <alignment horizontal="center" vertical="center"/>
    </xf>
    <xf numFmtId="176" fontId="71" fillId="0" borderId="0" xfId="3" applyFont="1" applyAlignment="1" applyProtection="1">
      <alignment horizontal="center" vertical="center"/>
    </xf>
    <xf numFmtId="0" fontId="74" fillId="0" borderId="0" xfId="0" applyFont="1" applyBorder="1" applyAlignment="1">
      <alignment horizontal="center" vertical="center"/>
    </xf>
    <xf numFmtId="0" fontId="13" fillId="2" borderId="53" xfId="0" applyFont="1" applyFill="1" applyBorder="1" applyAlignment="1">
      <alignment horizontal="center" vertical="center"/>
    </xf>
  </cellXfs>
  <cellStyles count="54">
    <cellStyle name="Background" xfId="23"/>
    <cellStyle name="Comma [0]" xfId="24"/>
    <cellStyle name="Comma_About" xfId="25"/>
    <cellStyle name="Currency [0]" xfId="26"/>
    <cellStyle name="Currency_About" xfId="27"/>
    <cellStyle name="Date" xfId="28"/>
    <cellStyle name="Fixed" xfId="29"/>
    <cellStyle name="Heading 1" xfId="30"/>
    <cellStyle name="Heading 2" xfId="31"/>
    <cellStyle name="Named.Cell" xfId="32"/>
    <cellStyle name="Normal_About" xfId="33"/>
    <cellStyle name="Not.In.Spec" xfId="34"/>
    <cellStyle name="Percent_APP" xfId="35"/>
    <cellStyle name="Run.Me" xfId="36"/>
    <cellStyle name="Sec.Major" xfId="37"/>
    <cellStyle name="Sec.Minor" xfId="38"/>
    <cellStyle name="Table.Heading" xfId="39"/>
    <cellStyle name="Total" xfId="40"/>
    <cellStyle name="一般" xfId="0" builtinId="0"/>
    <cellStyle name="一般 10" xfId="41"/>
    <cellStyle name="一般 10 2" xfId="43"/>
    <cellStyle name="一般 11" xfId="44"/>
    <cellStyle name="一般 11 2" xfId="45"/>
    <cellStyle name="一般 11 3" xfId="51"/>
    <cellStyle name="一般 12" xfId="46"/>
    <cellStyle name="一般 13" xfId="47"/>
    <cellStyle name="一般 2" xfId="3"/>
    <cellStyle name="一般 3" xfId="5"/>
    <cellStyle name="一般 4" xfId="6"/>
    <cellStyle name="一般 5" xfId="8"/>
    <cellStyle name="一般 6" xfId="10"/>
    <cellStyle name="一般 7" xfId="11"/>
    <cellStyle name="一般 7 2" xfId="15"/>
    <cellStyle name="一般 8" xfId="16"/>
    <cellStyle name="一般 9" xfId="1"/>
    <cellStyle name="千分位" xfId="52" builtinId="3"/>
    <cellStyle name="千分位 2" xfId="4"/>
    <cellStyle name="千分位 3" xfId="7"/>
    <cellStyle name="千分位 4" xfId="12"/>
    <cellStyle name="千分位 4 2" xfId="17"/>
    <cellStyle name="千分位 5" xfId="2"/>
    <cellStyle name="千分位 6" xfId="42"/>
    <cellStyle name="千分位 7" xfId="48"/>
    <cellStyle name="千分位[0] 2" xfId="49"/>
    <cellStyle name="百分比" xfId="53" builtinId="5"/>
    <cellStyle name="百分比 2" xfId="13"/>
    <cellStyle name="百分比 2 2" xfId="18"/>
    <cellStyle name="百分比 3" xfId="14"/>
    <cellStyle name="超連結" xfId="50" builtinId="8"/>
    <cellStyle name="黑底白字標題列" xfId="20"/>
    <cellStyle name="黑底白字標題列 2" xfId="21"/>
    <cellStyle name="黑底白字標題列 3" xfId="22"/>
    <cellStyle name="說明文字" xfId="19" builtinId="53" customBuiltin="1"/>
    <cellStyle name="隨後的超連結" xfId="9"/>
  </cellStyles>
  <dxfs count="0"/>
  <tableStyles count="0" defaultTableStyle="TableStyleMedium2" defaultPivotStyle="PivotStyleLight16"/>
  <colors>
    <mruColors>
      <color rgb="FFFFFFCC"/>
      <color rgb="FF0000FF"/>
      <color rgb="FF006600"/>
      <color rgb="FFCCFFCC"/>
      <color rgb="FFCCFF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externalLinkPath" Target="/&#31934;&#35488;&#24646;&#36920;/&#35506;&#31243;&#28310;&#20633;/Excel%202010/BIT/Excel%20&#25480;&#35506;%20Answer%20-%20&#26262;&#36523;&#21450;&#23637;&#31034;%20-%20&#26368;&#24460;&#25104;&#21697;%20-%20&#35079;&#35069;.xlsx" TargetMode="External"/><Relationship Id="rId2" Type="http://schemas.openxmlformats.org/officeDocument/2006/relationships/externalLinkPath" Target="/&#31934;&#35488;&#24646;&#36920;/&#35506;&#31243;&#28310;&#20633;/Excel%202010/BIT/Excel%20&#25480;&#35506;%20Answer%20-%20&#26262;&#36523;&#21450;&#23637;&#31034;%20-%20&#26368;&#24460;&#25104;&#21697;%20-%20&#35079;&#35069;.xlsx" TargetMode="External"/><Relationship Id="rId1" Type="http://schemas.openxmlformats.org/officeDocument/2006/relationships/externalLinkPath" Target="/&#31934;&#35488;&#24646;&#36920;/&#35506;&#31243;&#28310;&#20633;/Excel%202010/BIT/Excel%20&#25480;&#35506;%20Answer%20-%20&#26262;&#36523;&#21450;&#23637;&#31034;%20-%20&#26368;&#24460;&#25104;&#21697;%20-%20&#35079;&#35069;.xlsx" TargetMode="External"/><Relationship Id="rId5" Type="http://schemas.openxmlformats.org/officeDocument/2006/relationships/printerSettings" Target="../printerSettings/printerSettings20.bin"/><Relationship Id="rId4" Type="http://schemas.openxmlformats.org/officeDocument/2006/relationships/externalLinkPath" Target="/&#31934;&#35488;&#24646;&#36920;/&#35506;&#31243;&#28310;&#20633;/Excel%202010/BIT/Excel%20&#25480;&#35506;%20Answer%20-%20&#26262;&#36523;&#21450;&#23637;&#31034;%20-%20&#26368;&#24460;&#25104;&#21697;%20-%20&#35079;&#35069;.xlsx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2"/>
  <dimension ref="B1:AU32"/>
  <sheetViews>
    <sheetView topLeftCell="A10" workbookViewId="0">
      <selection activeCell="I27" sqref="I27"/>
    </sheetView>
  </sheetViews>
  <sheetFormatPr defaultColWidth="8.75" defaultRowHeight="19.899999999999999" customHeight="1"/>
  <cols>
    <col min="1" max="1" width="2.75" style="279" customWidth="1"/>
    <col min="2" max="2" width="8.75" style="279" customWidth="1"/>
    <col min="3" max="3" width="9.75" style="279" bestFit="1" customWidth="1"/>
    <col min="4" max="5" width="8.75" style="279"/>
    <col min="6" max="6" width="10.375" style="279" bestFit="1" customWidth="1"/>
    <col min="7" max="11" width="8.75" style="279"/>
    <col min="12" max="12" width="2.75" style="279" customWidth="1"/>
    <col min="13" max="15" width="10.75" style="279" customWidth="1"/>
    <col min="16" max="16" width="2.75" style="279" customWidth="1"/>
    <col min="17" max="21" width="8.75" style="279" customWidth="1"/>
    <col min="22" max="22" width="2.75" style="279" customWidth="1"/>
    <col min="23" max="27" width="6.75" style="280" customWidth="1"/>
    <col min="28" max="28" width="2.75" style="280" customWidth="1"/>
    <col min="29" max="33" width="6.75" style="280" customWidth="1"/>
    <col min="34" max="34" width="2.75" style="279" customWidth="1"/>
    <col min="35" max="41" width="7.75" style="279" customWidth="1"/>
    <col min="42" max="42" width="2.75" style="279" customWidth="1"/>
    <col min="43" max="16384" width="8.75" style="279"/>
  </cols>
  <sheetData>
    <row r="1" spans="2:47" ht="19.899999999999999" customHeight="1" thickBot="1"/>
    <row r="2" spans="2:47" ht="19.899999999999999" customHeight="1" thickTop="1" thickBot="1">
      <c r="B2" s="279" t="s">
        <v>467</v>
      </c>
      <c r="D2" s="408" t="s">
        <v>541</v>
      </c>
      <c r="F2" s="320">
        <v>41361</v>
      </c>
      <c r="H2" s="582" t="s">
        <v>606</v>
      </c>
      <c r="I2" s="585" t="s">
        <v>605</v>
      </c>
      <c r="J2" s="579" t="s">
        <v>473</v>
      </c>
      <c r="K2" s="587" t="s">
        <v>605</v>
      </c>
      <c r="M2" s="369">
        <v>1</v>
      </c>
      <c r="N2" s="358">
        <v>1</v>
      </c>
      <c r="O2" s="359">
        <v>1</v>
      </c>
      <c r="Q2" s="741" t="s">
        <v>617</v>
      </c>
      <c r="R2" s="741"/>
      <c r="S2" s="741"/>
      <c r="T2" s="741"/>
      <c r="U2" s="741"/>
      <c r="X2" s="322" t="s">
        <v>563</v>
      </c>
      <c r="Y2" s="742" t="s">
        <v>618</v>
      </c>
      <c r="Z2" s="742"/>
      <c r="AD2" s="322" t="s">
        <v>565</v>
      </c>
      <c r="AE2" s="742" t="s">
        <v>620</v>
      </c>
      <c r="AF2" s="742"/>
      <c r="AO2" s="333" t="s">
        <v>491</v>
      </c>
      <c r="AQ2" s="332" t="s">
        <v>502</v>
      </c>
      <c r="AR2" s="332" t="s">
        <v>498</v>
      </c>
      <c r="AS2" s="332" t="s">
        <v>499</v>
      </c>
      <c r="AT2" s="332" t="s">
        <v>500</v>
      </c>
      <c r="AU2" s="332" t="s">
        <v>501</v>
      </c>
    </row>
    <row r="3" spans="2:47" ht="19.899999999999999" customHeight="1">
      <c r="B3" s="321">
        <v>12345678902</v>
      </c>
      <c r="F3" s="279">
        <v>42000</v>
      </c>
      <c r="H3" s="583" t="s">
        <v>608</v>
      </c>
      <c r="I3" s="586" t="s">
        <v>607</v>
      </c>
      <c r="J3" s="580"/>
      <c r="K3" s="588" t="s">
        <v>607</v>
      </c>
      <c r="M3" s="363">
        <v>1</v>
      </c>
      <c r="N3" s="45">
        <v>1</v>
      </c>
      <c r="O3" s="360">
        <v>1</v>
      </c>
      <c r="Q3" s="324">
        <v>1</v>
      </c>
      <c r="R3" s="323">
        <v>11</v>
      </c>
      <c r="S3" s="323">
        <v>21</v>
      </c>
      <c r="T3" s="323">
        <v>31</v>
      </c>
      <c r="U3" s="325">
        <v>41</v>
      </c>
      <c r="W3" s="324"/>
      <c r="X3" s="323"/>
      <c r="Y3" s="323"/>
      <c r="Z3" s="323"/>
      <c r="AA3" s="325"/>
      <c r="AC3" s="324"/>
      <c r="AD3" s="323"/>
      <c r="AE3" s="323"/>
      <c r="AF3" s="323"/>
      <c r="AG3" s="325"/>
      <c r="AI3" s="334" t="s">
        <v>482</v>
      </c>
      <c r="AJ3" s="340">
        <v>1</v>
      </c>
      <c r="AK3" s="127">
        <v>3</v>
      </c>
      <c r="AL3" s="127">
        <v>5</v>
      </c>
      <c r="AM3" s="127">
        <v>7</v>
      </c>
      <c r="AN3" s="128">
        <v>9</v>
      </c>
      <c r="AO3" s="335"/>
      <c r="AQ3" s="280">
        <v>1</v>
      </c>
      <c r="AR3" s="354">
        <v>41361</v>
      </c>
      <c r="AS3" s="354">
        <v>41361</v>
      </c>
      <c r="AT3" s="354">
        <v>41361</v>
      </c>
      <c r="AU3" s="354">
        <v>41361</v>
      </c>
    </row>
    <row r="4" spans="2:47" ht="19.899999999999999" customHeight="1">
      <c r="H4" s="583" t="s">
        <v>610</v>
      </c>
      <c r="I4" s="586" t="s">
        <v>609</v>
      </c>
      <c r="J4" s="580"/>
      <c r="K4" s="588" t="s">
        <v>609</v>
      </c>
      <c r="M4" s="363">
        <v>1</v>
      </c>
      <c r="N4" s="45">
        <v>1</v>
      </c>
      <c r="O4" s="360">
        <v>1</v>
      </c>
      <c r="Q4" s="235">
        <v>2</v>
      </c>
      <c r="R4" s="326">
        <v>12</v>
      </c>
      <c r="S4" s="326">
        <v>22</v>
      </c>
      <c r="T4" s="326">
        <v>32</v>
      </c>
      <c r="U4" s="327">
        <v>42</v>
      </c>
      <c r="W4" s="235"/>
      <c r="X4" s="326"/>
      <c r="Y4" s="326"/>
      <c r="Z4" s="326"/>
      <c r="AA4" s="327"/>
      <c r="AC4" s="235"/>
      <c r="AD4" s="326"/>
      <c r="AE4" s="326"/>
      <c r="AF4" s="326"/>
      <c r="AG4" s="327"/>
      <c r="AI4" s="336" t="s">
        <v>484</v>
      </c>
      <c r="AJ4" s="120">
        <v>3</v>
      </c>
      <c r="AK4" s="121">
        <v>6</v>
      </c>
      <c r="AL4" s="121">
        <v>9</v>
      </c>
      <c r="AM4" s="121">
        <v>12</v>
      </c>
      <c r="AN4" s="122">
        <v>15</v>
      </c>
      <c r="AO4" s="337"/>
      <c r="AQ4" s="280">
        <v>3</v>
      </c>
      <c r="AR4" s="280"/>
    </row>
    <row r="5" spans="2:47" ht="19.899999999999999" customHeight="1" thickBot="1">
      <c r="B5" s="741" t="s">
        <v>602</v>
      </c>
      <c r="C5" s="741"/>
      <c r="D5" s="741"/>
      <c r="H5" s="583" t="s">
        <v>612</v>
      </c>
      <c r="I5" s="586" t="s">
        <v>611</v>
      </c>
      <c r="J5" s="580"/>
      <c r="K5" s="588" t="s">
        <v>611</v>
      </c>
      <c r="M5" s="364">
        <v>1</v>
      </c>
      <c r="N5" s="361">
        <v>1</v>
      </c>
      <c r="O5" s="362">
        <v>1</v>
      </c>
      <c r="Q5" s="235">
        <v>3</v>
      </c>
      <c r="R5" s="326">
        <v>13</v>
      </c>
      <c r="S5" s="326">
        <v>23</v>
      </c>
      <c r="T5" s="326">
        <v>33</v>
      </c>
      <c r="U5" s="327">
        <v>43</v>
      </c>
      <c r="W5" s="235"/>
      <c r="X5" s="326"/>
      <c r="Y5" s="326"/>
      <c r="Z5" s="326"/>
      <c r="AA5" s="327"/>
      <c r="AC5" s="235"/>
      <c r="AD5" s="326"/>
      <c r="AE5" s="326"/>
      <c r="AF5" s="326"/>
      <c r="AG5" s="327"/>
      <c r="AI5" s="336" t="s">
        <v>486</v>
      </c>
      <c r="AJ5" s="120">
        <v>5</v>
      </c>
      <c r="AK5" s="121">
        <v>9</v>
      </c>
      <c r="AL5" s="121">
        <v>13</v>
      </c>
      <c r="AM5" s="121">
        <v>17</v>
      </c>
      <c r="AN5" s="122">
        <v>21</v>
      </c>
      <c r="AO5" s="337"/>
    </row>
    <row r="6" spans="2:47" ht="19.899999999999999" customHeight="1" thickBot="1">
      <c r="B6" s="571">
        <v>10</v>
      </c>
      <c r="C6" s="568">
        <f>SUM(B6:B8)</f>
        <v>40</v>
      </c>
      <c r="D6" s="128">
        <f>SUM(B6:B8,"60")</f>
        <v>100</v>
      </c>
      <c r="H6" s="583" t="s">
        <v>614</v>
      </c>
      <c r="I6" s="326"/>
      <c r="J6" s="580"/>
      <c r="K6" s="588" t="s">
        <v>613</v>
      </c>
      <c r="M6" s="365">
        <v>1</v>
      </c>
      <c r="N6" s="280">
        <v>1</v>
      </c>
      <c r="O6" s="280">
        <v>1</v>
      </c>
      <c r="Q6" s="235">
        <v>4</v>
      </c>
      <c r="R6" s="326">
        <v>14</v>
      </c>
      <c r="S6" s="326">
        <v>24</v>
      </c>
      <c r="T6" s="326">
        <v>34</v>
      </c>
      <c r="U6" s="327">
        <v>44</v>
      </c>
      <c r="W6" s="235"/>
      <c r="X6" s="326"/>
      <c r="Y6" s="326"/>
      <c r="Z6" s="326"/>
      <c r="AA6" s="327"/>
      <c r="AC6" s="235"/>
      <c r="AD6" s="326"/>
      <c r="AE6" s="326"/>
      <c r="AF6" s="326"/>
      <c r="AG6" s="327"/>
      <c r="AI6" s="336" t="s">
        <v>488</v>
      </c>
      <c r="AJ6" s="120">
        <v>7</v>
      </c>
      <c r="AK6" s="121">
        <v>12</v>
      </c>
      <c r="AL6" s="121">
        <v>17</v>
      </c>
      <c r="AM6" s="121">
        <v>22</v>
      </c>
      <c r="AN6" s="122">
        <v>27</v>
      </c>
      <c r="AO6" s="337"/>
    </row>
    <row r="7" spans="2:47" ht="19.899999999999999" customHeight="1" thickTop="1" thickBot="1">
      <c r="B7" s="572" t="s">
        <v>466</v>
      </c>
      <c r="C7" s="569">
        <f>B6+B7+B8</f>
        <v>60</v>
      </c>
      <c r="D7" s="122"/>
      <c r="H7" s="583" t="s">
        <v>616</v>
      </c>
      <c r="I7" s="326"/>
      <c r="J7" s="580"/>
      <c r="K7" s="588" t="s">
        <v>615</v>
      </c>
      <c r="M7" s="372">
        <v>1</v>
      </c>
      <c r="N7" s="367">
        <v>1</v>
      </c>
      <c r="O7" s="368">
        <v>1</v>
      </c>
      <c r="Q7" s="235">
        <v>5</v>
      </c>
      <c r="R7" s="326">
        <v>15</v>
      </c>
      <c r="S7" s="329">
        <v>25</v>
      </c>
      <c r="T7" s="326">
        <v>35</v>
      </c>
      <c r="U7" s="327">
        <v>45</v>
      </c>
      <c r="W7" s="235"/>
      <c r="X7" s="326"/>
      <c r="Y7" s="326">
        <f>S7</f>
        <v>25</v>
      </c>
      <c r="Z7" s="326"/>
      <c r="AA7" s="327"/>
      <c r="AC7" s="235"/>
      <c r="AD7" s="326"/>
      <c r="AE7" s="326">
        <f>$S$7</f>
        <v>25</v>
      </c>
      <c r="AF7" s="326"/>
      <c r="AG7" s="327"/>
      <c r="AI7" s="338" t="s">
        <v>490</v>
      </c>
      <c r="AJ7" s="123">
        <v>9</v>
      </c>
      <c r="AK7" s="124">
        <v>15</v>
      </c>
      <c r="AL7" s="124">
        <v>21</v>
      </c>
      <c r="AM7" s="124">
        <v>27</v>
      </c>
      <c r="AN7" s="125">
        <v>33</v>
      </c>
      <c r="AO7" s="339"/>
    </row>
    <row r="8" spans="2:47" ht="19.899999999999999" customHeight="1" thickTop="1" thickBot="1">
      <c r="B8" s="573">
        <v>30</v>
      </c>
      <c r="C8" s="570">
        <f>B7/2</f>
        <v>10</v>
      </c>
      <c r="D8" s="125"/>
      <c r="H8" s="584" t="s">
        <v>606</v>
      </c>
      <c r="I8" s="577"/>
      <c r="J8" s="581"/>
      <c r="K8" s="578"/>
      <c r="M8" s="366">
        <v>1</v>
      </c>
      <c r="N8" s="280">
        <v>1</v>
      </c>
      <c r="O8" s="280">
        <v>1</v>
      </c>
      <c r="Q8" s="235">
        <v>6</v>
      </c>
      <c r="R8" s="326">
        <v>16</v>
      </c>
      <c r="S8" s="326">
        <v>26</v>
      </c>
      <c r="T8" s="326">
        <v>36</v>
      </c>
      <c r="U8" s="327">
        <v>46</v>
      </c>
      <c r="W8" s="235"/>
      <c r="X8" s="326"/>
      <c r="Y8" s="326"/>
      <c r="Z8" s="326"/>
      <c r="AA8" s="327"/>
      <c r="AC8" s="235"/>
      <c r="AD8" s="326"/>
      <c r="AE8" s="326"/>
      <c r="AF8" s="326"/>
      <c r="AG8" s="327"/>
    </row>
    <row r="9" spans="2:47" ht="19.899999999999999" customHeight="1" thickBot="1">
      <c r="Q9" s="235">
        <v>7</v>
      </c>
      <c r="R9" s="326">
        <v>17</v>
      </c>
      <c r="S9" s="326">
        <v>27</v>
      </c>
      <c r="T9" s="326">
        <v>37</v>
      </c>
      <c r="U9" s="327">
        <v>47</v>
      </c>
      <c r="W9" s="235"/>
      <c r="X9" s="326"/>
      <c r="Y9" s="326"/>
      <c r="Z9" s="326"/>
      <c r="AA9" s="327"/>
      <c r="AC9" s="235"/>
      <c r="AD9" s="326"/>
      <c r="AE9" s="326"/>
      <c r="AF9" s="326"/>
      <c r="AG9" s="327"/>
      <c r="AJ9" s="346" t="s">
        <v>481</v>
      </c>
      <c r="AK9" s="347" t="s">
        <v>483</v>
      </c>
      <c r="AL9" s="347" t="s">
        <v>485</v>
      </c>
      <c r="AM9" s="347" t="s">
        <v>487</v>
      </c>
      <c r="AN9" s="348" t="s">
        <v>489</v>
      </c>
    </row>
    <row r="10" spans="2:47" ht="19.899999999999999" customHeight="1" thickTop="1" thickBot="1">
      <c r="B10" s="576">
        <v>6</v>
      </c>
      <c r="C10" s="280" t="str">
        <f t="shared" ref="B10:J22" si="0">ADDRESS(ROW(),COLUMN())</f>
        <v>$C$10</v>
      </c>
      <c r="D10" s="280" t="str">
        <f t="shared" si="0"/>
        <v>$D$10</v>
      </c>
      <c r="E10" s="280" t="str">
        <f t="shared" si="0"/>
        <v>$E$10</v>
      </c>
      <c r="F10" s="575" t="s">
        <v>603</v>
      </c>
      <c r="G10" s="280" t="str">
        <f t="shared" si="0"/>
        <v>$G$10</v>
      </c>
      <c r="H10" s="280" t="str">
        <f t="shared" si="0"/>
        <v>$H$10</v>
      </c>
      <c r="I10" s="280" t="str">
        <f t="shared" si="0"/>
        <v>$I$10</v>
      </c>
      <c r="J10" s="576">
        <v>7</v>
      </c>
      <c r="K10" s="280"/>
      <c r="M10" s="332" t="s">
        <v>537</v>
      </c>
      <c r="N10" s="332" t="s">
        <v>538</v>
      </c>
      <c r="O10" s="332" t="s">
        <v>539</v>
      </c>
      <c r="Q10" s="235">
        <v>8</v>
      </c>
      <c r="R10" s="326">
        <v>18</v>
      </c>
      <c r="S10" s="326">
        <v>28</v>
      </c>
      <c r="T10" s="326">
        <v>38</v>
      </c>
      <c r="U10" s="327">
        <v>48</v>
      </c>
      <c r="W10" s="235"/>
      <c r="X10" s="326"/>
      <c r="Y10" s="326"/>
      <c r="Z10" s="326"/>
      <c r="AA10" s="327"/>
      <c r="AC10" s="235"/>
      <c r="AD10" s="326"/>
      <c r="AE10" s="326"/>
      <c r="AF10" s="326"/>
      <c r="AG10" s="327"/>
      <c r="AJ10" s="117">
        <v>1</v>
      </c>
      <c r="AK10" s="118">
        <v>3</v>
      </c>
      <c r="AL10" s="118">
        <v>5</v>
      </c>
      <c r="AM10" s="118">
        <v>7</v>
      </c>
      <c r="AN10" s="119">
        <v>9</v>
      </c>
    </row>
    <row r="11" spans="2:47" ht="19.899999999999999" customHeight="1" thickTop="1" thickBot="1">
      <c r="B11" s="280" t="str">
        <f t="shared" si="0"/>
        <v>$B$11</v>
      </c>
      <c r="C11" s="280" t="str">
        <f t="shared" si="0"/>
        <v>$C$11</v>
      </c>
      <c r="D11" s="280" t="str">
        <f t="shared" si="0"/>
        <v>$D$11</v>
      </c>
      <c r="E11" s="280" t="str">
        <f t="shared" si="0"/>
        <v>$E$11</v>
      </c>
      <c r="F11" s="280" t="str">
        <f t="shared" si="0"/>
        <v>$F$11</v>
      </c>
      <c r="G11" s="280" t="str">
        <f t="shared" si="0"/>
        <v>$G$11</v>
      </c>
      <c r="H11" s="280" t="str">
        <f t="shared" si="0"/>
        <v>$H$11</v>
      </c>
      <c r="I11" s="280" t="str">
        <f t="shared" si="0"/>
        <v>$I$11</v>
      </c>
      <c r="J11" s="280" t="str">
        <f t="shared" si="0"/>
        <v>$J$11</v>
      </c>
      <c r="K11" s="280"/>
      <c r="M11" s="370">
        <f>SUM(M2:O5)</f>
        <v>12</v>
      </c>
      <c r="N11" s="371">
        <f>SUM(M2:M5,O3:O5)</f>
        <v>7</v>
      </c>
      <c r="O11" s="372">
        <f>SUM(M2:M8 M7:O7)</f>
        <v>1</v>
      </c>
      <c r="Q11" s="330">
        <v>9</v>
      </c>
      <c r="R11" s="328">
        <v>19</v>
      </c>
      <c r="S11" s="328">
        <v>29</v>
      </c>
      <c r="T11" s="328">
        <v>39</v>
      </c>
      <c r="U11" s="331">
        <v>49</v>
      </c>
      <c r="W11" s="330"/>
      <c r="X11" s="328"/>
      <c r="Y11" s="328"/>
      <c r="Z11" s="328"/>
      <c r="AA11" s="331"/>
      <c r="AC11" s="330"/>
      <c r="AD11" s="328"/>
      <c r="AE11" s="328"/>
      <c r="AF11" s="328"/>
      <c r="AG11" s="331"/>
      <c r="AJ11" s="120">
        <v>3</v>
      </c>
      <c r="AK11" s="121">
        <v>6</v>
      </c>
      <c r="AL11" s="121">
        <v>9</v>
      </c>
      <c r="AM11" s="121">
        <v>12</v>
      </c>
      <c r="AN11" s="122">
        <v>15</v>
      </c>
    </row>
    <row r="12" spans="2:47" ht="19.899999999999999" customHeight="1" thickTop="1" thickBot="1">
      <c r="B12" s="280" t="str">
        <f t="shared" si="0"/>
        <v>$B$12</v>
      </c>
      <c r="C12" s="280" t="str">
        <f t="shared" si="0"/>
        <v>$C$12</v>
      </c>
      <c r="D12" s="280" t="str">
        <f t="shared" si="0"/>
        <v>$D$12</v>
      </c>
      <c r="E12" s="280" t="str">
        <f t="shared" si="0"/>
        <v>$E$12</v>
      </c>
      <c r="F12" s="576">
        <v>1</v>
      </c>
      <c r="G12" s="280" t="str">
        <f t="shared" si="0"/>
        <v>$G$12</v>
      </c>
      <c r="H12" s="280" t="str">
        <f t="shared" si="0"/>
        <v>$H$12</v>
      </c>
      <c r="I12" s="280" t="str">
        <f t="shared" si="0"/>
        <v>$I$12</v>
      </c>
      <c r="J12" s="280" t="str">
        <f t="shared" si="0"/>
        <v>$J$12</v>
      </c>
      <c r="K12" s="280"/>
      <c r="AJ12" s="120">
        <v>5</v>
      </c>
      <c r="AK12" s="121">
        <v>9</v>
      </c>
      <c r="AL12" s="121">
        <v>13</v>
      </c>
      <c r="AM12" s="121">
        <v>17</v>
      </c>
      <c r="AN12" s="122">
        <v>21</v>
      </c>
    </row>
    <row r="13" spans="2:47" ht="19.899999999999999" customHeight="1" thickBot="1">
      <c r="B13" s="280" t="str">
        <f t="shared" si="0"/>
        <v>$B$13</v>
      </c>
      <c r="C13" s="280"/>
      <c r="D13" s="280"/>
      <c r="E13" s="280"/>
      <c r="F13" s="280"/>
      <c r="G13" s="280"/>
      <c r="I13" s="280" t="str">
        <f t="shared" si="0"/>
        <v>$I$13</v>
      </c>
      <c r="J13" s="280" t="str">
        <f t="shared" si="0"/>
        <v>$J$13</v>
      </c>
      <c r="K13" s="280"/>
      <c r="M13" s="280" t="s">
        <v>474</v>
      </c>
      <c r="N13" s="280" t="s">
        <v>475</v>
      </c>
      <c r="O13" s="280" t="str">
        <f>M13&amp;N13</f>
        <v>TuDoCat</v>
      </c>
      <c r="X13" s="322" t="s">
        <v>564</v>
      </c>
      <c r="Y13" s="589" t="s">
        <v>619</v>
      </c>
      <c r="Z13" s="589"/>
      <c r="AD13" s="322" t="s">
        <v>566</v>
      </c>
      <c r="AE13" s="589" t="s">
        <v>621</v>
      </c>
      <c r="AF13" s="589"/>
      <c r="AJ13" s="120">
        <v>7</v>
      </c>
      <c r="AK13" s="121">
        <v>12</v>
      </c>
      <c r="AL13" s="121">
        <v>17</v>
      </c>
      <c r="AM13" s="121">
        <v>22</v>
      </c>
      <c r="AN13" s="122">
        <v>27</v>
      </c>
    </row>
    <row r="14" spans="2:47" ht="19.899999999999999" customHeight="1" thickBot="1">
      <c r="B14" s="280" t="str">
        <f t="shared" si="0"/>
        <v>$B$14</v>
      </c>
      <c r="C14" s="280"/>
      <c r="D14" s="280"/>
      <c r="E14" s="280"/>
      <c r="F14" s="280"/>
      <c r="G14" s="280"/>
      <c r="I14" s="280" t="str">
        <f t="shared" si="0"/>
        <v>$I$14</v>
      </c>
      <c r="J14" s="280" t="str">
        <f t="shared" si="0"/>
        <v>$J$14</v>
      </c>
      <c r="K14" s="280"/>
      <c r="M14" s="280" t="s">
        <v>562</v>
      </c>
      <c r="N14" s="280">
        <v>99</v>
      </c>
      <c r="O14" s="280" t="str">
        <f>M14&amp;N14</f>
        <v>No. = 99</v>
      </c>
      <c r="Q14" s="593">
        <v>1</v>
      </c>
      <c r="R14" s="594">
        <v>2</v>
      </c>
      <c r="S14" s="595">
        <v>3</v>
      </c>
      <c r="T14" s="596">
        <v>4</v>
      </c>
      <c r="U14" s="597">
        <v>5</v>
      </c>
      <c r="W14" s="324"/>
      <c r="X14" s="323"/>
      <c r="Y14" s="323"/>
      <c r="Z14" s="323"/>
      <c r="AA14" s="325"/>
      <c r="AC14" s="324"/>
      <c r="AD14" s="323"/>
      <c r="AE14" s="323"/>
      <c r="AF14" s="323"/>
      <c r="AG14" s="325"/>
      <c r="AJ14" s="341">
        <v>9</v>
      </c>
      <c r="AK14" s="342">
        <v>15</v>
      </c>
      <c r="AL14" s="342">
        <v>21</v>
      </c>
      <c r="AM14" s="342">
        <v>27</v>
      </c>
      <c r="AN14" s="343">
        <v>33</v>
      </c>
    </row>
    <row r="15" spans="2:47" ht="19.899999999999999" customHeight="1" thickBot="1">
      <c r="B15" s="280" t="str">
        <f t="shared" si="0"/>
        <v>$B$15</v>
      </c>
      <c r="C15" s="280"/>
      <c r="D15" s="280" t="str">
        <f t="shared" si="0"/>
        <v>$D$15</v>
      </c>
      <c r="E15" s="280" t="str">
        <f t="shared" si="0"/>
        <v>$E$15</v>
      </c>
      <c r="F15" s="576">
        <v>2</v>
      </c>
      <c r="G15" s="280"/>
      <c r="I15" s="280" t="str">
        <f t="shared" si="0"/>
        <v>$I$15</v>
      </c>
      <c r="J15" s="280" t="str">
        <f t="shared" si="0"/>
        <v>$J$15</v>
      </c>
      <c r="K15" s="280"/>
      <c r="Q15" s="598">
        <v>6</v>
      </c>
      <c r="R15" s="599">
        <v>7</v>
      </c>
      <c r="S15" s="600">
        <v>8</v>
      </c>
      <c r="T15" s="601">
        <v>9</v>
      </c>
      <c r="U15" s="602">
        <v>10</v>
      </c>
      <c r="W15" s="235"/>
      <c r="X15" s="326"/>
      <c r="Y15" s="326"/>
      <c r="Z15" s="326"/>
      <c r="AA15" s="327"/>
      <c r="AC15" s="235"/>
      <c r="AD15" s="326"/>
      <c r="AE15" s="326"/>
      <c r="AF15" s="326"/>
      <c r="AG15" s="327"/>
      <c r="AI15" s="333" t="s">
        <v>491</v>
      </c>
      <c r="AJ15" s="396"/>
      <c r="AK15" s="397"/>
      <c r="AL15" s="397"/>
      <c r="AM15" s="397"/>
      <c r="AN15" s="398"/>
    </row>
    <row r="16" spans="2:47" ht="19.899999999999999" customHeight="1" thickBot="1">
      <c r="B16" s="280" t="str">
        <f t="shared" si="0"/>
        <v>$B$16</v>
      </c>
      <c r="C16" s="280"/>
      <c r="D16" s="280" t="str">
        <f t="shared" si="0"/>
        <v>$D$16</v>
      </c>
      <c r="E16" s="280" t="str">
        <f t="shared" si="0"/>
        <v>$E$16</v>
      </c>
      <c r="F16" s="280" t="str">
        <f t="shared" si="0"/>
        <v>$F$16</v>
      </c>
      <c r="G16" s="280"/>
      <c r="I16" s="280" t="str">
        <f t="shared" si="0"/>
        <v>$I$16</v>
      </c>
      <c r="J16" s="280" t="str">
        <f t="shared" si="0"/>
        <v>$J$16</v>
      </c>
      <c r="K16" s="280"/>
      <c r="M16" s="332" t="s">
        <v>476</v>
      </c>
      <c r="Q16" s="603">
        <v>11</v>
      </c>
      <c r="R16" s="604">
        <v>12</v>
      </c>
      <c r="S16" s="605">
        <v>13</v>
      </c>
      <c r="T16" s="606">
        <v>14</v>
      </c>
      <c r="U16" s="607">
        <v>15</v>
      </c>
      <c r="W16" s="235"/>
      <c r="X16" s="326"/>
      <c r="Y16" s="326"/>
      <c r="Z16" s="326"/>
      <c r="AA16" s="327"/>
      <c r="AC16" s="235"/>
      <c r="AD16" s="326"/>
      <c r="AE16" s="326"/>
      <c r="AF16" s="326"/>
      <c r="AG16" s="327"/>
    </row>
    <row r="17" spans="2:41" ht="19.899999999999999" customHeight="1" thickBot="1">
      <c r="B17" s="280" t="str">
        <f t="shared" si="0"/>
        <v>$B$17</v>
      </c>
      <c r="C17" s="280"/>
      <c r="D17" s="280" t="str">
        <f t="shared" si="0"/>
        <v>$D$17</v>
      </c>
      <c r="E17" s="280" t="str">
        <f t="shared" si="0"/>
        <v>$E$17</v>
      </c>
      <c r="F17" s="576">
        <v>3</v>
      </c>
      <c r="G17" s="280"/>
      <c r="I17" s="280" t="str">
        <f t="shared" si="0"/>
        <v>$I$17</v>
      </c>
      <c r="J17" s="280" t="str">
        <f t="shared" si="0"/>
        <v>$J$17</v>
      </c>
      <c r="K17" s="280"/>
      <c r="M17" s="332" t="s">
        <v>477</v>
      </c>
      <c r="Q17" s="608">
        <v>16</v>
      </c>
      <c r="R17" s="609">
        <v>17</v>
      </c>
      <c r="S17" s="610">
        <v>18</v>
      </c>
      <c r="T17" s="611">
        <v>19</v>
      </c>
      <c r="U17" s="612">
        <v>20</v>
      </c>
      <c r="W17" s="235"/>
      <c r="X17" s="326"/>
      <c r="Y17" s="326"/>
      <c r="Z17" s="326"/>
      <c r="AA17" s="327"/>
      <c r="AC17" s="235"/>
      <c r="AD17" s="326"/>
      <c r="AE17" s="326"/>
      <c r="AF17" s="326"/>
      <c r="AG17" s="327"/>
      <c r="AI17" s="353" t="s">
        <v>497</v>
      </c>
      <c r="AJ17" s="350" t="s">
        <v>492</v>
      </c>
      <c r="AK17" s="351" t="s">
        <v>493</v>
      </c>
      <c r="AL17" s="351" t="s">
        <v>494</v>
      </c>
      <c r="AM17" s="351" t="s">
        <v>495</v>
      </c>
      <c r="AN17" s="352" t="s">
        <v>496</v>
      </c>
      <c r="AO17" s="349" t="s">
        <v>491</v>
      </c>
    </row>
    <row r="18" spans="2:41" ht="19.899999999999999" customHeight="1">
      <c r="B18" s="280" t="str">
        <f t="shared" si="0"/>
        <v>$B$18</v>
      </c>
      <c r="C18" s="280"/>
      <c r="D18" s="280"/>
      <c r="E18" s="280"/>
      <c r="F18" s="280"/>
      <c r="G18" s="280"/>
      <c r="I18" s="280" t="str">
        <f t="shared" si="0"/>
        <v>$I$18</v>
      </c>
      <c r="J18" s="280" t="str">
        <f t="shared" si="0"/>
        <v>$J$18</v>
      </c>
      <c r="K18" s="280"/>
      <c r="M18" s="332" t="s">
        <v>478</v>
      </c>
      <c r="O18" s="280"/>
      <c r="P18" s="280"/>
      <c r="Q18" s="613">
        <v>21</v>
      </c>
      <c r="R18" s="614">
        <v>22</v>
      </c>
      <c r="S18" s="615">
        <v>23</v>
      </c>
      <c r="T18" s="616">
        <v>24</v>
      </c>
      <c r="U18" s="617">
        <v>25</v>
      </c>
      <c r="W18" s="235"/>
      <c r="X18" s="326"/>
      <c r="Y18" s="326">
        <f>$S7</f>
        <v>25</v>
      </c>
      <c r="Z18" s="326"/>
      <c r="AA18" s="327"/>
      <c r="AC18" s="235"/>
      <c r="AD18" s="326"/>
      <c r="AE18" s="326">
        <f>S$7</f>
        <v>25</v>
      </c>
      <c r="AF18" s="326"/>
      <c r="AG18" s="327"/>
      <c r="AI18" s="344" t="s">
        <v>482</v>
      </c>
      <c r="AJ18" s="117">
        <v>1</v>
      </c>
      <c r="AK18" s="118">
        <v>3</v>
      </c>
      <c r="AL18" s="118">
        <v>5</v>
      </c>
      <c r="AM18" s="118">
        <v>7</v>
      </c>
      <c r="AN18" s="119">
        <v>9</v>
      </c>
      <c r="AO18" s="345"/>
    </row>
    <row r="19" spans="2:41" ht="19.899999999999999" customHeight="1" thickBot="1">
      <c r="B19" s="280" t="str">
        <f t="shared" si="0"/>
        <v>$B$19</v>
      </c>
      <c r="C19" s="280"/>
      <c r="D19" s="280"/>
      <c r="E19" s="280"/>
      <c r="F19" s="280"/>
      <c r="G19" s="280"/>
      <c r="I19" s="280" t="str">
        <f t="shared" si="0"/>
        <v>$I$19</v>
      </c>
      <c r="J19" s="280" t="str">
        <f t="shared" si="0"/>
        <v>$J$19</v>
      </c>
      <c r="K19" s="280"/>
      <c r="M19" s="332" t="s">
        <v>479</v>
      </c>
      <c r="O19" s="280"/>
      <c r="P19" s="280"/>
      <c r="Q19" s="618">
        <v>26</v>
      </c>
      <c r="R19" s="619">
        <v>27</v>
      </c>
      <c r="S19" s="620">
        <v>28</v>
      </c>
      <c r="T19" s="621">
        <v>29</v>
      </c>
      <c r="U19" s="622">
        <v>30</v>
      </c>
      <c r="W19" s="235"/>
      <c r="X19" s="326"/>
      <c r="Y19" s="326"/>
      <c r="Z19" s="326"/>
      <c r="AA19" s="327"/>
      <c r="AC19" s="235"/>
      <c r="AD19" s="326"/>
      <c r="AE19" s="326"/>
      <c r="AF19" s="326"/>
      <c r="AG19" s="327"/>
      <c r="AI19" s="336" t="s">
        <v>484</v>
      </c>
      <c r="AJ19" s="120">
        <v>3</v>
      </c>
      <c r="AK19" s="121">
        <v>6</v>
      </c>
      <c r="AL19" s="121">
        <v>9</v>
      </c>
      <c r="AM19" s="121">
        <v>12</v>
      </c>
      <c r="AN19" s="122">
        <v>15</v>
      </c>
      <c r="AO19" s="337"/>
    </row>
    <row r="20" spans="2:41" ht="19.899999999999999" customHeight="1" thickBot="1">
      <c r="B20" s="576">
        <v>5</v>
      </c>
      <c r="C20" s="280" t="str">
        <f t="shared" si="0"/>
        <v>$C$20</v>
      </c>
      <c r="D20" s="280" t="str">
        <f t="shared" si="0"/>
        <v>$D$20</v>
      </c>
      <c r="E20" s="280" t="str">
        <f t="shared" si="0"/>
        <v>$E$20</v>
      </c>
      <c r="F20" s="576">
        <v>4</v>
      </c>
      <c r="G20" s="280" t="str">
        <f t="shared" si="0"/>
        <v>$G$20</v>
      </c>
      <c r="H20" s="280" t="str">
        <f t="shared" si="0"/>
        <v>$H$20</v>
      </c>
      <c r="I20" s="280" t="str">
        <f t="shared" si="0"/>
        <v>$I$20</v>
      </c>
      <c r="J20" s="280" t="str">
        <f t="shared" si="0"/>
        <v>$J$20</v>
      </c>
      <c r="K20" s="280"/>
      <c r="M20" s="332" t="s">
        <v>480</v>
      </c>
      <c r="O20" s="280"/>
      <c r="P20" s="280"/>
      <c r="Q20" s="623">
        <v>31</v>
      </c>
      <c r="R20" s="624">
        <v>32</v>
      </c>
      <c r="S20" s="625">
        <v>33</v>
      </c>
      <c r="T20" s="626">
        <v>34</v>
      </c>
      <c r="U20" s="627">
        <v>35</v>
      </c>
      <c r="W20" s="235"/>
      <c r="X20" s="326"/>
      <c r="Y20" s="326"/>
      <c r="Z20" s="326"/>
      <c r="AA20" s="327"/>
      <c r="AC20" s="235"/>
      <c r="AD20" s="326"/>
      <c r="AE20" s="326"/>
      <c r="AF20" s="326"/>
      <c r="AG20" s="327"/>
      <c r="AI20" s="336" t="s">
        <v>486</v>
      </c>
      <c r="AJ20" s="120">
        <v>5</v>
      </c>
      <c r="AK20" s="121">
        <v>9</v>
      </c>
      <c r="AL20" s="121">
        <v>13</v>
      </c>
      <c r="AM20" s="121">
        <v>17</v>
      </c>
      <c r="AN20" s="122">
        <v>21</v>
      </c>
      <c r="AO20" s="337"/>
    </row>
    <row r="21" spans="2:41" ht="19.899999999999999" customHeight="1" thickBot="1">
      <c r="B21" s="280" t="str">
        <f t="shared" si="0"/>
        <v>$B$21</v>
      </c>
      <c r="C21" s="280" t="str">
        <f t="shared" si="0"/>
        <v>$C$21</v>
      </c>
      <c r="D21" s="280" t="str">
        <f t="shared" si="0"/>
        <v>$D$21</v>
      </c>
      <c r="E21" s="280" t="str">
        <f t="shared" si="0"/>
        <v>$E$21</v>
      </c>
      <c r="F21" s="280" t="str">
        <f t="shared" si="0"/>
        <v>$F$21</v>
      </c>
      <c r="G21" s="280" t="str">
        <f t="shared" si="0"/>
        <v>$G$21</v>
      </c>
      <c r="H21" s="280" t="str">
        <f t="shared" si="0"/>
        <v>$H$21</v>
      </c>
      <c r="I21" s="280" t="str">
        <f t="shared" si="0"/>
        <v>$I$21</v>
      </c>
      <c r="J21" s="280" t="str">
        <f t="shared" si="0"/>
        <v>$J$21</v>
      </c>
      <c r="K21" s="280"/>
      <c r="O21" s="280"/>
      <c r="P21" s="280"/>
      <c r="Q21" s="628">
        <v>36</v>
      </c>
      <c r="R21" s="629">
        <v>37</v>
      </c>
      <c r="S21" s="630">
        <v>38</v>
      </c>
      <c r="T21" s="631">
        <v>39</v>
      </c>
      <c r="U21" s="632">
        <v>40</v>
      </c>
      <c r="W21" s="235"/>
      <c r="X21" s="326"/>
      <c r="Y21" s="326"/>
      <c r="Z21" s="326"/>
      <c r="AA21" s="327"/>
      <c r="AC21" s="235"/>
      <c r="AD21" s="326"/>
      <c r="AE21" s="326"/>
      <c r="AF21" s="326"/>
      <c r="AG21" s="327"/>
      <c r="AI21" s="336" t="s">
        <v>488</v>
      </c>
      <c r="AJ21" s="120">
        <v>7</v>
      </c>
      <c r="AK21" s="121">
        <v>12</v>
      </c>
      <c r="AL21" s="121">
        <v>17</v>
      </c>
      <c r="AM21" s="121">
        <v>22</v>
      </c>
      <c r="AN21" s="122">
        <v>27</v>
      </c>
      <c r="AO21" s="337"/>
    </row>
    <row r="22" spans="2:41" ht="19.899999999999999" customHeight="1" thickTop="1" thickBot="1">
      <c r="B22" s="280" t="str">
        <f t="shared" si="0"/>
        <v>$B$22</v>
      </c>
      <c r="C22" s="280" t="str">
        <f t="shared" si="0"/>
        <v>$C$22</v>
      </c>
      <c r="D22" s="280" t="str">
        <f t="shared" si="0"/>
        <v>$D$22</v>
      </c>
      <c r="E22" s="280" t="str">
        <f t="shared" si="0"/>
        <v>$E$22</v>
      </c>
      <c r="F22" s="280" t="str">
        <f t="shared" si="0"/>
        <v>$F$22</v>
      </c>
      <c r="G22" s="280" t="str">
        <f t="shared" si="0"/>
        <v>$G$22</v>
      </c>
      <c r="H22" s="280" t="str">
        <f t="shared" si="0"/>
        <v>$H$22</v>
      </c>
      <c r="I22" s="280" t="str">
        <f t="shared" si="0"/>
        <v>$I$22</v>
      </c>
      <c r="J22" s="574" t="s">
        <v>604</v>
      </c>
      <c r="K22" s="280"/>
      <c r="O22" s="280"/>
      <c r="P22" s="280"/>
      <c r="Q22" s="633">
        <v>41</v>
      </c>
      <c r="R22" s="634">
        <v>42</v>
      </c>
      <c r="S22" s="635">
        <v>43</v>
      </c>
      <c r="T22" s="636">
        <v>44</v>
      </c>
      <c r="U22" s="637">
        <v>45</v>
      </c>
      <c r="W22" s="330"/>
      <c r="X22" s="328"/>
      <c r="Y22" s="328"/>
      <c r="Z22" s="328"/>
      <c r="AA22" s="331"/>
      <c r="AC22" s="330"/>
      <c r="AD22" s="328"/>
      <c r="AE22" s="328"/>
      <c r="AF22" s="328"/>
      <c r="AG22" s="331"/>
      <c r="AI22" s="338" t="s">
        <v>490</v>
      </c>
      <c r="AJ22" s="341">
        <v>9</v>
      </c>
      <c r="AK22" s="342">
        <v>15</v>
      </c>
      <c r="AL22" s="342">
        <v>21</v>
      </c>
      <c r="AM22" s="342">
        <v>27</v>
      </c>
      <c r="AN22" s="343">
        <v>33</v>
      </c>
      <c r="AO22" s="339"/>
    </row>
    <row r="23" spans="2:41" ht="19.899999999999999" customHeight="1" thickTop="1" thickBot="1">
      <c r="Q23" s="638">
        <v>46</v>
      </c>
      <c r="R23" s="639">
        <v>47</v>
      </c>
      <c r="S23" s="640">
        <v>48</v>
      </c>
      <c r="T23" s="641">
        <v>49</v>
      </c>
      <c r="U23" s="642">
        <v>50</v>
      </c>
      <c r="AI23" s="333" t="s">
        <v>491</v>
      </c>
      <c r="AJ23" s="396"/>
      <c r="AK23" s="397"/>
      <c r="AL23" s="397"/>
      <c r="AM23" s="397"/>
      <c r="AN23" s="398"/>
      <c r="AO23" s="399"/>
    </row>
    <row r="24" spans="2:41" ht="19.899999999999999" customHeight="1" thickBot="1">
      <c r="Q24" s="643">
        <v>51</v>
      </c>
      <c r="R24" s="644">
        <v>52</v>
      </c>
      <c r="S24" s="645">
        <v>53</v>
      </c>
      <c r="T24" s="646">
        <v>54</v>
      </c>
      <c r="U24" s="647">
        <v>55</v>
      </c>
    </row>
    <row r="25" spans="2:41" ht="19.899999999999999" customHeight="1" thickBot="1">
      <c r="B25" s="733">
        <v>123</v>
      </c>
      <c r="C25" s="734"/>
      <c r="D25" s="743">
        <v>1500</v>
      </c>
      <c r="E25" s="744"/>
      <c r="G25" s="280">
        <v>1</v>
      </c>
      <c r="H25" s="280" t="s">
        <v>470</v>
      </c>
      <c r="I25" s="280" t="s">
        <v>471</v>
      </c>
      <c r="J25" s="280" t="s">
        <v>472</v>
      </c>
      <c r="Q25" s="648">
        <v>56</v>
      </c>
      <c r="R25" s="649"/>
      <c r="S25" s="649"/>
      <c r="T25" s="649"/>
      <c r="U25" s="650"/>
    </row>
    <row r="26" spans="2:41" ht="19.899999999999999" customHeight="1" thickBot="1">
      <c r="B26" s="735">
        <v>-123</v>
      </c>
      <c r="C26" s="736"/>
      <c r="D26" s="727">
        <v>-1500</v>
      </c>
      <c r="E26" s="728"/>
    </row>
    <row r="27" spans="2:41" ht="19.899999999999999" customHeight="1" thickBot="1">
      <c r="B27" s="737">
        <v>0</v>
      </c>
      <c r="C27" s="738"/>
      <c r="D27" s="729">
        <v>5</v>
      </c>
      <c r="E27" s="730"/>
      <c r="Q27" s="651"/>
      <c r="R27" s="652" t="s">
        <v>632</v>
      </c>
      <c r="S27" s="653" t="s">
        <v>633</v>
      </c>
      <c r="T27" s="654" t="s">
        <v>634</v>
      </c>
      <c r="U27" s="655" t="s">
        <v>631</v>
      </c>
    </row>
    <row r="28" spans="2:41" ht="19.899999999999999" customHeight="1" thickBot="1">
      <c r="B28" s="739" t="s">
        <v>468</v>
      </c>
      <c r="C28" s="740"/>
      <c r="D28" s="731" t="s">
        <v>469</v>
      </c>
      <c r="E28" s="732"/>
      <c r="Q28" s="656" t="s">
        <v>627</v>
      </c>
      <c r="R28" s="659">
        <v>200</v>
      </c>
      <c r="S28" s="118">
        <v>558</v>
      </c>
      <c r="T28" s="660">
        <v>100</v>
      </c>
      <c r="U28" s="664"/>
    </row>
    <row r="29" spans="2:41" ht="19.899999999999999" customHeight="1" thickBot="1">
      <c r="Q29" s="657" t="s">
        <v>628</v>
      </c>
      <c r="R29" s="569">
        <v>478</v>
      </c>
      <c r="S29" s="121">
        <v>721</v>
      </c>
      <c r="T29" s="661">
        <v>170</v>
      </c>
      <c r="U29" s="665"/>
    </row>
    <row r="30" spans="2:41" ht="19.899999999999999" customHeight="1">
      <c r="B30" s="748">
        <v>123</v>
      </c>
      <c r="C30" s="748"/>
      <c r="D30" s="745" t="s">
        <v>623</v>
      </c>
      <c r="E30" s="745"/>
      <c r="Q30" s="657" t="s">
        <v>629</v>
      </c>
      <c r="R30" s="569">
        <v>114</v>
      </c>
      <c r="S30" s="121">
        <v>477</v>
      </c>
      <c r="T30" s="661">
        <v>168</v>
      </c>
      <c r="U30" s="665"/>
    </row>
    <row r="31" spans="2:41" ht="19.899999999999999" customHeight="1" thickBot="1">
      <c r="B31" s="749">
        <v>123</v>
      </c>
      <c r="C31" s="749"/>
      <c r="D31" s="746" t="s">
        <v>624</v>
      </c>
      <c r="E31" s="746"/>
      <c r="Q31" s="658" t="s">
        <v>630</v>
      </c>
      <c r="R31" s="662">
        <v>145</v>
      </c>
      <c r="S31" s="342">
        <v>580</v>
      </c>
      <c r="T31" s="663">
        <v>155</v>
      </c>
      <c r="U31" s="666"/>
    </row>
    <row r="32" spans="2:41" ht="19.899999999999999" customHeight="1" thickBot="1">
      <c r="B32" s="750">
        <v>123</v>
      </c>
      <c r="C32" s="750"/>
      <c r="D32" s="747" t="s">
        <v>625</v>
      </c>
      <c r="E32" s="747"/>
      <c r="Q32" s="655" t="s">
        <v>631</v>
      </c>
      <c r="R32" s="668"/>
      <c r="S32" s="669"/>
      <c r="T32" s="670"/>
      <c r="U32" s="667"/>
    </row>
  </sheetData>
  <mergeCells count="18">
    <mergeCell ref="D30:E30"/>
    <mergeCell ref="D31:E31"/>
    <mergeCell ref="D32:E32"/>
    <mergeCell ref="B30:C30"/>
    <mergeCell ref="B31:C31"/>
    <mergeCell ref="B32:C32"/>
    <mergeCell ref="Q2:U2"/>
    <mergeCell ref="Y2:Z2"/>
    <mergeCell ref="AE2:AF2"/>
    <mergeCell ref="B5:D5"/>
    <mergeCell ref="D25:E25"/>
    <mergeCell ref="D26:E26"/>
    <mergeCell ref="D27:E27"/>
    <mergeCell ref="D28:E28"/>
    <mergeCell ref="B25:C25"/>
    <mergeCell ref="B26:C26"/>
    <mergeCell ref="B27:C27"/>
    <mergeCell ref="B28:C28"/>
  </mergeCells>
  <phoneticPr fontId="3" type="noConversion"/>
  <pageMargins left="0.7" right="0.7" top="0.75" bottom="0.75" header="0.3" footer="0.3"/>
  <ignoredErrors>
    <ignoredError sqref="N11" formulaRange="1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B1:L18"/>
  <sheetViews>
    <sheetView tabSelected="1" zoomScaleNormal="100" workbookViewId="0">
      <selection activeCell="I10" sqref="I10"/>
    </sheetView>
  </sheetViews>
  <sheetFormatPr defaultRowHeight="19.899999999999999" customHeight="1"/>
  <cols>
    <col min="1" max="1" width="2.75" customWidth="1"/>
    <col min="2" max="2" width="15.25" customWidth="1"/>
    <col min="3" max="3" width="9.75" style="2" customWidth="1"/>
    <col min="4" max="4" width="2.75" customWidth="1"/>
    <col min="5" max="5" width="11.75" customWidth="1"/>
    <col min="6" max="6" width="9.75" customWidth="1"/>
    <col min="7" max="7" width="2.75" customWidth="1"/>
    <col min="8" max="8" width="18.375" customWidth="1"/>
    <col min="9" max="9" width="10.75" customWidth="1"/>
    <col min="10" max="10" width="2.75" customWidth="1"/>
    <col min="11" max="11" width="10.75" customWidth="1"/>
    <col min="12" max="12" width="25.75" customWidth="1"/>
  </cols>
  <sheetData>
    <row r="1" spans="2:12" ht="15" customHeight="1" thickBot="1"/>
    <row r="2" spans="2:12" ht="19.899999999999999" customHeight="1">
      <c r="B2" s="50" t="s">
        <v>127</v>
      </c>
      <c r="C2" s="116">
        <v>5</v>
      </c>
      <c r="D2" s="45"/>
      <c r="E2" s="50" t="s">
        <v>127</v>
      </c>
      <c r="F2" s="116">
        <v>1.4</v>
      </c>
      <c r="G2" s="45"/>
      <c r="H2" s="50" t="s">
        <v>224</v>
      </c>
      <c r="I2" s="406">
        <v>25</v>
      </c>
      <c r="J2" s="45"/>
      <c r="K2" s="45"/>
      <c r="L2" s="45"/>
    </row>
    <row r="3" spans="2:12" s="46" customFormat="1" ht="19.899999999999999" customHeight="1" thickBot="1">
      <c r="B3" s="84" t="s">
        <v>128</v>
      </c>
      <c r="C3" s="444">
        <f>ABS(C2)</f>
        <v>5</v>
      </c>
      <c r="D3" s="45"/>
      <c r="E3" s="84" t="s">
        <v>131</v>
      </c>
      <c r="F3" s="444">
        <f>INT(F2)</f>
        <v>1</v>
      </c>
      <c r="G3" s="45"/>
      <c r="H3" s="62" t="s">
        <v>225</v>
      </c>
      <c r="I3" s="108">
        <v>3</v>
      </c>
      <c r="J3" s="45"/>
      <c r="K3" s="45"/>
      <c r="L3" s="48"/>
    </row>
    <row r="4" spans="2:12" s="46" customFormat="1" ht="19.899999999999999" customHeight="1" thickBot="1">
      <c r="B4" s="44"/>
      <c r="C4" s="45"/>
      <c r="D4" s="45"/>
      <c r="E4" s="45"/>
      <c r="F4" s="45"/>
      <c r="G4" s="45"/>
      <c r="H4" s="445" t="s">
        <v>226</v>
      </c>
      <c r="I4" s="105">
        <f>CEILING(I2,I3)</f>
        <v>27</v>
      </c>
      <c r="J4" s="45"/>
      <c r="K4" s="45"/>
      <c r="L4" s="45"/>
    </row>
    <row r="5" spans="2:12" s="46" customFormat="1" ht="19.899999999999999" customHeight="1">
      <c r="B5" s="50" t="s">
        <v>127</v>
      </c>
      <c r="C5" s="116">
        <v>1.5</v>
      </c>
      <c r="D5" s="45"/>
      <c r="E5" s="50" t="s">
        <v>143</v>
      </c>
      <c r="F5" s="406">
        <v>3</v>
      </c>
      <c r="G5" s="45"/>
      <c r="H5" s="446" t="s">
        <v>570</v>
      </c>
      <c r="I5" s="106">
        <f>_xlfn.CEILING.PRECISE(I2,I3)</f>
        <v>27</v>
      </c>
      <c r="J5" s="45"/>
      <c r="K5" s="45"/>
      <c r="L5" s="45"/>
    </row>
    <row r="6" spans="2:12" s="46" customFormat="1" ht="19.899999999999999" customHeight="1">
      <c r="B6" s="53" t="s">
        <v>129</v>
      </c>
      <c r="C6" s="105">
        <f>EVEN(C5)</f>
        <v>2</v>
      </c>
      <c r="D6" s="45"/>
      <c r="E6" s="62" t="s">
        <v>144</v>
      </c>
      <c r="F6" s="108">
        <v>2</v>
      </c>
      <c r="G6" s="45"/>
      <c r="H6" s="446" t="s">
        <v>503</v>
      </c>
      <c r="I6" s="106">
        <f>_xlfn.CEILING.MATH(I2,I3)</f>
        <v>27</v>
      </c>
      <c r="J6" s="45"/>
      <c r="K6" s="45"/>
      <c r="L6" s="45"/>
    </row>
    <row r="7" spans="2:12" s="46" customFormat="1" ht="19.899999999999999" customHeight="1" thickBot="1">
      <c r="B7" s="57" t="s">
        <v>130</v>
      </c>
      <c r="C7" s="47">
        <f>ODD(C5)</f>
        <v>3</v>
      </c>
      <c r="D7" s="45"/>
      <c r="E7" s="53" t="s">
        <v>132</v>
      </c>
      <c r="F7" s="105">
        <f>MOD(F5,F6)</f>
        <v>1</v>
      </c>
      <c r="G7" s="45"/>
      <c r="H7" s="446" t="s">
        <v>227</v>
      </c>
      <c r="I7" s="106">
        <f>FLOOR(I2,I3)</f>
        <v>24</v>
      </c>
      <c r="J7" s="45"/>
      <c r="K7" s="45"/>
      <c r="L7" s="45"/>
    </row>
    <row r="8" spans="2:12" s="46" customFormat="1" ht="19.899999999999999" customHeight="1" thickBot="1">
      <c r="B8" s="44"/>
      <c r="C8" s="45"/>
      <c r="D8" s="45"/>
      <c r="E8" s="57" t="s">
        <v>142</v>
      </c>
      <c r="F8" s="47">
        <f>QUOTIENT(F5,F6)</f>
        <v>1</v>
      </c>
      <c r="G8" s="45"/>
      <c r="H8" s="446" t="s">
        <v>571</v>
      </c>
      <c r="I8" s="106">
        <f>_xlfn.FLOOR.PRECISE(I2,I3)</f>
        <v>24</v>
      </c>
      <c r="J8" s="45"/>
      <c r="K8" s="45"/>
      <c r="L8" s="45"/>
    </row>
    <row r="9" spans="2:12" s="46" customFormat="1" ht="19.899999999999999" customHeight="1" thickBot="1">
      <c r="B9" s="50" t="s">
        <v>127</v>
      </c>
      <c r="C9" s="406">
        <v>2.15</v>
      </c>
      <c r="D9" s="45"/>
      <c r="E9" s="44"/>
      <c r="F9" s="45"/>
      <c r="G9" s="45"/>
      <c r="H9" s="446" t="s">
        <v>504</v>
      </c>
      <c r="I9" s="106">
        <f>_xlfn.FLOOR.MATH(I2,I3)</f>
        <v>24</v>
      </c>
      <c r="J9" s="45"/>
      <c r="K9" s="45"/>
      <c r="L9" s="45"/>
    </row>
    <row r="10" spans="2:12" s="46" customFormat="1" ht="19.899999999999999" customHeight="1" thickBot="1">
      <c r="B10" s="62" t="s">
        <v>136</v>
      </c>
      <c r="C10" s="447">
        <v>1</v>
      </c>
      <c r="D10" s="45"/>
      <c r="E10" s="50" t="s">
        <v>133</v>
      </c>
      <c r="F10" s="406">
        <v>5</v>
      </c>
      <c r="G10" s="45"/>
      <c r="H10" s="448" t="s">
        <v>228</v>
      </c>
      <c r="I10" s="47">
        <f>MROUND(I2,I3)</f>
        <v>24</v>
      </c>
      <c r="J10" s="45"/>
      <c r="K10" s="45"/>
      <c r="L10" s="45"/>
    </row>
    <row r="11" spans="2:12" s="46" customFormat="1" ht="19.899999999999999" customHeight="1">
      <c r="B11" s="53" t="s">
        <v>137</v>
      </c>
      <c r="C11" s="449">
        <f>ROUND(C9,C10)</f>
        <v>2.2000000000000002</v>
      </c>
      <c r="D11" s="45"/>
      <c r="E11" s="62" t="s">
        <v>134</v>
      </c>
      <c r="F11" s="108">
        <v>2</v>
      </c>
      <c r="G11" s="45"/>
      <c r="H11" s="45"/>
      <c r="I11" s="45"/>
      <c r="J11" s="45"/>
      <c r="K11" s="45"/>
      <c r="L11" s="45"/>
    </row>
    <row r="12" spans="2:12" s="46" customFormat="1" ht="19.899999999999999" customHeight="1" thickBot="1">
      <c r="B12" s="68" t="s">
        <v>139</v>
      </c>
      <c r="C12" s="106">
        <f>ROUNDUP(C9,C10)</f>
        <v>2.2000000000000002</v>
      </c>
      <c r="D12" s="45"/>
      <c r="E12" s="84" t="s">
        <v>135</v>
      </c>
      <c r="F12" s="444">
        <f>POWER(F10,F11)</f>
        <v>25</v>
      </c>
      <c r="G12" s="45"/>
      <c r="H12" s="45"/>
      <c r="I12" s="45"/>
      <c r="J12" s="45"/>
      <c r="K12" s="45"/>
      <c r="L12" s="45"/>
    </row>
    <row r="13" spans="2:12" s="46" customFormat="1" ht="19.899999999999999" customHeight="1" thickBot="1">
      <c r="B13" s="68" t="s">
        <v>138</v>
      </c>
      <c r="C13" s="106">
        <f>ROUNDDOWN(C9,C10)</f>
        <v>2.1</v>
      </c>
      <c r="D13" s="45"/>
      <c r="E13" s="44"/>
      <c r="F13" s="45"/>
      <c r="G13" s="45"/>
      <c r="H13" s="45"/>
      <c r="I13" s="45"/>
      <c r="J13" s="45"/>
      <c r="K13" s="45"/>
      <c r="L13" s="45"/>
    </row>
    <row r="14" spans="2:12" s="46" customFormat="1" ht="19.899999999999999" customHeight="1" thickBot="1">
      <c r="B14" s="57" t="s">
        <v>141</v>
      </c>
      <c r="C14" s="47">
        <f>TRUNC(C9,C10)</f>
        <v>2.1</v>
      </c>
      <c r="D14" s="45"/>
      <c r="E14" s="50" t="s">
        <v>127</v>
      </c>
      <c r="F14" s="116">
        <v>16</v>
      </c>
      <c r="G14" s="45"/>
      <c r="H14" s="45"/>
      <c r="I14" s="45"/>
      <c r="J14" s="45"/>
      <c r="K14" s="45"/>
      <c r="L14" s="45"/>
    </row>
    <row r="15" spans="2:12" s="46" customFormat="1" ht="19.899999999999999" customHeight="1" thickBot="1">
      <c r="B15" s="44"/>
      <c r="C15" s="45"/>
      <c r="D15" s="45"/>
      <c r="E15" s="84" t="s">
        <v>140</v>
      </c>
      <c r="F15" s="444">
        <f>SQRT(F14)</f>
        <v>4</v>
      </c>
      <c r="G15" s="45"/>
      <c r="H15" s="45"/>
      <c r="I15" s="45"/>
      <c r="J15" s="45"/>
      <c r="K15" s="45"/>
      <c r="L15" s="45"/>
    </row>
    <row r="16" spans="2:12" s="46" customFormat="1" ht="15" customHeight="1">
      <c r="B16" s="44"/>
      <c r="C16" s="45"/>
      <c r="D16" s="45"/>
      <c r="E16" s="45"/>
      <c r="F16" s="45"/>
      <c r="G16" s="45"/>
      <c r="H16" s="45"/>
      <c r="I16" s="45"/>
      <c r="J16" s="45"/>
      <c r="K16" s="45"/>
      <c r="L16" s="45"/>
    </row>
    <row r="17" spans="2:12" s="46" customFormat="1" ht="19.899999999999999" customHeight="1">
      <c r="I17" s="45"/>
      <c r="J17" s="45"/>
      <c r="K17" s="45"/>
      <c r="L17" s="45"/>
    </row>
    <row r="18" spans="2:12" s="46" customFormat="1" ht="19.899999999999999" customHeight="1"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5"/>
    </row>
  </sheetData>
  <sortState ref="B3:B15">
    <sortCondition ref="B3:B15"/>
  </sortState>
  <phoneticPr fontId="3" type="noConversion"/>
  <printOptions horizont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B1:D12"/>
  <sheetViews>
    <sheetView workbookViewId="0"/>
  </sheetViews>
  <sheetFormatPr defaultColWidth="8.75" defaultRowHeight="16.5"/>
  <cols>
    <col min="1" max="1" width="2.75" style="1" customWidth="1"/>
    <col min="2" max="2" width="6.75" style="129" customWidth="1"/>
    <col min="3" max="3" width="7.25" style="129" customWidth="1"/>
    <col min="4" max="4" width="16.75" style="129" customWidth="1"/>
    <col min="5" max="5" width="2.75" style="1" customWidth="1"/>
    <col min="6" max="16384" width="8.75" style="1"/>
  </cols>
  <sheetData>
    <row r="1" spans="2:4" ht="15" customHeight="1"/>
    <row r="2" spans="2:4" ht="24" customHeight="1" thickBot="1">
      <c r="B2" s="810" t="s">
        <v>572</v>
      </c>
      <c r="C2" s="810"/>
      <c r="D2" s="564"/>
    </row>
    <row r="3" spans="2:4" ht="19.899999999999999" customHeight="1" thickBot="1">
      <c r="B3" s="565" t="s">
        <v>582</v>
      </c>
      <c r="C3" s="566" t="s">
        <v>216</v>
      </c>
      <c r="D3" s="567" t="s">
        <v>217</v>
      </c>
    </row>
    <row r="4" spans="2:4" ht="19.899999999999999" customHeight="1">
      <c r="B4" s="117">
        <v>1</v>
      </c>
      <c r="C4" s="118"/>
      <c r="D4" s="119"/>
    </row>
    <row r="5" spans="2:4" ht="19.899999999999999" customHeight="1">
      <c r="B5" s="120">
        <v>2</v>
      </c>
      <c r="C5" s="121"/>
      <c r="D5" s="122"/>
    </row>
    <row r="6" spans="2:4" ht="19.899999999999999" customHeight="1">
      <c r="B6" s="120">
        <v>3</v>
      </c>
      <c r="C6" s="121"/>
      <c r="D6" s="122"/>
    </row>
    <row r="7" spans="2:4" ht="19.899999999999999" customHeight="1">
      <c r="B7" s="120">
        <v>4</v>
      </c>
      <c r="C7" s="121"/>
      <c r="D7" s="122"/>
    </row>
    <row r="8" spans="2:4" ht="19.899999999999999" customHeight="1">
      <c r="B8" s="120">
        <v>5</v>
      </c>
      <c r="C8" s="121"/>
      <c r="D8" s="122"/>
    </row>
    <row r="9" spans="2:4" ht="19.899999999999999" customHeight="1" thickBot="1">
      <c r="B9" s="123">
        <v>6</v>
      </c>
      <c r="C9" s="124"/>
      <c r="D9" s="125"/>
    </row>
    <row r="10" spans="2:4" ht="19.899999999999999" customHeight="1" thickBot="1">
      <c r="B10" s="126" t="s">
        <v>583</v>
      </c>
      <c r="C10" s="127"/>
      <c r="D10" s="128"/>
    </row>
    <row r="11" spans="2:4" ht="19.899999999999999" customHeight="1" thickBot="1">
      <c r="B11" s="126" t="s">
        <v>584</v>
      </c>
      <c r="C11" s="124"/>
      <c r="D11" s="125"/>
    </row>
    <row r="12" spans="2:4" ht="15" customHeight="1"/>
  </sheetData>
  <mergeCells count="1">
    <mergeCell ref="B2:C2"/>
  </mergeCells>
  <phoneticPr fontId="3" type="noConversion"/>
  <printOptions horizont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工作表5"/>
  <dimension ref="B1:I14"/>
  <sheetViews>
    <sheetView workbookViewId="0"/>
  </sheetViews>
  <sheetFormatPr defaultColWidth="11.75" defaultRowHeight="17.25"/>
  <cols>
    <col min="1" max="1" width="2.75" style="5" customWidth="1"/>
    <col min="2" max="9" width="9.25" style="5" customWidth="1"/>
    <col min="10" max="10" width="2.75" style="5" customWidth="1"/>
    <col min="11" max="257" width="11.75" style="5"/>
    <col min="258" max="258" width="8.75" style="5" customWidth="1"/>
    <col min="259" max="260" width="10.75" style="5" customWidth="1"/>
    <col min="261" max="261" width="10.25" style="5" customWidth="1"/>
    <col min="262" max="262" width="10.5" style="5" customWidth="1"/>
    <col min="263" max="264" width="9.875" style="5" customWidth="1"/>
    <col min="265" max="265" width="11.5" style="5" customWidth="1"/>
    <col min="266" max="513" width="11.75" style="5"/>
    <col min="514" max="514" width="8.75" style="5" customWidth="1"/>
    <col min="515" max="516" width="10.75" style="5" customWidth="1"/>
    <col min="517" max="517" width="10.25" style="5" customWidth="1"/>
    <col min="518" max="518" width="10.5" style="5" customWidth="1"/>
    <col min="519" max="520" width="9.875" style="5" customWidth="1"/>
    <col min="521" max="521" width="11.5" style="5" customWidth="1"/>
    <col min="522" max="769" width="11.75" style="5"/>
    <col min="770" max="770" width="8.75" style="5" customWidth="1"/>
    <col min="771" max="772" width="10.75" style="5" customWidth="1"/>
    <col min="773" max="773" width="10.25" style="5" customWidth="1"/>
    <col min="774" max="774" width="10.5" style="5" customWidth="1"/>
    <col min="775" max="776" width="9.875" style="5" customWidth="1"/>
    <col min="777" max="777" width="11.5" style="5" customWidth="1"/>
    <col min="778" max="1025" width="11.75" style="5"/>
    <col min="1026" max="1026" width="8.75" style="5" customWidth="1"/>
    <col min="1027" max="1028" width="10.75" style="5" customWidth="1"/>
    <col min="1029" max="1029" width="10.25" style="5" customWidth="1"/>
    <col min="1030" max="1030" width="10.5" style="5" customWidth="1"/>
    <col min="1031" max="1032" width="9.875" style="5" customWidth="1"/>
    <col min="1033" max="1033" width="11.5" style="5" customWidth="1"/>
    <col min="1034" max="1281" width="11.75" style="5"/>
    <col min="1282" max="1282" width="8.75" style="5" customWidth="1"/>
    <col min="1283" max="1284" width="10.75" style="5" customWidth="1"/>
    <col min="1285" max="1285" width="10.25" style="5" customWidth="1"/>
    <col min="1286" max="1286" width="10.5" style="5" customWidth="1"/>
    <col min="1287" max="1288" width="9.875" style="5" customWidth="1"/>
    <col min="1289" max="1289" width="11.5" style="5" customWidth="1"/>
    <col min="1290" max="1537" width="11.75" style="5"/>
    <col min="1538" max="1538" width="8.75" style="5" customWidth="1"/>
    <col min="1539" max="1540" width="10.75" style="5" customWidth="1"/>
    <col min="1541" max="1541" width="10.25" style="5" customWidth="1"/>
    <col min="1542" max="1542" width="10.5" style="5" customWidth="1"/>
    <col min="1543" max="1544" width="9.875" style="5" customWidth="1"/>
    <col min="1545" max="1545" width="11.5" style="5" customWidth="1"/>
    <col min="1546" max="1793" width="11.75" style="5"/>
    <col min="1794" max="1794" width="8.75" style="5" customWidth="1"/>
    <col min="1795" max="1796" width="10.75" style="5" customWidth="1"/>
    <col min="1797" max="1797" width="10.25" style="5" customWidth="1"/>
    <col min="1798" max="1798" width="10.5" style="5" customWidth="1"/>
    <col min="1799" max="1800" width="9.875" style="5" customWidth="1"/>
    <col min="1801" max="1801" width="11.5" style="5" customWidth="1"/>
    <col min="1802" max="2049" width="11.75" style="5"/>
    <col min="2050" max="2050" width="8.75" style="5" customWidth="1"/>
    <col min="2051" max="2052" width="10.75" style="5" customWidth="1"/>
    <col min="2053" max="2053" width="10.25" style="5" customWidth="1"/>
    <col min="2054" max="2054" width="10.5" style="5" customWidth="1"/>
    <col min="2055" max="2056" width="9.875" style="5" customWidth="1"/>
    <col min="2057" max="2057" width="11.5" style="5" customWidth="1"/>
    <col min="2058" max="2305" width="11.75" style="5"/>
    <col min="2306" max="2306" width="8.75" style="5" customWidth="1"/>
    <col min="2307" max="2308" width="10.75" style="5" customWidth="1"/>
    <col min="2309" max="2309" width="10.25" style="5" customWidth="1"/>
    <col min="2310" max="2310" width="10.5" style="5" customWidth="1"/>
    <col min="2311" max="2312" width="9.875" style="5" customWidth="1"/>
    <col min="2313" max="2313" width="11.5" style="5" customWidth="1"/>
    <col min="2314" max="2561" width="11.75" style="5"/>
    <col min="2562" max="2562" width="8.75" style="5" customWidth="1"/>
    <col min="2563" max="2564" width="10.75" style="5" customWidth="1"/>
    <col min="2565" max="2565" width="10.25" style="5" customWidth="1"/>
    <col min="2566" max="2566" width="10.5" style="5" customWidth="1"/>
    <col min="2567" max="2568" width="9.875" style="5" customWidth="1"/>
    <col min="2569" max="2569" width="11.5" style="5" customWidth="1"/>
    <col min="2570" max="2817" width="11.75" style="5"/>
    <col min="2818" max="2818" width="8.75" style="5" customWidth="1"/>
    <col min="2819" max="2820" width="10.75" style="5" customWidth="1"/>
    <col min="2821" max="2821" width="10.25" style="5" customWidth="1"/>
    <col min="2822" max="2822" width="10.5" style="5" customWidth="1"/>
    <col min="2823" max="2824" width="9.875" style="5" customWidth="1"/>
    <col min="2825" max="2825" width="11.5" style="5" customWidth="1"/>
    <col min="2826" max="3073" width="11.75" style="5"/>
    <col min="3074" max="3074" width="8.75" style="5" customWidth="1"/>
    <col min="3075" max="3076" width="10.75" style="5" customWidth="1"/>
    <col min="3077" max="3077" width="10.25" style="5" customWidth="1"/>
    <col min="3078" max="3078" width="10.5" style="5" customWidth="1"/>
    <col min="3079" max="3080" width="9.875" style="5" customWidth="1"/>
    <col min="3081" max="3081" width="11.5" style="5" customWidth="1"/>
    <col min="3082" max="3329" width="11.75" style="5"/>
    <col min="3330" max="3330" width="8.75" style="5" customWidth="1"/>
    <col min="3331" max="3332" width="10.75" style="5" customWidth="1"/>
    <col min="3333" max="3333" width="10.25" style="5" customWidth="1"/>
    <col min="3334" max="3334" width="10.5" style="5" customWidth="1"/>
    <col min="3335" max="3336" width="9.875" style="5" customWidth="1"/>
    <col min="3337" max="3337" width="11.5" style="5" customWidth="1"/>
    <col min="3338" max="3585" width="11.75" style="5"/>
    <col min="3586" max="3586" width="8.75" style="5" customWidth="1"/>
    <col min="3587" max="3588" width="10.75" style="5" customWidth="1"/>
    <col min="3589" max="3589" width="10.25" style="5" customWidth="1"/>
    <col min="3590" max="3590" width="10.5" style="5" customWidth="1"/>
    <col min="3591" max="3592" width="9.875" style="5" customWidth="1"/>
    <col min="3593" max="3593" width="11.5" style="5" customWidth="1"/>
    <col min="3594" max="3841" width="11.75" style="5"/>
    <col min="3842" max="3842" width="8.75" style="5" customWidth="1"/>
    <col min="3843" max="3844" width="10.75" style="5" customWidth="1"/>
    <col min="3845" max="3845" width="10.25" style="5" customWidth="1"/>
    <col min="3846" max="3846" width="10.5" style="5" customWidth="1"/>
    <col min="3847" max="3848" width="9.875" style="5" customWidth="1"/>
    <col min="3849" max="3849" width="11.5" style="5" customWidth="1"/>
    <col min="3850" max="4097" width="11.75" style="5"/>
    <col min="4098" max="4098" width="8.75" style="5" customWidth="1"/>
    <col min="4099" max="4100" width="10.75" style="5" customWidth="1"/>
    <col min="4101" max="4101" width="10.25" style="5" customWidth="1"/>
    <col min="4102" max="4102" width="10.5" style="5" customWidth="1"/>
    <col min="4103" max="4104" width="9.875" style="5" customWidth="1"/>
    <col min="4105" max="4105" width="11.5" style="5" customWidth="1"/>
    <col min="4106" max="4353" width="11.75" style="5"/>
    <col min="4354" max="4354" width="8.75" style="5" customWidth="1"/>
    <col min="4355" max="4356" width="10.75" style="5" customWidth="1"/>
    <col min="4357" max="4357" width="10.25" style="5" customWidth="1"/>
    <col min="4358" max="4358" width="10.5" style="5" customWidth="1"/>
    <col min="4359" max="4360" width="9.875" style="5" customWidth="1"/>
    <col min="4361" max="4361" width="11.5" style="5" customWidth="1"/>
    <col min="4362" max="4609" width="11.75" style="5"/>
    <col min="4610" max="4610" width="8.75" style="5" customWidth="1"/>
    <col min="4611" max="4612" width="10.75" style="5" customWidth="1"/>
    <col min="4613" max="4613" width="10.25" style="5" customWidth="1"/>
    <col min="4614" max="4614" width="10.5" style="5" customWidth="1"/>
    <col min="4615" max="4616" width="9.875" style="5" customWidth="1"/>
    <col min="4617" max="4617" width="11.5" style="5" customWidth="1"/>
    <col min="4618" max="4865" width="11.75" style="5"/>
    <col min="4866" max="4866" width="8.75" style="5" customWidth="1"/>
    <col min="4867" max="4868" width="10.75" style="5" customWidth="1"/>
    <col min="4869" max="4869" width="10.25" style="5" customWidth="1"/>
    <col min="4870" max="4870" width="10.5" style="5" customWidth="1"/>
    <col min="4871" max="4872" width="9.875" style="5" customWidth="1"/>
    <col min="4873" max="4873" width="11.5" style="5" customWidth="1"/>
    <col min="4874" max="5121" width="11.75" style="5"/>
    <col min="5122" max="5122" width="8.75" style="5" customWidth="1"/>
    <col min="5123" max="5124" width="10.75" style="5" customWidth="1"/>
    <col min="5125" max="5125" width="10.25" style="5" customWidth="1"/>
    <col min="5126" max="5126" width="10.5" style="5" customWidth="1"/>
    <col min="5127" max="5128" width="9.875" style="5" customWidth="1"/>
    <col min="5129" max="5129" width="11.5" style="5" customWidth="1"/>
    <col min="5130" max="5377" width="11.75" style="5"/>
    <col min="5378" max="5378" width="8.75" style="5" customWidth="1"/>
    <col min="5379" max="5380" width="10.75" style="5" customWidth="1"/>
    <col min="5381" max="5381" width="10.25" style="5" customWidth="1"/>
    <col min="5382" max="5382" width="10.5" style="5" customWidth="1"/>
    <col min="5383" max="5384" width="9.875" style="5" customWidth="1"/>
    <col min="5385" max="5385" width="11.5" style="5" customWidth="1"/>
    <col min="5386" max="5633" width="11.75" style="5"/>
    <col min="5634" max="5634" width="8.75" style="5" customWidth="1"/>
    <col min="5635" max="5636" width="10.75" style="5" customWidth="1"/>
    <col min="5637" max="5637" width="10.25" style="5" customWidth="1"/>
    <col min="5638" max="5638" width="10.5" style="5" customWidth="1"/>
    <col min="5639" max="5640" width="9.875" style="5" customWidth="1"/>
    <col min="5641" max="5641" width="11.5" style="5" customWidth="1"/>
    <col min="5642" max="5889" width="11.75" style="5"/>
    <col min="5890" max="5890" width="8.75" style="5" customWidth="1"/>
    <col min="5891" max="5892" width="10.75" style="5" customWidth="1"/>
    <col min="5893" max="5893" width="10.25" style="5" customWidth="1"/>
    <col min="5894" max="5894" width="10.5" style="5" customWidth="1"/>
    <col min="5895" max="5896" width="9.875" style="5" customWidth="1"/>
    <col min="5897" max="5897" width="11.5" style="5" customWidth="1"/>
    <col min="5898" max="6145" width="11.75" style="5"/>
    <col min="6146" max="6146" width="8.75" style="5" customWidth="1"/>
    <col min="6147" max="6148" width="10.75" style="5" customWidth="1"/>
    <col min="6149" max="6149" width="10.25" style="5" customWidth="1"/>
    <col min="6150" max="6150" width="10.5" style="5" customWidth="1"/>
    <col min="6151" max="6152" width="9.875" style="5" customWidth="1"/>
    <col min="6153" max="6153" width="11.5" style="5" customWidth="1"/>
    <col min="6154" max="6401" width="11.75" style="5"/>
    <col min="6402" max="6402" width="8.75" style="5" customWidth="1"/>
    <col min="6403" max="6404" width="10.75" style="5" customWidth="1"/>
    <col min="6405" max="6405" width="10.25" style="5" customWidth="1"/>
    <col min="6406" max="6406" width="10.5" style="5" customWidth="1"/>
    <col min="6407" max="6408" width="9.875" style="5" customWidth="1"/>
    <col min="6409" max="6409" width="11.5" style="5" customWidth="1"/>
    <col min="6410" max="6657" width="11.75" style="5"/>
    <col min="6658" max="6658" width="8.75" style="5" customWidth="1"/>
    <col min="6659" max="6660" width="10.75" style="5" customWidth="1"/>
    <col min="6661" max="6661" width="10.25" style="5" customWidth="1"/>
    <col min="6662" max="6662" width="10.5" style="5" customWidth="1"/>
    <col min="6663" max="6664" width="9.875" style="5" customWidth="1"/>
    <col min="6665" max="6665" width="11.5" style="5" customWidth="1"/>
    <col min="6666" max="6913" width="11.75" style="5"/>
    <col min="6914" max="6914" width="8.75" style="5" customWidth="1"/>
    <col min="6915" max="6916" width="10.75" style="5" customWidth="1"/>
    <col min="6917" max="6917" width="10.25" style="5" customWidth="1"/>
    <col min="6918" max="6918" width="10.5" style="5" customWidth="1"/>
    <col min="6919" max="6920" width="9.875" style="5" customWidth="1"/>
    <col min="6921" max="6921" width="11.5" style="5" customWidth="1"/>
    <col min="6922" max="7169" width="11.75" style="5"/>
    <col min="7170" max="7170" width="8.75" style="5" customWidth="1"/>
    <col min="7171" max="7172" width="10.75" style="5" customWidth="1"/>
    <col min="7173" max="7173" width="10.25" style="5" customWidth="1"/>
    <col min="7174" max="7174" width="10.5" style="5" customWidth="1"/>
    <col min="7175" max="7176" width="9.875" style="5" customWidth="1"/>
    <col min="7177" max="7177" width="11.5" style="5" customWidth="1"/>
    <col min="7178" max="7425" width="11.75" style="5"/>
    <col min="7426" max="7426" width="8.75" style="5" customWidth="1"/>
    <col min="7427" max="7428" width="10.75" style="5" customWidth="1"/>
    <col min="7429" max="7429" width="10.25" style="5" customWidth="1"/>
    <col min="7430" max="7430" width="10.5" style="5" customWidth="1"/>
    <col min="7431" max="7432" width="9.875" style="5" customWidth="1"/>
    <col min="7433" max="7433" width="11.5" style="5" customWidth="1"/>
    <col min="7434" max="7681" width="11.75" style="5"/>
    <col min="7682" max="7682" width="8.75" style="5" customWidth="1"/>
    <col min="7683" max="7684" width="10.75" style="5" customWidth="1"/>
    <col min="7685" max="7685" width="10.25" style="5" customWidth="1"/>
    <col min="7686" max="7686" width="10.5" style="5" customWidth="1"/>
    <col min="7687" max="7688" width="9.875" style="5" customWidth="1"/>
    <col min="7689" max="7689" width="11.5" style="5" customWidth="1"/>
    <col min="7690" max="7937" width="11.75" style="5"/>
    <col min="7938" max="7938" width="8.75" style="5" customWidth="1"/>
    <col min="7939" max="7940" width="10.75" style="5" customWidth="1"/>
    <col min="7941" max="7941" width="10.25" style="5" customWidth="1"/>
    <col min="7942" max="7942" width="10.5" style="5" customWidth="1"/>
    <col min="7943" max="7944" width="9.875" style="5" customWidth="1"/>
    <col min="7945" max="7945" width="11.5" style="5" customWidth="1"/>
    <col min="7946" max="8193" width="11.75" style="5"/>
    <col min="8194" max="8194" width="8.75" style="5" customWidth="1"/>
    <col min="8195" max="8196" width="10.75" style="5" customWidth="1"/>
    <col min="8197" max="8197" width="10.25" style="5" customWidth="1"/>
    <col min="8198" max="8198" width="10.5" style="5" customWidth="1"/>
    <col min="8199" max="8200" width="9.875" style="5" customWidth="1"/>
    <col min="8201" max="8201" width="11.5" style="5" customWidth="1"/>
    <col min="8202" max="8449" width="11.75" style="5"/>
    <col min="8450" max="8450" width="8.75" style="5" customWidth="1"/>
    <col min="8451" max="8452" width="10.75" style="5" customWidth="1"/>
    <col min="8453" max="8453" width="10.25" style="5" customWidth="1"/>
    <col min="8454" max="8454" width="10.5" style="5" customWidth="1"/>
    <col min="8455" max="8456" width="9.875" style="5" customWidth="1"/>
    <col min="8457" max="8457" width="11.5" style="5" customWidth="1"/>
    <col min="8458" max="8705" width="11.75" style="5"/>
    <col min="8706" max="8706" width="8.75" style="5" customWidth="1"/>
    <col min="8707" max="8708" width="10.75" style="5" customWidth="1"/>
    <col min="8709" max="8709" width="10.25" style="5" customWidth="1"/>
    <col min="8710" max="8710" width="10.5" style="5" customWidth="1"/>
    <col min="8711" max="8712" width="9.875" style="5" customWidth="1"/>
    <col min="8713" max="8713" width="11.5" style="5" customWidth="1"/>
    <col min="8714" max="8961" width="11.75" style="5"/>
    <col min="8962" max="8962" width="8.75" style="5" customWidth="1"/>
    <col min="8963" max="8964" width="10.75" style="5" customWidth="1"/>
    <col min="8965" max="8965" width="10.25" style="5" customWidth="1"/>
    <col min="8966" max="8966" width="10.5" style="5" customWidth="1"/>
    <col min="8967" max="8968" width="9.875" style="5" customWidth="1"/>
    <col min="8969" max="8969" width="11.5" style="5" customWidth="1"/>
    <col min="8970" max="9217" width="11.75" style="5"/>
    <col min="9218" max="9218" width="8.75" style="5" customWidth="1"/>
    <col min="9219" max="9220" width="10.75" style="5" customWidth="1"/>
    <col min="9221" max="9221" width="10.25" style="5" customWidth="1"/>
    <col min="9222" max="9222" width="10.5" style="5" customWidth="1"/>
    <col min="9223" max="9224" width="9.875" style="5" customWidth="1"/>
    <col min="9225" max="9225" width="11.5" style="5" customWidth="1"/>
    <col min="9226" max="9473" width="11.75" style="5"/>
    <col min="9474" max="9474" width="8.75" style="5" customWidth="1"/>
    <col min="9475" max="9476" width="10.75" style="5" customWidth="1"/>
    <col min="9477" max="9477" width="10.25" style="5" customWidth="1"/>
    <col min="9478" max="9478" width="10.5" style="5" customWidth="1"/>
    <col min="9479" max="9480" width="9.875" style="5" customWidth="1"/>
    <col min="9481" max="9481" width="11.5" style="5" customWidth="1"/>
    <col min="9482" max="9729" width="11.75" style="5"/>
    <col min="9730" max="9730" width="8.75" style="5" customWidth="1"/>
    <col min="9731" max="9732" width="10.75" style="5" customWidth="1"/>
    <col min="9733" max="9733" width="10.25" style="5" customWidth="1"/>
    <col min="9734" max="9734" width="10.5" style="5" customWidth="1"/>
    <col min="9735" max="9736" width="9.875" style="5" customWidth="1"/>
    <col min="9737" max="9737" width="11.5" style="5" customWidth="1"/>
    <col min="9738" max="9985" width="11.75" style="5"/>
    <col min="9986" max="9986" width="8.75" style="5" customWidth="1"/>
    <col min="9987" max="9988" width="10.75" style="5" customWidth="1"/>
    <col min="9989" max="9989" width="10.25" style="5" customWidth="1"/>
    <col min="9990" max="9990" width="10.5" style="5" customWidth="1"/>
    <col min="9991" max="9992" width="9.875" style="5" customWidth="1"/>
    <col min="9993" max="9993" width="11.5" style="5" customWidth="1"/>
    <col min="9994" max="10241" width="11.75" style="5"/>
    <col min="10242" max="10242" width="8.75" style="5" customWidth="1"/>
    <col min="10243" max="10244" width="10.75" style="5" customWidth="1"/>
    <col min="10245" max="10245" width="10.25" style="5" customWidth="1"/>
    <col min="10246" max="10246" width="10.5" style="5" customWidth="1"/>
    <col min="10247" max="10248" width="9.875" style="5" customWidth="1"/>
    <col min="10249" max="10249" width="11.5" style="5" customWidth="1"/>
    <col min="10250" max="10497" width="11.75" style="5"/>
    <col min="10498" max="10498" width="8.75" style="5" customWidth="1"/>
    <col min="10499" max="10500" width="10.75" style="5" customWidth="1"/>
    <col min="10501" max="10501" width="10.25" style="5" customWidth="1"/>
    <col min="10502" max="10502" width="10.5" style="5" customWidth="1"/>
    <col min="10503" max="10504" width="9.875" style="5" customWidth="1"/>
    <col min="10505" max="10505" width="11.5" style="5" customWidth="1"/>
    <col min="10506" max="10753" width="11.75" style="5"/>
    <col min="10754" max="10754" width="8.75" style="5" customWidth="1"/>
    <col min="10755" max="10756" width="10.75" style="5" customWidth="1"/>
    <col min="10757" max="10757" width="10.25" style="5" customWidth="1"/>
    <col min="10758" max="10758" width="10.5" style="5" customWidth="1"/>
    <col min="10759" max="10760" width="9.875" style="5" customWidth="1"/>
    <col min="10761" max="10761" width="11.5" style="5" customWidth="1"/>
    <col min="10762" max="11009" width="11.75" style="5"/>
    <col min="11010" max="11010" width="8.75" style="5" customWidth="1"/>
    <col min="11011" max="11012" width="10.75" style="5" customWidth="1"/>
    <col min="11013" max="11013" width="10.25" style="5" customWidth="1"/>
    <col min="11014" max="11014" width="10.5" style="5" customWidth="1"/>
    <col min="11015" max="11016" width="9.875" style="5" customWidth="1"/>
    <col min="11017" max="11017" width="11.5" style="5" customWidth="1"/>
    <col min="11018" max="11265" width="11.75" style="5"/>
    <col min="11266" max="11266" width="8.75" style="5" customWidth="1"/>
    <col min="11267" max="11268" width="10.75" style="5" customWidth="1"/>
    <col min="11269" max="11269" width="10.25" style="5" customWidth="1"/>
    <col min="11270" max="11270" width="10.5" style="5" customWidth="1"/>
    <col min="11271" max="11272" width="9.875" style="5" customWidth="1"/>
    <col min="11273" max="11273" width="11.5" style="5" customWidth="1"/>
    <col min="11274" max="11521" width="11.75" style="5"/>
    <col min="11522" max="11522" width="8.75" style="5" customWidth="1"/>
    <col min="11523" max="11524" width="10.75" style="5" customWidth="1"/>
    <col min="11525" max="11525" width="10.25" style="5" customWidth="1"/>
    <col min="11526" max="11526" width="10.5" style="5" customWidth="1"/>
    <col min="11527" max="11528" width="9.875" style="5" customWidth="1"/>
    <col min="11529" max="11529" width="11.5" style="5" customWidth="1"/>
    <col min="11530" max="11777" width="11.75" style="5"/>
    <col min="11778" max="11778" width="8.75" style="5" customWidth="1"/>
    <col min="11779" max="11780" width="10.75" style="5" customWidth="1"/>
    <col min="11781" max="11781" width="10.25" style="5" customWidth="1"/>
    <col min="11782" max="11782" width="10.5" style="5" customWidth="1"/>
    <col min="11783" max="11784" width="9.875" style="5" customWidth="1"/>
    <col min="11785" max="11785" width="11.5" style="5" customWidth="1"/>
    <col min="11786" max="12033" width="11.75" style="5"/>
    <col min="12034" max="12034" width="8.75" style="5" customWidth="1"/>
    <col min="12035" max="12036" width="10.75" style="5" customWidth="1"/>
    <col min="12037" max="12037" width="10.25" style="5" customWidth="1"/>
    <col min="12038" max="12038" width="10.5" style="5" customWidth="1"/>
    <col min="12039" max="12040" width="9.875" style="5" customWidth="1"/>
    <col min="12041" max="12041" width="11.5" style="5" customWidth="1"/>
    <col min="12042" max="12289" width="11.75" style="5"/>
    <col min="12290" max="12290" width="8.75" style="5" customWidth="1"/>
    <col min="12291" max="12292" width="10.75" style="5" customWidth="1"/>
    <col min="12293" max="12293" width="10.25" style="5" customWidth="1"/>
    <col min="12294" max="12294" width="10.5" style="5" customWidth="1"/>
    <col min="12295" max="12296" width="9.875" style="5" customWidth="1"/>
    <col min="12297" max="12297" width="11.5" style="5" customWidth="1"/>
    <col min="12298" max="12545" width="11.75" style="5"/>
    <col min="12546" max="12546" width="8.75" style="5" customWidth="1"/>
    <col min="12547" max="12548" width="10.75" style="5" customWidth="1"/>
    <col min="12549" max="12549" width="10.25" style="5" customWidth="1"/>
    <col min="12550" max="12550" width="10.5" style="5" customWidth="1"/>
    <col min="12551" max="12552" width="9.875" style="5" customWidth="1"/>
    <col min="12553" max="12553" width="11.5" style="5" customWidth="1"/>
    <col min="12554" max="12801" width="11.75" style="5"/>
    <col min="12802" max="12802" width="8.75" style="5" customWidth="1"/>
    <col min="12803" max="12804" width="10.75" style="5" customWidth="1"/>
    <col min="12805" max="12805" width="10.25" style="5" customWidth="1"/>
    <col min="12806" max="12806" width="10.5" style="5" customWidth="1"/>
    <col min="12807" max="12808" width="9.875" style="5" customWidth="1"/>
    <col min="12809" max="12809" width="11.5" style="5" customWidth="1"/>
    <col min="12810" max="13057" width="11.75" style="5"/>
    <col min="13058" max="13058" width="8.75" style="5" customWidth="1"/>
    <col min="13059" max="13060" width="10.75" style="5" customWidth="1"/>
    <col min="13061" max="13061" width="10.25" style="5" customWidth="1"/>
    <col min="13062" max="13062" width="10.5" style="5" customWidth="1"/>
    <col min="13063" max="13064" width="9.875" style="5" customWidth="1"/>
    <col min="13065" max="13065" width="11.5" style="5" customWidth="1"/>
    <col min="13066" max="13313" width="11.75" style="5"/>
    <col min="13314" max="13314" width="8.75" style="5" customWidth="1"/>
    <col min="13315" max="13316" width="10.75" style="5" customWidth="1"/>
    <col min="13317" max="13317" width="10.25" style="5" customWidth="1"/>
    <col min="13318" max="13318" width="10.5" style="5" customWidth="1"/>
    <col min="13319" max="13320" width="9.875" style="5" customWidth="1"/>
    <col min="13321" max="13321" width="11.5" style="5" customWidth="1"/>
    <col min="13322" max="13569" width="11.75" style="5"/>
    <col min="13570" max="13570" width="8.75" style="5" customWidth="1"/>
    <col min="13571" max="13572" width="10.75" style="5" customWidth="1"/>
    <col min="13573" max="13573" width="10.25" style="5" customWidth="1"/>
    <col min="13574" max="13574" width="10.5" style="5" customWidth="1"/>
    <col min="13575" max="13576" width="9.875" style="5" customWidth="1"/>
    <col min="13577" max="13577" width="11.5" style="5" customWidth="1"/>
    <col min="13578" max="13825" width="11.75" style="5"/>
    <col min="13826" max="13826" width="8.75" style="5" customWidth="1"/>
    <col min="13827" max="13828" width="10.75" style="5" customWidth="1"/>
    <col min="13829" max="13829" width="10.25" style="5" customWidth="1"/>
    <col min="13830" max="13830" width="10.5" style="5" customWidth="1"/>
    <col min="13831" max="13832" width="9.875" style="5" customWidth="1"/>
    <col min="13833" max="13833" width="11.5" style="5" customWidth="1"/>
    <col min="13834" max="14081" width="11.75" style="5"/>
    <col min="14082" max="14082" width="8.75" style="5" customWidth="1"/>
    <col min="14083" max="14084" width="10.75" style="5" customWidth="1"/>
    <col min="14085" max="14085" width="10.25" style="5" customWidth="1"/>
    <col min="14086" max="14086" width="10.5" style="5" customWidth="1"/>
    <col min="14087" max="14088" width="9.875" style="5" customWidth="1"/>
    <col min="14089" max="14089" width="11.5" style="5" customWidth="1"/>
    <col min="14090" max="14337" width="11.75" style="5"/>
    <col min="14338" max="14338" width="8.75" style="5" customWidth="1"/>
    <col min="14339" max="14340" width="10.75" style="5" customWidth="1"/>
    <col min="14341" max="14341" width="10.25" style="5" customWidth="1"/>
    <col min="14342" max="14342" width="10.5" style="5" customWidth="1"/>
    <col min="14343" max="14344" width="9.875" style="5" customWidth="1"/>
    <col min="14345" max="14345" width="11.5" style="5" customWidth="1"/>
    <col min="14346" max="14593" width="11.75" style="5"/>
    <col min="14594" max="14594" width="8.75" style="5" customWidth="1"/>
    <col min="14595" max="14596" width="10.75" style="5" customWidth="1"/>
    <col min="14597" max="14597" width="10.25" style="5" customWidth="1"/>
    <col min="14598" max="14598" width="10.5" style="5" customWidth="1"/>
    <col min="14599" max="14600" width="9.875" style="5" customWidth="1"/>
    <col min="14601" max="14601" width="11.5" style="5" customWidth="1"/>
    <col min="14602" max="14849" width="11.75" style="5"/>
    <col min="14850" max="14850" width="8.75" style="5" customWidth="1"/>
    <col min="14851" max="14852" width="10.75" style="5" customWidth="1"/>
    <col min="14853" max="14853" width="10.25" style="5" customWidth="1"/>
    <col min="14854" max="14854" width="10.5" style="5" customWidth="1"/>
    <col min="14855" max="14856" width="9.875" style="5" customWidth="1"/>
    <col min="14857" max="14857" width="11.5" style="5" customWidth="1"/>
    <col min="14858" max="15105" width="11.75" style="5"/>
    <col min="15106" max="15106" width="8.75" style="5" customWidth="1"/>
    <col min="15107" max="15108" width="10.75" style="5" customWidth="1"/>
    <col min="15109" max="15109" width="10.25" style="5" customWidth="1"/>
    <col min="15110" max="15110" width="10.5" style="5" customWidth="1"/>
    <col min="15111" max="15112" width="9.875" style="5" customWidth="1"/>
    <col min="15113" max="15113" width="11.5" style="5" customWidth="1"/>
    <col min="15114" max="15361" width="11.75" style="5"/>
    <col min="15362" max="15362" width="8.75" style="5" customWidth="1"/>
    <col min="15363" max="15364" width="10.75" style="5" customWidth="1"/>
    <col min="15365" max="15365" width="10.25" style="5" customWidth="1"/>
    <col min="15366" max="15366" width="10.5" style="5" customWidth="1"/>
    <col min="15367" max="15368" width="9.875" style="5" customWidth="1"/>
    <col min="15369" max="15369" width="11.5" style="5" customWidth="1"/>
    <col min="15370" max="15617" width="11.75" style="5"/>
    <col min="15618" max="15618" width="8.75" style="5" customWidth="1"/>
    <col min="15619" max="15620" width="10.75" style="5" customWidth="1"/>
    <col min="15621" max="15621" width="10.25" style="5" customWidth="1"/>
    <col min="15622" max="15622" width="10.5" style="5" customWidth="1"/>
    <col min="15623" max="15624" width="9.875" style="5" customWidth="1"/>
    <col min="15625" max="15625" width="11.5" style="5" customWidth="1"/>
    <col min="15626" max="15873" width="11.75" style="5"/>
    <col min="15874" max="15874" width="8.75" style="5" customWidth="1"/>
    <col min="15875" max="15876" width="10.75" style="5" customWidth="1"/>
    <col min="15877" max="15877" width="10.25" style="5" customWidth="1"/>
    <col min="15878" max="15878" width="10.5" style="5" customWidth="1"/>
    <col min="15879" max="15880" width="9.875" style="5" customWidth="1"/>
    <col min="15881" max="15881" width="11.5" style="5" customWidth="1"/>
    <col min="15882" max="16129" width="11.75" style="5"/>
    <col min="16130" max="16130" width="8.75" style="5" customWidth="1"/>
    <col min="16131" max="16132" width="10.75" style="5" customWidth="1"/>
    <col min="16133" max="16133" width="10.25" style="5" customWidth="1"/>
    <col min="16134" max="16134" width="10.5" style="5" customWidth="1"/>
    <col min="16135" max="16136" width="9.875" style="5" customWidth="1"/>
    <col min="16137" max="16137" width="11.5" style="5" customWidth="1"/>
    <col min="16138" max="16384" width="11.75" style="5"/>
  </cols>
  <sheetData>
    <row r="1" spans="2:9" ht="18" customHeight="1"/>
    <row r="2" spans="2:9" ht="37.9" customHeight="1" thickBot="1">
      <c r="B2" s="811" t="s">
        <v>16</v>
      </c>
      <c r="C2" s="812"/>
      <c r="D2" s="812"/>
      <c r="E2" s="812"/>
      <c r="F2" s="812"/>
      <c r="G2" s="812"/>
      <c r="H2" s="812"/>
      <c r="I2" s="812"/>
    </row>
    <row r="3" spans="2:9" ht="22.5" customHeight="1" thickBot="1">
      <c r="B3" s="474" t="s">
        <v>17</v>
      </c>
      <c r="C3" s="475" t="s">
        <v>18</v>
      </c>
      <c r="D3" s="453" t="s">
        <v>19</v>
      </c>
      <c r="E3" s="476" t="s">
        <v>20</v>
      </c>
      <c r="F3" s="477" t="s">
        <v>21</v>
      </c>
      <c r="G3" s="453" t="s">
        <v>22</v>
      </c>
      <c r="H3" s="476" t="s">
        <v>23</v>
      </c>
      <c r="I3" s="478" t="s">
        <v>24</v>
      </c>
    </row>
    <row r="4" spans="2:9" ht="22.5" customHeight="1">
      <c r="B4" s="479" t="s">
        <v>25</v>
      </c>
      <c r="C4" s="480">
        <v>45020</v>
      </c>
      <c r="D4" s="481">
        <v>33560</v>
      </c>
      <c r="E4" s="482">
        <v>70500</v>
      </c>
      <c r="F4" s="483"/>
      <c r="G4" s="484">
        <v>7200</v>
      </c>
      <c r="H4" s="485"/>
      <c r="I4" s="486"/>
    </row>
    <row r="5" spans="2:9" ht="22.5" customHeight="1">
      <c r="B5" s="479" t="s">
        <v>26</v>
      </c>
      <c r="C5" s="487">
        <v>56720</v>
      </c>
      <c r="D5" s="488">
        <v>19340</v>
      </c>
      <c r="E5" s="489">
        <v>47820</v>
      </c>
      <c r="F5" s="490"/>
      <c r="G5" s="491">
        <v>7000</v>
      </c>
      <c r="H5" s="492"/>
      <c r="I5" s="493"/>
    </row>
    <row r="6" spans="2:9" ht="22.5" customHeight="1">
      <c r="B6" s="479" t="s">
        <v>27</v>
      </c>
      <c r="C6" s="487">
        <v>34710</v>
      </c>
      <c r="D6" s="488">
        <v>25625</v>
      </c>
      <c r="E6" s="489">
        <v>21960</v>
      </c>
      <c r="F6" s="490"/>
      <c r="G6" s="491">
        <v>6500</v>
      </c>
      <c r="H6" s="492"/>
      <c r="I6" s="493"/>
    </row>
    <row r="7" spans="2:9" ht="22.5" customHeight="1">
      <c r="B7" s="479" t="s">
        <v>28</v>
      </c>
      <c r="C7" s="487">
        <v>12470</v>
      </c>
      <c r="D7" s="488">
        <v>67200</v>
      </c>
      <c r="E7" s="489">
        <v>76240</v>
      </c>
      <c r="F7" s="490"/>
      <c r="G7" s="491">
        <v>9500</v>
      </c>
      <c r="H7" s="492"/>
      <c r="I7" s="493"/>
    </row>
    <row r="8" spans="2:9" ht="22.5" customHeight="1">
      <c r="B8" s="479" t="s">
        <v>29</v>
      </c>
      <c r="C8" s="487">
        <v>69720</v>
      </c>
      <c r="D8" s="488">
        <v>20500</v>
      </c>
      <c r="E8" s="489">
        <v>98230</v>
      </c>
      <c r="F8" s="490"/>
      <c r="G8" s="491">
        <v>9650</v>
      </c>
      <c r="H8" s="492"/>
      <c r="I8" s="493"/>
    </row>
    <row r="9" spans="2:9" ht="22.5" customHeight="1" thickBot="1">
      <c r="B9" s="494" t="s">
        <v>30</v>
      </c>
      <c r="C9" s="495">
        <v>24370</v>
      </c>
      <c r="D9" s="496">
        <v>36795</v>
      </c>
      <c r="E9" s="497">
        <v>17820</v>
      </c>
      <c r="F9" s="498"/>
      <c r="G9" s="499">
        <v>6500</v>
      </c>
      <c r="H9" s="500"/>
      <c r="I9" s="501"/>
    </row>
    <row r="10" spans="2:9" ht="22.5" customHeight="1" thickBot="1">
      <c r="B10" s="502" t="s">
        <v>31</v>
      </c>
      <c r="C10" s="503"/>
      <c r="D10" s="504"/>
      <c r="E10" s="505"/>
      <c r="F10" s="506"/>
      <c r="G10" s="507"/>
      <c r="H10" s="508"/>
      <c r="I10" s="509"/>
    </row>
    <row r="11" spans="2:9" ht="37.15" customHeight="1" thickBot="1">
      <c r="B11" s="813" t="s" ph="1">
        <v>581</v>
      </c>
      <c r="C11" s="813" ph="1"/>
      <c r="D11" s="813" ph="1"/>
      <c r="E11" s="813" ph="1"/>
      <c r="F11" s="813" ph="1"/>
      <c r="G11" s="813" ph="1"/>
      <c r="H11" s="813" ph="1"/>
      <c r="I11" s="813" ph="1"/>
    </row>
    <row r="12" spans="2:9" ht="22.5" customHeight="1" thickBot="1">
      <c r="B12" s="510">
        <v>0</v>
      </c>
      <c r="C12" s="511">
        <v>75000</v>
      </c>
      <c r="D12" s="511">
        <v>150000</v>
      </c>
      <c r="E12" s="511">
        <v>210000</v>
      </c>
      <c r="F12" s="511">
        <v>300000</v>
      </c>
      <c r="G12" s="511">
        <v>450000</v>
      </c>
      <c r="H12" s="511">
        <v>600000</v>
      </c>
      <c r="I12" s="511">
        <v>1000000</v>
      </c>
    </row>
    <row r="13" spans="2:9" ht="22.5" customHeight="1">
      <c r="B13" s="512">
        <v>0</v>
      </c>
      <c r="C13" s="512">
        <v>0.01</v>
      </c>
      <c r="D13" s="512">
        <v>0.02</v>
      </c>
      <c r="E13" s="512">
        <v>0.03</v>
      </c>
      <c r="F13" s="512">
        <v>0.05</v>
      </c>
      <c r="G13" s="512">
        <v>7.0000000000000007E-2</v>
      </c>
      <c r="H13" s="512">
        <v>0.1</v>
      </c>
      <c r="I13" s="512">
        <v>0.15</v>
      </c>
    </row>
    <row r="14" spans="2:9" ht="15" customHeight="1"/>
  </sheetData>
  <mergeCells count="2">
    <mergeCell ref="B2:I2"/>
    <mergeCell ref="B11:I11"/>
  </mergeCells>
  <phoneticPr fontId="3" type="noConversion"/>
  <printOptions horizont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N10" sqref="N10"/>
    </sheetView>
  </sheetViews>
  <sheetFormatPr defaultRowHeight="16.5"/>
  <cols>
    <col min="1" max="1" width="2.75" customWidth="1"/>
    <col min="2" max="6" width="10.75" customWidth="1"/>
  </cols>
  <sheetData>
    <row r="2" spans="2:6" ht="19.899999999999999" customHeight="1">
      <c r="B2" s="409" t="s">
        <v>573</v>
      </c>
      <c r="C2" s="450"/>
      <c r="D2" s="410"/>
      <c r="E2" s="451" t="s">
        <v>123</v>
      </c>
      <c r="F2" s="409" t="s">
        <v>12</v>
      </c>
    </row>
    <row r="3" spans="2:6" ht="19.899999999999999" customHeight="1">
      <c r="B3" s="451" t="s">
        <v>124</v>
      </c>
      <c r="C3" s="814">
        <f ca="1">TODAY()</f>
        <v>41731</v>
      </c>
      <c r="D3" s="814"/>
      <c r="E3" s="451" t="s">
        <v>125</v>
      </c>
      <c r="F3" s="409" t="s">
        <v>574</v>
      </c>
    </row>
    <row r="4" spans="2:6" ht="19.899999999999999" customHeight="1">
      <c r="B4" s="450"/>
      <c r="C4" s="450"/>
      <c r="D4" s="410"/>
      <c r="E4" s="451" t="s">
        <v>126</v>
      </c>
      <c r="F4" s="409" t="s">
        <v>575</v>
      </c>
    </row>
    <row r="5" spans="2:6" ht="19.899999999999999" customHeight="1" thickBot="1">
      <c r="B5" s="410"/>
      <c r="C5" s="410"/>
      <c r="D5" s="410"/>
      <c r="E5" s="410"/>
      <c r="F5" s="410"/>
    </row>
    <row r="6" spans="2:6" ht="19.899999999999999" customHeight="1" thickBot="1">
      <c r="B6" s="452" t="s">
        <v>13</v>
      </c>
      <c r="C6" s="453" t="s">
        <v>14</v>
      </c>
      <c r="D6" s="453" t="s">
        <v>5</v>
      </c>
      <c r="E6" s="453" t="s">
        <v>4</v>
      </c>
      <c r="F6" s="454" t="s">
        <v>15</v>
      </c>
    </row>
    <row r="7" spans="2:6" ht="19.899999999999999" customHeight="1">
      <c r="B7" s="455"/>
      <c r="C7" s="456"/>
      <c r="D7" s="457"/>
      <c r="E7" s="458"/>
      <c r="F7" s="459">
        <f>D7*E7</f>
        <v>0</v>
      </c>
    </row>
    <row r="8" spans="2:6" ht="19.899999999999999" customHeight="1">
      <c r="B8" s="460"/>
      <c r="C8" s="461"/>
      <c r="D8" s="462"/>
      <c r="E8" s="463"/>
      <c r="F8" s="464">
        <f>D8*E8</f>
        <v>0</v>
      </c>
    </row>
    <row r="9" spans="2:6" ht="19.899999999999999" customHeight="1" thickBot="1">
      <c r="B9" s="465"/>
      <c r="C9" s="466"/>
      <c r="D9" s="467"/>
      <c r="E9" s="468"/>
      <c r="F9" s="469">
        <f>D9*E9</f>
        <v>0</v>
      </c>
    </row>
    <row r="10" spans="2:6" ht="19.899999999999999" customHeight="1">
      <c r="B10" s="410"/>
      <c r="C10" s="410"/>
      <c r="D10" s="410"/>
      <c r="E10" s="470" t="s">
        <v>576</v>
      </c>
      <c r="F10" s="471">
        <f>SUM(F7:F9)</f>
        <v>0</v>
      </c>
    </row>
    <row r="11" spans="2:6" ht="19.899999999999999" customHeight="1">
      <c r="B11" s="410"/>
      <c r="C11" s="410"/>
      <c r="D11" s="410"/>
      <c r="E11" s="470" t="s">
        <v>577</v>
      </c>
      <c r="F11" s="471"/>
    </row>
    <row r="12" spans="2:6" ht="19.899999999999999" customHeight="1">
      <c r="B12" s="472"/>
      <c r="C12" s="472"/>
      <c r="D12" s="472"/>
      <c r="E12" s="470" t="s">
        <v>578</v>
      </c>
      <c r="F12" s="471">
        <f>F10-F11</f>
        <v>0</v>
      </c>
    </row>
    <row r="13" spans="2:6" ht="19.899999999999999" customHeight="1" thickBot="1">
      <c r="B13" s="410"/>
      <c r="C13" s="410"/>
      <c r="D13" s="410"/>
      <c r="E13" s="470" t="s">
        <v>579</v>
      </c>
      <c r="F13" s="473">
        <f>F12*0.05</f>
        <v>0</v>
      </c>
    </row>
    <row r="14" spans="2:6" ht="19.899999999999999" customHeight="1">
      <c r="B14" s="410"/>
      <c r="C14" s="410"/>
      <c r="D14" s="410"/>
      <c r="E14" s="470" t="s">
        <v>580</v>
      </c>
      <c r="F14" s="471"/>
    </row>
  </sheetData>
  <mergeCells count="1">
    <mergeCell ref="C3:D3"/>
  </mergeCells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B1:D8"/>
  <sheetViews>
    <sheetView workbookViewId="0"/>
  </sheetViews>
  <sheetFormatPr defaultColWidth="8.75" defaultRowHeight="19.899999999999999" customHeight="1"/>
  <cols>
    <col min="1" max="1" width="2.75" style="1" customWidth="1"/>
    <col min="2" max="3" width="9.75" style="1" customWidth="1"/>
    <col min="4" max="4" width="6.75" style="1" customWidth="1"/>
    <col min="5" max="5" width="2.75" style="1" customWidth="1"/>
    <col min="6" max="16384" width="8.75" style="1"/>
  </cols>
  <sheetData>
    <row r="1" spans="2:4" ht="15" customHeight="1" thickBot="1"/>
    <row r="2" spans="2:4" ht="19.899999999999999" customHeight="1" thickBot="1">
      <c r="B2" s="376" t="s">
        <v>32</v>
      </c>
      <c r="C2" s="377" t="s">
        <v>33</v>
      </c>
      <c r="D2" s="377" t="s">
        <v>34</v>
      </c>
    </row>
    <row r="3" spans="2:4" ht="19.899999999999999" customHeight="1">
      <c r="B3" s="373" t="s">
        <v>35</v>
      </c>
      <c r="C3" s="374" t="s">
        <v>36</v>
      </c>
      <c r="D3" s="375">
        <v>1.25</v>
      </c>
    </row>
    <row r="4" spans="2:4" ht="19.899999999999999" customHeight="1">
      <c r="B4" s="6" t="s">
        <v>37</v>
      </c>
      <c r="C4" s="7" t="s">
        <v>38</v>
      </c>
      <c r="D4" s="8">
        <v>0.35</v>
      </c>
    </row>
    <row r="5" spans="2:4" ht="19.899999999999999" customHeight="1">
      <c r="B5" s="6" t="s">
        <v>39</v>
      </c>
      <c r="C5" s="7" t="s">
        <v>40</v>
      </c>
      <c r="D5" s="8">
        <v>3.56</v>
      </c>
    </row>
    <row r="6" spans="2:4" ht="19.899999999999999" customHeight="1">
      <c r="B6" s="6" t="s">
        <v>41</v>
      </c>
      <c r="C6" s="7" t="s">
        <v>42</v>
      </c>
      <c r="D6" s="8">
        <v>5.89</v>
      </c>
    </row>
    <row r="7" spans="2:4" ht="19.899999999999999" customHeight="1" thickBot="1">
      <c r="B7" s="9" t="s">
        <v>43</v>
      </c>
      <c r="C7" s="10" t="s">
        <v>44</v>
      </c>
      <c r="D7" s="11">
        <v>1.29</v>
      </c>
    </row>
    <row r="8" spans="2:4" ht="15" customHeight="1"/>
  </sheetData>
  <phoneticPr fontId="3" type="noConversion"/>
  <printOptions horizont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C2" sqref="C2"/>
    </sheetView>
  </sheetViews>
  <sheetFormatPr defaultColWidth="8.75" defaultRowHeight="16.5"/>
  <cols>
    <col min="1" max="1" width="2.75" style="1" customWidth="1"/>
    <col min="2" max="2" width="6.75" style="2" customWidth="1"/>
    <col min="3" max="3" width="12.125" style="1" bestFit="1" customWidth="1"/>
    <col min="4" max="5" width="6.75" style="1" customWidth="1"/>
    <col min="6" max="6" width="2.75" style="46" customWidth="1"/>
    <col min="7" max="7" width="13.625" style="46" customWidth="1"/>
    <col min="8" max="8" width="2.75" style="1" customWidth="1"/>
    <col min="9" max="10" width="13.75" style="1" hidden="1" customWidth="1"/>
    <col min="11" max="16384" width="8.75" style="1"/>
  </cols>
  <sheetData>
    <row r="1" spans="2:10" ht="15" customHeight="1" thickBot="1"/>
    <row r="2" spans="2:10" ht="19.899999999999999" customHeight="1" thickBot="1">
      <c r="B2" s="713" t="s">
        <v>655</v>
      </c>
      <c r="C2" s="716" t="s">
        <v>672</v>
      </c>
      <c r="D2" s="716" t="s">
        <v>654</v>
      </c>
      <c r="E2" s="712" t="s">
        <v>653</v>
      </c>
      <c r="F2" s="715"/>
      <c r="G2" s="714" t="s">
        <v>651</v>
      </c>
      <c r="I2" s="713" t="s">
        <v>652</v>
      </c>
      <c r="J2" s="712" t="s">
        <v>651</v>
      </c>
    </row>
    <row r="3" spans="2:10" ht="19.899999999999999" customHeight="1">
      <c r="B3" s="706">
        <v>2</v>
      </c>
      <c r="C3" s="717" t="s">
        <v>656</v>
      </c>
      <c r="D3" s="711"/>
      <c r="E3" s="708"/>
      <c r="F3" s="698"/>
      <c r="G3" s="710"/>
      <c r="I3" s="709"/>
      <c r="J3" s="708"/>
    </row>
    <row r="4" spans="2:10" ht="19.899999999999999" customHeight="1">
      <c r="B4" s="707">
        <v>10</v>
      </c>
      <c r="C4" s="718" t="s">
        <v>657</v>
      </c>
      <c r="D4" s="705"/>
      <c r="E4" s="702"/>
      <c r="F4" s="698"/>
      <c r="G4" s="704"/>
      <c r="I4" s="703"/>
      <c r="J4" s="702"/>
    </row>
    <row r="5" spans="2:10" ht="19.899999999999999" customHeight="1">
      <c r="B5" s="235">
        <v>7</v>
      </c>
      <c r="C5" s="718" t="s">
        <v>658</v>
      </c>
      <c r="D5" s="705"/>
      <c r="E5" s="702"/>
      <c r="F5" s="698"/>
      <c r="G5" s="704"/>
      <c r="I5" s="703"/>
      <c r="J5" s="702"/>
    </row>
    <row r="6" spans="2:10" ht="19.899999999999999" customHeight="1">
      <c r="B6" s="120">
        <v>11</v>
      </c>
      <c r="C6" s="718" t="s">
        <v>659</v>
      </c>
      <c r="D6" s="705"/>
      <c r="E6" s="702"/>
      <c r="F6" s="698"/>
      <c r="G6" s="704"/>
      <c r="I6" s="703"/>
      <c r="J6" s="702"/>
    </row>
    <row r="7" spans="2:10" ht="19.899999999999999" customHeight="1">
      <c r="B7" s="706">
        <v>8</v>
      </c>
      <c r="C7" s="718" t="s">
        <v>660</v>
      </c>
      <c r="D7" s="705"/>
      <c r="E7" s="702"/>
      <c r="F7" s="698"/>
      <c r="G7" s="704"/>
      <c r="I7" s="703"/>
      <c r="J7" s="702"/>
    </row>
    <row r="8" spans="2:10" ht="19.899999999999999" customHeight="1">
      <c r="B8" s="120">
        <v>5</v>
      </c>
      <c r="C8" s="718" t="s">
        <v>661</v>
      </c>
      <c r="D8" s="705"/>
      <c r="E8" s="702"/>
      <c r="F8" s="698"/>
      <c r="G8" s="704"/>
      <c r="I8" s="703"/>
      <c r="J8" s="702"/>
    </row>
    <row r="9" spans="2:10" ht="19.899999999999999" customHeight="1">
      <c r="B9" s="235">
        <v>15</v>
      </c>
      <c r="C9" s="718" t="s">
        <v>662</v>
      </c>
      <c r="D9" s="705"/>
      <c r="E9" s="702"/>
      <c r="F9" s="698"/>
      <c r="G9" s="704"/>
      <c r="I9" s="703"/>
      <c r="J9" s="702"/>
    </row>
    <row r="10" spans="2:10" ht="19.899999999999999" customHeight="1">
      <c r="B10" s="120">
        <v>16</v>
      </c>
      <c r="C10" s="718" t="s">
        <v>663</v>
      </c>
      <c r="D10" s="705"/>
      <c r="E10" s="702"/>
      <c r="F10" s="698"/>
      <c r="G10" s="704"/>
      <c r="I10" s="703"/>
      <c r="J10" s="702"/>
    </row>
    <row r="11" spans="2:10" ht="19.899999999999999" customHeight="1">
      <c r="B11" s="235">
        <v>1</v>
      </c>
      <c r="C11" s="718" t="s">
        <v>664</v>
      </c>
      <c r="D11" s="705"/>
      <c r="E11" s="702"/>
      <c r="F11" s="698"/>
      <c r="G11" s="704"/>
      <c r="I11" s="703"/>
      <c r="J11" s="702"/>
    </row>
    <row r="12" spans="2:10" ht="19.899999999999999" customHeight="1">
      <c r="B12" s="120">
        <v>13</v>
      </c>
      <c r="C12" s="718" t="s">
        <v>665</v>
      </c>
      <c r="D12" s="705"/>
      <c r="E12" s="702"/>
      <c r="F12" s="698"/>
      <c r="G12" s="704"/>
      <c r="I12" s="703"/>
      <c r="J12" s="702"/>
    </row>
    <row r="13" spans="2:10" ht="19.899999999999999" customHeight="1">
      <c r="B13" s="235">
        <v>3</v>
      </c>
      <c r="C13" s="718" t="s">
        <v>666</v>
      </c>
      <c r="D13" s="705"/>
      <c r="E13" s="702"/>
      <c r="F13" s="698"/>
      <c r="G13" s="704"/>
      <c r="I13" s="703"/>
      <c r="J13" s="702"/>
    </row>
    <row r="14" spans="2:10" ht="19.899999999999999" customHeight="1">
      <c r="B14" s="120">
        <v>9</v>
      </c>
      <c r="C14" s="718" t="s">
        <v>667</v>
      </c>
      <c r="D14" s="705"/>
      <c r="E14" s="702"/>
      <c r="F14" s="698"/>
      <c r="G14" s="704"/>
      <c r="I14" s="703"/>
      <c r="J14" s="702"/>
    </row>
    <row r="15" spans="2:10" ht="19.899999999999999" customHeight="1">
      <c r="B15" s="706">
        <v>6</v>
      </c>
      <c r="C15" s="718" t="s">
        <v>668</v>
      </c>
      <c r="D15" s="705"/>
      <c r="E15" s="702"/>
      <c r="F15" s="698"/>
      <c r="G15" s="704"/>
      <c r="I15" s="703"/>
      <c r="J15" s="702"/>
    </row>
    <row r="16" spans="2:10" ht="19.899999999999999" customHeight="1">
      <c r="B16" s="707">
        <v>4</v>
      </c>
      <c r="C16" s="718" t="s">
        <v>669</v>
      </c>
      <c r="D16" s="705"/>
      <c r="E16" s="702"/>
      <c r="F16" s="698"/>
      <c r="G16" s="704"/>
      <c r="I16" s="703"/>
      <c r="J16" s="702"/>
    </row>
    <row r="17" spans="2:10" ht="19.899999999999999" customHeight="1">
      <c r="B17" s="706">
        <v>14</v>
      </c>
      <c r="C17" s="718" t="s">
        <v>670</v>
      </c>
      <c r="D17" s="705"/>
      <c r="E17" s="702"/>
      <c r="F17" s="698"/>
      <c r="G17" s="704"/>
      <c r="I17" s="703"/>
      <c r="J17" s="702"/>
    </row>
    <row r="18" spans="2:10" ht="19.899999999999999" customHeight="1" thickBot="1">
      <c r="B18" s="701">
        <v>12</v>
      </c>
      <c r="C18" s="719" t="s">
        <v>671</v>
      </c>
      <c r="D18" s="700"/>
      <c r="E18" s="699"/>
      <c r="F18" s="698"/>
      <c r="G18" s="697"/>
      <c r="I18" s="696"/>
      <c r="J18" s="695"/>
    </row>
    <row r="19" spans="2:10" ht="15" customHeight="1"/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>
    <pageSetUpPr fitToPage="1"/>
  </sheetPr>
  <dimension ref="B1:M63"/>
  <sheetViews>
    <sheetView zoomScaleNormal="100" workbookViewId="0"/>
  </sheetViews>
  <sheetFormatPr defaultColWidth="8.125" defaultRowHeight="18" customHeight="1"/>
  <cols>
    <col min="1" max="1" width="2.75" style="14" customWidth="1"/>
    <col min="2" max="2" width="10.75" style="14" bestFit="1" customWidth="1"/>
    <col min="3" max="3" width="8.625" style="14" bestFit="1" customWidth="1"/>
    <col min="4" max="4" width="16.5" style="14" bestFit="1" customWidth="1"/>
    <col min="5" max="6" width="7.25" style="14" bestFit="1" customWidth="1"/>
    <col min="7" max="8" width="9.125" style="14" bestFit="1" customWidth="1"/>
    <col min="9" max="9" width="13.125" style="14" bestFit="1" customWidth="1"/>
    <col min="10" max="10" width="11" style="14" bestFit="1" customWidth="1"/>
    <col min="11" max="11" width="2.5" style="14" customWidth="1"/>
    <col min="12" max="12" width="11.125" style="14" bestFit="1" customWidth="1"/>
    <col min="13" max="13" width="14.5" style="14" bestFit="1" customWidth="1"/>
    <col min="14" max="16384" width="8.125" style="14"/>
  </cols>
  <sheetData>
    <row r="1" spans="2:13" ht="15" customHeight="1"/>
    <row r="2" spans="2:13" ht="31.9" customHeight="1" thickBot="1">
      <c r="B2" s="815" t="s">
        <v>447</v>
      </c>
      <c r="C2" s="816"/>
      <c r="D2" s="816"/>
      <c r="E2" s="816"/>
      <c r="F2" s="816"/>
      <c r="G2" s="816"/>
      <c r="H2" s="816"/>
      <c r="I2" s="816"/>
      <c r="J2" s="816"/>
      <c r="L2" s="817" t="s">
        <v>446</v>
      </c>
      <c r="M2" s="817"/>
    </row>
    <row r="3" spans="2:13" s="18" customFormat="1" ht="19.899999999999999" customHeight="1" thickBot="1">
      <c r="B3" s="541" t="s">
        <v>13</v>
      </c>
      <c r="C3" s="540" t="s">
        <v>46</v>
      </c>
      <c r="D3" s="540" t="s">
        <v>47</v>
      </c>
      <c r="E3" s="540" t="s">
        <v>48</v>
      </c>
      <c r="F3" s="540" t="s">
        <v>49</v>
      </c>
      <c r="G3" s="540" t="s">
        <v>445</v>
      </c>
      <c r="H3" s="540" t="s">
        <v>51</v>
      </c>
      <c r="I3" s="540" t="s">
        <v>52</v>
      </c>
      <c r="J3" s="542" t="s">
        <v>434</v>
      </c>
      <c r="L3" s="531" t="s">
        <v>444</v>
      </c>
      <c r="M3" s="532" t="s">
        <v>421</v>
      </c>
    </row>
    <row r="4" spans="2:13" ht="19.899999999999999" customHeight="1">
      <c r="B4" s="513" t="s">
        <v>54</v>
      </c>
      <c r="C4" s="514" t="s">
        <v>585</v>
      </c>
      <c r="D4" s="515" t="s">
        <v>443</v>
      </c>
      <c r="E4" s="516">
        <v>1145</v>
      </c>
      <c r="F4" s="516">
        <v>1689</v>
      </c>
      <c r="G4" s="590">
        <f t="shared" ref="G4:G48" si="0">(F4-E4)/F4</f>
        <v>0.32208407341622264</v>
      </c>
      <c r="H4" s="516">
        <v>23</v>
      </c>
      <c r="I4" s="517">
        <v>28</v>
      </c>
      <c r="J4" s="518">
        <f t="shared" ref="J4:J48" si="1">E4*H4</f>
        <v>26335</v>
      </c>
      <c r="L4" s="533" t="s">
        <v>46</v>
      </c>
      <c r="M4" s="534"/>
    </row>
    <row r="5" spans="2:13" ht="19.899999999999999" customHeight="1">
      <c r="B5" s="519" t="s">
        <v>56</v>
      </c>
      <c r="C5" s="520" t="s">
        <v>585</v>
      </c>
      <c r="D5" s="521" t="s">
        <v>442</v>
      </c>
      <c r="E5" s="522">
        <v>399</v>
      </c>
      <c r="F5" s="522">
        <v>551</v>
      </c>
      <c r="G5" s="591">
        <f t="shared" si="0"/>
        <v>0.27586206896551724</v>
      </c>
      <c r="H5" s="522">
        <v>25</v>
      </c>
      <c r="I5" s="523">
        <v>48</v>
      </c>
      <c r="J5" s="524">
        <f t="shared" si="1"/>
        <v>9975</v>
      </c>
      <c r="L5" s="533" t="s">
        <v>441</v>
      </c>
      <c r="M5" s="535"/>
    </row>
    <row r="6" spans="2:13" ht="19.899999999999999" customHeight="1">
      <c r="B6" s="519" t="s">
        <v>57</v>
      </c>
      <c r="C6" s="520" t="s">
        <v>585</v>
      </c>
      <c r="D6" s="521" t="s">
        <v>440</v>
      </c>
      <c r="E6" s="522">
        <v>106</v>
      </c>
      <c r="F6" s="522">
        <v>152</v>
      </c>
      <c r="G6" s="591">
        <f t="shared" si="0"/>
        <v>0.30263157894736842</v>
      </c>
      <c r="H6" s="522">
        <v>93</v>
      </c>
      <c r="I6" s="523">
        <v>25</v>
      </c>
      <c r="J6" s="524">
        <f t="shared" si="1"/>
        <v>9858</v>
      </c>
      <c r="L6" s="533" t="s">
        <v>48</v>
      </c>
      <c r="M6" s="536"/>
    </row>
    <row r="7" spans="2:13" ht="19.899999999999999" customHeight="1">
      <c r="B7" s="519" t="s">
        <v>58</v>
      </c>
      <c r="C7" s="520" t="s">
        <v>586</v>
      </c>
      <c r="D7" s="521" t="s">
        <v>439</v>
      </c>
      <c r="E7" s="522">
        <v>792</v>
      </c>
      <c r="F7" s="522">
        <v>1047</v>
      </c>
      <c r="G7" s="591">
        <f t="shared" si="0"/>
        <v>0.24355300859598855</v>
      </c>
      <c r="H7" s="522">
        <v>26</v>
      </c>
      <c r="I7" s="523">
        <v>36</v>
      </c>
      <c r="J7" s="524">
        <f t="shared" si="1"/>
        <v>20592</v>
      </c>
      <c r="L7" s="533" t="s">
        <v>49</v>
      </c>
      <c r="M7" s="536"/>
    </row>
    <row r="8" spans="2:13" ht="19.899999999999999" customHeight="1">
      <c r="B8" s="519" t="s">
        <v>60</v>
      </c>
      <c r="C8" s="520" t="s">
        <v>587</v>
      </c>
      <c r="D8" s="521" t="s">
        <v>438</v>
      </c>
      <c r="E8" s="522">
        <v>1156</v>
      </c>
      <c r="F8" s="522">
        <v>1801</v>
      </c>
      <c r="G8" s="591">
        <f t="shared" si="0"/>
        <v>0.35813436979455859</v>
      </c>
      <c r="H8" s="522">
        <v>80</v>
      </c>
      <c r="I8" s="523">
        <v>22</v>
      </c>
      <c r="J8" s="524">
        <f t="shared" si="1"/>
        <v>92480</v>
      </c>
      <c r="L8" s="533" t="s">
        <v>50</v>
      </c>
      <c r="M8" s="537"/>
    </row>
    <row r="9" spans="2:13" ht="19.899999999999999" customHeight="1">
      <c r="B9" s="519" t="s">
        <v>62</v>
      </c>
      <c r="C9" s="520" t="s">
        <v>587</v>
      </c>
      <c r="D9" s="521" t="s">
        <v>437</v>
      </c>
      <c r="E9" s="522">
        <v>723</v>
      </c>
      <c r="F9" s="522">
        <v>909</v>
      </c>
      <c r="G9" s="591">
        <f t="shared" si="0"/>
        <v>0.20462046204620463</v>
      </c>
      <c r="H9" s="522">
        <v>38</v>
      </c>
      <c r="I9" s="523">
        <v>39</v>
      </c>
      <c r="J9" s="524">
        <f t="shared" si="1"/>
        <v>27474</v>
      </c>
      <c r="L9" s="533" t="s">
        <v>51</v>
      </c>
      <c r="M9" s="536"/>
    </row>
    <row r="10" spans="2:13" ht="19.899999999999999" customHeight="1">
      <c r="B10" s="519" t="s">
        <v>63</v>
      </c>
      <c r="C10" s="520" t="s">
        <v>588</v>
      </c>
      <c r="D10" s="521" t="s">
        <v>436</v>
      </c>
      <c r="E10" s="522">
        <v>210</v>
      </c>
      <c r="F10" s="522">
        <v>362</v>
      </c>
      <c r="G10" s="591">
        <f t="shared" si="0"/>
        <v>0.41988950276243092</v>
      </c>
      <c r="H10" s="522">
        <v>66</v>
      </c>
      <c r="I10" s="523">
        <v>23</v>
      </c>
      <c r="J10" s="524">
        <f t="shared" si="1"/>
        <v>13860</v>
      </c>
      <c r="L10" s="533" t="s">
        <v>52</v>
      </c>
      <c r="M10" s="536"/>
    </row>
    <row r="11" spans="2:13" ht="19.899999999999999" customHeight="1" thickBot="1">
      <c r="B11" s="519" t="s">
        <v>65</v>
      </c>
      <c r="C11" s="520" t="s">
        <v>589</v>
      </c>
      <c r="D11" s="521" t="s">
        <v>435</v>
      </c>
      <c r="E11" s="522">
        <v>610</v>
      </c>
      <c r="F11" s="522">
        <v>926</v>
      </c>
      <c r="G11" s="591">
        <f t="shared" si="0"/>
        <v>0.34125269978401729</v>
      </c>
      <c r="H11" s="522">
        <v>54</v>
      </c>
      <c r="I11" s="523">
        <v>44</v>
      </c>
      <c r="J11" s="524">
        <f t="shared" si="1"/>
        <v>32940</v>
      </c>
      <c r="L11" s="538" t="s">
        <v>434</v>
      </c>
      <c r="M11" s="539"/>
    </row>
    <row r="12" spans="2:13" ht="19.899999999999999" customHeight="1">
      <c r="B12" s="519" t="s">
        <v>67</v>
      </c>
      <c r="C12" s="520" t="s">
        <v>589</v>
      </c>
      <c r="D12" s="521" t="s">
        <v>433</v>
      </c>
      <c r="E12" s="522">
        <v>659</v>
      </c>
      <c r="F12" s="522">
        <v>1123</v>
      </c>
      <c r="G12" s="591">
        <f t="shared" si="0"/>
        <v>0.41317898486197685</v>
      </c>
      <c r="H12" s="522">
        <v>95</v>
      </c>
      <c r="I12" s="523">
        <v>32</v>
      </c>
      <c r="J12" s="524">
        <f t="shared" si="1"/>
        <v>62605</v>
      </c>
    </row>
    <row r="13" spans="2:13" ht="19.899999999999999" customHeight="1">
      <c r="B13" s="519" t="s">
        <v>68</v>
      </c>
      <c r="C13" s="520" t="s">
        <v>589</v>
      </c>
      <c r="D13" s="521" t="s">
        <v>432</v>
      </c>
      <c r="E13" s="522">
        <v>1152</v>
      </c>
      <c r="F13" s="522">
        <v>1456</v>
      </c>
      <c r="G13" s="591">
        <f t="shared" si="0"/>
        <v>0.2087912087912088</v>
      </c>
      <c r="H13" s="522">
        <v>40</v>
      </c>
      <c r="I13" s="523">
        <v>24</v>
      </c>
      <c r="J13" s="524">
        <f t="shared" si="1"/>
        <v>46080</v>
      </c>
    </row>
    <row r="14" spans="2:13" ht="19.899999999999999" customHeight="1">
      <c r="B14" s="519" t="s">
        <v>69</v>
      </c>
      <c r="C14" s="520" t="s">
        <v>589</v>
      </c>
      <c r="D14" s="521" t="s">
        <v>294</v>
      </c>
      <c r="E14" s="522">
        <v>775</v>
      </c>
      <c r="F14" s="522">
        <v>1319</v>
      </c>
      <c r="G14" s="591">
        <f t="shared" si="0"/>
        <v>0.41243366186504926</v>
      </c>
      <c r="H14" s="522">
        <v>49</v>
      </c>
      <c r="I14" s="523">
        <v>21</v>
      </c>
      <c r="J14" s="524">
        <f t="shared" si="1"/>
        <v>37975</v>
      </c>
    </row>
    <row r="15" spans="2:13" ht="19.899999999999999" customHeight="1">
      <c r="B15" s="519" t="s">
        <v>70</v>
      </c>
      <c r="C15" s="520" t="s">
        <v>590</v>
      </c>
      <c r="D15" s="521" t="s">
        <v>431</v>
      </c>
      <c r="E15" s="522">
        <v>1044</v>
      </c>
      <c r="F15" s="522">
        <v>1663</v>
      </c>
      <c r="G15" s="591">
        <f t="shared" si="0"/>
        <v>0.37221888153938665</v>
      </c>
      <c r="H15" s="522">
        <v>31</v>
      </c>
      <c r="I15" s="523">
        <v>34</v>
      </c>
      <c r="J15" s="524">
        <f t="shared" si="1"/>
        <v>32364</v>
      </c>
    </row>
    <row r="16" spans="2:13" ht="19.899999999999999" customHeight="1">
      <c r="B16" s="519" t="s">
        <v>72</v>
      </c>
      <c r="C16" s="520" t="s">
        <v>590</v>
      </c>
      <c r="D16" s="521" t="s">
        <v>430</v>
      </c>
      <c r="E16" s="522">
        <v>687</v>
      </c>
      <c r="F16" s="522">
        <v>1008</v>
      </c>
      <c r="G16" s="591">
        <f t="shared" si="0"/>
        <v>0.31845238095238093</v>
      </c>
      <c r="H16" s="522">
        <v>51</v>
      </c>
      <c r="I16" s="523">
        <v>50</v>
      </c>
      <c r="J16" s="524">
        <f t="shared" si="1"/>
        <v>35037</v>
      </c>
    </row>
    <row r="17" spans="2:10" ht="19.899999999999999" customHeight="1">
      <c r="B17" s="519" t="s">
        <v>73</v>
      </c>
      <c r="C17" s="520" t="s">
        <v>590</v>
      </c>
      <c r="D17" s="521" t="s">
        <v>429</v>
      </c>
      <c r="E17" s="522">
        <v>1122</v>
      </c>
      <c r="F17" s="522">
        <v>1886</v>
      </c>
      <c r="G17" s="591">
        <f t="shared" si="0"/>
        <v>0.40509013785790032</v>
      </c>
      <c r="H17" s="522">
        <v>37</v>
      </c>
      <c r="I17" s="523">
        <v>32</v>
      </c>
      <c r="J17" s="524">
        <f t="shared" si="1"/>
        <v>41514</v>
      </c>
    </row>
    <row r="18" spans="2:10" ht="19.899999999999999" customHeight="1">
      <c r="B18" s="519" t="s">
        <v>74</v>
      </c>
      <c r="C18" s="520" t="s">
        <v>590</v>
      </c>
      <c r="D18" s="521" t="s">
        <v>428</v>
      </c>
      <c r="E18" s="522">
        <v>992</v>
      </c>
      <c r="F18" s="522">
        <v>1525</v>
      </c>
      <c r="G18" s="591">
        <f t="shared" si="0"/>
        <v>0.34950819672131145</v>
      </c>
      <c r="H18" s="522">
        <v>88</v>
      </c>
      <c r="I18" s="523">
        <v>45</v>
      </c>
      <c r="J18" s="524">
        <f t="shared" si="1"/>
        <v>87296</v>
      </c>
    </row>
    <row r="19" spans="2:10" ht="19.899999999999999" customHeight="1">
      <c r="B19" s="519" t="s">
        <v>75</v>
      </c>
      <c r="C19" s="520" t="s">
        <v>590</v>
      </c>
      <c r="D19" s="521" t="s">
        <v>427</v>
      </c>
      <c r="E19" s="522">
        <v>640</v>
      </c>
      <c r="F19" s="522">
        <v>1031</v>
      </c>
      <c r="G19" s="591">
        <f t="shared" si="0"/>
        <v>0.37924345295829293</v>
      </c>
      <c r="H19" s="522">
        <v>63</v>
      </c>
      <c r="I19" s="523">
        <v>45</v>
      </c>
      <c r="J19" s="524">
        <f t="shared" si="1"/>
        <v>40320</v>
      </c>
    </row>
    <row r="20" spans="2:10" ht="19.899999999999999" customHeight="1">
      <c r="B20" s="519" t="s">
        <v>76</v>
      </c>
      <c r="C20" s="520" t="s">
        <v>591</v>
      </c>
      <c r="D20" s="521" t="s">
        <v>426</v>
      </c>
      <c r="E20" s="522">
        <v>1068</v>
      </c>
      <c r="F20" s="522">
        <v>1885</v>
      </c>
      <c r="G20" s="591">
        <f t="shared" si="0"/>
        <v>0.43342175066312999</v>
      </c>
      <c r="H20" s="522">
        <v>20</v>
      </c>
      <c r="I20" s="523">
        <v>20</v>
      </c>
      <c r="J20" s="524">
        <f t="shared" si="1"/>
        <v>21360</v>
      </c>
    </row>
    <row r="21" spans="2:10" ht="19.899999999999999" customHeight="1">
      <c r="B21" s="519" t="s">
        <v>78</v>
      </c>
      <c r="C21" s="520" t="s">
        <v>591</v>
      </c>
      <c r="D21" s="521" t="s">
        <v>425</v>
      </c>
      <c r="E21" s="522">
        <v>451</v>
      </c>
      <c r="F21" s="522">
        <v>601</v>
      </c>
      <c r="G21" s="591">
        <f t="shared" si="0"/>
        <v>0.24958402662229617</v>
      </c>
      <c r="H21" s="522">
        <v>81</v>
      </c>
      <c r="I21" s="523">
        <v>21</v>
      </c>
      <c r="J21" s="524">
        <f t="shared" si="1"/>
        <v>36531</v>
      </c>
    </row>
    <row r="22" spans="2:10" ht="19.899999999999999" customHeight="1">
      <c r="B22" s="519" t="s">
        <v>79</v>
      </c>
      <c r="C22" s="520" t="s">
        <v>592</v>
      </c>
      <c r="D22" s="521" t="s">
        <v>424</v>
      </c>
      <c r="E22" s="522">
        <v>300</v>
      </c>
      <c r="F22" s="522">
        <v>384</v>
      </c>
      <c r="G22" s="591">
        <f t="shared" si="0"/>
        <v>0.21875</v>
      </c>
      <c r="H22" s="522">
        <v>20</v>
      </c>
      <c r="I22" s="523">
        <v>29</v>
      </c>
      <c r="J22" s="524">
        <f t="shared" si="1"/>
        <v>6000</v>
      </c>
    </row>
    <row r="23" spans="2:10" ht="19.899999999999999" customHeight="1">
      <c r="B23" s="519" t="s">
        <v>81</v>
      </c>
      <c r="C23" s="520" t="s">
        <v>592</v>
      </c>
      <c r="D23" s="521" t="s">
        <v>423</v>
      </c>
      <c r="E23" s="522">
        <v>757</v>
      </c>
      <c r="F23" s="522">
        <v>909</v>
      </c>
      <c r="G23" s="591">
        <f t="shared" si="0"/>
        <v>0.16721672167216722</v>
      </c>
      <c r="H23" s="522">
        <v>64</v>
      </c>
      <c r="I23" s="523">
        <v>30</v>
      </c>
      <c r="J23" s="524">
        <f t="shared" si="1"/>
        <v>48448</v>
      </c>
    </row>
    <row r="24" spans="2:10" ht="19.899999999999999" customHeight="1">
      <c r="B24" s="519" t="s">
        <v>82</v>
      </c>
      <c r="C24" s="520" t="s">
        <v>592</v>
      </c>
      <c r="D24" s="521" t="s">
        <v>422</v>
      </c>
      <c r="E24" s="522">
        <v>90</v>
      </c>
      <c r="F24" s="522">
        <v>149</v>
      </c>
      <c r="G24" s="591">
        <f t="shared" si="0"/>
        <v>0.39597315436241609</v>
      </c>
      <c r="H24" s="522">
        <v>66</v>
      </c>
      <c r="I24" s="523">
        <v>36</v>
      </c>
      <c r="J24" s="524">
        <f t="shared" si="1"/>
        <v>5940</v>
      </c>
    </row>
    <row r="25" spans="2:10" ht="19.899999999999999" customHeight="1">
      <c r="B25" s="519" t="s">
        <v>83</v>
      </c>
      <c r="C25" s="520" t="s">
        <v>593</v>
      </c>
      <c r="D25" s="521" t="s">
        <v>421</v>
      </c>
      <c r="E25" s="522">
        <v>1053</v>
      </c>
      <c r="F25" s="522">
        <v>1496</v>
      </c>
      <c r="G25" s="591">
        <f t="shared" si="0"/>
        <v>0.29612299465240643</v>
      </c>
      <c r="H25" s="522">
        <v>96</v>
      </c>
      <c r="I25" s="523">
        <v>39</v>
      </c>
      <c r="J25" s="524">
        <f t="shared" si="1"/>
        <v>101088</v>
      </c>
    </row>
    <row r="26" spans="2:10" ht="19.899999999999999" customHeight="1">
      <c r="B26" s="519" t="s">
        <v>85</v>
      </c>
      <c r="C26" s="520" t="s">
        <v>593</v>
      </c>
      <c r="D26" s="521" t="s">
        <v>420</v>
      </c>
      <c r="E26" s="522">
        <v>288</v>
      </c>
      <c r="F26" s="522">
        <v>540</v>
      </c>
      <c r="G26" s="591">
        <f t="shared" si="0"/>
        <v>0.46666666666666667</v>
      </c>
      <c r="H26" s="522">
        <v>51</v>
      </c>
      <c r="I26" s="523">
        <v>24</v>
      </c>
      <c r="J26" s="524">
        <f t="shared" si="1"/>
        <v>14688</v>
      </c>
    </row>
    <row r="27" spans="2:10" ht="19.899999999999999" customHeight="1">
      <c r="B27" s="519" t="s">
        <v>86</v>
      </c>
      <c r="C27" s="520" t="s">
        <v>593</v>
      </c>
      <c r="D27" s="521" t="s">
        <v>419</v>
      </c>
      <c r="E27" s="522">
        <v>905</v>
      </c>
      <c r="F27" s="522">
        <v>1896</v>
      </c>
      <c r="G27" s="591">
        <f t="shared" si="0"/>
        <v>0.52267932489451474</v>
      </c>
      <c r="H27" s="522">
        <v>29</v>
      </c>
      <c r="I27" s="523">
        <v>36</v>
      </c>
      <c r="J27" s="524">
        <f t="shared" si="1"/>
        <v>26245</v>
      </c>
    </row>
    <row r="28" spans="2:10" ht="19.899999999999999" customHeight="1">
      <c r="B28" s="519" t="s">
        <v>87</v>
      </c>
      <c r="C28" s="520" t="s">
        <v>593</v>
      </c>
      <c r="D28" s="521" t="s">
        <v>418</v>
      </c>
      <c r="E28" s="522">
        <v>805</v>
      </c>
      <c r="F28" s="522">
        <v>1236</v>
      </c>
      <c r="G28" s="591">
        <f t="shared" si="0"/>
        <v>0.34870550161812297</v>
      </c>
      <c r="H28" s="522">
        <v>52</v>
      </c>
      <c r="I28" s="523">
        <v>21</v>
      </c>
      <c r="J28" s="524">
        <f t="shared" si="1"/>
        <v>41860</v>
      </c>
    </row>
    <row r="29" spans="2:10" ht="19.899999999999999" customHeight="1">
      <c r="B29" s="519" t="s">
        <v>88</v>
      </c>
      <c r="C29" s="520" t="s">
        <v>593</v>
      </c>
      <c r="D29" s="521" t="s">
        <v>417</v>
      </c>
      <c r="E29" s="522">
        <v>1099</v>
      </c>
      <c r="F29" s="522">
        <v>1402</v>
      </c>
      <c r="G29" s="591">
        <f t="shared" si="0"/>
        <v>0.21611982881597719</v>
      </c>
      <c r="H29" s="522">
        <v>30</v>
      </c>
      <c r="I29" s="523">
        <v>48</v>
      </c>
      <c r="J29" s="524">
        <f t="shared" si="1"/>
        <v>32970</v>
      </c>
    </row>
    <row r="30" spans="2:10" ht="19.899999999999999" customHeight="1">
      <c r="B30" s="519" t="s">
        <v>89</v>
      </c>
      <c r="C30" s="520" t="s">
        <v>594</v>
      </c>
      <c r="D30" s="521" t="s">
        <v>416</v>
      </c>
      <c r="E30" s="522">
        <v>897</v>
      </c>
      <c r="F30" s="522">
        <v>1292</v>
      </c>
      <c r="G30" s="591">
        <f t="shared" si="0"/>
        <v>0.30572755417956654</v>
      </c>
      <c r="H30" s="522">
        <v>41</v>
      </c>
      <c r="I30" s="523">
        <v>28</v>
      </c>
      <c r="J30" s="524">
        <f t="shared" si="1"/>
        <v>36777</v>
      </c>
    </row>
    <row r="31" spans="2:10" ht="19.899999999999999" customHeight="1">
      <c r="B31" s="519" t="s">
        <v>91</v>
      </c>
      <c r="C31" s="520" t="s">
        <v>594</v>
      </c>
      <c r="D31" s="521" t="s">
        <v>415</v>
      </c>
      <c r="E31" s="522">
        <v>1023</v>
      </c>
      <c r="F31" s="522">
        <v>1735</v>
      </c>
      <c r="G31" s="591">
        <f t="shared" si="0"/>
        <v>0.41037463976945243</v>
      </c>
      <c r="H31" s="522">
        <v>33</v>
      </c>
      <c r="I31" s="523">
        <v>30</v>
      </c>
      <c r="J31" s="524">
        <f t="shared" si="1"/>
        <v>33759</v>
      </c>
    </row>
    <row r="32" spans="2:10" ht="19.899999999999999" customHeight="1">
      <c r="B32" s="519" t="s">
        <v>92</v>
      </c>
      <c r="C32" s="520" t="s">
        <v>595</v>
      </c>
      <c r="D32" s="521" t="s">
        <v>414</v>
      </c>
      <c r="E32" s="522">
        <v>98</v>
      </c>
      <c r="F32" s="522">
        <v>117</v>
      </c>
      <c r="G32" s="591">
        <f t="shared" si="0"/>
        <v>0.1623931623931624</v>
      </c>
      <c r="H32" s="522">
        <v>50</v>
      </c>
      <c r="I32" s="523">
        <v>39</v>
      </c>
      <c r="J32" s="524">
        <f t="shared" si="1"/>
        <v>4900</v>
      </c>
    </row>
    <row r="33" spans="2:10" ht="19.899999999999999" customHeight="1">
      <c r="B33" s="519" t="s">
        <v>94</v>
      </c>
      <c r="C33" s="520" t="s">
        <v>596</v>
      </c>
      <c r="D33" s="521" t="s">
        <v>413</v>
      </c>
      <c r="E33" s="522">
        <v>643</v>
      </c>
      <c r="F33" s="522">
        <v>1020</v>
      </c>
      <c r="G33" s="591">
        <f t="shared" si="0"/>
        <v>0.36960784313725492</v>
      </c>
      <c r="H33" s="522">
        <v>75</v>
      </c>
      <c r="I33" s="523">
        <v>24</v>
      </c>
      <c r="J33" s="524">
        <f t="shared" si="1"/>
        <v>48225</v>
      </c>
    </row>
    <row r="34" spans="2:10" ht="19.899999999999999" customHeight="1">
      <c r="B34" s="519" t="s">
        <v>96</v>
      </c>
      <c r="C34" s="520" t="s">
        <v>597</v>
      </c>
      <c r="D34" s="521" t="s">
        <v>412</v>
      </c>
      <c r="E34" s="522">
        <v>1162</v>
      </c>
      <c r="F34" s="522">
        <v>1801</v>
      </c>
      <c r="G34" s="591">
        <f t="shared" si="0"/>
        <v>0.35480288728484177</v>
      </c>
      <c r="H34" s="522">
        <v>82</v>
      </c>
      <c r="I34" s="523">
        <v>47</v>
      </c>
      <c r="J34" s="524">
        <f t="shared" si="1"/>
        <v>95284</v>
      </c>
    </row>
    <row r="35" spans="2:10" ht="19.899999999999999" customHeight="1">
      <c r="B35" s="519" t="s">
        <v>98</v>
      </c>
      <c r="C35" s="520" t="s">
        <v>597</v>
      </c>
      <c r="D35" s="521" t="s">
        <v>411</v>
      </c>
      <c r="E35" s="522">
        <v>244</v>
      </c>
      <c r="F35" s="522">
        <v>390</v>
      </c>
      <c r="G35" s="591">
        <f t="shared" si="0"/>
        <v>0.37435897435897436</v>
      </c>
      <c r="H35" s="522">
        <v>66</v>
      </c>
      <c r="I35" s="523">
        <v>33</v>
      </c>
      <c r="J35" s="524">
        <f t="shared" si="1"/>
        <v>16104</v>
      </c>
    </row>
    <row r="36" spans="2:10" ht="19.899999999999999" customHeight="1">
      <c r="B36" s="519" t="s">
        <v>99</v>
      </c>
      <c r="C36" s="520" t="s">
        <v>597</v>
      </c>
      <c r="D36" s="521" t="s">
        <v>410</v>
      </c>
      <c r="E36" s="522">
        <v>549</v>
      </c>
      <c r="F36" s="522">
        <v>962</v>
      </c>
      <c r="G36" s="591">
        <f t="shared" si="0"/>
        <v>0.42931392931392931</v>
      </c>
      <c r="H36" s="522">
        <v>40</v>
      </c>
      <c r="I36" s="523">
        <v>23</v>
      </c>
      <c r="J36" s="524">
        <f t="shared" si="1"/>
        <v>21960</v>
      </c>
    </row>
    <row r="37" spans="2:10" ht="19.899999999999999" customHeight="1">
      <c r="B37" s="519" t="s">
        <v>100</v>
      </c>
      <c r="C37" s="520" t="s">
        <v>597</v>
      </c>
      <c r="D37" s="521" t="s">
        <v>409</v>
      </c>
      <c r="E37" s="522">
        <v>598</v>
      </c>
      <c r="F37" s="522">
        <v>1044</v>
      </c>
      <c r="G37" s="591">
        <f t="shared" si="0"/>
        <v>0.42720306513409961</v>
      </c>
      <c r="H37" s="522">
        <v>71</v>
      </c>
      <c r="I37" s="523">
        <v>47</v>
      </c>
      <c r="J37" s="524">
        <f t="shared" si="1"/>
        <v>42458</v>
      </c>
    </row>
    <row r="38" spans="2:10" ht="19.899999999999999" customHeight="1">
      <c r="B38" s="519" t="s">
        <v>101</v>
      </c>
      <c r="C38" s="520" t="s">
        <v>597</v>
      </c>
      <c r="D38" s="521" t="s">
        <v>408</v>
      </c>
      <c r="E38" s="522">
        <v>236</v>
      </c>
      <c r="F38" s="522">
        <v>368</v>
      </c>
      <c r="G38" s="591">
        <f t="shared" si="0"/>
        <v>0.35869565217391303</v>
      </c>
      <c r="H38" s="522">
        <v>93</v>
      </c>
      <c r="I38" s="523">
        <v>23</v>
      </c>
      <c r="J38" s="524">
        <f t="shared" si="1"/>
        <v>21948</v>
      </c>
    </row>
    <row r="39" spans="2:10" ht="19.899999999999999" customHeight="1">
      <c r="B39" s="519" t="s">
        <v>102</v>
      </c>
      <c r="C39" s="520" t="s">
        <v>597</v>
      </c>
      <c r="D39" s="521" t="s">
        <v>407</v>
      </c>
      <c r="E39" s="522">
        <v>183</v>
      </c>
      <c r="F39" s="522">
        <v>292</v>
      </c>
      <c r="G39" s="591">
        <f t="shared" si="0"/>
        <v>0.37328767123287671</v>
      </c>
      <c r="H39" s="522">
        <v>28</v>
      </c>
      <c r="I39" s="523">
        <v>21</v>
      </c>
      <c r="J39" s="524">
        <f t="shared" si="1"/>
        <v>5124</v>
      </c>
    </row>
    <row r="40" spans="2:10" ht="19.899999999999999" customHeight="1">
      <c r="B40" s="519" t="s">
        <v>103</v>
      </c>
      <c r="C40" s="520" t="s">
        <v>597</v>
      </c>
      <c r="D40" s="521" t="s">
        <v>406</v>
      </c>
      <c r="E40" s="522">
        <v>1154</v>
      </c>
      <c r="F40" s="522">
        <v>1845</v>
      </c>
      <c r="G40" s="591">
        <f t="shared" si="0"/>
        <v>0.37452574525745258</v>
      </c>
      <c r="H40" s="522">
        <v>85</v>
      </c>
      <c r="I40" s="523">
        <v>41</v>
      </c>
      <c r="J40" s="524">
        <f t="shared" si="1"/>
        <v>98090</v>
      </c>
    </row>
    <row r="41" spans="2:10" ht="19.899999999999999" customHeight="1">
      <c r="B41" s="519" t="s">
        <v>104</v>
      </c>
      <c r="C41" s="520" t="s">
        <v>597</v>
      </c>
      <c r="D41" s="521" t="s">
        <v>405</v>
      </c>
      <c r="E41" s="522">
        <v>231</v>
      </c>
      <c r="F41" s="522">
        <v>298</v>
      </c>
      <c r="G41" s="591">
        <f t="shared" si="0"/>
        <v>0.22483221476510068</v>
      </c>
      <c r="H41" s="522">
        <v>72</v>
      </c>
      <c r="I41" s="523">
        <v>46</v>
      </c>
      <c r="J41" s="524">
        <f t="shared" si="1"/>
        <v>16632</v>
      </c>
    </row>
    <row r="42" spans="2:10" ht="19.899999999999999" customHeight="1">
      <c r="B42" s="519" t="s">
        <v>105</v>
      </c>
      <c r="C42" s="520" t="s">
        <v>598</v>
      </c>
      <c r="D42" s="521" t="s">
        <v>404</v>
      </c>
      <c r="E42" s="522">
        <v>931</v>
      </c>
      <c r="F42" s="522">
        <v>1510</v>
      </c>
      <c r="G42" s="591">
        <f t="shared" si="0"/>
        <v>0.38344370860927152</v>
      </c>
      <c r="H42" s="522">
        <v>29</v>
      </c>
      <c r="I42" s="523">
        <v>29</v>
      </c>
      <c r="J42" s="524">
        <f t="shared" si="1"/>
        <v>26999</v>
      </c>
    </row>
    <row r="43" spans="2:10" ht="19.899999999999999" customHeight="1">
      <c r="B43" s="519" t="s">
        <v>107</v>
      </c>
      <c r="C43" s="520" t="s">
        <v>598</v>
      </c>
      <c r="D43" s="521" t="s">
        <v>403</v>
      </c>
      <c r="E43" s="522">
        <v>1145</v>
      </c>
      <c r="F43" s="522">
        <v>1961</v>
      </c>
      <c r="G43" s="591">
        <f t="shared" si="0"/>
        <v>0.41611422743498216</v>
      </c>
      <c r="H43" s="522">
        <v>68</v>
      </c>
      <c r="I43" s="523">
        <v>36</v>
      </c>
      <c r="J43" s="524">
        <f t="shared" si="1"/>
        <v>77860</v>
      </c>
    </row>
    <row r="44" spans="2:10" ht="19.899999999999999" customHeight="1">
      <c r="B44" s="519" t="s">
        <v>108</v>
      </c>
      <c r="C44" s="520" t="s">
        <v>598</v>
      </c>
      <c r="D44" s="521" t="s">
        <v>402</v>
      </c>
      <c r="E44" s="522">
        <v>425</v>
      </c>
      <c r="F44" s="522">
        <v>528</v>
      </c>
      <c r="G44" s="591">
        <f t="shared" si="0"/>
        <v>0.19507575757575757</v>
      </c>
      <c r="H44" s="522">
        <v>98</v>
      </c>
      <c r="I44" s="523">
        <v>44</v>
      </c>
      <c r="J44" s="524">
        <f t="shared" si="1"/>
        <v>41650</v>
      </c>
    </row>
    <row r="45" spans="2:10" ht="19.899999999999999" customHeight="1">
      <c r="B45" s="519" t="s">
        <v>109</v>
      </c>
      <c r="C45" s="520" t="s">
        <v>599</v>
      </c>
      <c r="D45" s="521" t="s">
        <v>401</v>
      </c>
      <c r="E45" s="522">
        <v>822</v>
      </c>
      <c r="F45" s="522">
        <v>1076</v>
      </c>
      <c r="G45" s="591">
        <f t="shared" si="0"/>
        <v>0.23605947955390336</v>
      </c>
      <c r="H45" s="522">
        <v>62</v>
      </c>
      <c r="I45" s="523">
        <v>47</v>
      </c>
      <c r="J45" s="524">
        <f t="shared" si="1"/>
        <v>50964</v>
      </c>
    </row>
    <row r="46" spans="2:10" ht="19.899999999999999" customHeight="1">
      <c r="B46" s="519" t="s">
        <v>111</v>
      </c>
      <c r="C46" s="520" t="s">
        <v>600</v>
      </c>
      <c r="D46" s="521" t="s">
        <v>400</v>
      </c>
      <c r="E46" s="522">
        <v>713</v>
      </c>
      <c r="F46" s="522">
        <v>1208</v>
      </c>
      <c r="G46" s="591">
        <f t="shared" si="0"/>
        <v>0.40976821192052981</v>
      </c>
      <c r="H46" s="522">
        <v>62</v>
      </c>
      <c r="I46" s="523">
        <v>30</v>
      </c>
      <c r="J46" s="524">
        <f t="shared" si="1"/>
        <v>44206</v>
      </c>
    </row>
    <row r="47" spans="2:10" ht="19.899999999999999" customHeight="1">
      <c r="B47" s="519" t="s">
        <v>113</v>
      </c>
      <c r="C47" s="520" t="s">
        <v>600</v>
      </c>
      <c r="D47" s="521" t="s">
        <v>399</v>
      </c>
      <c r="E47" s="522">
        <v>1151</v>
      </c>
      <c r="F47" s="522">
        <v>1784</v>
      </c>
      <c r="G47" s="591">
        <f t="shared" si="0"/>
        <v>0.35482062780269058</v>
      </c>
      <c r="H47" s="522">
        <v>62</v>
      </c>
      <c r="I47" s="523">
        <v>35</v>
      </c>
      <c r="J47" s="524">
        <f t="shared" si="1"/>
        <v>71362</v>
      </c>
    </row>
    <row r="48" spans="2:10" ht="19.899999999999999" customHeight="1" thickBot="1">
      <c r="B48" s="525" t="s">
        <v>114</v>
      </c>
      <c r="C48" s="526" t="s">
        <v>600</v>
      </c>
      <c r="D48" s="527" t="s">
        <v>398</v>
      </c>
      <c r="E48" s="528">
        <v>947</v>
      </c>
      <c r="F48" s="528">
        <v>1322</v>
      </c>
      <c r="G48" s="592">
        <f t="shared" si="0"/>
        <v>0.28366111951588502</v>
      </c>
      <c r="H48" s="528">
        <v>67</v>
      </c>
      <c r="I48" s="529">
        <v>27</v>
      </c>
      <c r="J48" s="530">
        <f t="shared" si="1"/>
        <v>63449</v>
      </c>
    </row>
    <row r="49" spans="8:8" ht="18" customHeight="1">
      <c r="H49" s="39"/>
    </row>
    <row r="50" spans="8:8" ht="18" customHeight="1">
      <c r="H50" s="39"/>
    </row>
    <row r="51" spans="8:8" ht="18" customHeight="1">
      <c r="H51" s="39"/>
    </row>
    <row r="52" spans="8:8" ht="18" customHeight="1">
      <c r="H52" s="39"/>
    </row>
    <row r="53" spans="8:8" ht="18" customHeight="1">
      <c r="H53" s="39"/>
    </row>
    <row r="54" spans="8:8" ht="18" customHeight="1">
      <c r="H54" s="39"/>
    </row>
    <row r="55" spans="8:8" ht="18" customHeight="1">
      <c r="H55" s="39"/>
    </row>
    <row r="56" spans="8:8" ht="18" customHeight="1">
      <c r="H56" s="39"/>
    </row>
    <row r="57" spans="8:8" ht="18" customHeight="1">
      <c r="H57" s="39"/>
    </row>
    <row r="58" spans="8:8" ht="18" customHeight="1">
      <c r="H58" s="39"/>
    </row>
    <row r="59" spans="8:8" ht="18" customHeight="1">
      <c r="H59" s="39"/>
    </row>
    <row r="60" spans="8:8" ht="18" customHeight="1">
      <c r="H60" s="39"/>
    </row>
    <row r="61" spans="8:8" ht="18" customHeight="1">
      <c r="H61" s="39"/>
    </row>
    <row r="62" spans="8:8" ht="18" customHeight="1">
      <c r="H62" s="39"/>
    </row>
    <row r="63" spans="8:8" ht="18" customHeight="1">
      <c r="H63" s="39"/>
    </row>
  </sheetData>
  <mergeCells count="2">
    <mergeCell ref="B2:J2"/>
    <mergeCell ref="L2:M2"/>
  </mergeCells>
  <phoneticPr fontId="3" type="noConversion"/>
  <dataValidations count="1">
    <dataValidation type="list" allowBlank="1" showInputMessage="1" showErrorMessage="1" sqref="M3">
      <formula1>$D$4:$D$48</formula1>
    </dataValidation>
  </dataValidations>
  <pageMargins left="0.7" right="0.7" top="0.75" bottom="0.75" header="0.3" footer="0.3"/>
  <pageSetup paperSize="9" scale="84" fitToHeight="0" orientation="portrait" r:id="rId1"/>
  <headerFooter>
    <oddHeader>&amp;C&amp;G</oddHeader>
    <oddFooter>&amp;L&amp;"標楷體,粗體" 密件 &amp;C&amp;D&amp;R 第 &amp;P 頁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/>
  <dimension ref="B2:N10"/>
  <sheetViews>
    <sheetView showZeros="0" workbookViewId="0"/>
  </sheetViews>
  <sheetFormatPr defaultColWidth="8.75" defaultRowHeight="15.75"/>
  <cols>
    <col min="1" max="1" width="2.5" style="209" customWidth="1"/>
    <col min="2" max="2" width="9.75" style="209" customWidth="1"/>
    <col min="3" max="3" width="24.625" style="209" customWidth="1"/>
    <col min="4" max="5" width="7" style="209" customWidth="1"/>
    <col min="6" max="6" width="8.75" style="209" customWidth="1"/>
    <col min="7" max="14" width="3.375" style="209" customWidth="1"/>
    <col min="15" max="15" width="2.5" style="209" customWidth="1"/>
    <col min="16" max="16384" width="8.75" style="209"/>
  </cols>
  <sheetData>
    <row r="2" spans="2:14" ht="30" customHeight="1" thickBot="1">
      <c r="B2" s="823" t="s">
        <v>345</v>
      </c>
      <c r="C2" s="823"/>
      <c r="D2" s="823"/>
      <c r="E2" s="823"/>
      <c r="F2" s="823"/>
      <c r="G2" s="823"/>
      <c r="H2" s="823"/>
      <c r="I2" s="823"/>
      <c r="J2" s="823"/>
      <c r="K2" s="823"/>
      <c r="L2" s="823"/>
      <c r="M2" s="823"/>
      <c r="N2" s="823"/>
    </row>
    <row r="3" spans="2:14" ht="19.899999999999999" customHeight="1">
      <c r="B3" s="824" t="s">
        <v>344</v>
      </c>
      <c r="C3" s="825"/>
      <c r="D3" s="828" t="s">
        <v>343</v>
      </c>
      <c r="E3" s="828" t="s">
        <v>342</v>
      </c>
      <c r="F3" s="828" t="s">
        <v>341</v>
      </c>
      <c r="G3" s="825" t="s">
        <v>340</v>
      </c>
      <c r="H3" s="825"/>
      <c r="I3" s="825"/>
      <c r="J3" s="825"/>
      <c r="K3" s="825"/>
      <c r="L3" s="825"/>
      <c r="M3" s="825"/>
      <c r="N3" s="830"/>
    </row>
    <row r="4" spans="2:14" ht="19.899999999999999" customHeight="1" thickBot="1">
      <c r="B4" s="826"/>
      <c r="C4" s="827"/>
      <c r="D4" s="829"/>
      <c r="E4" s="829"/>
      <c r="F4" s="829"/>
      <c r="G4" s="234" t="s">
        <v>518</v>
      </c>
      <c r="H4" s="234" t="s">
        <v>339</v>
      </c>
      <c r="I4" s="234" t="s">
        <v>338</v>
      </c>
      <c r="J4" s="234" t="s">
        <v>337</v>
      </c>
      <c r="K4" s="234" t="s">
        <v>336</v>
      </c>
      <c r="L4" s="234" t="s">
        <v>335</v>
      </c>
      <c r="M4" s="234" t="s">
        <v>334</v>
      </c>
      <c r="N4" s="233" t="s">
        <v>333</v>
      </c>
    </row>
    <row r="5" spans="2:14" ht="19.899999999999999" customHeight="1">
      <c r="B5" s="831" t="s">
        <v>332</v>
      </c>
      <c r="C5" s="832"/>
      <c r="D5" s="232">
        <v>950.55</v>
      </c>
      <c r="E5" s="231">
        <v>1</v>
      </c>
      <c r="F5" s="230">
        <f>D5*E5</f>
        <v>950.55</v>
      </c>
      <c r="G5" s="229"/>
      <c r="H5" s="228"/>
      <c r="I5" s="228"/>
      <c r="J5" s="228"/>
      <c r="K5" s="228"/>
      <c r="L5" s="228"/>
      <c r="M5" s="228"/>
      <c r="N5" s="227"/>
    </row>
    <row r="6" spans="2:14" ht="19.899999999999999" customHeight="1">
      <c r="B6" s="833" t="s">
        <v>331</v>
      </c>
      <c r="C6" s="834"/>
      <c r="D6" s="226">
        <v>888.88</v>
      </c>
      <c r="E6" s="225">
        <v>2</v>
      </c>
      <c r="F6" s="224">
        <f>D6*E6</f>
        <v>1777.76</v>
      </c>
      <c r="G6" s="223"/>
      <c r="H6" s="222"/>
      <c r="I6" s="222"/>
      <c r="J6" s="222"/>
      <c r="K6" s="222"/>
      <c r="L6" s="222"/>
      <c r="M6" s="222"/>
      <c r="N6" s="221"/>
    </row>
    <row r="7" spans="2:14" ht="19.899999999999999" customHeight="1">
      <c r="B7" s="818"/>
      <c r="C7" s="819"/>
      <c r="D7" s="226"/>
      <c r="E7" s="225"/>
      <c r="F7" s="224">
        <f>D7*E7</f>
        <v>0</v>
      </c>
      <c r="G7" s="223"/>
      <c r="H7" s="222"/>
      <c r="I7" s="222"/>
      <c r="J7" s="222"/>
      <c r="K7" s="222"/>
      <c r="L7" s="222"/>
      <c r="M7" s="222"/>
      <c r="N7" s="221"/>
    </row>
    <row r="8" spans="2:14" ht="19.899999999999999" customHeight="1">
      <c r="B8" s="818"/>
      <c r="C8" s="819"/>
      <c r="D8" s="226"/>
      <c r="E8" s="225"/>
      <c r="F8" s="224">
        <f>D8*E8</f>
        <v>0</v>
      </c>
      <c r="G8" s="223"/>
      <c r="H8" s="222"/>
      <c r="I8" s="222"/>
      <c r="J8" s="222"/>
      <c r="K8" s="222"/>
      <c r="L8" s="222"/>
      <c r="M8" s="222"/>
      <c r="N8" s="221"/>
    </row>
    <row r="9" spans="2:14" ht="19.899999999999999" customHeight="1" thickBot="1">
      <c r="B9" s="820"/>
      <c r="C9" s="821"/>
      <c r="D9" s="220"/>
      <c r="E9" s="219"/>
      <c r="F9" s="218">
        <f>D9*E9</f>
        <v>0</v>
      </c>
      <c r="G9" s="217"/>
      <c r="H9" s="216"/>
      <c r="I9" s="216"/>
      <c r="J9" s="216"/>
      <c r="K9" s="216"/>
      <c r="L9" s="216"/>
      <c r="M9" s="216"/>
      <c r="N9" s="215"/>
    </row>
    <row r="10" spans="2:14" ht="36" customHeight="1" thickBot="1">
      <c r="B10" s="214" t="s">
        <v>330</v>
      </c>
      <c r="C10" s="822"/>
      <c r="D10" s="822"/>
      <c r="E10" s="822"/>
      <c r="F10" s="213">
        <f>SUM(F5:F9)</f>
        <v>2728.31</v>
      </c>
      <c r="G10" s="212"/>
      <c r="H10" s="211"/>
      <c r="I10" s="211"/>
      <c r="J10" s="211"/>
      <c r="K10" s="211"/>
      <c r="L10" s="211"/>
      <c r="M10" s="211"/>
      <c r="N10" s="210"/>
    </row>
  </sheetData>
  <mergeCells count="12">
    <mergeCell ref="B8:C8"/>
    <mergeCell ref="B9:C9"/>
    <mergeCell ref="C10:E10"/>
    <mergeCell ref="B2:N2"/>
    <mergeCell ref="B3:C4"/>
    <mergeCell ref="D3:D4"/>
    <mergeCell ref="E3:E4"/>
    <mergeCell ref="F3:F4"/>
    <mergeCell ref="G3:N3"/>
    <mergeCell ref="B5:C5"/>
    <mergeCell ref="B6:C6"/>
    <mergeCell ref="B7:C7"/>
  </mergeCells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B1:W63"/>
  <sheetViews>
    <sheetView zoomScaleNormal="100" workbookViewId="0">
      <selection activeCell="O15" sqref="O15"/>
    </sheetView>
  </sheetViews>
  <sheetFormatPr defaultColWidth="8.125" defaultRowHeight="18" customHeight="1"/>
  <cols>
    <col min="1" max="1" width="2.75" style="14" customWidth="1"/>
    <col min="2" max="2" width="11.375" style="14" bestFit="1" customWidth="1"/>
    <col min="3" max="3" width="8.625" style="14" bestFit="1" customWidth="1"/>
    <col min="4" max="4" width="16.25" style="14" bestFit="1" customWidth="1"/>
    <col min="5" max="6" width="6.625" style="14" bestFit="1" customWidth="1"/>
    <col min="7" max="8" width="7.125" style="14" bestFit="1" customWidth="1"/>
    <col min="9" max="9" width="11" style="18" bestFit="1" customWidth="1"/>
    <col min="10" max="10" width="9" style="14" bestFit="1" customWidth="1"/>
    <col min="11" max="11" width="1.75" style="15" customWidth="1"/>
    <col min="12" max="12" width="1.75" style="18" customWidth="1"/>
    <col min="13" max="13" width="10.375" style="14" bestFit="1" customWidth="1"/>
    <col min="14" max="14" width="8.75" style="14" customWidth="1"/>
    <col min="15" max="15" width="9" style="14" bestFit="1" customWidth="1"/>
    <col min="16" max="17" width="5.25" style="14" bestFit="1" customWidth="1"/>
    <col min="18" max="19" width="7.125" style="14" bestFit="1" customWidth="1"/>
    <col min="20" max="20" width="11" style="14" bestFit="1" customWidth="1"/>
    <col min="21" max="21" width="9" style="14" bestFit="1" customWidth="1"/>
    <col min="22" max="22" width="10.75" style="14" customWidth="1"/>
    <col min="23" max="16384" width="8.125" style="14"/>
  </cols>
  <sheetData>
    <row r="1" spans="2:23" ht="15" customHeight="1"/>
    <row r="2" spans="2:23" ht="31.9" customHeight="1" thickBot="1">
      <c r="B2" s="811" t="s">
        <v>115</v>
      </c>
      <c r="C2" s="812"/>
      <c r="D2" s="812"/>
      <c r="E2" s="812"/>
      <c r="F2" s="812"/>
      <c r="G2" s="812"/>
      <c r="H2" s="812"/>
      <c r="I2" s="812"/>
      <c r="J2" s="812"/>
      <c r="K2" s="16"/>
      <c r="M2" s="40" t="s">
        <v>45</v>
      </c>
    </row>
    <row r="3" spans="2:23" s="18" customFormat="1" ht="19.899999999999999" customHeight="1" thickBot="1">
      <c r="B3" s="543" t="s">
        <v>13</v>
      </c>
      <c r="C3" s="544" t="s">
        <v>46</v>
      </c>
      <c r="D3" s="544" t="s">
        <v>47</v>
      </c>
      <c r="E3" s="544" t="s">
        <v>48</v>
      </c>
      <c r="F3" s="544" t="s">
        <v>49</v>
      </c>
      <c r="G3" s="544" t="s">
        <v>50</v>
      </c>
      <c r="H3" s="544" t="s">
        <v>51</v>
      </c>
      <c r="I3" s="544" t="s">
        <v>52</v>
      </c>
      <c r="J3" s="545" t="s">
        <v>53</v>
      </c>
      <c r="K3" s="17"/>
      <c r="M3" s="543" t="s">
        <v>13</v>
      </c>
      <c r="N3" s="544" t="s">
        <v>46</v>
      </c>
      <c r="O3" s="544" t="s">
        <v>47</v>
      </c>
      <c r="P3" s="544" t="s">
        <v>48</v>
      </c>
      <c r="Q3" s="544" t="s">
        <v>49</v>
      </c>
      <c r="R3" s="544" t="s">
        <v>50</v>
      </c>
      <c r="S3" s="544" t="s">
        <v>51</v>
      </c>
      <c r="T3" s="544" t="s">
        <v>52</v>
      </c>
      <c r="U3" s="544" t="s">
        <v>53</v>
      </c>
      <c r="V3" s="549" t="s">
        <v>448</v>
      </c>
    </row>
    <row r="4" spans="2:23" ht="19.899999999999999" customHeight="1">
      <c r="B4" s="19" t="s">
        <v>54</v>
      </c>
      <c r="C4" s="20" t="s">
        <v>55</v>
      </c>
      <c r="D4" s="403" t="s">
        <v>443</v>
      </c>
      <c r="E4" s="21">
        <v>1145</v>
      </c>
      <c r="F4" s="21">
        <v>1689</v>
      </c>
      <c r="G4" s="22">
        <f>(資料庫函數!$F42-資料庫函數!$E42)/資料庫函數!$F42</f>
        <v>0.38344370860927152</v>
      </c>
      <c r="H4" s="546">
        <v>23</v>
      </c>
      <c r="I4" s="546">
        <v>28</v>
      </c>
      <c r="J4" s="23">
        <f t="shared" ref="J4:J48" si="0">E4*H4</f>
        <v>26335</v>
      </c>
      <c r="K4" s="24"/>
      <c r="L4" s="401" t="s">
        <v>521</v>
      </c>
      <c r="M4" s="25"/>
      <c r="N4" s="26"/>
      <c r="O4" s="26"/>
      <c r="P4" s="25"/>
      <c r="Q4" s="25"/>
      <c r="R4" s="25"/>
      <c r="S4" s="25"/>
      <c r="T4" s="25"/>
      <c r="U4" s="25"/>
      <c r="V4" s="25"/>
      <c r="W4" s="25"/>
    </row>
    <row r="5" spans="2:23" ht="19.899999999999999" customHeight="1">
      <c r="B5" s="27" t="s">
        <v>56</v>
      </c>
      <c r="C5" s="28" t="s">
        <v>55</v>
      </c>
      <c r="D5" s="404" t="s">
        <v>442</v>
      </c>
      <c r="E5" s="29">
        <v>399</v>
      </c>
      <c r="F5" s="29">
        <v>551</v>
      </c>
      <c r="G5" s="30">
        <f>(資料庫函數!$F43-資料庫函數!$E43)/資料庫函數!$F43</f>
        <v>0.41611422743498216</v>
      </c>
      <c r="H5" s="547">
        <v>25</v>
      </c>
      <c r="I5" s="547">
        <v>48</v>
      </c>
      <c r="J5" s="31">
        <f t="shared" si="0"/>
        <v>9975</v>
      </c>
      <c r="K5" s="24"/>
      <c r="L5" s="401" t="s">
        <v>522</v>
      </c>
      <c r="M5" s="32"/>
      <c r="N5" s="33"/>
      <c r="O5" s="33"/>
      <c r="P5" s="32"/>
      <c r="Q5" s="32"/>
      <c r="R5" s="32"/>
      <c r="S5" s="32"/>
      <c r="T5" s="32"/>
      <c r="U5" s="32"/>
      <c r="V5" s="32"/>
    </row>
    <row r="6" spans="2:23" ht="19.899999999999999" customHeight="1">
      <c r="B6" s="27" t="s">
        <v>57</v>
      </c>
      <c r="C6" s="28" t="s">
        <v>55</v>
      </c>
      <c r="D6" s="404" t="s">
        <v>440</v>
      </c>
      <c r="E6" s="29">
        <v>106</v>
      </c>
      <c r="F6" s="29">
        <v>152</v>
      </c>
      <c r="G6" s="30">
        <f>(資料庫函數!$F46-資料庫函數!$E46)/資料庫函數!$F46</f>
        <v>0.40976821192052981</v>
      </c>
      <c r="H6" s="547">
        <v>93</v>
      </c>
      <c r="I6" s="547">
        <v>25</v>
      </c>
      <c r="J6" s="31">
        <f t="shared" si="0"/>
        <v>9858</v>
      </c>
      <c r="K6" s="24"/>
      <c r="L6" s="401" t="s">
        <v>523</v>
      </c>
    </row>
    <row r="7" spans="2:23" ht="19.899999999999999" customHeight="1">
      <c r="B7" s="27" t="s">
        <v>58</v>
      </c>
      <c r="C7" s="28" t="s">
        <v>59</v>
      </c>
      <c r="D7" s="404" t="s">
        <v>439</v>
      </c>
      <c r="E7" s="29">
        <v>792</v>
      </c>
      <c r="F7" s="29">
        <v>1047</v>
      </c>
      <c r="G7" s="30">
        <f>(資料庫函數!$F29-資料庫函數!$E29)/資料庫函數!$F29</f>
        <v>0.21611982881597719</v>
      </c>
      <c r="H7" s="547">
        <v>26</v>
      </c>
      <c r="I7" s="547">
        <v>36</v>
      </c>
      <c r="J7" s="31">
        <f t="shared" si="0"/>
        <v>20592</v>
      </c>
      <c r="K7" s="24"/>
      <c r="L7" s="401" t="s">
        <v>524</v>
      </c>
    </row>
    <row r="8" spans="2:23" ht="19.899999999999999" customHeight="1">
      <c r="B8" s="27" t="s">
        <v>60</v>
      </c>
      <c r="C8" s="28" t="s">
        <v>61</v>
      </c>
      <c r="D8" s="404" t="s">
        <v>438</v>
      </c>
      <c r="E8" s="29">
        <v>1156</v>
      </c>
      <c r="F8" s="29">
        <v>1801</v>
      </c>
      <c r="G8" s="30">
        <f>(資料庫函數!$F39-資料庫函數!$E39)/資料庫函數!$F39</f>
        <v>0.37328767123287671</v>
      </c>
      <c r="H8" s="547">
        <v>80</v>
      </c>
      <c r="I8" s="547">
        <v>22</v>
      </c>
      <c r="J8" s="31">
        <f t="shared" si="0"/>
        <v>92480</v>
      </c>
      <c r="K8" s="24"/>
      <c r="L8" s="401" t="s">
        <v>525</v>
      </c>
      <c r="M8" s="550" t="s">
        <v>601</v>
      </c>
      <c r="N8" s="551"/>
      <c r="O8" s="4"/>
    </row>
    <row r="9" spans="2:23" ht="19.899999999999999" customHeight="1">
      <c r="B9" s="27" t="s">
        <v>62</v>
      </c>
      <c r="C9" s="28" t="s">
        <v>61</v>
      </c>
      <c r="D9" s="404" t="s">
        <v>437</v>
      </c>
      <c r="E9" s="29">
        <v>723</v>
      </c>
      <c r="F9" s="29">
        <v>909</v>
      </c>
      <c r="G9" s="30">
        <f>(資料庫函數!$F44-資料庫函數!$E44)/資料庫函數!$F44</f>
        <v>0.19507575757575757</v>
      </c>
      <c r="H9" s="547">
        <v>38</v>
      </c>
      <c r="I9" s="547">
        <v>39</v>
      </c>
      <c r="J9" s="31">
        <f t="shared" si="0"/>
        <v>27474</v>
      </c>
      <c r="K9" s="24"/>
      <c r="L9" s="401" t="s">
        <v>526</v>
      </c>
      <c r="M9" s="835" t="s">
        <v>218</v>
      </c>
      <c r="N9" s="835"/>
      <c r="O9" s="836"/>
      <c r="P9" s="836"/>
      <c r="Q9" s="12"/>
    </row>
    <row r="10" spans="2:23" ht="19.899999999999999" customHeight="1">
      <c r="B10" s="27" t="s">
        <v>63</v>
      </c>
      <c r="C10" s="28" t="s">
        <v>64</v>
      </c>
      <c r="D10" s="404" t="s">
        <v>436</v>
      </c>
      <c r="E10" s="29">
        <v>210</v>
      </c>
      <c r="F10" s="29">
        <v>362</v>
      </c>
      <c r="G10" s="30">
        <f>(資料庫函數!$F38-資料庫函數!$E38)/資料庫函數!$F38</f>
        <v>0.35869565217391303</v>
      </c>
      <c r="H10" s="547">
        <v>66</v>
      </c>
      <c r="I10" s="547">
        <v>23</v>
      </c>
      <c r="J10" s="31">
        <f t="shared" si="0"/>
        <v>13860</v>
      </c>
      <c r="K10" s="24"/>
      <c r="L10" s="401" t="s">
        <v>527</v>
      </c>
      <c r="M10" s="835" t="s">
        <v>219</v>
      </c>
      <c r="N10" s="835"/>
      <c r="O10" s="836">
        <f>DSUM($B$3:$J$48,J3,$M$3:$V$4)</f>
        <v>1769586</v>
      </c>
      <c r="P10" s="836"/>
      <c r="Q10" s="12"/>
    </row>
    <row r="11" spans="2:23" ht="19.899999999999999" customHeight="1">
      <c r="B11" s="27" t="s">
        <v>65</v>
      </c>
      <c r="C11" s="28" t="s">
        <v>66</v>
      </c>
      <c r="D11" s="404" t="s">
        <v>435</v>
      </c>
      <c r="E11" s="29">
        <v>610</v>
      </c>
      <c r="F11" s="29">
        <v>926</v>
      </c>
      <c r="G11" s="30">
        <f>(資料庫函數!$F7-資料庫函數!$E7)/資料庫函數!$F7</f>
        <v>0.24355300859598855</v>
      </c>
      <c r="H11" s="547">
        <v>54</v>
      </c>
      <c r="I11" s="547">
        <v>44</v>
      </c>
      <c r="J11" s="31">
        <f t="shared" si="0"/>
        <v>32940</v>
      </c>
      <c r="K11" s="24"/>
      <c r="L11" s="401" t="s">
        <v>528</v>
      </c>
      <c r="M11" s="835" t="s">
        <v>220</v>
      </c>
      <c r="N11" s="835"/>
      <c r="O11" s="836">
        <f>DMAX($B$3:$J$48,J3,$M$3:$V$4)</f>
        <v>101088</v>
      </c>
      <c r="P11" s="836"/>
      <c r="Q11" s="12"/>
    </row>
    <row r="12" spans="2:23" ht="19.899999999999999" customHeight="1">
      <c r="B12" s="27" t="s">
        <v>67</v>
      </c>
      <c r="C12" s="28" t="s">
        <v>66</v>
      </c>
      <c r="D12" s="404" t="s">
        <v>433</v>
      </c>
      <c r="E12" s="29">
        <v>659</v>
      </c>
      <c r="F12" s="29">
        <v>1123</v>
      </c>
      <c r="G12" s="30">
        <f>(資料庫函數!$F22-資料庫函數!$E22)/資料庫函數!$F22</f>
        <v>0.21875</v>
      </c>
      <c r="H12" s="547">
        <v>95</v>
      </c>
      <c r="I12" s="547">
        <v>32</v>
      </c>
      <c r="J12" s="31">
        <f t="shared" si="0"/>
        <v>62605</v>
      </c>
      <c r="K12" s="24"/>
      <c r="L12" s="401" t="s">
        <v>529</v>
      </c>
      <c r="M12" s="835" t="s">
        <v>221</v>
      </c>
      <c r="N12" s="835"/>
      <c r="O12" s="836">
        <f>DMIN($B$3:$J$48,J3,$M$3:$V$4)</f>
        <v>4900</v>
      </c>
      <c r="P12" s="836"/>
      <c r="Q12" s="12"/>
    </row>
    <row r="13" spans="2:23" ht="19.899999999999999" customHeight="1">
      <c r="B13" s="27" t="s">
        <v>68</v>
      </c>
      <c r="C13" s="28" t="s">
        <v>66</v>
      </c>
      <c r="D13" s="404" t="s">
        <v>432</v>
      </c>
      <c r="E13" s="29">
        <v>1152</v>
      </c>
      <c r="F13" s="29">
        <v>1456</v>
      </c>
      <c r="G13" s="30">
        <f>(資料庫函數!$F25-資料庫函數!$E25)/資料庫函數!$F25</f>
        <v>0.29612299465240643</v>
      </c>
      <c r="H13" s="547">
        <v>40</v>
      </c>
      <c r="I13" s="547">
        <v>24</v>
      </c>
      <c r="J13" s="31">
        <f t="shared" si="0"/>
        <v>46080</v>
      </c>
      <c r="K13" s="24"/>
      <c r="L13" s="401" t="s">
        <v>530</v>
      </c>
      <c r="M13" s="835" t="s">
        <v>222</v>
      </c>
      <c r="N13" s="835"/>
      <c r="O13" s="836">
        <f>DAVERAGE($B$3:$J$48,J3,$M$3:$V$4)</f>
        <v>39324.133333333331</v>
      </c>
      <c r="P13" s="836"/>
      <c r="Q13" s="12"/>
    </row>
    <row r="14" spans="2:23" ht="19.899999999999999" customHeight="1">
      <c r="B14" s="27" t="s">
        <v>69</v>
      </c>
      <c r="C14" s="28" t="s">
        <v>66</v>
      </c>
      <c r="D14" s="404" t="s">
        <v>294</v>
      </c>
      <c r="E14" s="29">
        <v>775</v>
      </c>
      <c r="F14" s="29">
        <v>1319</v>
      </c>
      <c r="G14" s="30">
        <f>(資料庫函數!$F27-資料庫函數!$E27)/資料庫函數!$F27</f>
        <v>0.52267932489451474</v>
      </c>
      <c r="H14" s="547">
        <v>49</v>
      </c>
      <c r="I14" s="547">
        <v>21</v>
      </c>
      <c r="J14" s="31">
        <f t="shared" si="0"/>
        <v>37975</v>
      </c>
      <c r="K14" s="24"/>
      <c r="L14" s="400" t="s">
        <v>531</v>
      </c>
      <c r="M14" s="835" t="s">
        <v>223</v>
      </c>
      <c r="N14" s="835"/>
      <c r="O14" s="836" t="e">
        <f>DGET($B$3:$J$48,J3,$M$3:$V$4)</f>
        <v>#NUM!</v>
      </c>
      <c r="P14" s="836"/>
      <c r="Q14" s="836"/>
    </row>
    <row r="15" spans="2:23" ht="19.899999999999999" customHeight="1">
      <c r="B15" s="27" t="s">
        <v>70</v>
      </c>
      <c r="C15" s="28" t="s">
        <v>71</v>
      </c>
      <c r="D15" s="404" t="s">
        <v>431</v>
      </c>
      <c r="E15" s="29">
        <v>1044</v>
      </c>
      <c r="F15" s="29">
        <v>1663</v>
      </c>
      <c r="G15" s="30">
        <f>(資料庫函數!$F5-資料庫函數!$E5)/資料庫函數!$F5</f>
        <v>0.27586206896551724</v>
      </c>
      <c r="H15" s="547">
        <v>31</v>
      </c>
      <c r="I15" s="547">
        <v>34</v>
      </c>
      <c r="J15" s="31">
        <f t="shared" si="0"/>
        <v>32364</v>
      </c>
      <c r="K15" s="24"/>
      <c r="L15" s="400" t="s">
        <v>532</v>
      </c>
    </row>
    <row r="16" spans="2:23" ht="19.899999999999999" customHeight="1">
      <c r="B16" s="27" t="s">
        <v>72</v>
      </c>
      <c r="C16" s="28" t="s">
        <v>71</v>
      </c>
      <c r="D16" s="404" t="s">
        <v>430</v>
      </c>
      <c r="E16" s="29">
        <v>687</v>
      </c>
      <c r="F16" s="29">
        <v>1008</v>
      </c>
      <c r="G16" s="30">
        <f>(資料庫函數!$F10-資料庫函數!$E10)/資料庫函數!$F10</f>
        <v>0.41988950276243092</v>
      </c>
      <c r="H16" s="547">
        <v>51</v>
      </c>
      <c r="I16" s="547">
        <v>50</v>
      </c>
      <c r="J16" s="31">
        <f t="shared" si="0"/>
        <v>35037</v>
      </c>
      <c r="K16" s="24"/>
      <c r="L16" s="400" t="s">
        <v>533</v>
      </c>
    </row>
    <row r="17" spans="2:15" ht="19.899999999999999" customHeight="1">
      <c r="B17" s="27" t="s">
        <v>73</v>
      </c>
      <c r="C17" s="28" t="s">
        <v>71</v>
      </c>
      <c r="D17" s="404" t="s">
        <v>429</v>
      </c>
      <c r="E17" s="29">
        <v>1122</v>
      </c>
      <c r="F17" s="29">
        <v>1886</v>
      </c>
      <c r="G17" s="30">
        <f>(資料庫函數!$F18-資料庫函數!$E18)/資料庫函數!$F18</f>
        <v>0.34950819672131145</v>
      </c>
      <c r="H17" s="547">
        <v>37</v>
      </c>
      <c r="I17" s="547">
        <v>32</v>
      </c>
      <c r="J17" s="31">
        <f t="shared" si="0"/>
        <v>41514</v>
      </c>
      <c r="K17" s="24"/>
      <c r="L17" s="400" t="s">
        <v>534</v>
      </c>
    </row>
    <row r="18" spans="2:15" ht="19.899999999999999" customHeight="1">
      <c r="B18" s="27" t="s">
        <v>74</v>
      </c>
      <c r="C18" s="28" t="s">
        <v>71</v>
      </c>
      <c r="D18" s="404" t="s">
        <v>428</v>
      </c>
      <c r="E18" s="29">
        <v>992</v>
      </c>
      <c r="F18" s="29">
        <v>1525</v>
      </c>
      <c r="G18" s="30">
        <f>(資料庫函數!$F24-資料庫函數!$E24)/資料庫函數!$F24</f>
        <v>0.39597315436241609</v>
      </c>
      <c r="H18" s="547">
        <v>88</v>
      </c>
      <c r="I18" s="547">
        <v>45</v>
      </c>
      <c r="J18" s="31">
        <f t="shared" si="0"/>
        <v>87296</v>
      </c>
      <c r="K18" s="24"/>
      <c r="L18" s="400" t="s">
        <v>535</v>
      </c>
    </row>
    <row r="19" spans="2:15" ht="19.899999999999999" customHeight="1">
      <c r="B19" s="27" t="s">
        <v>75</v>
      </c>
      <c r="C19" s="28" t="s">
        <v>71</v>
      </c>
      <c r="D19" s="404" t="s">
        <v>427</v>
      </c>
      <c r="E19" s="29">
        <v>640</v>
      </c>
      <c r="F19" s="29">
        <v>1031</v>
      </c>
      <c r="G19" s="30">
        <f>(資料庫函數!$F47-資料庫函數!$E47)/資料庫函數!$F47</f>
        <v>0.35482062780269058</v>
      </c>
      <c r="H19" s="547">
        <v>63</v>
      </c>
      <c r="I19" s="547">
        <v>45</v>
      </c>
      <c r="J19" s="31">
        <f t="shared" si="0"/>
        <v>40320</v>
      </c>
      <c r="K19" s="24"/>
      <c r="L19" s="400" t="s">
        <v>536</v>
      </c>
    </row>
    <row r="20" spans="2:15" ht="19.899999999999999" customHeight="1">
      <c r="B20" s="27" t="s">
        <v>76</v>
      </c>
      <c r="C20" s="28" t="s">
        <v>77</v>
      </c>
      <c r="D20" s="404" t="s">
        <v>426</v>
      </c>
      <c r="E20" s="29">
        <v>1068</v>
      </c>
      <c r="F20" s="29">
        <v>1885</v>
      </c>
      <c r="G20" s="30">
        <f>(資料庫函數!$F9-資料庫函數!$E9)/資料庫函數!$F9</f>
        <v>0.20462046204620463</v>
      </c>
      <c r="H20" s="547">
        <v>20</v>
      </c>
      <c r="I20" s="547">
        <v>20</v>
      </c>
      <c r="J20" s="31">
        <f t="shared" si="0"/>
        <v>21360</v>
      </c>
      <c r="K20" s="24"/>
      <c r="L20" s="2"/>
    </row>
    <row r="21" spans="2:15" ht="19.899999999999999" customHeight="1">
      <c r="B21" s="27" t="s">
        <v>78</v>
      </c>
      <c r="C21" s="28" t="s">
        <v>77</v>
      </c>
      <c r="D21" s="404" t="s">
        <v>425</v>
      </c>
      <c r="E21" s="29">
        <v>451</v>
      </c>
      <c r="F21" s="29">
        <v>601</v>
      </c>
      <c r="G21" s="30">
        <f>(資料庫函數!$F20-資料庫函數!$E20)/資料庫函數!$F20</f>
        <v>0.43342175066312999</v>
      </c>
      <c r="H21" s="547">
        <v>81</v>
      </c>
      <c r="I21" s="547">
        <v>21</v>
      </c>
      <c r="J21" s="31">
        <f t="shared" si="0"/>
        <v>36531</v>
      </c>
      <c r="K21" s="24"/>
      <c r="L21" s="2"/>
    </row>
    <row r="22" spans="2:15" ht="19.899999999999999" customHeight="1">
      <c r="B22" s="27" t="s">
        <v>79</v>
      </c>
      <c r="C22" s="28" t="s">
        <v>80</v>
      </c>
      <c r="D22" s="404" t="s">
        <v>424</v>
      </c>
      <c r="E22" s="29">
        <v>300</v>
      </c>
      <c r="F22" s="29">
        <v>384</v>
      </c>
      <c r="G22" s="30">
        <f>(資料庫函數!$F26-資料庫函數!$E26)/資料庫函數!$F26</f>
        <v>0.46666666666666667</v>
      </c>
      <c r="H22" s="547">
        <v>20</v>
      </c>
      <c r="I22" s="547">
        <v>29</v>
      </c>
      <c r="J22" s="31">
        <f t="shared" si="0"/>
        <v>6000</v>
      </c>
      <c r="K22" s="24"/>
      <c r="L22" s="2"/>
    </row>
    <row r="23" spans="2:15" ht="19.899999999999999" customHeight="1">
      <c r="B23" s="27" t="s">
        <v>81</v>
      </c>
      <c r="C23" s="28" t="s">
        <v>80</v>
      </c>
      <c r="D23" s="404" t="s">
        <v>423</v>
      </c>
      <c r="E23" s="29">
        <v>757</v>
      </c>
      <c r="F23" s="29">
        <v>909</v>
      </c>
      <c r="G23" s="30">
        <f>(資料庫函數!$F36-資料庫函數!$E36)/資料庫函數!$F36</f>
        <v>0.42931392931392931</v>
      </c>
      <c r="H23" s="547">
        <v>64</v>
      </c>
      <c r="I23" s="547">
        <v>30</v>
      </c>
      <c r="J23" s="31">
        <f t="shared" si="0"/>
        <v>48448</v>
      </c>
      <c r="K23" s="24"/>
      <c r="L23" s="2"/>
    </row>
    <row r="24" spans="2:15" ht="19.899999999999999" customHeight="1">
      <c r="B24" s="27" t="s">
        <v>82</v>
      </c>
      <c r="C24" s="28" t="s">
        <v>80</v>
      </c>
      <c r="D24" s="404" t="s">
        <v>422</v>
      </c>
      <c r="E24" s="29">
        <v>90</v>
      </c>
      <c r="F24" s="29">
        <v>149</v>
      </c>
      <c r="G24" s="30">
        <f>(資料庫函數!$F45-資料庫函數!$E45)/資料庫函數!$F45</f>
        <v>0.23605947955390336</v>
      </c>
      <c r="H24" s="547">
        <v>66</v>
      </c>
      <c r="I24" s="547">
        <v>36</v>
      </c>
      <c r="J24" s="31">
        <f t="shared" si="0"/>
        <v>5940</v>
      </c>
      <c r="K24" s="24"/>
      <c r="L24" s="2"/>
    </row>
    <row r="25" spans="2:15" ht="19.899999999999999" customHeight="1">
      <c r="B25" s="27" t="s">
        <v>83</v>
      </c>
      <c r="C25" s="28" t="s">
        <v>84</v>
      </c>
      <c r="D25" s="404" t="s">
        <v>421</v>
      </c>
      <c r="E25" s="29">
        <v>1053</v>
      </c>
      <c r="F25" s="29">
        <v>1496</v>
      </c>
      <c r="G25" s="30">
        <f>(資料庫函數!$F4-資料庫函數!$E4)/資料庫函數!$F4</f>
        <v>0.32208407341622264</v>
      </c>
      <c r="H25" s="547">
        <v>96</v>
      </c>
      <c r="I25" s="547">
        <v>39</v>
      </c>
      <c r="J25" s="31">
        <f t="shared" si="0"/>
        <v>101088</v>
      </c>
      <c r="K25" s="24"/>
      <c r="L25" s="2"/>
    </row>
    <row r="26" spans="2:15" ht="19.899999999999999" customHeight="1">
      <c r="B26" s="27" t="s">
        <v>85</v>
      </c>
      <c r="C26" s="28" t="s">
        <v>84</v>
      </c>
      <c r="D26" s="404" t="s">
        <v>420</v>
      </c>
      <c r="E26" s="29">
        <v>288</v>
      </c>
      <c r="F26" s="29">
        <v>540</v>
      </c>
      <c r="G26" s="30">
        <f>(資料庫函數!$F13-資料庫函數!$E13)/資料庫函數!$F13</f>
        <v>0.2087912087912088</v>
      </c>
      <c r="H26" s="547">
        <v>51</v>
      </c>
      <c r="I26" s="547">
        <v>24</v>
      </c>
      <c r="J26" s="31">
        <f t="shared" si="0"/>
        <v>14688</v>
      </c>
      <c r="K26" s="24"/>
      <c r="L26" s="2"/>
    </row>
    <row r="27" spans="2:15" ht="19.899999999999999" customHeight="1">
      <c r="B27" s="27" t="s">
        <v>86</v>
      </c>
      <c r="C27" s="28" t="s">
        <v>84</v>
      </c>
      <c r="D27" s="404" t="s">
        <v>419</v>
      </c>
      <c r="E27" s="29">
        <v>905</v>
      </c>
      <c r="F27" s="29">
        <v>1896</v>
      </c>
      <c r="G27" s="30">
        <f>(資料庫函數!$F23-資料庫函數!$E23)/資料庫函數!$F23</f>
        <v>0.16721672167216722</v>
      </c>
      <c r="H27" s="547">
        <v>29</v>
      </c>
      <c r="I27" s="547">
        <v>36</v>
      </c>
      <c r="J27" s="31">
        <f t="shared" si="0"/>
        <v>26245</v>
      </c>
      <c r="K27" s="24"/>
      <c r="L27" s="2"/>
    </row>
    <row r="28" spans="2:15" ht="19.899999999999999" customHeight="1">
      <c r="B28" s="27" t="s">
        <v>87</v>
      </c>
      <c r="C28" s="28" t="s">
        <v>84</v>
      </c>
      <c r="D28" s="404" t="s">
        <v>418</v>
      </c>
      <c r="E28" s="29">
        <v>805</v>
      </c>
      <c r="F28" s="29">
        <v>1236</v>
      </c>
      <c r="G28" s="30">
        <f>(資料庫函數!$F33-資料庫函數!$E33)/資料庫函數!$F33</f>
        <v>0.36960784313725492</v>
      </c>
      <c r="H28" s="547">
        <v>52</v>
      </c>
      <c r="I28" s="547">
        <v>21</v>
      </c>
      <c r="J28" s="31">
        <f t="shared" si="0"/>
        <v>41860</v>
      </c>
      <c r="K28" s="24"/>
      <c r="L28" s="2"/>
    </row>
    <row r="29" spans="2:15" ht="19.899999999999999" customHeight="1">
      <c r="B29" s="27" t="s">
        <v>88</v>
      </c>
      <c r="C29" s="28" t="s">
        <v>84</v>
      </c>
      <c r="D29" s="404" t="s">
        <v>417</v>
      </c>
      <c r="E29" s="29">
        <v>1099</v>
      </c>
      <c r="F29" s="29">
        <v>1402</v>
      </c>
      <c r="G29" s="30">
        <f>(資料庫函數!$F37-資料庫函數!$E37)/資料庫函數!$F37</f>
        <v>0.42720306513409961</v>
      </c>
      <c r="H29" s="547">
        <v>30</v>
      </c>
      <c r="I29" s="547">
        <v>48</v>
      </c>
      <c r="J29" s="31">
        <f t="shared" si="0"/>
        <v>32970</v>
      </c>
      <c r="K29" s="24"/>
      <c r="L29" s="2"/>
    </row>
    <row r="30" spans="2:15" ht="19.899999999999999" customHeight="1">
      <c r="B30" s="27" t="s">
        <v>89</v>
      </c>
      <c r="C30" s="28" t="s">
        <v>90</v>
      </c>
      <c r="D30" s="404" t="s">
        <v>416</v>
      </c>
      <c r="E30" s="29">
        <v>897</v>
      </c>
      <c r="F30" s="29">
        <v>1292</v>
      </c>
      <c r="G30" s="30">
        <f>(資料庫函數!$F28-資料庫函數!$E28)/資料庫函數!$F28</f>
        <v>0.34870550161812297</v>
      </c>
      <c r="H30" s="547">
        <v>41</v>
      </c>
      <c r="I30" s="547">
        <v>28</v>
      </c>
      <c r="J30" s="31">
        <f t="shared" si="0"/>
        <v>36777</v>
      </c>
      <c r="K30" s="24"/>
      <c r="L30" s="2"/>
    </row>
    <row r="31" spans="2:15" ht="19.899999999999999" customHeight="1">
      <c r="B31" s="27" t="s">
        <v>91</v>
      </c>
      <c r="C31" s="28" t="s">
        <v>90</v>
      </c>
      <c r="D31" s="404" t="s">
        <v>415</v>
      </c>
      <c r="E31" s="29">
        <v>1023</v>
      </c>
      <c r="F31" s="29">
        <v>1735</v>
      </c>
      <c r="G31" s="30">
        <f>(資料庫函數!$F30-資料庫函數!$E30)/資料庫函數!$F30</f>
        <v>0.30572755417956654</v>
      </c>
      <c r="H31" s="547">
        <v>33</v>
      </c>
      <c r="I31" s="547">
        <v>30</v>
      </c>
      <c r="J31" s="31">
        <f t="shared" si="0"/>
        <v>33759</v>
      </c>
      <c r="K31" s="24"/>
      <c r="L31" s="2"/>
      <c r="N31" s="33"/>
      <c r="O31" s="33"/>
    </row>
    <row r="32" spans="2:15" ht="19.899999999999999" customHeight="1">
      <c r="B32" s="27" t="s">
        <v>92</v>
      </c>
      <c r="C32" s="28" t="s">
        <v>93</v>
      </c>
      <c r="D32" s="404" t="s">
        <v>414</v>
      </c>
      <c r="E32" s="29">
        <v>98</v>
      </c>
      <c r="F32" s="29">
        <v>117</v>
      </c>
      <c r="G32" s="30">
        <f>(資料庫函數!$F16-資料庫函數!$E16)/資料庫函數!$F16</f>
        <v>0.31845238095238093</v>
      </c>
      <c r="H32" s="547">
        <v>50</v>
      </c>
      <c r="I32" s="547">
        <v>39</v>
      </c>
      <c r="J32" s="31">
        <f t="shared" si="0"/>
        <v>4900</v>
      </c>
      <c r="K32" s="24"/>
      <c r="L32" s="2"/>
      <c r="N32" s="33"/>
      <c r="O32" s="33"/>
    </row>
    <row r="33" spans="2:15" ht="19.899999999999999" customHeight="1">
      <c r="B33" s="27" t="s">
        <v>94</v>
      </c>
      <c r="C33" s="28" t="s">
        <v>95</v>
      </c>
      <c r="D33" s="404" t="s">
        <v>413</v>
      </c>
      <c r="E33" s="29">
        <v>643</v>
      </c>
      <c r="F33" s="29">
        <v>1020</v>
      </c>
      <c r="G33" s="30">
        <f>(資料庫函數!$F15-資料庫函數!$E15)/資料庫函數!$F15</f>
        <v>0.37221888153938665</v>
      </c>
      <c r="H33" s="547">
        <v>75</v>
      </c>
      <c r="I33" s="547">
        <v>24</v>
      </c>
      <c r="J33" s="31">
        <f t="shared" si="0"/>
        <v>48225</v>
      </c>
      <c r="K33" s="24"/>
      <c r="L33" s="2"/>
      <c r="N33" s="33"/>
      <c r="O33" s="33"/>
    </row>
    <row r="34" spans="2:15" ht="19.899999999999999" customHeight="1">
      <c r="B34" s="27" t="s">
        <v>96</v>
      </c>
      <c r="C34" s="28" t="s">
        <v>97</v>
      </c>
      <c r="D34" s="404" t="s">
        <v>412</v>
      </c>
      <c r="E34" s="29">
        <v>1162</v>
      </c>
      <c r="F34" s="29">
        <v>1801</v>
      </c>
      <c r="G34" s="30">
        <f>(資料庫函數!$F8-資料庫函數!$E8)/資料庫函數!$F8</f>
        <v>0.35813436979455859</v>
      </c>
      <c r="H34" s="547">
        <v>82</v>
      </c>
      <c r="I34" s="547">
        <v>47</v>
      </c>
      <c r="J34" s="31">
        <f t="shared" si="0"/>
        <v>95284</v>
      </c>
      <c r="K34" s="24"/>
      <c r="L34" s="2"/>
      <c r="N34" s="33"/>
      <c r="O34" s="33"/>
    </row>
    <row r="35" spans="2:15" ht="19.899999999999999" customHeight="1">
      <c r="B35" s="27" t="s">
        <v>98</v>
      </c>
      <c r="C35" s="28" t="s">
        <v>97</v>
      </c>
      <c r="D35" s="404" t="s">
        <v>411</v>
      </c>
      <c r="E35" s="29">
        <v>244</v>
      </c>
      <c r="F35" s="29">
        <v>390</v>
      </c>
      <c r="G35" s="30">
        <f>(資料庫函數!$F11-資料庫函數!$E11)/資料庫函數!$F11</f>
        <v>0.34125269978401729</v>
      </c>
      <c r="H35" s="547">
        <v>66</v>
      </c>
      <c r="I35" s="547">
        <v>33</v>
      </c>
      <c r="J35" s="31">
        <f t="shared" si="0"/>
        <v>16104</v>
      </c>
      <c r="K35" s="24"/>
      <c r="L35" s="2"/>
      <c r="N35" s="33"/>
      <c r="O35" s="33"/>
    </row>
    <row r="36" spans="2:15" ht="19.899999999999999" customHeight="1">
      <c r="B36" s="27" t="s">
        <v>99</v>
      </c>
      <c r="C36" s="28" t="s">
        <v>97</v>
      </c>
      <c r="D36" s="404" t="s">
        <v>410</v>
      </c>
      <c r="E36" s="29">
        <v>549</v>
      </c>
      <c r="F36" s="29">
        <v>962</v>
      </c>
      <c r="G36" s="30">
        <f>(資料庫函數!$F17-資料庫函數!$E17)/資料庫函數!$F17</f>
        <v>0.40509013785790032</v>
      </c>
      <c r="H36" s="547">
        <v>40</v>
      </c>
      <c r="I36" s="547">
        <v>23</v>
      </c>
      <c r="J36" s="31">
        <f t="shared" si="0"/>
        <v>21960</v>
      </c>
      <c r="K36" s="24"/>
      <c r="L36" s="2"/>
      <c r="N36" s="33"/>
      <c r="O36" s="33"/>
    </row>
    <row r="37" spans="2:15" ht="19.899999999999999" customHeight="1">
      <c r="B37" s="27" t="s">
        <v>100</v>
      </c>
      <c r="C37" s="28" t="s">
        <v>97</v>
      </c>
      <c r="D37" s="404" t="s">
        <v>409</v>
      </c>
      <c r="E37" s="29">
        <v>598</v>
      </c>
      <c r="F37" s="29">
        <v>1044</v>
      </c>
      <c r="G37" s="30">
        <f>(資料庫函數!$F21-資料庫函數!$E21)/資料庫函數!$F21</f>
        <v>0.24958402662229617</v>
      </c>
      <c r="H37" s="547">
        <v>71</v>
      </c>
      <c r="I37" s="547">
        <v>47</v>
      </c>
      <c r="J37" s="31">
        <f t="shared" si="0"/>
        <v>42458</v>
      </c>
      <c r="K37" s="24"/>
      <c r="L37" s="2"/>
      <c r="N37" s="33"/>
      <c r="O37" s="33"/>
    </row>
    <row r="38" spans="2:15" ht="19.899999999999999" customHeight="1">
      <c r="B38" s="27" t="s">
        <v>101</v>
      </c>
      <c r="C38" s="28" t="s">
        <v>97</v>
      </c>
      <c r="D38" s="404" t="s">
        <v>408</v>
      </c>
      <c r="E38" s="29">
        <v>236</v>
      </c>
      <c r="F38" s="29">
        <v>368</v>
      </c>
      <c r="G38" s="30">
        <f>(資料庫函數!$F31-資料庫函數!$E31)/資料庫函數!$F31</f>
        <v>0.41037463976945243</v>
      </c>
      <c r="H38" s="547">
        <v>93</v>
      </c>
      <c r="I38" s="547">
        <v>23</v>
      </c>
      <c r="J38" s="31">
        <f t="shared" si="0"/>
        <v>21948</v>
      </c>
      <c r="K38" s="24"/>
      <c r="L38" s="2"/>
      <c r="N38" s="33"/>
      <c r="O38" s="33"/>
    </row>
    <row r="39" spans="2:15" ht="19.899999999999999" customHeight="1">
      <c r="B39" s="27" t="s">
        <v>102</v>
      </c>
      <c r="C39" s="28" t="s">
        <v>97</v>
      </c>
      <c r="D39" s="404" t="s">
        <v>407</v>
      </c>
      <c r="E39" s="29">
        <v>183</v>
      </c>
      <c r="F39" s="29">
        <v>292</v>
      </c>
      <c r="G39" s="30">
        <f>(資料庫函數!$F32-資料庫函數!$E32)/資料庫函數!$F32</f>
        <v>0.1623931623931624</v>
      </c>
      <c r="H39" s="547">
        <v>28</v>
      </c>
      <c r="I39" s="547">
        <v>21</v>
      </c>
      <c r="J39" s="31">
        <f t="shared" si="0"/>
        <v>5124</v>
      </c>
      <c r="K39" s="24"/>
      <c r="L39" s="2"/>
      <c r="N39" s="33"/>
      <c r="O39" s="33"/>
    </row>
    <row r="40" spans="2:15" ht="19.899999999999999" customHeight="1">
      <c r="B40" s="27" t="s">
        <v>103</v>
      </c>
      <c r="C40" s="28" t="s">
        <v>97</v>
      </c>
      <c r="D40" s="404" t="s">
        <v>406</v>
      </c>
      <c r="E40" s="29">
        <v>1154</v>
      </c>
      <c r="F40" s="29">
        <v>1845</v>
      </c>
      <c r="G40" s="30">
        <f>(資料庫函數!$F35-資料庫函數!$E35)/資料庫函數!$F35</f>
        <v>0.37435897435897436</v>
      </c>
      <c r="H40" s="547">
        <v>85</v>
      </c>
      <c r="I40" s="547">
        <v>41</v>
      </c>
      <c r="J40" s="31">
        <f t="shared" si="0"/>
        <v>98090</v>
      </c>
      <c r="K40" s="24"/>
      <c r="L40" s="2"/>
      <c r="N40" s="33"/>
    </row>
    <row r="41" spans="2:15" ht="19.899999999999999" customHeight="1">
      <c r="B41" s="27" t="s">
        <v>104</v>
      </c>
      <c r="C41" s="28" t="s">
        <v>97</v>
      </c>
      <c r="D41" s="404" t="s">
        <v>405</v>
      </c>
      <c r="E41" s="29">
        <v>231</v>
      </c>
      <c r="F41" s="29">
        <v>298</v>
      </c>
      <c r="G41" s="30">
        <f>(資料庫函數!$F48-資料庫函數!$E48)/資料庫函數!$F48</f>
        <v>0.28366111951588502</v>
      </c>
      <c r="H41" s="547">
        <v>72</v>
      </c>
      <c r="I41" s="547">
        <v>46</v>
      </c>
      <c r="J41" s="31">
        <f t="shared" si="0"/>
        <v>16632</v>
      </c>
      <c r="K41" s="24"/>
      <c r="L41" s="2"/>
      <c r="N41" s="33"/>
    </row>
    <row r="42" spans="2:15" ht="19.899999999999999" customHeight="1">
      <c r="B42" s="27" t="s">
        <v>105</v>
      </c>
      <c r="C42" s="28" t="s">
        <v>106</v>
      </c>
      <c r="D42" s="404" t="s">
        <v>404</v>
      </c>
      <c r="E42" s="29">
        <v>931</v>
      </c>
      <c r="F42" s="29">
        <v>1510</v>
      </c>
      <c r="G42" s="30">
        <f>(資料庫函數!$F14-資料庫函數!$E14)/資料庫函數!$F14</f>
        <v>0.41243366186504926</v>
      </c>
      <c r="H42" s="547">
        <v>29</v>
      </c>
      <c r="I42" s="547">
        <v>29</v>
      </c>
      <c r="J42" s="31">
        <f t="shared" si="0"/>
        <v>26999</v>
      </c>
      <c r="K42" s="24"/>
      <c r="L42" s="2"/>
      <c r="N42" s="33"/>
    </row>
    <row r="43" spans="2:15" ht="19.899999999999999" customHeight="1">
      <c r="B43" s="27" t="s">
        <v>107</v>
      </c>
      <c r="C43" s="28" t="s">
        <v>106</v>
      </c>
      <c r="D43" s="404" t="s">
        <v>403</v>
      </c>
      <c r="E43" s="29">
        <v>1145</v>
      </c>
      <c r="F43" s="29">
        <v>1961</v>
      </c>
      <c r="G43" s="30">
        <f>(資料庫函數!$F19-資料庫函數!$E19)/資料庫函數!$F19</f>
        <v>0.37924345295829293</v>
      </c>
      <c r="H43" s="547">
        <v>68</v>
      </c>
      <c r="I43" s="547">
        <v>36</v>
      </c>
      <c r="J43" s="31">
        <f t="shared" si="0"/>
        <v>77860</v>
      </c>
      <c r="K43" s="24"/>
      <c r="L43" s="2"/>
      <c r="N43" s="33"/>
    </row>
    <row r="44" spans="2:15" ht="19.899999999999999" customHeight="1">
      <c r="B44" s="27" t="s">
        <v>108</v>
      </c>
      <c r="C44" s="28" t="s">
        <v>106</v>
      </c>
      <c r="D44" s="404" t="s">
        <v>402</v>
      </c>
      <c r="E44" s="29">
        <v>425</v>
      </c>
      <c r="F44" s="29">
        <v>528</v>
      </c>
      <c r="G44" s="30">
        <f>(資料庫函數!$F40-資料庫函數!$E40)/資料庫函數!$F40</f>
        <v>0.37452574525745258</v>
      </c>
      <c r="H44" s="547">
        <v>98</v>
      </c>
      <c r="I44" s="547">
        <v>44</v>
      </c>
      <c r="J44" s="31">
        <f t="shared" si="0"/>
        <v>41650</v>
      </c>
      <c r="K44" s="24"/>
      <c r="L44" s="2"/>
      <c r="N44" s="33"/>
    </row>
    <row r="45" spans="2:15" ht="19.899999999999999" customHeight="1">
      <c r="B45" s="27" t="s">
        <v>109</v>
      </c>
      <c r="C45" s="28" t="s">
        <v>110</v>
      </c>
      <c r="D45" s="404" t="s">
        <v>401</v>
      </c>
      <c r="E45" s="29">
        <v>822</v>
      </c>
      <c r="F45" s="29">
        <v>1076</v>
      </c>
      <c r="G45" s="30">
        <f>(資料庫函數!$F6-資料庫函數!$E6)/資料庫函數!$F6</f>
        <v>0.30263157894736842</v>
      </c>
      <c r="H45" s="547">
        <v>62</v>
      </c>
      <c r="I45" s="547">
        <v>47</v>
      </c>
      <c r="J45" s="31">
        <f t="shared" si="0"/>
        <v>50964</v>
      </c>
      <c r="K45" s="24"/>
      <c r="L45" s="2"/>
      <c r="N45" s="33"/>
    </row>
    <row r="46" spans="2:15" ht="19.899999999999999" customHeight="1">
      <c r="B46" s="27" t="s">
        <v>111</v>
      </c>
      <c r="C46" s="28" t="s">
        <v>112</v>
      </c>
      <c r="D46" s="404" t="s">
        <v>400</v>
      </c>
      <c r="E46" s="29">
        <v>713</v>
      </c>
      <c r="F46" s="29">
        <v>1208</v>
      </c>
      <c r="G46" s="30">
        <f>(資料庫函數!$F12-資料庫函數!$E12)/資料庫函數!$F12</f>
        <v>0.41317898486197685</v>
      </c>
      <c r="H46" s="547">
        <v>62</v>
      </c>
      <c r="I46" s="547">
        <v>30</v>
      </c>
      <c r="J46" s="31">
        <f t="shared" si="0"/>
        <v>44206</v>
      </c>
      <c r="K46" s="24"/>
      <c r="L46" s="2"/>
      <c r="N46" s="33"/>
    </row>
    <row r="47" spans="2:15" ht="19.899999999999999" customHeight="1">
      <c r="B47" s="27" t="s">
        <v>113</v>
      </c>
      <c r="C47" s="28" t="s">
        <v>112</v>
      </c>
      <c r="D47" s="404" t="s">
        <v>399</v>
      </c>
      <c r="E47" s="29">
        <v>1151</v>
      </c>
      <c r="F47" s="29">
        <v>1784</v>
      </c>
      <c r="G47" s="30">
        <f>(資料庫函數!$F34-資料庫函數!$E34)/資料庫函數!$F34</f>
        <v>0.35480288728484177</v>
      </c>
      <c r="H47" s="547">
        <v>62</v>
      </c>
      <c r="I47" s="547">
        <v>35</v>
      </c>
      <c r="J47" s="31">
        <f t="shared" si="0"/>
        <v>71362</v>
      </c>
      <c r="K47" s="24"/>
      <c r="L47" s="2"/>
      <c r="N47" s="33"/>
    </row>
    <row r="48" spans="2:15" ht="19.899999999999999" customHeight="1" thickBot="1">
      <c r="B48" s="34" t="s">
        <v>114</v>
      </c>
      <c r="C48" s="35" t="s">
        <v>112</v>
      </c>
      <c r="D48" s="405" t="s">
        <v>398</v>
      </c>
      <c r="E48" s="36">
        <v>947</v>
      </c>
      <c r="F48" s="36">
        <v>1322</v>
      </c>
      <c r="G48" s="37">
        <f>(資料庫函數!$F41-資料庫函數!$E41)/資料庫函數!$F41</f>
        <v>0.22483221476510068</v>
      </c>
      <c r="H48" s="548">
        <v>67</v>
      </c>
      <c r="I48" s="548">
        <v>27</v>
      </c>
      <c r="J48" s="38">
        <f t="shared" si="0"/>
        <v>63449</v>
      </c>
      <c r="K48" s="24"/>
      <c r="L48" s="2"/>
      <c r="N48" s="33"/>
    </row>
    <row r="49" spans="8:14" ht="18" customHeight="1">
      <c r="H49" s="39"/>
      <c r="L49" s="402"/>
      <c r="N49" s="33"/>
    </row>
    <row r="50" spans="8:14" ht="18" customHeight="1">
      <c r="H50" s="39"/>
      <c r="L50" s="25"/>
      <c r="N50" s="33"/>
    </row>
    <row r="51" spans="8:14" ht="18" customHeight="1">
      <c r="H51" s="39"/>
      <c r="L51" s="25"/>
      <c r="N51" s="33"/>
    </row>
    <row r="52" spans="8:14" ht="18" customHeight="1">
      <c r="H52" s="39"/>
      <c r="N52" s="33"/>
    </row>
    <row r="53" spans="8:14" ht="18" customHeight="1">
      <c r="H53" s="39"/>
      <c r="N53" s="33"/>
    </row>
    <row r="54" spans="8:14" ht="18" customHeight="1">
      <c r="H54" s="39"/>
      <c r="N54" s="33"/>
    </row>
    <row r="55" spans="8:14" ht="18" customHeight="1">
      <c r="H55" s="39"/>
      <c r="N55" s="33"/>
    </row>
    <row r="56" spans="8:14" ht="18" customHeight="1">
      <c r="H56" s="39"/>
      <c r="N56" s="33"/>
    </row>
    <row r="57" spans="8:14" ht="18" customHeight="1">
      <c r="H57" s="39"/>
      <c r="N57" s="33"/>
    </row>
    <row r="58" spans="8:14" ht="18" customHeight="1">
      <c r="H58" s="39"/>
    </row>
    <row r="59" spans="8:14" ht="18" customHeight="1">
      <c r="H59" s="39"/>
    </row>
    <row r="60" spans="8:14" ht="18" customHeight="1">
      <c r="H60" s="39"/>
    </row>
    <row r="61" spans="8:14" ht="18" customHeight="1">
      <c r="H61" s="39"/>
    </row>
    <row r="62" spans="8:14" ht="18" customHeight="1">
      <c r="H62" s="39"/>
    </row>
    <row r="63" spans="8:14" ht="18" customHeight="1">
      <c r="H63" s="39"/>
    </row>
  </sheetData>
  <mergeCells count="13">
    <mergeCell ref="M11:N11"/>
    <mergeCell ref="O11:P11"/>
    <mergeCell ref="B2:J2"/>
    <mergeCell ref="M9:N9"/>
    <mergeCell ref="O9:P9"/>
    <mergeCell ref="M10:N10"/>
    <mergeCell ref="O10:P10"/>
    <mergeCell ref="M14:N14"/>
    <mergeCell ref="M12:N12"/>
    <mergeCell ref="O12:P12"/>
    <mergeCell ref="M13:N13"/>
    <mergeCell ref="O13:P13"/>
    <mergeCell ref="O14:Q14"/>
  </mergeCells>
  <phoneticPr fontId="3" type="noConversion"/>
  <dataValidations count="1">
    <dataValidation showInputMessage="1" showErrorMessage="1" sqref="N4"/>
  </dataValidations>
  <printOptions horizontalCentered="1" headings="1" gridLines="1"/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2:D32"/>
  <sheetViews>
    <sheetView zoomScaleNormal="100" workbookViewId="0"/>
  </sheetViews>
  <sheetFormatPr defaultColWidth="8.75" defaultRowHeight="16.5"/>
  <cols>
    <col min="1" max="1" width="2.5" style="140" customWidth="1"/>
    <col min="2" max="2" width="9.75" style="141" customWidth="1"/>
    <col min="3" max="3" width="14.25" style="141" customWidth="1"/>
    <col min="4" max="4" width="18.75" style="141" customWidth="1"/>
    <col min="5" max="5" width="19.875" style="140" customWidth="1"/>
    <col min="6" max="6" width="2.5" style="140" customWidth="1"/>
    <col min="7" max="16384" width="8.75" style="140"/>
  </cols>
  <sheetData>
    <row r="2" spans="1:4" ht="27" customHeight="1" thickBot="1">
      <c r="B2" s="837" t="s">
        <v>271</v>
      </c>
      <c r="C2" s="837"/>
      <c r="D2" s="837"/>
    </row>
    <row r="3" spans="1:4" ht="19.899999999999999" customHeight="1">
      <c r="A3" s="552"/>
      <c r="B3" s="150" t="s">
        <v>270</v>
      </c>
      <c r="C3" s="149" t="s">
        <v>269</v>
      </c>
      <c r="D3" s="553" t="str">
        <f>HYPERLINK("http://www.uuu.com.tw/Public/content/Instructor/Profiles/Linda_Wu.htm","吳翠鳳 老師的故事")</f>
        <v>吳翠鳳 老師的故事</v>
      </c>
    </row>
    <row r="4" spans="1:4" ht="19.899999999999999" customHeight="1">
      <c r="A4" s="552"/>
      <c r="B4" s="148" t="s">
        <v>268</v>
      </c>
      <c r="C4" s="147" t="s">
        <v>267</v>
      </c>
      <c r="D4" s="554"/>
    </row>
    <row r="5" spans="1:4" ht="19.899999999999999" customHeight="1">
      <c r="A5" s="552"/>
      <c r="B5" s="148" t="s">
        <v>266</v>
      </c>
      <c r="C5" s="147" t="s">
        <v>265</v>
      </c>
      <c r="D5" s="554"/>
    </row>
    <row r="6" spans="1:4" ht="19.899999999999999" customHeight="1">
      <c r="A6" s="552"/>
      <c r="B6" s="148" t="s">
        <v>264</v>
      </c>
      <c r="C6" s="147" t="s">
        <v>263</v>
      </c>
      <c r="D6" s="554"/>
    </row>
    <row r="7" spans="1:4" ht="19.899999999999999" customHeight="1">
      <c r="A7" s="552"/>
      <c r="B7" s="148" t="s">
        <v>262</v>
      </c>
      <c r="C7" s="147" t="s">
        <v>261</v>
      </c>
      <c r="D7" s="554"/>
    </row>
    <row r="8" spans="1:4" ht="19.899999999999999" customHeight="1">
      <c r="A8" s="552"/>
      <c r="B8" s="148" t="s">
        <v>260</v>
      </c>
      <c r="C8" s="147" t="s">
        <v>259</v>
      </c>
      <c r="D8" s="554"/>
    </row>
    <row r="9" spans="1:4" ht="19.899999999999999" customHeight="1" thickBot="1">
      <c r="A9" s="552"/>
      <c r="B9" s="146" t="s">
        <v>258</v>
      </c>
      <c r="C9" s="145" t="s">
        <v>257</v>
      </c>
      <c r="D9" s="555"/>
    </row>
    <row r="10" spans="1:4" ht="19.899999999999999" customHeight="1">
      <c r="B10" s="144" t="s">
        <v>256</v>
      </c>
      <c r="D10" s="143"/>
    </row>
    <row r="11" spans="1:4">
      <c r="C11" s="142"/>
      <c r="D11" s="143"/>
    </row>
    <row r="12" spans="1:4">
      <c r="C12" s="142"/>
      <c r="D12" s="143"/>
    </row>
    <row r="13" spans="1:4">
      <c r="C13" s="142"/>
      <c r="D13" s="143"/>
    </row>
    <row r="14" spans="1:4">
      <c r="C14" s="142"/>
      <c r="D14" s="143"/>
    </row>
    <row r="15" spans="1:4">
      <c r="C15" s="142"/>
      <c r="D15" s="143"/>
    </row>
    <row r="16" spans="1:4">
      <c r="C16" s="142"/>
      <c r="D16" s="143"/>
    </row>
    <row r="17" spans="3:4">
      <c r="C17" s="142"/>
      <c r="D17" s="143"/>
    </row>
    <row r="18" spans="3:4">
      <c r="C18" s="142"/>
      <c r="D18" s="143"/>
    </row>
    <row r="19" spans="3:4">
      <c r="C19" s="142"/>
      <c r="D19" s="143"/>
    </row>
    <row r="20" spans="3:4">
      <c r="C20" s="142"/>
      <c r="D20" s="143"/>
    </row>
    <row r="21" spans="3:4">
      <c r="C21" s="142"/>
      <c r="D21" s="143"/>
    </row>
    <row r="22" spans="3:4">
      <c r="C22" s="142"/>
    </row>
    <row r="23" spans="3:4">
      <c r="C23" s="142"/>
    </row>
    <row r="24" spans="3:4">
      <c r="C24" s="142"/>
    </row>
    <row r="25" spans="3:4">
      <c r="C25" s="142"/>
    </row>
    <row r="26" spans="3:4">
      <c r="C26" s="142"/>
    </row>
    <row r="27" spans="3:4">
      <c r="C27" s="142"/>
    </row>
    <row r="28" spans="3:4">
      <c r="C28" s="142"/>
    </row>
    <row r="29" spans="3:4">
      <c r="C29" s="142"/>
    </row>
    <row r="30" spans="3:4">
      <c r="C30" s="142"/>
    </row>
    <row r="31" spans="3:4">
      <c r="C31" s="142"/>
    </row>
    <row r="32" spans="3:4" s="141" customFormat="1">
      <c r="C32" s="142"/>
    </row>
  </sheetData>
  <mergeCells count="1">
    <mergeCell ref="B2:D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K13"/>
  <sheetViews>
    <sheetView workbookViewId="0"/>
  </sheetViews>
  <sheetFormatPr defaultColWidth="8.75" defaultRowHeight="16.5"/>
  <cols>
    <col min="1" max="1" width="8.75" style="13" customWidth="1"/>
    <col min="2" max="4" width="8.75" style="13"/>
    <col min="5" max="5" width="10.375" style="13" bestFit="1" customWidth="1"/>
    <col min="6" max="6" width="9.375" style="13" bestFit="1" customWidth="1"/>
    <col min="7" max="16384" width="8.75" style="13"/>
  </cols>
  <sheetData>
    <row r="1" spans="1:11">
      <c r="A1" s="13" t="s">
        <v>249</v>
      </c>
    </row>
    <row r="2" spans="1:11">
      <c r="E2" s="13" t="s">
        <v>248</v>
      </c>
    </row>
    <row r="3" spans="1:11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3" t="s">
        <v>6</v>
      </c>
      <c r="J3" s="13" t="s">
        <v>7</v>
      </c>
      <c r="K3" s="13" t="s">
        <v>8</v>
      </c>
    </row>
    <row r="4" spans="1:11">
      <c r="C4" s="13">
        <v>1068</v>
      </c>
      <c r="D4" s="13" t="s">
        <v>9</v>
      </c>
      <c r="J4" s="13" t="s">
        <v>11</v>
      </c>
      <c r="K4" s="13" t="s">
        <v>464</v>
      </c>
    </row>
    <row r="5" spans="1:11">
      <c r="C5" s="13">
        <v>856</v>
      </c>
      <c r="D5" s="13" t="s">
        <v>215</v>
      </c>
    </row>
    <row r="6" spans="1:11">
      <c r="C6" s="13">
        <v>1069</v>
      </c>
      <c r="D6" s="13" t="s">
        <v>10</v>
      </c>
      <c r="J6" s="13" t="s">
        <v>465</v>
      </c>
    </row>
    <row r="7" spans="1:11">
      <c r="C7" s="13">
        <v>857</v>
      </c>
      <c r="D7" s="13" t="s">
        <v>295</v>
      </c>
    </row>
    <row r="8" spans="1:11">
      <c r="C8" s="13">
        <v>1070</v>
      </c>
      <c r="D8" s="13" t="s">
        <v>433</v>
      </c>
      <c r="J8" s="13" t="s">
        <v>285</v>
      </c>
    </row>
    <row r="9" spans="1:11">
      <c r="C9" s="13">
        <v>858</v>
      </c>
      <c r="D9" s="13" t="s">
        <v>295</v>
      </c>
      <c r="E9" s="355">
        <v>41363</v>
      </c>
      <c r="F9" s="356">
        <v>0.4309027777777778</v>
      </c>
      <c r="G9" s="13">
        <v>650</v>
      </c>
      <c r="H9" s="13">
        <v>4</v>
      </c>
      <c r="I9" s="13">
        <v>0.88</v>
      </c>
      <c r="J9" s="13" t="s">
        <v>290</v>
      </c>
    </row>
    <row r="10" spans="1:11">
      <c r="C10" s="13">
        <v>1071</v>
      </c>
      <c r="D10" s="13" t="s">
        <v>433</v>
      </c>
      <c r="E10" s="355">
        <v>41363</v>
      </c>
      <c r="F10" s="356">
        <v>0.4309027777777778</v>
      </c>
      <c r="G10" s="357">
        <v>1.5</v>
      </c>
      <c r="H10" s="13">
        <v>5</v>
      </c>
      <c r="I10" s="13">
        <v>0.97</v>
      </c>
      <c r="J10" s="13" t="s">
        <v>285</v>
      </c>
    </row>
    <row r="11" spans="1:11">
      <c r="C11" s="13">
        <v>859</v>
      </c>
      <c r="D11" s="13" t="s">
        <v>435</v>
      </c>
      <c r="E11" s="355">
        <v>41363</v>
      </c>
      <c r="F11" s="356">
        <v>0.4309027777777778</v>
      </c>
      <c r="G11" s="357">
        <v>2.75</v>
      </c>
      <c r="H11" s="13">
        <v>5</v>
      </c>
      <c r="I11" s="13">
        <v>0.97</v>
      </c>
    </row>
    <row r="12" spans="1:11">
      <c r="C12" s="13">
        <v>1072</v>
      </c>
      <c r="E12" s="355">
        <v>41363</v>
      </c>
      <c r="F12" s="356">
        <v>0.4309027777777778</v>
      </c>
      <c r="G12" s="13">
        <v>800</v>
      </c>
      <c r="H12" s="13">
        <v>3</v>
      </c>
      <c r="I12" s="13">
        <v>0.88</v>
      </c>
    </row>
    <row r="13" spans="1:11">
      <c r="C13" s="13">
        <v>860</v>
      </c>
      <c r="E13" s="355">
        <v>41363</v>
      </c>
      <c r="F13" s="356">
        <v>0.4309027777777778</v>
      </c>
      <c r="G13" s="13">
        <v>650</v>
      </c>
      <c r="H13" s="13">
        <v>2</v>
      </c>
      <c r="I13" s="13">
        <v>0.9</v>
      </c>
    </row>
  </sheetData>
  <phoneticPr fontId="3" type="noConversion"/>
  <printOptions horizont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"/>
  <dimension ref="B1:I17"/>
  <sheetViews>
    <sheetView workbookViewId="0"/>
  </sheetViews>
  <sheetFormatPr defaultColWidth="8.875" defaultRowHeight="15.75"/>
  <cols>
    <col min="1" max="1" width="1.875" style="4" customWidth="1"/>
    <col min="2" max="9" width="10.25" style="4" customWidth="1"/>
    <col min="10" max="10" width="2.625" style="4" customWidth="1"/>
    <col min="11" max="11" width="8.25" style="4" customWidth="1"/>
    <col min="12" max="12" width="8.125" style="4" customWidth="1"/>
    <col min="13" max="257" width="8.875" style="4"/>
    <col min="258" max="258" width="9.25" style="4" customWidth="1"/>
    <col min="259" max="259" width="10.75" style="4" customWidth="1"/>
    <col min="260" max="260" width="10.5" style="4" customWidth="1"/>
    <col min="261" max="261" width="10.25" style="4" customWidth="1"/>
    <col min="262" max="262" width="12.625" style="4" customWidth="1"/>
    <col min="263" max="263" width="12.5" style="4" customWidth="1"/>
    <col min="264" max="264" width="9" style="4" customWidth="1"/>
    <col min="265" max="265" width="7" style="4" customWidth="1"/>
    <col min="266" max="513" width="8.875" style="4"/>
    <col min="514" max="514" width="9.25" style="4" customWidth="1"/>
    <col min="515" max="515" width="10.75" style="4" customWidth="1"/>
    <col min="516" max="516" width="10.5" style="4" customWidth="1"/>
    <col min="517" max="517" width="10.25" style="4" customWidth="1"/>
    <col min="518" max="518" width="12.625" style="4" customWidth="1"/>
    <col min="519" max="519" width="12.5" style="4" customWidth="1"/>
    <col min="520" max="520" width="9" style="4" customWidth="1"/>
    <col min="521" max="521" width="7" style="4" customWidth="1"/>
    <col min="522" max="769" width="8.875" style="4"/>
    <col min="770" max="770" width="9.25" style="4" customWidth="1"/>
    <col min="771" max="771" width="10.75" style="4" customWidth="1"/>
    <col min="772" max="772" width="10.5" style="4" customWidth="1"/>
    <col min="773" max="773" width="10.25" style="4" customWidth="1"/>
    <col min="774" max="774" width="12.625" style="4" customWidth="1"/>
    <col min="775" max="775" width="12.5" style="4" customWidth="1"/>
    <col min="776" max="776" width="9" style="4" customWidth="1"/>
    <col min="777" max="777" width="7" style="4" customWidth="1"/>
    <col min="778" max="1025" width="8.875" style="4"/>
    <col min="1026" max="1026" width="9.25" style="4" customWidth="1"/>
    <col min="1027" max="1027" width="10.75" style="4" customWidth="1"/>
    <col min="1028" max="1028" width="10.5" style="4" customWidth="1"/>
    <col min="1029" max="1029" width="10.25" style="4" customWidth="1"/>
    <col min="1030" max="1030" width="12.625" style="4" customWidth="1"/>
    <col min="1031" max="1031" width="12.5" style="4" customWidth="1"/>
    <col min="1032" max="1032" width="9" style="4" customWidth="1"/>
    <col min="1033" max="1033" width="7" style="4" customWidth="1"/>
    <col min="1034" max="1281" width="8.875" style="4"/>
    <col min="1282" max="1282" width="9.25" style="4" customWidth="1"/>
    <col min="1283" max="1283" width="10.75" style="4" customWidth="1"/>
    <col min="1284" max="1284" width="10.5" style="4" customWidth="1"/>
    <col min="1285" max="1285" width="10.25" style="4" customWidth="1"/>
    <col min="1286" max="1286" width="12.625" style="4" customWidth="1"/>
    <col min="1287" max="1287" width="12.5" style="4" customWidth="1"/>
    <col min="1288" max="1288" width="9" style="4" customWidth="1"/>
    <col min="1289" max="1289" width="7" style="4" customWidth="1"/>
    <col min="1290" max="1537" width="8.875" style="4"/>
    <col min="1538" max="1538" width="9.25" style="4" customWidth="1"/>
    <col min="1539" max="1539" width="10.75" style="4" customWidth="1"/>
    <col min="1540" max="1540" width="10.5" style="4" customWidth="1"/>
    <col min="1541" max="1541" width="10.25" style="4" customWidth="1"/>
    <col min="1542" max="1542" width="12.625" style="4" customWidth="1"/>
    <col min="1543" max="1543" width="12.5" style="4" customWidth="1"/>
    <col min="1544" max="1544" width="9" style="4" customWidth="1"/>
    <col min="1545" max="1545" width="7" style="4" customWidth="1"/>
    <col min="1546" max="1793" width="8.875" style="4"/>
    <col min="1794" max="1794" width="9.25" style="4" customWidth="1"/>
    <col min="1795" max="1795" width="10.75" style="4" customWidth="1"/>
    <col min="1796" max="1796" width="10.5" style="4" customWidth="1"/>
    <col min="1797" max="1797" width="10.25" style="4" customWidth="1"/>
    <col min="1798" max="1798" width="12.625" style="4" customWidth="1"/>
    <col min="1799" max="1799" width="12.5" style="4" customWidth="1"/>
    <col min="1800" max="1800" width="9" style="4" customWidth="1"/>
    <col min="1801" max="1801" width="7" style="4" customWidth="1"/>
    <col min="1802" max="2049" width="8.875" style="4"/>
    <col min="2050" max="2050" width="9.25" style="4" customWidth="1"/>
    <col min="2051" max="2051" width="10.75" style="4" customWidth="1"/>
    <col min="2052" max="2052" width="10.5" style="4" customWidth="1"/>
    <col min="2053" max="2053" width="10.25" style="4" customWidth="1"/>
    <col min="2054" max="2054" width="12.625" style="4" customWidth="1"/>
    <col min="2055" max="2055" width="12.5" style="4" customWidth="1"/>
    <col min="2056" max="2056" width="9" style="4" customWidth="1"/>
    <col min="2057" max="2057" width="7" style="4" customWidth="1"/>
    <col min="2058" max="2305" width="8.875" style="4"/>
    <col min="2306" max="2306" width="9.25" style="4" customWidth="1"/>
    <col min="2307" max="2307" width="10.75" style="4" customWidth="1"/>
    <col min="2308" max="2308" width="10.5" style="4" customWidth="1"/>
    <col min="2309" max="2309" width="10.25" style="4" customWidth="1"/>
    <col min="2310" max="2310" width="12.625" style="4" customWidth="1"/>
    <col min="2311" max="2311" width="12.5" style="4" customWidth="1"/>
    <col min="2312" max="2312" width="9" style="4" customWidth="1"/>
    <col min="2313" max="2313" width="7" style="4" customWidth="1"/>
    <col min="2314" max="2561" width="8.875" style="4"/>
    <col min="2562" max="2562" width="9.25" style="4" customWidth="1"/>
    <col min="2563" max="2563" width="10.75" style="4" customWidth="1"/>
    <col min="2564" max="2564" width="10.5" style="4" customWidth="1"/>
    <col min="2565" max="2565" width="10.25" style="4" customWidth="1"/>
    <col min="2566" max="2566" width="12.625" style="4" customWidth="1"/>
    <col min="2567" max="2567" width="12.5" style="4" customWidth="1"/>
    <col min="2568" max="2568" width="9" style="4" customWidth="1"/>
    <col min="2569" max="2569" width="7" style="4" customWidth="1"/>
    <col min="2570" max="2817" width="8.875" style="4"/>
    <col min="2818" max="2818" width="9.25" style="4" customWidth="1"/>
    <col min="2819" max="2819" width="10.75" style="4" customWidth="1"/>
    <col min="2820" max="2820" width="10.5" style="4" customWidth="1"/>
    <col min="2821" max="2821" width="10.25" style="4" customWidth="1"/>
    <col min="2822" max="2822" width="12.625" style="4" customWidth="1"/>
    <col min="2823" max="2823" width="12.5" style="4" customWidth="1"/>
    <col min="2824" max="2824" width="9" style="4" customWidth="1"/>
    <col min="2825" max="2825" width="7" style="4" customWidth="1"/>
    <col min="2826" max="3073" width="8.875" style="4"/>
    <col min="3074" max="3074" width="9.25" style="4" customWidth="1"/>
    <col min="3075" max="3075" width="10.75" style="4" customWidth="1"/>
    <col min="3076" max="3076" width="10.5" style="4" customWidth="1"/>
    <col min="3077" max="3077" width="10.25" style="4" customWidth="1"/>
    <col min="3078" max="3078" width="12.625" style="4" customWidth="1"/>
    <col min="3079" max="3079" width="12.5" style="4" customWidth="1"/>
    <col min="3080" max="3080" width="9" style="4" customWidth="1"/>
    <col min="3081" max="3081" width="7" style="4" customWidth="1"/>
    <col min="3082" max="3329" width="8.875" style="4"/>
    <col min="3330" max="3330" width="9.25" style="4" customWidth="1"/>
    <col min="3331" max="3331" width="10.75" style="4" customWidth="1"/>
    <col min="3332" max="3332" width="10.5" style="4" customWidth="1"/>
    <col min="3333" max="3333" width="10.25" style="4" customWidth="1"/>
    <col min="3334" max="3334" width="12.625" style="4" customWidth="1"/>
    <col min="3335" max="3335" width="12.5" style="4" customWidth="1"/>
    <col min="3336" max="3336" width="9" style="4" customWidth="1"/>
    <col min="3337" max="3337" width="7" style="4" customWidth="1"/>
    <col min="3338" max="3585" width="8.875" style="4"/>
    <col min="3586" max="3586" width="9.25" style="4" customWidth="1"/>
    <col min="3587" max="3587" width="10.75" style="4" customWidth="1"/>
    <col min="3588" max="3588" width="10.5" style="4" customWidth="1"/>
    <col min="3589" max="3589" width="10.25" style="4" customWidth="1"/>
    <col min="3590" max="3590" width="12.625" style="4" customWidth="1"/>
    <col min="3591" max="3591" width="12.5" style="4" customWidth="1"/>
    <col min="3592" max="3592" width="9" style="4" customWidth="1"/>
    <col min="3593" max="3593" width="7" style="4" customWidth="1"/>
    <col min="3594" max="3841" width="8.875" style="4"/>
    <col min="3842" max="3842" width="9.25" style="4" customWidth="1"/>
    <col min="3843" max="3843" width="10.75" style="4" customWidth="1"/>
    <col min="3844" max="3844" width="10.5" style="4" customWidth="1"/>
    <col min="3845" max="3845" width="10.25" style="4" customWidth="1"/>
    <col min="3846" max="3846" width="12.625" style="4" customWidth="1"/>
    <col min="3847" max="3847" width="12.5" style="4" customWidth="1"/>
    <col min="3848" max="3848" width="9" style="4" customWidth="1"/>
    <col min="3849" max="3849" width="7" style="4" customWidth="1"/>
    <col min="3850" max="4097" width="8.875" style="4"/>
    <col min="4098" max="4098" width="9.25" style="4" customWidth="1"/>
    <col min="4099" max="4099" width="10.75" style="4" customWidth="1"/>
    <col min="4100" max="4100" width="10.5" style="4" customWidth="1"/>
    <col min="4101" max="4101" width="10.25" style="4" customWidth="1"/>
    <col min="4102" max="4102" width="12.625" style="4" customWidth="1"/>
    <col min="4103" max="4103" width="12.5" style="4" customWidth="1"/>
    <col min="4104" max="4104" width="9" style="4" customWidth="1"/>
    <col min="4105" max="4105" width="7" style="4" customWidth="1"/>
    <col min="4106" max="4353" width="8.875" style="4"/>
    <col min="4354" max="4354" width="9.25" style="4" customWidth="1"/>
    <col min="4355" max="4355" width="10.75" style="4" customWidth="1"/>
    <col min="4356" max="4356" width="10.5" style="4" customWidth="1"/>
    <col min="4357" max="4357" width="10.25" style="4" customWidth="1"/>
    <col min="4358" max="4358" width="12.625" style="4" customWidth="1"/>
    <col min="4359" max="4359" width="12.5" style="4" customWidth="1"/>
    <col min="4360" max="4360" width="9" style="4" customWidth="1"/>
    <col min="4361" max="4361" width="7" style="4" customWidth="1"/>
    <col min="4362" max="4609" width="8.875" style="4"/>
    <col min="4610" max="4610" width="9.25" style="4" customWidth="1"/>
    <col min="4611" max="4611" width="10.75" style="4" customWidth="1"/>
    <col min="4612" max="4612" width="10.5" style="4" customWidth="1"/>
    <col min="4613" max="4613" width="10.25" style="4" customWidth="1"/>
    <col min="4614" max="4614" width="12.625" style="4" customWidth="1"/>
    <col min="4615" max="4615" width="12.5" style="4" customWidth="1"/>
    <col min="4616" max="4616" width="9" style="4" customWidth="1"/>
    <col min="4617" max="4617" width="7" style="4" customWidth="1"/>
    <col min="4618" max="4865" width="8.875" style="4"/>
    <col min="4866" max="4866" width="9.25" style="4" customWidth="1"/>
    <col min="4867" max="4867" width="10.75" style="4" customWidth="1"/>
    <col min="4868" max="4868" width="10.5" style="4" customWidth="1"/>
    <col min="4869" max="4869" width="10.25" style="4" customWidth="1"/>
    <col min="4870" max="4870" width="12.625" style="4" customWidth="1"/>
    <col min="4871" max="4871" width="12.5" style="4" customWidth="1"/>
    <col min="4872" max="4872" width="9" style="4" customWidth="1"/>
    <col min="4873" max="4873" width="7" style="4" customWidth="1"/>
    <col min="4874" max="5121" width="8.875" style="4"/>
    <col min="5122" max="5122" width="9.25" style="4" customWidth="1"/>
    <col min="5123" max="5123" width="10.75" style="4" customWidth="1"/>
    <col min="5124" max="5124" width="10.5" style="4" customWidth="1"/>
    <col min="5125" max="5125" width="10.25" style="4" customWidth="1"/>
    <col min="5126" max="5126" width="12.625" style="4" customWidth="1"/>
    <col min="5127" max="5127" width="12.5" style="4" customWidth="1"/>
    <col min="5128" max="5128" width="9" style="4" customWidth="1"/>
    <col min="5129" max="5129" width="7" style="4" customWidth="1"/>
    <col min="5130" max="5377" width="8.875" style="4"/>
    <col min="5378" max="5378" width="9.25" style="4" customWidth="1"/>
    <col min="5379" max="5379" width="10.75" style="4" customWidth="1"/>
    <col min="5380" max="5380" width="10.5" style="4" customWidth="1"/>
    <col min="5381" max="5381" width="10.25" style="4" customWidth="1"/>
    <col min="5382" max="5382" width="12.625" style="4" customWidth="1"/>
    <col min="5383" max="5383" width="12.5" style="4" customWidth="1"/>
    <col min="5384" max="5384" width="9" style="4" customWidth="1"/>
    <col min="5385" max="5385" width="7" style="4" customWidth="1"/>
    <col min="5386" max="5633" width="8.875" style="4"/>
    <col min="5634" max="5634" width="9.25" style="4" customWidth="1"/>
    <col min="5635" max="5635" width="10.75" style="4" customWidth="1"/>
    <col min="5636" max="5636" width="10.5" style="4" customWidth="1"/>
    <col min="5637" max="5637" width="10.25" style="4" customWidth="1"/>
    <col min="5638" max="5638" width="12.625" style="4" customWidth="1"/>
    <col min="5639" max="5639" width="12.5" style="4" customWidth="1"/>
    <col min="5640" max="5640" width="9" style="4" customWidth="1"/>
    <col min="5641" max="5641" width="7" style="4" customWidth="1"/>
    <col min="5642" max="5889" width="8.875" style="4"/>
    <col min="5890" max="5890" width="9.25" style="4" customWidth="1"/>
    <col min="5891" max="5891" width="10.75" style="4" customWidth="1"/>
    <col min="5892" max="5892" width="10.5" style="4" customWidth="1"/>
    <col min="5893" max="5893" width="10.25" style="4" customWidth="1"/>
    <col min="5894" max="5894" width="12.625" style="4" customWidth="1"/>
    <col min="5895" max="5895" width="12.5" style="4" customWidth="1"/>
    <col min="5896" max="5896" width="9" style="4" customWidth="1"/>
    <col min="5897" max="5897" width="7" style="4" customWidth="1"/>
    <col min="5898" max="6145" width="8.875" style="4"/>
    <col min="6146" max="6146" width="9.25" style="4" customWidth="1"/>
    <col min="6147" max="6147" width="10.75" style="4" customWidth="1"/>
    <col min="6148" max="6148" width="10.5" style="4" customWidth="1"/>
    <col min="6149" max="6149" width="10.25" style="4" customWidth="1"/>
    <col min="6150" max="6150" width="12.625" style="4" customWidth="1"/>
    <col min="6151" max="6151" width="12.5" style="4" customWidth="1"/>
    <col min="6152" max="6152" width="9" style="4" customWidth="1"/>
    <col min="6153" max="6153" width="7" style="4" customWidth="1"/>
    <col min="6154" max="6401" width="8.875" style="4"/>
    <col min="6402" max="6402" width="9.25" style="4" customWidth="1"/>
    <col min="6403" max="6403" width="10.75" style="4" customWidth="1"/>
    <col min="6404" max="6404" width="10.5" style="4" customWidth="1"/>
    <col min="6405" max="6405" width="10.25" style="4" customWidth="1"/>
    <col min="6406" max="6406" width="12.625" style="4" customWidth="1"/>
    <col min="6407" max="6407" width="12.5" style="4" customWidth="1"/>
    <col min="6408" max="6408" width="9" style="4" customWidth="1"/>
    <col min="6409" max="6409" width="7" style="4" customWidth="1"/>
    <col min="6410" max="6657" width="8.875" style="4"/>
    <col min="6658" max="6658" width="9.25" style="4" customWidth="1"/>
    <col min="6659" max="6659" width="10.75" style="4" customWidth="1"/>
    <col min="6660" max="6660" width="10.5" style="4" customWidth="1"/>
    <col min="6661" max="6661" width="10.25" style="4" customWidth="1"/>
    <col min="6662" max="6662" width="12.625" style="4" customWidth="1"/>
    <col min="6663" max="6663" width="12.5" style="4" customWidth="1"/>
    <col min="6664" max="6664" width="9" style="4" customWidth="1"/>
    <col min="6665" max="6665" width="7" style="4" customWidth="1"/>
    <col min="6666" max="6913" width="8.875" style="4"/>
    <col min="6914" max="6914" width="9.25" style="4" customWidth="1"/>
    <col min="6915" max="6915" width="10.75" style="4" customWidth="1"/>
    <col min="6916" max="6916" width="10.5" style="4" customWidth="1"/>
    <col min="6917" max="6917" width="10.25" style="4" customWidth="1"/>
    <col min="6918" max="6918" width="12.625" style="4" customWidth="1"/>
    <col min="6919" max="6919" width="12.5" style="4" customWidth="1"/>
    <col min="6920" max="6920" width="9" style="4" customWidth="1"/>
    <col min="6921" max="6921" width="7" style="4" customWidth="1"/>
    <col min="6922" max="7169" width="8.875" style="4"/>
    <col min="7170" max="7170" width="9.25" style="4" customWidth="1"/>
    <col min="7171" max="7171" width="10.75" style="4" customWidth="1"/>
    <col min="7172" max="7172" width="10.5" style="4" customWidth="1"/>
    <col min="7173" max="7173" width="10.25" style="4" customWidth="1"/>
    <col min="7174" max="7174" width="12.625" style="4" customWidth="1"/>
    <col min="7175" max="7175" width="12.5" style="4" customWidth="1"/>
    <col min="7176" max="7176" width="9" style="4" customWidth="1"/>
    <col min="7177" max="7177" width="7" style="4" customWidth="1"/>
    <col min="7178" max="7425" width="8.875" style="4"/>
    <col min="7426" max="7426" width="9.25" style="4" customWidth="1"/>
    <col min="7427" max="7427" width="10.75" style="4" customWidth="1"/>
    <col min="7428" max="7428" width="10.5" style="4" customWidth="1"/>
    <col min="7429" max="7429" width="10.25" style="4" customWidth="1"/>
    <col min="7430" max="7430" width="12.625" style="4" customWidth="1"/>
    <col min="7431" max="7431" width="12.5" style="4" customWidth="1"/>
    <col min="7432" max="7432" width="9" style="4" customWidth="1"/>
    <col min="7433" max="7433" width="7" style="4" customWidth="1"/>
    <col min="7434" max="7681" width="8.875" style="4"/>
    <col min="7682" max="7682" width="9.25" style="4" customWidth="1"/>
    <col min="7683" max="7683" width="10.75" style="4" customWidth="1"/>
    <col min="7684" max="7684" width="10.5" style="4" customWidth="1"/>
    <col min="7685" max="7685" width="10.25" style="4" customWidth="1"/>
    <col min="7686" max="7686" width="12.625" style="4" customWidth="1"/>
    <col min="7687" max="7687" width="12.5" style="4" customWidth="1"/>
    <col min="7688" max="7688" width="9" style="4" customWidth="1"/>
    <col min="7689" max="7689" width="7" style="4" customWidth="1"/>
    <col min="7690" max="7937" width="8.875" style="4"/>
    <col min="7938" max="7938" width="9.25" style="4" customWidth="1"/>
    <col min="7939" max="7939" width="10.75" style="4" customWidth="1"/>
    <col min="7940" max="7940" width="10.5" style="4" customWidth="1"/>
    <col min="7941" max="7941" width="10.25" style="4" customWidth="1"/>
    <col min="7942" max="7942" width="12.625" style="4" customWidth="1"/>
    <col min="7943" max="7943" width="12.5" style="4" customWidth="1"/>
    <col min="7944" max="7944" width="9" style="4" customWidth="1"/>
    <col min="7945" max="7945" width="7" style="4" customWidth="1"/>
    <col min="7946" max="8193" width="8.875" style="4"/>
    <col min="8194" max="8194" width="9.25" style="4" customWidth="1"/>
    <col min="8195" max="8195" width="10.75" style="4" customWidth="1"/>
    <col min="8196" max="8196" width="10.5" style="4" customWidth="1"/>
    <col min="8197" max="8197" width="10.25" style="4" customWidth="1"/>
    <col min="8198" max="8198" width="12.625" style="4" customWidth="1"/>
    <col min="8199" max="8199" width="12.5" style="4" customWidth="1"/>
    <col min="8200" max="8200" width="9" style="4" customWidth="1"/>
    <col min="8201" max="8201" width="7" style="4" customWidth="1"/>
    <col min="8202" max="8449" width="8.875" style="4"/>
    <col min="8450" max="8450" width="9.25" style="4" customWidth="1"/>
    <col min="8451" max="8451" width="10.75" style="4" customWidth="1"/>
    <col min="8452" max="8452" width="10.5" style="4" customWidth="1"/>
    <col min="8453" max="8453" width="10.25" style="4" customWidth="1"/>
    <col min="8454" max="8454" width="12.625" style="4" customWidth="1"/>
    <col min="8455" max="8455" width="12.5" style="4" customWidth="1"/>
    <col min="8456" max="8456" width="9" style="4" customWidth="1"/>
    <col min="8457" max="8457" width="7" style="4" customWidth="1"/>
    <col min="8458" max="8705" width="8.875" style="4"/>
    <col min="8706" max="8706" width="9.25" style="4" customWidth="1"/>
    <col min="8707" max="8707" width="10.75" style="4" customWidth="1"/>
    <col min="8708" max="8708" width="10.5" style="4" customWidth="1"/>
    <col min="8709" max="8709" width="10.25" style="4" customWidth="1"/>
    <col min="8710" max="8710" width="12.625" style="4" customWidth="1"/>
    <col min="8711" max="8711" width="12.5" style="4" customWidth="1"/>
    <col min="8712" max="8712" width="9" style="4" customWidth="1"/>
    <col min="8713" max="8713" width="7" style="4" customWidth="1"/>
    <col min="8714" max="8961" width="8.875" style="4"/>
    <col min="8962" max="8962" width="9.25" style="4" customWidth="1"/>
    <col min="8963" max="8963" width="10.75" style="4" customWidth="1"/>
    <col min="8964" max="8964" width="10.5" style="4" customWidth="1"/>
    <col min="8965" max="8965" width="10.25" style="4" customWidth="1"/>
    <col min="8966" max="8966" width="12.625" style="4" customWidth="1"/>
    <col min="8967" max="8967" width="12.5" style="4" customWidth="1"/>
    <col min="8968" max="8968" width="9" style="4" customWidth="1"/>
    <col min="8969" max="8969" width="7" style="4" customWidth="1"/>
    <col min="8970" max="9217" width="8.875" style="4"/>
    <col min="9218" max="9218" width="9.25" style="4" customWidth="1"/>
    <col min="9219" max="9219" width="10.75" style="4" customWidth="1"/>
    <col min="9220" max="9220" width="10.5" style="4" customWidth="1"/>
    <col min="9221" max="9221" width="10.25" style="4" customWidth="1"/>
    <col min="9222" max="9222" width="12.625" style="4" customWidth="1"/>
    <col min="9223" max="9223" width="12.5" style="4" customWidth="1"/>
    <col min="9224" max="9224" width="9" style="4" customWidth="1"/>
    <col min="9225" max="9225" width="7" style="4" customWidth="1"/>
    <col min="9226" max="9473" width="8.875" style="4"/>
    <col min="9474" max="9474" width="9.25" style="4" customWidth="1"/>
    <col min="9475" max="9475" width="10.75" style="4" customWidth="1"/>
    <col min="9476" max="9476" width="10.5" style="4" customWidth="1"/>
    <col min="9477" max="9477" width="10.25" style="4" customWidth="1"/>
    <col min="9478" max="9478" width="12.625" style="4" customWidth="1"/>
    <col min="9479" max="9479" width="12.5" style="4" customWidth="1"/>
    <col min="9480" max="9480" width="9" style="4" customWidth="1"/>
    <col min="9481" max="9481" width="7" style="4" customWidth="1"/>
    <col min="9482" max="9729" width="8.875" style="4"/>
    <col min="9730" max="9730" width="9.25" style="4" customWidth="1"/>
    <col min="9731" max="9731" width="10.75" style="4" customWidth="1"/>
    <col min="9732" max="9732" width="10.5" style="4" customWidth="1"/>
    <col min="9733" max="9733" width="10.25" style="4" customWidth="1"/>
    <col min="9734" max="9734" width="12.625" style="4" customWidth="1"/>
    <col min="9735" max="9735" width="12.5" style="4" customWidth="1"/>
    <col min="9736" max="9736" width="9" style="4" customWidth="1"/>
    <col min="9737" max="9737" width="7" style="4" customWidth="1"/>
    <col min="9738" max="9985" width="8.875" style="4"/>
    <col min="9986" max="9986" width="9.25" style="4" customWidth="1"/>
    <col min="9987" max="9987" width="10.75" style="4" customWidth="1"/>
    <col min="9988" max="9988" width="10.5" style="4" customWidth="1"/>
    <col min="9989" max="9989" width="10.25" style="4" customWidth="1"/>
    <col min="9990" max="9990" width="12.625" style="4" customWidth="1"/>
    <col min="9991" max="9991" width="12.5" style="4" customWidth="1"/>
    <col min="9992" max="9992" width="9" style="4" customWidth="1"/>
    <col min="9993" max="9993" width="7" style="4" customWidth="1"/>
    <col min="9994" max="10241" width="8.875" style="4"/>
    <col min="10242" max="10242" width="9.25" style="4" customWidth="1"/>
    <col min="10243" max="10243" width="10.75" style="4" customWidth="1"/>
    <col min="10244" max="10244" width="10.5" style="4" customWidth="1"/>
    <col min="10245" max="10245" width="10.25" style="4" customWidth="1"/>
    <col min="10246" max="10246" width="12.625" style="4" customWidth="1"/>
    <col min="10247" max="10247" width="12.5" style="4" customWidth="1"/>
    <col min="10248" max="10248" width="9" style="4" customWidth="1"/>
    <col min="10249" max="10249" width="7" style="4" customWidth="1"/>
    <col min="10250" max="10497" width="8.875" style="4"/>
    <col min="10498" max="10498" width="9.25" style="4" customWidth="1"/>
    <col min="10499" max="10499" width="10.75" style="4" customWidth="1"/>
    <col min="10500" max="10500" width="10.5" style="4" customWidth="1"/>
    <col min="10501" max="10501" width="10.25" style="4" customWidth="1"/>
    <col min="10502" max="10502" width="12.625" style="4" customWidth="1"/>
    <col min="10503" max="10503" width="12.5" style="4" customWidth="1"/>
    <col min="10504" max="10504" width="9" style="4" customWidth="1"/>
    <col min="10505" max="10505" width="7" style="4" customWidth="1"/>
    <col min="10506" max="10753" width="8.875" style="4"/>
    <col min="10754" max="10754" width="9.25" style="4" customWidth="1"/>
    <col min="10755" max="10755" width="10.75" style="4" customWidth="1"/>
    <col min="10756" max="10756" width="10.5" style="4" customWidth="1"/>
    <col min="10757" max="10757" width="10.25" style="4" customWidth="1"/>
    <col min="10758" max="10758" width="12.625" style="4" customWidth="1"/>
    <col min="10759" max="10759" width="12.5" style="4" customWidth="1"/>
    <col min="10760" max="10760" width="9" style="4" customWidth="1"/>
    <col min="10761" max="10761" width="7" style="4" customWidth="1"/>
    <col min="10762" max="11009" width="8.875" style="4"/>
    <col min="11010" max="11010" width="9.25" style="4" customWidth="1"/>
    <col min="11011" max="11011" width="10.75" style="4" customWidth="1"/>
    <col min="11012" max="11012" width="10.5" style="4" customWidth="1"/>
    <col min="11013" max="11013" width="10.25" style="4" customWidth="1"/>
    <col min="11014" max="11014" width="12.625" style="4" customWidth="1"/>
    <col min="11015" max="11015" width="12.5" style="4" customWidth="1"/>
    <col min="11016" max="11016" width="9" style="4" customWidth="1"/>
    <col min="11017" max="11017" width="7" style="4" customWidth="1"/>
    <col min="11018" max="11265" width="8.875" style="4"/>
    <col min="11266" max="11266" width="9.25" style="4" customWidth="1"/>
    <col min="11267" max="11267" width="10.75" style="4" customWidth="1"/>
    <col min="11268" max="11268" width="10.5" style="4" customWidth="1"/>
    <col min="11269" max="11269" width="10.25" style="4" customWidth="1"/>
    <col min="11270" max="11270" width="12.625" style="4" customWidth="1"/>
    <col min="11271" max="11271" width="12.5" style="4" customWidth="1"/>
    <col min="11272" max="11272" width="9" style="4" customWidth="1"/>
    <col min="11273" max="11273" width="7" style="4" customWidth="1"/>
    <col min="11274" max="11521" width="8.875" style="4"/>
    <col min="11522" max="11522" width="9.25" style="4" customWidth="1"/>
    <col min="11523" max="11523" width="10.75" style="4" customWidth="1"/>
    <col min="11524" max="11524" width="10.5" style="4" customWidth="1"/>
    <col min="11525" max="11525" width="10.25" style="4" customWidth="1"/>
    <col min="11526" max="11526" width="12.625" style="4" customWidth="1"/>
    <col min="11527" max="11527" width="12.5" style="4" customWidth="1"/>
    <col min="11528" max="11528" width="9" style="4" customWidth="1"/>
    <col min="11529" max="11529" width="7" style="4" customWidth="1"/>
    <col min="11530" max="11777" width="8.875" style="4"/>
    <col min="11778" max="11778" width="9.25" style="4" customWidth="1"/>
    <col min="11779" max="11779" width="10.75" style="4" customWidth="1"/>
    <col min="11780" max="11780" width="10.5" style="4" customWidth="1"/>
    <col min="11781" max="11781" width="10.25" style="4" customWidth="1"/>
    <col min="11782" max="11782" width="12.625" style="4" customWidth="1"/>
    <col min="11783" max="11783" width="12.5" style="4" customWidth="1"/>
    <col min="11784" max="11784" width="9" style="4" customWidth="1"/>
    <col min="11785" max="11785" width="7" style="4" customWidth="1"/>
    <col min="11786" max="12033" width="8.875" style="4"/>
    <col min="12034" max="12034" width="9.25" style="4" customWidth="1"/>
    <col min="12035" max="12035" width="10.75" style="4" customWidth="1"/>
    <col min="12036" max="12036" width="10.5" style="4" customWidth="1"/>
    <col min="12037" max="12037" width="10.25" style="4" customWidth="1"/>
    <col min="12038" max="12038" width="12.625" style="4" customWidth="1"/>
    <col min="12039" max="12039" width="12.5" style="4" customWidth="1"/>
    <col min="12040" max="12040" width="9" style="4" customWidth="1"/>
    <col min="12041" max="12041" width="7" style="4" customWidth="1"/>
    <col min="12042" max="12289" width="8.875" style="4"/>
    <col min="12290" max="12290" width="9.25" style="4" customWidth="1"/>
    <col min="12291" max="12291" width="10.75" style="4" customWidth="1"/>
    <col min="12292" max="12292" width="10.5" style="4" customWidth="1"/>
    <col min="12293" max="12293" width="10.25" style="4" customWidth="1"/>
    <col min="12294" max="12294" width="12.625" style="4" customWidth="1"/>
    <col min="12295" max="12295" width="12.5" style="4" customWidth="1"/>
    <col min="12296" max="12296" width="9" style="4" customWidth="1"/>
    <col min="12297" max="12297" width="7" style="4" customWidth="1"/>
    <col min="12298" max="12545" width="8.875" style="4"/>
    <col min="12546" max="12546" width="9.25" style="4" customWidth="1"/>
    <col min="12547" max="12547" width="10.75" style="4" customWidth="1"/>
    <col min="12548" max="12548" width="10.5" style="4" customWidth="1"/>
    <col min="12549" max="12549" width="10.25" style="4" customWidth="1"/>
    <col min="12550" max="12550" width="12.625" style="4" customWidth="1"/>
    <col min="12551" max="12551" width="12.5" style="4" customWidth="1"/>
    <col min="12552" max="12552" width="9" style="4" customWidth="1"/>
    <col min="12553" max="12553" width="7" style="4" customWidth="1"/>
    <col min="12554" max="12801" width="8.875" style="4"/>
    <col min="12802" max="12802" width="9.25" style="4" customWidth="1"/>
    <col min="12803" max="12803" width="10.75" style="4" customWidth="1"/>
    <col min="12804" max="12804" width="10.5" style="4" customWidth="1"/>
    <col min="12805" max="12805" width="10.25" style="4" customWidth="1"/>
    <col min="12806" max="12806" width="12.625" style="4" customWidth="1"/>
    <col min="12807" max="12807" width="12.5" style="4" customWidth="1"/>
    <col min="12808" max="12808" width="9" style="4" customWidth="1"/>
    <col min="12809" max="12809" width="7" style="4" customWidth="1"/>
    <col min="12810" max="13057" width="8.875" style="4"/>
    <col min="13058" max="13058" width="9.25" style="4" customWidth="1"/>
    <col min="13059" max="13059" width="10.75" style="4" customWidth="1"/>
    <col min="13060" max="13060" width="10.5" style="4" customWidth="1"/>
    <col min="13061" max="13061" width="10.25" style="4" customWidth="1"/>
    <col min="13062" max="13062" width="12.625" style="4" customWidth="1"/>
    <col min="13063" max="13063" width="12.5" style="4" customWidth="1"/>
    <col min="13064" max="13064" width="9" style="4" customWidth="1"/>
    <col min="13065" max="13065" width="7" style="4" customWidth="1"/>
    <col min="13066" max="13313" width="8.875" style="4"/>
    <col min="13314" max="13314" width="9.25" style="4" customWidth="1"/>
    <col min="13315" max="13315" width="10.75" style="4" customWidth="1"/>
    <col min="13316" max="13316" width="10.5" style="4" customWidth="1"/>
    <col min="13317" max="13317" width="10.25" style="4" customWidth="1"/>
    <col min="13318" max="13318" width="12.625" style="4" customWidth="1"/>
    <col min="13319" max="13319" width="12.5" style="4" customWidth="1"/>
    <col min="13320" max="13320" width="9" style="4" customWidth="1"/>
    <col min="13321" max="13321" width="7" style="4" customWidth="1"/>
    <col min="13322" max="13569" width="8.875" style="4"/>
    <col min="13570" max="13570" width="9.25" style="4" customWidth="1"/>
    <col min="13571" max="13571" width="10.75" style="4" customWidth="1"/>
    <col min="13572" max="13572" width="10.5" style="4" customWidth="1"/>
    <col min="13573" max="13573" width="10.25" style="4" customWidth="1"/>
    <col min="13574" max="13574" width="12.625" style="4" customWidth="1"/>
    <col min="13575" max="13575" width="12.5" style="4" customWidth="1"/>
    <col min="13576" max="13576" width="9" style="4" customWidth="1"/>
    <col min="13577" max="13577" width="7" style="4" customWidth="1"/>
    <col min="13578" max="13825" width="8.875" style="4"/>
    <col min="13826" max="13826" width="9.25" style="4" customWidth="1"/>
    <col min="13827" max="13827" width="10.75" style="4" customWidth="1"/>
    <col min="13828" max="13828" width="10.5" style="4" customWidth="1"/>
    <col min="13829" max="13829" width="10.25" style="4" customWidth="1"/>
    <col min="13830" max="13830" width="12.625" style="4" customWidth="1"/>
    <col min="13831" max="13831" width="12.5" style="4" customWidth="1"/>
    <col min="13832" max="13832" width="9" style="4" customWidth="1"/>
    <col min="13833" max="13833" width="7" style="4" customWidth="1"/>
    <col min="13834" max="14081" width="8.875" style="4"/>
    <col min="14082" max="14082" width="9.25" style="4" customWidth="1"/>
    <col min="14083" max="14083" width="10.75" style="4" customWidth="1"/>
    <col min="14084" max="14084" width="10.5" style="4" customWidth="1"/>
    <col min="14085" max="14085" width="10.25" style="4" customWidth="1"/>
    <col min="14086" max="14086" width="12.625" style="4" customWidth="1"/>
    <col min="14087" max="14087" width="12.5" style="4" customWidth="1"/>
    <col min="14088" max="14088" width="9" style="4" customWidth="1"/>
    <col min="14089" max="14089" width="7" style="4" customWidth="1"/>
    <col min="14090" max="14337" width="8.875" style="4"/>
    <col min="14338" max="14338" width="9.25" style="4" customWidth="1"/>
    <col min="14339" max="14339" width="10.75" style="4" customWidth="1"/>
    <col min="14340" max="14340" width="10.5" style="4" customWidth="1"/>
    <col min="14341" max="14341" width="10.25" style="4" customWidth="1"/>
    <col min="14342" max="14342" width="12.625" style="4" customWidth="1"/>
    <col min="14343" max="14343" width="12.5" style="4" customWidth="1"/>
    <col min="14344" max="14344" width="9" style="4" customWidth="1"/>
    <col min="14345" max="14345" width="7" style="4" customWidth="1"/>
    <col min="14346" max="14593" width="8.875" style="4"/>
    <col min="14594" max="14594" width="9.25" style="4" customWidth="1"/>
    <col min="14595" max="14595" width="10.75" style="4" customWidth="1"/>
    <col min="14596" max="14596" width="10.5" style="4" customWidth="1"/>
    <col min="14597" max="14597" width="10.25" style="4" customWidth="1"/>
    <col min="14598" max="14598" width="12.625" style="4" customWidth="1"/>
    <col min="14599" max="14599" width="12.5" style="4" customWidth="1"/>
    <col min="14600" max="14600" width="9" style="4" customWidth="1"/>
    <col min="14601" max="14601" width="7" style="4" customWidth="1"/>
    <col min="14602" max="14849" width="8.875" style="4"/>
    <col min="14850" max="14850" width="9.25" style="4" customWidth="1"/>
    <col min="14851" max="14851" width="10.75" style="4" customWidth="1"/>
    <col min="14852" max="14852" width="10.5" style="4" customWidth="1"/>
    <col min="14853" max="14853" width="10.25" style="4" customWidth="1"/>
    <col min="14854" max="14854" width="12.625" style="4" customWidth="1"/>
    <col min="14855" max="14855" width="12.5" style="4" customWidth="1"/>
    <col min="14856" max="14856" width="9" style="4" customWidth="1"/>
    <col min="14857" max="14857" width="7" style="4" customWidth="1"/>
    <col min="14858" max="15105" width="8.875" style="4"/>
    <col min="15106" max="15106" width="9.25" style="4" customWidth="1"/>
    <col min="15107" max="15107" width="10.75" style="4" customWidth="1"/>
    <col min="15108" max="15108" width="10.5" style="4" customWidth="1"/>
    <col min="15109" max="15109" width="10.25" style="4" customWidth="1"/>
    <col min="15110" max="15110" width="12.625" style="4" customWidth="1"/>
    <col min="15111" max="15111" width="12.5" style="4" customWidth="1"/>
    <col min="15112" max="15112" width="9" style="4" customWidth="1"/>
    <col min="15113" max="15113" width="7" style="4" customWidth="1"/>
    <col min="15114" max="15361" width="8.875" style="4"/>
    <col min="15362" max="15362" width="9.25" style="4" customWidth="1"/>
    <col min="15363" max="15363" width="10.75" style="4" customWidth="1"/>
    <col min="15364" max="15364" width="10.5" style="4" customWidth="1"/>
    <col min="15365" max="15365" width="10.25" style="4" customWidth="1"/>
    <col min="15366" max="15366" width="12.625" style="4" customWidth="1"/>
    <col min="15367" max="15367" width="12.5" style="4" customWidth="1"/>
    <col min="15368" max="15368" width="9" style="4" customWidth="1"/>
    <col min="15369" max="15369" width="7" style="4" customWidth="1"/>
    <col min="15370" max="15617" width="8.875" style="4"/>
    <col min="15618" max="15618" width="9.25" style="4" customWidth="1"/>
    <col min="15619" max="15619" width="10.75" style="4" customWidth="1"/>
    <col min="15620" max="15620" width="10.5" style="4" customWidth="1"/>
    <col min="15621" max="15621" width="10.25" style="4" customWidth="1"/>
    <col min="15622" max="15622" width="12.625" style="4" customWidth="1"/>
    <col min="15623" max="15623" width="12.5" style="4" customWidth="1"/>
    <col min="15624" max="15624" width="9" style="4" customWidth="1"/>
    <col min="15625" max="15625" width="7" style="4" customWidth="1"/>
    <col min="15626" max="15873" width="8.875" style="4"/>
    <col min="15874" max="15874" width="9.25" style="4" customWidth="1"/>
    <col min="15875" max="15875" width="10.75" style="4" customWidth="1"/>
    <col min="15876" max="15876" width="10.5" style="4" customWidth="1"/>
    <col min="15877" max="15877" width="10.25" style="4" customWidth="1"/>
    <col min="15878" max="15878" width="12.625" style="4" customWidth="1"/>
    <col min="15879" max="15879" width="12.5" style="4" customWidth="1"/>
    <col min="15880" max="15880" width="9" style="4" customWidth="1"/>
    <col min="15881" max="15881" width="7" style="4" customWidth="1"/>
    <col min="15882" max="16129" width="8.875" style="4"/>
    <col min="16130" max="16130" width="9.25" style="4" customWidth="1"/>
    <col min="16131" max="16131" width="10.75" style="4" customWidth="1"/>
    <col min="16132" max="16132" width="10.5" style="4" customWidth="1"/>
    <col min="16133" max="16133" width="10.25" style="4" customWidth="1"/>
    <col min="16134" max="16134" width="12.625" style="4" customWidth="1"/>
    <col min="16135" max="16135" width="12.5" style="4" customWidth="1"/>
    <col min="16136" max="16136" width="9" style="4" customWidth="1"/>
    <col min="16137" max="16137" width="7" style="4" customWidth="1"/>
    <col min="16138" max="16384" width="8.875" style="4"/>
  </cols>
  <sheetData>
    <row r="1" spans="2:9" ht="15" customHeight="1"/>
    <row r="2" spans="2:9" ht="24" customHeight="1">
      <c r="B2" s="838" t="s">
        <v>450</v>
      </c>
      <c r="C2" s="839"/>
      <c r="D2" s="839"/>
      <c r="E2" s="839"/>
      <c r="F2" s="839"/>
      <c r="G2" s="839"/>
      <c r="H2" s="839"/>
      <c r="I2" s="839"/>
    </row>
    <row r="3" spans="2:9" ht="22.5" customHeight="1" thickBot="1">
      <c r="B3" s="3" t="s">
        <v>449</v>
      </c>
    </row>
    <row r="4" spans="2:9" s="202" customFormat="1" ht="22.5" customHeight="1" thickBot="1">
      <c r="B4" s="208" t="s">
        <v>329</v>
      </c>
      <c r="C4" s="207" t="s">
        <v>328</v>
      </c>
      <c r="D4" s="206" t="s">
        <v>327</v>
      </c>
      <c r="E4" s="204" t="s">
        <v>326</v>
      </c>
      <c r="F4" s="205" t="s">
        <v>325</v>
      </c>
      <c r="G4" s="205" t="s">
        <v>324</v>
      </c>
      <c r="H4" s="204" t="s">
        <v>323</v>
      </c>
      <c r="I4" s="203" t="s">
        <v>322</v>
      </c>
    </row>
    <row r="5" spans="2:9" ht="22.5" customHeight="1">
      <c r="B5" s="201">
        <v>73001</v>
      </c>
      <c r="C5" s="200" t="s">
        <v>321</v>
      </c>
      <c r="D5" s="199"/>
      <c r="E5" s="198"/>
      <c r="F5" s="198"/>
      <c r="G5" s="198"/>
      <c r="H5" s="193" t="e">
        <f t="shared" ref="H5:H13" si="0">AVERAGE(D5:G5)</f>
        <v>#DIV/0!</v>
      </c>
      <c r="I5" s="192" t="e">
        <f t="shared" ref="I5:I12" si="1">RANK(H5,$H$5:$H$12)</f>
        <v>#DIV/0!</v>
      </c>
    </row>
    <row r="6" spans="2:9" ht="22.5" customHeight="1">
      <c r="B6" s="197">
        <v>73002</v>
      </c>
      <c r="C6" s="196" t="s">
        <v>320</v>
      </c>
      <c r="D6" s="195"/>
      <c r="E6" s="194"/>
      <c r="F6" s="194"/>
      <c r="G6" s="194"/>
      <c r="H6" s="193" t="e">
        <f t="shared" si="0"/>
        <v>#DIV/0!</v>
      </c>
      <c r="I6" s="192" t="e">
        <f t="shared" si="1"/>
        <v>#DIV/0!</v>
      </c>
    </row>
    <row r="7" spans="2:9" ht="22.5" customHeight="1">
      <c r="B7" s="197">
        <v>73003</v>
      </c>
      <c r="C7" s="196" t="s">
        <v>319</v>
      </c>
      <c r="D7" s="195"/>
      <c r="E7" s="194"/>
      <c r="F7" s="194"/>
      <c r="G7" s="194"/>
      <c r="H7" s="193" t="e">
        <f t="shared" si="0"/>
        <v>#DIV/0!</v>
      </c>
      <c r="I7" s="192" t="e">
        <f t="shared" si="1"/>
        <v>#DIV/0!</v>
      </c>
    </row>
    <row r="8" spans="2:9" ht="22.5" customHeight="1">
      <c r="B8" s="197">
        <v>73004</v>
      </c>
      <c r="C8" s="196" t="s">
        <v>318</v>
      </c>
      <c r="D8" s="195"/>
      <c r="E8" s="194"/>
      <c r="F8" s="194"/>
      <c r="G8" s="194"/>
      <c r="H8" s="193" t="e">
        <f t="shared" si="0"/>
        <v>#DIV/0!</v>
      </c>
      <c r="I8" s="192" t="e">
        <f t="shared" si="1"/>
        <v>#DIV/0!</v>
      </c>
    </row>
    <row r="9" spans="2:9" ht="22.5" customHeight="1">
      <c r="B9" s="197">
        <v>73005</v>
      </c>
      <c r="C9" s="196" t="s">
        <v>317</v>
      </c>
      <c r="D9" s="195"/>
      <c r="E9" s="194"/>
      <c r="F9" s="194"/>
      <c r="G9" s="194"/>
      <c r="H9" s="193" t="e">
        <f t="shared" si="0"/>
        <v>#DIV/0!</v>
      </c>
      <c r="I9" s="192" t="e">
        <f t="shared" si="1"/>
        <v>#DIV/0!</v>
      </c>
    </row>
    <row r="10" spans="2:9" ht="22.5" customHeight="1">
      <c r="B10" s="197">
        <v>73006</v>
      </c>
      <c r="C10" s="196" t="s">
        <v>316</v>
      </c>
      <c r="D10" s="195"/>
      <c r="E10" s="194"/>
      <c r="F10" s="194"/>
      <c r="G10" s="194"/>
      <c r="H10" s="193" t="e">
        <f t="shared" si="0"/>
        <v>#DIV/0!</v>
      </c>
      <c r="I10" s="192" t="e">
        <f t="shared" si="1"/>
        <v>#DIV/0!</v>
      </c>
    </row>
    <row r="11" spans="2:9" ht="22.5" customHeight="1">
      <c r="B11" s="197">
        <v>73007</v>
      </c>
      <c r="C11" s="196" t="s">
        <v>315</v>
      </c>
      <c r="D11" s="195"/>
      <c r="E11" s="194"/>
      <c r="F11" s="194"/>
      <c r="G11" s="194"/>
      <c r="H11" s="193" t="e">
        <f t="shared" si="0"/>
        <v>#DIV/0!</v>
      </c>
      <c r="I11" s="192" t="e">
        <f t="shared" si="1"/>
        <v>#DIV/0!</v>
      </c>
    </row>
    <row r="12" spans="2:9" ht="22.5" customHeight="1" thickBot="1">
      <c r="B12" s="191">
        <v>73008</v>
      </c>
      <c r="C12" s="190" t="s">
        <v>314</v>
      </c>
      <c r="D12" s="189"/>
      <c r="E12" s="188"/>
      <c r="F12" s="188"/>
      <c r="G12" s="188"/>
      <c r="H12" s="187" t="e">
        <f t="shared" si="0"/>
        <v>#DIV/0!</v>
      </c>
      <c r="I12" s="186" t="e">
        <f t="shared" si="1"/>
        <v>#DIV/0!</v>
      </c>
    </row>
    <row r="13" spans="2:9" ht="22.5" customHeight="1">
      <c r="B13" s="840" t="s">
        <v>313</v>
      </c>
      <c r="C13" s="841"/>
      <c r="D13" s="185" t="e">
        <f>AVERAGE(D5:D12)</f>
        <v>#DIV/0!</v>
      </c>
      <c r="E13" s="185" t="e">
        <f>AVERAGE(E5:E12)</f>
        <v>#DIV/0!</v>
      </c>
      <c r="F13" s="185" t="e">
        <f>AVERAGE(F5:F12)</f>
        <v>#DIV/0!</v>
      </c>
      <c r="G13" s="185" t="e">
        <f>AVERAGE(G5:G12)</f>
        <v>#DIV/0!</v>
      </c>
      <c r="H13" s="185" t="e">
        <f t="shared" si="0"/>
        <v>#DIV/0!</v>
      </c>
      <c r="I13" s="184"/>
    </row>
    <row r="14" spans="2:9" ht="22.5" customHeight="1">
      <c r="B14" s="842" t="s">
        <v>312</v>
      </c>
      <c r="C14" s="843"/>
      <c r="D14" s="308" t="e">
        <f>MAX(D5:D13)</f>
        <v>#DIV/0!</v>
      </c>
      <c r="E14" s="308" t="e">
        <f>MAX(E5:E13)</f>
        <v>#DIV/0!</v>
      </c>
      <c r="F14" s="308" t="e">
        <f>MAX(F5:F13)</f>
        <v>#DIV/0!</v>
      </c>
      <c r="G14" s="308" t="e">
        <f>MAX(G5:G13)</f>
        <v>#DIV/0!</v>
      </c>
      <c r="H14" s="183" t="e">
        <f>MAX(H5:H13)</f>
        <v>#DIV/0!</v>
      </c>
      <c r="I14" s="182"/>
    </row>
    <row r="15" spans="2:9" ht="22.5" customHeight="1" thickBot="1">
      <c r="B15" s="844" t="s">
        <v>311</v>
      </c>
      <c r="C15" s="845"/>
      <c r="D15" s="307" t="e">
        <f>MIN(D5:D14)</f>
        <v>#DIV/0!</v>
      </c>
      <c r="E15" s="307" t="e">
        <f>MIN(E5:E14)</f>
        <v>#DIV/0!</v>
      </c>
      <c r="F15" s="307" t="e">
        <f>MIN(F5:F14)</f>
        <v>#DIV/0!</v>
      </c>
      <c r="G15" s="307" t="e">
        <f>MIN(G5:G14)</f>
        <v>#DIV/0!</v>
      </c>
      <c r="H15" s="181" t="e">
        <f>MIN(H5:H14)</f>
        <v>#DIV/0!</v>
      </c>
      <c r="I15" s="180"/>
    </row>
    <row r="17" spans="2:3" ht="16.5">
      <c r="B17" s="306"/>
      <c r="C17" s="305"/>
    </row>
  </sheetData>
  <mergeCells count="4">
    <mergeCell ref="B2:I2"/>
    <mergeCell ref="B13:C13"/>
    <mergeCell ref="B14:C14"/>
    <mergeCell ref="B15:C15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"/>
  <dimension ref="B1:I17"/>
  <sheetViews>
    <sheetView workbookViewId="0"/>
  </sheetViews>
  <sheetFormatPr defaultColWidth="8.875" defaultRowHeight="15.75"/>
  <cols>
    <col min="1" max="1" width="1.875" style="4" customWidth="1"/>
    <col min="2" max="9" width="10.25" style="4" customWidth="1"/>
    <col min="10" max="10" width="3" style="4" customWidth="1"/>
    <col min="11" max="11" width="8.25" style="4" customWidth="1"/>
    <col min="12" max="12" width="8.125" style="4" customWidth="1"/>
    <col min="13" max="257" width="8.875" style="4"/>
    <col min="258" max="258" width="9.25" style="4" customWidth="1"/>
    <col min="259" max="259" width="10.75" style="4" customWidth="1"/>
    <col min="260" max="260" width="10.5" style="4" customWidth="1"/>
    <col min="261" max="261" width="10.25" style="4" customWidth="1"/>
    <col min="262" max="262" width="12.625" style="4" customWidth="1"/>
    <col min="263" max="263" width="12.5" style="4" customWidth="1"/>
    <col min="264" max="264" width="9" style="4" customWidth="1"/>
    <col min="265" max="265" width="7" style="4" customWidth="1"/>
    <col min="266" max="513" width="8.875" style="4"/>
    <col min="514" max="514" width="9.25" style="4" customWidth="1"/>
    <col min="515" max="515" width="10.75" style="4" customWidth="1"/>
    <col min="516" max="516" width="10.5" style="4" customWidth="1"/>
    <col min="517" max="517" width="10.25" style="4" customWidth="1"/>
    <col min="518" max="518" width="12.625" style="4" customWidth="1"/>
    <col min="519" max="519" width="12.5" style="4" customWidth="1"/>
    <col min="520" max="520" width="9" style="4" customWidth="1"/>
    <col min="521" max="521" width="7" style="4" customWidth="1"/>
    <col min="522" max="769" width="8.875" style="4"/>
    <col min="770" max="770" width="9.25" style="4" customWidth="1"/>
    <col min="771" max="771" width="10.75" style="4" customWidth="1"/>
    <col min="772" max="772" width="10.5" style="4" customWidth="1"/>
    <col min="773" max="773" width="10.25" style="4" customWidth="1"/>
    <col min="774" max="774" width="12.625" style="4" customWidth="1"/>
    <col min="775" max="775" width="12.5" style="4" customWidth="1"/>
    <col min="776" max="776" width="9" style="4" customWidth="1"/>
    <col min="777" max="777" width="7" style="4" customWidth="1"/>
    <col min="778" max="1025" width="8.875" style="4"/>
    <col min="1026" max="1026" width="9.25" style="4" customWidth="1"/>
    <col min="1027" max="1027" width="10.75" style="4" customWidth="1"/>
    <col min="1028" max="1028" width="10.5" style="4" customWidth="1"/>
    <col min="1029" max="1029" width="10.25" style="4" customWidth="1"/>
    <col min="1030" max="1030" width="12.625" style="4" customWidth="1"/>
    <col min="1031" max="1031" width="12.5" style="4" customWidth="1"/>
    <col min="1032" max="1032" width="9" style="4" customWidth="1"/>
    <col min="1033" max="1033" width="7" style="4" customWidth="1"/>
    <col min="1034" max="1281" width="8.875" style="4"/>
    <col min="1282" max="1282" width="9.25" style="4" customWidth="1"/>
    <col min="1283" max="1283" width="10.75" style="4" customWidth="1"/>
    <col min="1284" max="1284" width="10.5" style="4" customWidth="1"/>
    <col min="1285" max="1285" width="10.25" style="4" customWidth="1"/>
    <col min="1286" max="1286" width="12.625" style="4" customWidth="1"/>
    <col min="1287" max="1287" width="12.5" style="4" customWidth="1"/>
    <col min="1288" max="1288" width="9" style="4" customWidth="1"/>
    <col min="1289" max="1289" width="7" style="4" customWidth="1"/>
    <col min="1290" max="1537" width="8.875" style="4"/>
    <col min="1538" max="1538" width="9.25" style="4" customWidth="1"/>
    <col min="1539" max="1539" width="10.75" style="4" customWidth="1"/>
    <col min="1540" max="1540" width="10.5" style="4" customWidth="1"/>
    <col min="1541" max="1541" width="10.25" style="4" customWidth="1"/>
    <col min="1542" max="1542" width="12.625" style="4" customWidth="1"/>
    <col min="1543" max="1543" width="12.5" style="4" customWidth="1"/>
    <col min="1544" max="1544" width="9" style="4" customWidth="1"/>
    <col min="1545" max="1545" width="7" style="4" customWidth="1"/>
    <col min="1546" max="1793" width="8.875" style="4"/>
    <col min="1794" max="1794" width="9.25" style="4" customWidth="1"/>
    <col min="1795" max="1795" width="10.75" style="4" customWidth="1"/>
    <col min="1796" max="1796" width="10.5" style="4" customWidth="1"/>
    <col min="1797" max="1797" width="10.25" style="4" customWidth="1"/>
    <col min="1798" max="1798" width="12.625" style="4" customWidth="1"/>
    <col min="1799" max="1799" width="12.5" style="4" customWidth="1"/>
    <col min="1800" max="1800" width="9" style="4" customWidth="1"/>
    <col min="1801" max="1801" width="7" style="4" customWidth="1"/>
    <col min="1802" max="2049" width="8.875" style="4"/>
    <col min="2050" max="2050" width="9.25" style="4" customWidth="1"/>
    <col min="2051" max="2051" width="10.75" style="4" customWidth="1"/>
    <col min="2052" max="2052" width="10.5" style="4" customWidth="1"/>
    <col min="2053" max="2053" width="10.25" style="4" customWidth="1"/>
    <col min="2054" max="2054" width="12.625" style="4" customWidth="1"/>
    <col min="2055" max="2055" width="12.5" style="4" customWidth="1"/>
    <col min="2056" max="2056" width="9" style="4" customWidth="1"/>
    <col min="2057" max="2057" width="7" style="4" customWidth="1"/>
    <col min="2058" max="2305" width="8.875" style="4"/>
    <col min="2306" max="2306" width="9.25" style="4" customWidth="1"/>
    <col min="2307" max="2307" width="10.75" style="4" customWidth="1"/>
    <col min="2308" max="2308" width="10.5" style="4" customWidth="1"/>
    <col min="2309" max="2309" width="10.25" style="4" customWidth="1"/>
    <col min="2310" max="2310" width="12.625" style="4" customWidth="1"/>
    <col min="2311" max="2311" width="12.5" style="4" customWidth="1"/>
    <col min="2312" max="2312" width="9" style="4" customWidth="1"/>
    <col min="2313" max="2313" width="7" style="4" customWidth="1"/>
    <col min="2314" max="2561" width="8.875" style="4"/>
    <col min="2562" max="2562" width="9.25" style="4" customWidth="1"/>
    <col min="2563" max="2563" width="10.75" style="4" customWidth="1"/>
    <col min="2564" max="2564" width="10.5" style="4" customWidth="1"/>
    <col min="2565" max="2565" width="10.25" style="4" customWidth="1"/>
    <col min="2566" max="2566" width="12.625" style="4" customWidth="1"/>
    <col min="2567" max="2567" width="12.5" style="4" customWidth="1"/>
    <col min="2568" max="2568" width="9" style="4" customWidth="1"/>
    <col min="2569" max="2569" width="7" style="4" customWidth="1"/>
    <col min="2570" max="2817" width="8.875" style="4"/>
    <col min="2818" max="2818" width="9.25" style="4" customWidth="1"/>
    <col min="2819" max="2819" width="10.75" style="4" customWidth="1"/>
    <col min="2820" max="2820" width="10.5" style="4" customWidth="1"/>
    <col min="2821" max="2821" width="10.25" style="4" customWidth="1"/>
    <col min="2822" max="2822" width="12.625" style="4" customWidth="1"/>
    <col min="2823" max="2823" width="12.5" style="4" customWidth="1"/>
    <col min="2824" max="2824" width="9" style="4" customWidth="1"/>
    <col min="2825" max="2825" width="7" style="4" customWidth="1"/>
    <col min="2826" max="3073" width="8.875" style="4"/>
    <col min="3074" max="3074" width="9.25" style="4" customWidth="1"/>
    <col min="3075" max="3075" width="10.75" style="4" customWidth="1"/>
    <col min="3076" max="3076" width="10.5" style="4" customWidth="1"/>
    <col min="3077" max="3077" width="10.25" style="4" customWidth="1"/>
    <col min="3078" max="3078" width="12.625" style="4" customWidth="1"/>
    <col min="3079" max="3079" width="12.5" style="4" customWidth="1"/>
    <col min="3080" max="3080" width="9" style="4" customWidth="1"/>
    <col min="3081" max="3081" width="7" style="4" customWidth="1"/>
    <col min="3082" max="3329" width="8.875" style="4"/>
    <col min="3330" max="3330" width="9.25" style="4" customWidth="1"/>
    <col min="3331" max="3331" width="10.75" style="4" customWidth="1"/>
    <col min="3332" max="3332" width="10.5" style="4" customWidth="1"/>
    <col min="3333" max="3333" width="10.25" style="4" customWidth="1"/>
    <col min="3334" max="3334" width="12.625" style="4" customWidth="1"/>
    <col min="3335" max="3335" width="12.5" style="4" customWidth="1"/>
    <col min="3336" max="3336" width="9" style="4" customWidth="1"/>
    <col min="3337" max="3337" width="7" style="4" customWidth="1"/>
    <col min="3338" max="3585" width="8.875" style="4"/>
    <col min="3586" max="3586" width="9.25" style="4" customWidth="1"/>
    <col min="3587" max="3587" width="10.75" style="4" customWidth="1"/>
    <col min="3588" max="3588" width="10.5" style="4" customWidth="1"/>
    <col min="3589" max="3589" width="10.25" style="4" customWidth="1"/>
    <col min="3590" max="3590" width="12.625" style="4" customWidth="1"/>
    <col min="3591" max="3591" width="12.5" style="4" customWidth="1"/>
    <col min="3592" max="3592" width="9" style="4" customWidth="1"/>
    <col min="3593" max="3593" width="7" style="4" customWidth="1"/>
    <col min="3594" max="3841" width="8.875" style="4"/>
    <col min="3842" max="3842" width="9.25" style="4" customWidth="1"/>
    <col min="3843" max="3843" width="10.75" style="4" customWidth="1"/>
    <col min="3844" max="3844" width="10.5" style="4" customWidth="1"/>
    <col min="3845" max="3845" width="10.25" style="4" customWidth="1"/>
    <col min="3846" max="3846" width="12.625" style="4" customWidth="1"/>
    <col min="3847" max="3847" width="12.5" style="4" customWidth="1"/>
    <col min="3848" max="3848" width="9" style="4" customWidth="1"/>
    <col min="3849" max="3849" width="7" style="4" customWidth="1"/>
    <col min="3850" max="4097" width="8.875" style="4"/>
    <col min="4098" max="4098" width="9.25" style="4" customWidth="1"/>
    <col min="4099" max="4099" width="10.75" style="4" customWidth="1"/>
    <col min="4100" max="4100" width="10.5" style="4" customWidth="1"/>
    <col min="4101" max="4101" width="10.25" style="4" customWidth="1"/>
    <col min="4102" max="4102" width="12.625" style="4" customWidth="1"/>
    <col min="4103" max="4103" width="12.5" style="4" customWidth="1"/>
    <col min="4104" max="4104" width="9" style="4" customWidth="1"/>
    <col min="4105" max="4105" width="7" style="4" customWidth="1"/>
    <col min="4106" max="4353" width="8.875" style="4"/>
    <col min="4354" max="4354" width="9.25" style="4" customWidth="1"/>
    <col min="4355" max="4355" width="10.75" style="4" customWidth="1"/>
    <col min="4356" max="4356" width="10.5" style="4" customWidth="1"/>
    <col min="4357" max="4357" width="10.25" style="4" customWidth="1"/>
    <col min="4358" max="4358" width="12.625" style="4" customWidth="1"/>
    <col min="4359" max="4359" width="12.5" style="4" customWidth="1"/>
    <col min="4360" max="4360" width="9" style="4" customWidth="1"/>
    <col min="4361" max="4361" width="7" style="4" customWidth="1"/>
    <col min="4362" max="4609" width="8.875" style="4"/>
    <col min="4610" max="4610" width="9.25" style="4" customWidth="1"/>
    <col min="4611" max="4611" width="10.75" style="4" customWidth="1"/>
    <col min="4612" max="4612" width="10.5" style="4" customWidth="1"/>
    <col min="4613" max="4613" width="10.25" style="4" customWidth="1"/>
    <col min="4614" max="4614" width="12.625" style="4" customWidth="1"/>
    <col min="4615" max="4615" width="12.5" style="4" customWidth="1"/>
    <col min="4616" max="4616" width="9" style="4" customWidth="1"/>
    <col min="4617" max="4617" width="7" style="4" customWidth="1"/>
    <col min="4618" max="4865" width="8.875" style="4"/>
    <col min="4866" max="4866" width="9.25" style="4" customWidth="1"/>
    <col min="4867" max="4867" width="10.75" style="4" customWidth="1"/>
    <col min="4868" max="4868" width="10.5" style="4" customWidth="1"/>
    <col min="4869" max="4869" width="10.25" style="4" customWidth="1"/>
    <col min="4870" max="4870" width="12.625" style="4" customWidth="1"/>
    <col min="4871" max="4871" width="12.5" style="4" customWidth="1"/>
    <col min="4872" max="4872" width="9" style="4" customWidth="1"/>
    <col min="4873" max="4873" width="7" style="4" customWidth="1"/>
    <col min="4874" max="5121" width="8.875" style="4"/>
    <col min="5122" max="5122" width="9.25" style="4" customWidth="1"/>
    <col min="5123" max="5123" width="10.75" style="4" customWidth="1"/>
    <col min="5124" max="5124" width="10.5" style="4" customWidth="1"/>
    <col min="5125" max="5125" width="10.25" style="4" customWidth="1"/>
    <col min="5126" max="5126" width="12.625" style="4" customWidth="1"/>
    <col min="5127" max="5127" width="12.5" style="4" customWidth="1"/>
    <col min="5128" max="5128" width="9" style="4" customWidth="1"/>
    <col min="5129" max="5129" width="7" style="4" customWidth="1"/>
    <col min="5130" max="5377" width="8.875" style="4"/>
    <col min="5378" max="5378" width="9.25" style="4" customWidth="1"/>
    <col min="5379" max="5379" width="10.75" style="4" customWidth="1"/>
    <col min="5380" max="5380" width="10.5" style="4" customWidth="1"/>
    <col min="5381" max="5381" width="10.25" style="4" customWidth="1"/>
    <col min="5382" max="5382" width="12.625" style="4" customWidth="1"/>
    <col min="5383" max="5383" width="12.5" style="4" customWidth="1"/>
    <col min="5384" max="5384" width="9" style="4" customWidth="1"/>
    <col min="5385" max="5385" width="7" style="4" customWidth="1"/>
    <col min="5386" max="5633" width="8.875" style="4"/>
    <col min="5634" max="5634" width="9.25" style="4" customWidth="1"/>
    <col min="5635" max="5635" width="10.75" style="4" customWidth="1"/>
    <col min="5636" max="5636" width="10.5" style="4" customWidth="1"/>
    <col min="5637" max="5637" width="10.25" style="4" customWidth="1"/>
    <col min="5638" max="5638" width="12.625" style="4" customWidth="1"/>
    <col min="5639" max="5639" width="12.5" style="4" customWidth="1"/>
    <col min="5640" max="5640" width="9" style="4" customWidth="1"/>
    <col min="5641" max="5641" width="7" style="4" customWidth="1"/>
    <col min="5642" max="5889" width="8.875" style="4"/>
    <col min="5890" max="5890" width="9.25" style="4" customWidth="1"/>
    <col min="5891" max="5891" width="10.75" style="4" customWidth="1"/>
    <col min="5892" max="5892" width="10.5" style="4" customWidth="1"/>
    <col min="5893" max="5893" width="10.25" style="4" customWidth="1"/>
    <col min="5894" max="5894" width="12.625" style="4" customWidth="1"/>
    <col min="5895" max="5895" width="12.5" style="4" customWidth="1"/>
    <col min="5896" max="5896" width="9" style="4" customWidth="1"/>
    <col min="5897" max="5897" width="7" style="4" customWidth="1"/>
    <col min="5898" max="6145" width="8.875" style="4"/>
    <col min="6146" max="6146" width="9.25" style="4" customWidth="1"/>
    <col min="6147" max="6147" width="10.75" style="4" customWidth="1"/>
    <col min="6148" max="6148" width="10.5" style="4" customWidth="1"/>
    <col min="6149" max="6149" width="10.25" style="4" customWidth="1"/>
    <col min="6150" max="6150" width="12.625" style="4" customWidth="1"/>
    <col min="6151" max="6151" width="12.5" style="4" customWidth="1"/>
    <col min="6152" max="6152" width="9" style="4" customWidth="1"/>
    <col min="6153" max="6153" width="7" style="4" customWidth="1"/>
    <col min="6154" max="6401" width="8.875" style="4"/>
    <col min="6402" max="6402" width="9.25" style="4" customWidth="1"/>
    <col min="6403" max="6403" width="10.75" style="4" customWidth="1"/>
    <col min="6404" max="6404" width="10.5" style="4" customWidth="1"/>
    <col min="6405" max="6405" width="10.25" style="4" customWidth="1"/>
    <col min="6406" max="6406" width="12.625" style="4" customWidth="1"/>
    <col min="6407" max="6407" width="12.5" style="4" customWidth="1"/>
    <col min="6408" max="6408" width="9" style="4" customWidth="1"/>
    <col min="6409" max="6409" width="7" style="4" customWidth="1"/>
    <col min="6410" max="6657" width="8.875" style="4"/>
    <col min="6658" max="6658" width="9.25" style="4" customWidth="1"/>
    <col min="6659" max="6659" width="10.75" style="4" customWidth="1"/>
    <col min="6660" max="6660" width="10.5" style="4" customWidth="1"/>
    <col min="6661" max="6661" width="10.25" style="4" customWidth="1"/>
    <col min="6662" max="6662" width="12.625" style="4" customWidth="1"/>
    <col min="6663" max="6663" width="12.5" style="4" customWidth="1"/>
    <col min="6664" max="6664" width="9" style="4" customWidth="1"/>
    <col min="6665" max="6665" width="7" style="4" customWidth="1"/>
    <col min="6666" max="6913" width="8.875" style="4"/>
    <col min="6914" max="6914" width="9.25" style="4" customWidth="1"/>
    <col min="6915" max="6915" width="10.75" style="4" customWidth="1"/>
    <col min="6916" max="6916" width="10.5" style="4" customWidth="1"/>
    <col min="6917" max="6917" width="10.25" style="4" customWidth="1"/>
    <col min="6918" max="6918" width="12.625" style="4" customWidth="1"/>
    <col min="6919" max="6919" width="12.5" style="4" customWidth="1"/>
    <col min="6920" max="6920" width="9" style="4" customWidth="1"/>
    <col min="6921" max="6921" width="7" style="4" customWidth="1"/>
    <col min="6922" max="7169" width="8.875" style="4"/>
    <col min="7170" max="7170" width="9.25" style="4" customWidth="1"/>
    <col min="7171" max="7171" width="10.75" style="4" customWidth="1"/>
    <col min="7172" max="7172" width="10.5" style="4" customWidth="1"/>
    <col min="7173" max="7173" width="10.25" style="4" customWidth="1"/>
    <col min="7174" max="7174" width="12.625" style="4" customWidth="1"/>
    <col min="7175" max="7175" width="12.5" style="4" customWidth="1"/>
    <col min="7176" max="7176" width="9" style="4" customWidth="1"/>
    <col min="7177" max="7177" width="7" style="4" customWidth="1"/>
    <col min="7178" max="7425" width="8.875" style="4"/>
    <col min="7426" max="7426" width="9.25" style="4" customWidth="1"/>
    <col min="7427" max="7427" width="10.75" style="4" customWidth="1"/>
    <col min="7428" max="7428" width="10.5" style="4" customWidth="1"/>
    <col min="7429" max="7429" width="10.25" style="4" customWidth="1"/>
    <col min="7430" max="7430" width="12.625" style="4" customWidth="1"/>
    <col min="7431" max="7431" width="12.5" style="4" customWidth="1"/>
    <col min="7432" max="7432" width="9" style="4" customWidth="1"/>
    <col min="7433" max="7433" width="7" style="4" customWidth="1"/>
    <col min="7434" max="7681" width="8.875" style="4"/>
    <col min="7682" max="7682" width="9.25" style="4" customWidth="1"/>
    <col min="7683" max="7683" width="10.75" style="4" customWidth="1"/>
    <col min="7684" max="7684" width="10.5" style="4" customWidth="1"/>
    <col min="7685" max="7685" width="10.25" style="4" customWidth="1"/>
    <col min="7686" max="7686" width="12.625" style="4" customWidth="1"/>
    <col min="7687" max="7687" width="12.5" style="4" customWidth="1"/>
    <col min="7688" max="7688" width="9" style="4" customWidth="1"/>
    <col min="7689" max="7689" width="7" style="4" customWidth="1"/>
    <col min="7690" max="7937" width="8.875" style="4"/>
    <col min="7938" max="7938" width="9.25" style="4" customWidth="1"/>
    <col min="7939" max="7939" width="10.75" style="4" customWidth="1"/>
    <col min="7940" max="7940" width="10.5" style="4" customWidth="1"/>
    <col min="7941" max="7941" width="10.25" style="4" customWidth="1"/>
    <col min="7942" max="7942" width="12.625" style="4" customWidth="1"/>
    <col min="7943" max="7943" width="12.5" style="4" customWidth="1"/>
    <col min="7944" max="7944" width="9" style="4" customWidth="1"/>
    <col min="7945" max="7945" width="7" style="4" customWidth="1"/>
    <col min="7946" max="8193" width="8.875" style="4"/>
    <col min="8194" max="8194" width="9.25" style="4" customWidth="1"/>
    <col min="8195" max="8195" width="10.75" style="4" customWidth="1"/>
    <col min="8196" max="8196" width="10.5" style="4" customWidth="1"/>
    <col min="8197" max="8197" width="10.25" style="4" customWidth="1"/>
    <col min="8198" max="8198" width="12.625" style="4" customWidth="1"/>
    <col min="8199" max="8199" width="12.5" style="4" customWidth="1"/>
    <col min="8200" max="8200" width="9" style="4" customWidth="1"/>
    <col min="8201" max="8201" width="7" style="4" customWidth="1"/>
    <col min="8202" max="8449" width="8.875" style="4"/>
    <col min="8450" max="8450" width="9.25" style="4" customWidth="1"/>
    <col min="8451" max="8451" width="10.75" style="4" customWidth="1"/>
    <col min="8452" max="8452" width="10.5" style="4" customWidth="1"/>
    <col min="8453" max="8453" width="10.25" style="4" customWidth="1"/>
    <col min="8454" max="8454" width="12.625" style="4" customWidth="1"/>
    <col min="8455" max="8455" width="12.5" style="4" customWidth="1"/>
    <col min="8456" max="8456" width="9" style="4" customWidth="1"/>
    <col min="8457" max="8457" width="7" style="4" customWidth="1"/>
    <col min="8458" max="8705" width="8.875" style="4"/>
    <col min="8706" max="8706" width="9.25" style="4" customWidth="1"/>
    <col min="8707" max="8707" width="10.75" style="4" customWidth="1"/>
    <col min="8708" max="8708" width="10.5" style="4" customWidth="1"/>
    <col min="8709" max="8709" width="10.25" style="4" customWidth="1"/>
    <col min="8710" max="8710" width="12.625" style="4" customWidth="1"/>
    <col min="8711" max="8711" width="12.5" style="4" customWidth="1"/>
    <col min="8712" max="8712" width="9" style="4" customWidth="1"/>
    <col min="8713" max="8713" width="7" style="4" customWidth="1"/>
    <col min="8714" max="8961" width="8.875" style="4"/>
    <col min="8962" max="8962" width="9.25" style="4" customWidth="1"/>
    <col min="8963" max="8963" width="10.75" style="4" customWidth="1"/>
    <col min="8964" max="8964" width="10.5" style="4" customWidth="1"/>
    <col min="8965" max="8965" width="10.25" style="4" customWidth="1"/>
    <col min="8966" max="8966" width="12.625" style="4" customWidth="1"/>
    <col min="8967" max="8967" width="12.5" style="4" customWidth="1"/>
    <col min="8968" max="8968" width="9" style="4" customWidth="1"/>
    <col min="8969" max="8969" width="7" style="4" customWidth="1"/>
    <col min="8970" max="9217" width="8.875" style="4"/>
    <col min="9218" max="9218" width="9.25" style="4" customWidth="1"/>
    <col min="9219" max="9219" width="10.75" style="4" customWidth="1"/>
    <col min="9220" max="9220" width="10.5" style="4" customWidth="1"/>
    <col min="9221" max="9221" width="10.25" style="4" customWidth="1"/>
    <col min="9222" max="9222" width="12.625" style="4" customWidth="1"/>
    <col min="9223" max="9223" width="12.5" style="4" customWidth="1"/>
    <col min="9224" max="9224" width="9" style="4" customWidth="1"/>
    <col min="9225" max="9225" width="7" style="4" customWidth="1"/>
    <col min="9226" max="9473" width="8.875" style="4"/>
    <col min="9474" max="9474" width="9.25" style="4" customWidth="1"/>
    <col min="9475" max="9475" width="10.75" style="4" customWidth="1"/>
    <col min="9476" max="9476" width="10.5" style="4" customWidth="1"/>
    <col min="9477" max="9477" width="10.25" style="4" customWidth="1"/>
    <col min="9478" max="9478" width="12.625" style="4" customWidth="1"/>
    <col min="9479" max="9479" width="12.5" style="4" customWidth="1"/>
    <col min="9480" max="9480" width="9" style="4" customWidth="1"/>
    <col min="9481" max="9481" width="7" style="4" customWidth="1"/>
    <col min="9482" max="9729" width="8.875" style="4"/>
    <col min="9730" max="9730" width="9.25" style="4" customWidth="1"/>
    <col min="9731" max="9731" width="10.75" style="4" customWidth="1"/>
    <col min="9732" max="9732" width="10.5" style="4" customWidth="1"/>
    <col min="9733" max="9733" width="10.25" style="4" customWidth="1"/>
    <col min="9734" max="9734" width="12.625" style="4" customWidth="1"/>
    <col min="9735" max="9735" width="12.5" style="4" customWidth="1"/>
    <col min="9736" max="9736" width="9" style="4" customWidth="1"/>
    <col min="9737" max="9737" width="7" style="4" customWidth="1"/>
    <col min="9738" max="9985" width="8.875" style="4"/>
    <col min="9986" max="9986" width="9.25" style="4" customWidth="1"/>
    <col min="9987" max="9987" width="10.75" style="4" customWidth="1"/>
    <col min="9988" max="9988" width="10.5" style="4" customWidth="1"/>
    <col min="9989" max="9989" width="10.25" style="4" customWidth="1"/>
    <col min="9990" max="9990" width="12.625" style="4" customWidth="1"/>
    <col min="9991" max="9991" width="12.5" style="4" customWidth="1"/>
    <col min="9992" max="9992" width="9" style="4" customWidth="1"/>
    <col min="9993" max="9993" width="7" style="4" customWidth="1"/>
    <col min="9994" max="10241" width="8.875" style="4"/>
    <col min="10242" max="10242" width="9.25" style="4" customWidth="1"/>
    <col min="10243" max="10243" width="10.75" style="4" customWidth="1"/>
    <col min="10244" max="10244" width="10.5" style="4" customWidth="1"/>
    <col min="10245" max="10245" width="10.25" style="4" customWidth="1"/>
    <col min="10246" max="10246" width="12.625" style="4" customWidth="1"/>
    <col min="10247" max="10247" width="12.5" style="4" customWidth="1"/>
    <col min="10248" max="10248" width="9" style="4" customWidth="1"/>
    <col min="10249" max="10249" width="7" style="4" customWidth="1"/>
    <col min="10250" max="10497" width="8.875" style="4"/>
    <col min="10498" max="10498" width="9.25" style="4" customWidth="1"/>
    <col min="10499" max="10499" width="10.75" style="4" customWidth="1"/>
    <col min="10500" max="10500" width="10.5" style="4" customWidth="1"/>
    <col min="10501" max="10501" width="10.25" style="4" customWidth="1"/>
    <col min="10502" max="10502" width="12.625" style="4" customWidth="1"/>
    <col min="10503" max="10503" width="12.5" style="4" customWidth="1"/>
    <col min="10504" max="10504" width="9" style="4" customWidth="1"/>
    <col min="10505" max="10505" width="7" style="4" customWidth="1"/>
    <col min="10506" max="10753" width="8.875" style="4"/>
    <col min="10754" max="10754" width="9.25" style="4" customWidth="1"/>
    <col min="10755" max="10755" width="10.75" style="4" customWidth="1"/>
    <col min="10756" max="10756" width="10.5" style="4" customWidth="1"/>
    <col min="10757" max="10757" width="10.25" style="4" customWidth="1"/>
    <col min="10758" max="10758" width="12.625" style="4" customWidth="1"/>
    <col min="10759" max="10759" width="12.5" style="4" customWidth="1"/>
    <col min="10760" max="10760" width="9" style="4" customWidth="1"/>
    <col min="10761" max="10761" width="7" style="4" customWidth="1"/>
    <col min="10762" max="11009" width="8.875" style="4"/>
    <col min="11010" max="11010" width="9.25" style="4" customWidth="1"/>
    <col min="11011" max="11011" width="10.75" style="4" customWidth="1"/>
    <col min="11012" max="11012" width="10.5" style="4" customWidth="1"/>
    <col min="11013" max="11013" width="10.25" style="4" customWidth="1"/>
    <col min="11014" max="11014" width="12.625" style="4" customWidth="1"/>
    <col min="11015" max="11015" width="12.5" style="4" customWidth="1"/>
    <col min="11016" max="11016" width="9" style="4" customWidth="1"/>
    <col min="11017" max="11017" width="7" style="4" customWidth="1"/>
    <col min="11018" max="11265" width="8.875" style="4"/>
    <col min="11266" max="11266" width="9.25" style="4" customWidth="1"/>
    <col min="11267" max="11267" width="10.75" style="4" customWidth="1"/>
    <col min="11268" max="11268" width="10.5" style="4" customWidth="1"/>
    <col min="11269" max="11269" width="10.25" style="4" customWidth="1"/>
    <col min="11270" max="11270" width="12.625" style="4" customWidth="1"/>
    <col min="11271" max="11271" width="12.5" style="4" customWidth="1"/>
    <col min="11272" max="11272" width="9" style="4" customWidth="1"/>
    <col min="11273" max="11273" width="7" style="4" customWidth="1"/>
    <col min="11274" max="11521" width="8.875" style="4"/>
    <col min="11522" max="11522" width="9.25" style="4" customWidth="1"/>
    <col min="11523" max="11523" width="10.75" style="4" customWidth="1"/>
    <col min="11524" max="11524" width="10.5" style="4" customWidth="1"/>
    <col min="11525" max="11525" width="10.25" style="4" customWidth="1"/>
    <col min="11526" max="11526" width="12.625" style="4" customWidth="1"/>
    <col min="11527" max="11527" width="12.5" style="4" customWidth="1"/>
    <col min="11528" max="11528" width="9" style="4" customWidth="1"/>
    <col min="11529" max="11529" width="7" style="4" customWidth="1"/>
    <col min="11530" max="11777" width="8.875" style="4"/>
    <col min="11778" max="11778" width="9.25" style="4" customWidth="1"/>
    <col min="11779" max="11779" width="10.75" style="4" customWidth="1"/>
    <col min="11780" max="11780" width="10.5" style="4" customWidth="1"/>
    <col min="11781" max="11781" width="10.25" style="4" customWidth="1"/>
    <col min="11782" max="11782" width="12.625" style="4" customWidth="1"/>
    <col min="11783" max="11783" width="12.5" style="4" customWidth="1"/>
    <col min="11784" max="11784" width="9" style="4" customWidth="1"/>
    <col min="11785" max="11785" width="7" style="4" customWidth="1"/>
    <col min="11786" max="12033" width="8.875" style="4"/>
    <col min="12034" max="12034" width="9.25" style="4" customWidth="1"/>
    <col min="12035" max="12035" width="10.75" style="4" customWidth="1"/>
    <col min="12036" max="12036" width="10.5" style="4" customWidth="1"/>
    <col min="12037" max="12037" width="10.25" style="4" customWidth="1"/>
    <col min="12038" max="12038" width="12.625" style="4" customWidth="1"/>
    <col min="12039" max="12039" width="12.5" style="4" customWidth="1"/>
    <col min="12040" max="12040" width="9" style="4" customWidth="1"/>
    <col min="12041" max="12041" width="7" style="4" customWidth="1"/>
    <col min="12042" max="12289" width="8.875" style="4"/>
    <col min="12290" max="12290" width="9.25" style="4" customWidth="1"/>
    <col min="12291" max="12291" width="10.75" style="4" customWidth="1"/>
    <col min="12292" max="12292" width="10.5" style="4" customWidth="1"/>
    <col min="12293" max="12293" width="10.25" style="4" customWidth="1"/>
    <col min="12294" max="12294" width="12.625" style="4" customWidth="1"/>
    <col min="12295" max="12295" width="12.5" style="4" customWidth="1"/>
    <col min="12296" max="12296" width="9" style="4" customWidth="1"/>
    <col min="12297" max="12297" width="7" style="4" customWidth="1"/>
    <col min="12298" max="12545" width="8.875" style="4"/>
    <col min="12546" max="12546" width="9.25" style="4" customWidth="1"/>
    <col min="12547" max="12547" width="10.75" style="4" customWidth="1"/>
    <col min="12548" max="12548" width="10.5" style="4" customWidth="1"/>
    <col min="12549" max="12549" width="10.25" style="4" customWidth="1"/>
    <col min="12550" max="12550" width="12.625" style="4" customWidth="1"/>
    <col min="12551" max="12551" width="12.5" style="4" customWidth="1"/>
    <col min="12552" max="12552" width="9" style="4" customWidth="1"/>
    <col min="12553" max="12553" width="7" style="4" customWidth="1"/>
    <col min="12554" max="12801" width="8.875" style="4"/>
    <col min="12802" max="12802" width="9.25" style="4" customWidth="1"/>
    <col min="12803" max="12803" width="10.75" style="4" customWidth="1"/>
    <col min="12804" max="12804" width="10.5" style="4" customWidth="1"/>
    <col min="12805" max="12805" width="10.25" style="4" customWidth="1"/>
    <col min="12806" max="12806" width="12.625" style="4" customWidth="1"/>
    <col min="12807" max="12807" width="12.5" style="4" customWidth="1"/>
    <col min="12808" max="12808" width="9" style="4" customWidth="1"/>
    <col min="12809" max="12809" width="7" style="4" customWidth="1"/>
    <col min="12810" max="13057" width="8.875" style="4"/>
    <col min="13058" max="13058" width="9.25" style="4" customWidth="1"/>
    <col min="13059" max="13059" width="10.75" style="4" customWidth="1"/>
    <col min="13060" max="13060" width="10.5" style="4" customWidth="1"/>
    <col min="13061" max="13061" width="10.25" style="4" customWidth="1"/>
    <col min="13062" max="13062" width="12.625" style="4" customWidth="1"/>
    <col min="13063" max="13063" width="12.5" style="4" customWidth="1"/>
    <col min="13064" max="13064" width="9" style="4" customWidth="1"/>
    <col min="13065" max="13065" width="7" style="4" customWidth="1"/>
    <col min="13066" max="13313" width="8.875" style="4"/>
    <col min="13314" max="13314" width="9.25" style="4" customWidth="1"/>
    <col min="13315" max="13315" width="10.75" style="4" customWidth="1"/>
    <col min="13316" max="13316" width="10.5" style="4" customWidth="1"/>
    <col min="13317" max="13317" width="10.25" style="4" customWidth="1"/>
    <col min="13318" max="13318" width="12.625" style="4" customWidth="1"/>
    <col min="13319" max="13319" width="12.5" style="4" customWidth="1"/>
    <col min="13320" max="13320" width="9" style="4" customWidth="1"/>
    <col min="13321" max="13321" width="7" style="4" customWidth="1"/>
    <col min="13322" max="13569" width="8.875" style="4"/>
    <col min="13570" max="13570" width="9.25" style="4" customWidth="1"/>
    <col min="13571" max="13571" width="10.75" style="4" customWidth="1"/>
    <col min="13572" max="13572" width="10.5" style="4" customWidth="1"/>
    <col min="13573" max="13573" width="10.25" style="4" customWidth="1"/>
    <col min="13574" max="13574" width="12.625" style="4" customWidth="1"/>
    <col min="13575" max="13575" width="12.5" style="4" customWidth="1"/>
    <col min="13576" max="13576" width="9" style="4" customWidth="1"/>
    <col min="13577" max="13577" width="7" style="4" customWidth="1"/>
    <col min="13578" max="13825" width="8.875" style="4"/>
    <col min="13826" max="13826" width="9.25" style="4" customWidth="1"/>
    <col min="13827" max="13827" width="10.75" style="4" customWidth="1"/>
    <col min="13828" max="13828" width="10.5" style="4" customWidth="1"/>
    <col min="13829" max="13829" width="10.25" style="4" customWidth="1"/>
    <col min="13830" max="13830" width="12.625" style="4" customWidth="1"/>
    <col min="13831" max="13831" width="12.5" style="4" customWidth="1"/>
    <col min="13832" max="13832" width="9" style="4" customWidth="1"/>
    <col min="13833" max="13833" width="7" style="4" customWidth="1"/>
    <col min="13834" max="14081" width="8.875" style="4"/>
    <col min="14082" max="14082" width="9.25" style="4" customWidth="1"/>
    <col min="14083" max="14083" width="10.75" style="4" customWidth="1"/>
    <col min="14084" max="14084" width="10.5" style="4" customWidth="1"/>
    <col min="14085" max="14085" width="10.25" style="4" customWidth="1"/>
    <col min="14086" max="14086" width="12.625" style="4" customWidth="1"/>
    <col min="14087" max="14087" width="12.5" style="4" customWidth="1"/>
    <col min="14088" max="14088" width="9" style="4" customWidth="1"/>
    <col min="14089" max="14089" width="7" style="4" customWidth="1"/>
    <col min="14090" max="14337" width="8.875" style="4"/>
    <col min="14338" max="14338" width="9.25" style="4" customWidth="1"/>
    <col min="14339" max="14339" width="10.75" style="4" customWidth="1"/>
    <col min="14340" max="14340" width="10.5" style="4" customWidth="1"/>
    <col min="14341" max="14341" width="10.25" style="4" customWidth="1"/>
    <col min="14342" max="14342" width="12.625" style="4" customWidth="1"/>
    <col min="14343" max="14343" width="12.5" style="4" customWidth="1"/>
    <col min="14344" max="14344" width="9" style="4" customWidth="1"/>
    <col min="14345" max="14345" width="7" style="4" customWidth="1"/>
    <col min="14346" max="14593" width="8.875" style="4"/>
    <col min="14594" max="14594" width="9.25" style="4" customWidth="1"/>
    <col min="14595" max="14595" width="10.75" style="4" customWidth="1"/>
    <col min="14596" max="14596" width="10.5" style="4" customWidth="1"/>
    <col min="14597" max="14597" width="10.25" style="4" customWidth="1"/>
    <col min="14598" max="14598" width="12.625" style="4" customWidth="1"/>
    <col min="14599" max="14599" width="12.5" style="4" customWidth="1"/>
    <col min="14600" max="14600" width="9" style="4" customWidth="1"/>
    <col min="14601" max="14601" width="7" style="4" customWidth="1"/>
    <col min="14602" max="14849" width="8.875" style="4"/>
    <col min="14850" max="14850" width="9.25" style="4" customWidth="1"/>
    <col min="14851" max="14851" width="10.75" style="4" customWidth="1"/>
    <col min="14852" max="14852" width="10.5" style="4" customWidth="1"/>
    <col min="14853" max="14853" width="10.25" style="4" customWidth="1"/>
    <col min="14854" max="14854" width="12.625" style="4" customWidth="1"/>
    <col min="14855" max="14855" width="12.5" style="4" customWidth="1"/>
    <col min="14856" max="14856" width="9" style="4" customWidth="1"/>
    <col min="14857" max="14857" width="7" style="4" customWidth="1"/>
    <col min="14858" max="15105" width="8.875" style="4"/>
    <col min="15106" max="15106" width="9.25" style="4" customWidth="1"/>
    <col min="15107" max="15107" width="10.75" style="4" customWidth="1"/>
    <col min="15108" max="15108" width="10.5" style="4" customWidth="1"/>
    <col min="15109" max="15109" width="10.25" style="4" customWidth="1"/>
    <col min="15110" max="15110" width="12.625" style="4" customWidth="1"/>
    <col min="15111" max="15111" width="12.5" style="4" customWidth="1"/>
    <col min="15112" max="15112" width="9" style="4" customWidth="1"/>
    <col min="15113" max="15113" width="7" style="4" customWidth="1"/>
    <col min="15114" max="15361" width="8.875" style="4"/>
    <col min="15362" max="15362" width="9.25" style="4" customWidth="1"/>
    <col min="15363" max="15363" width="10.75" style="4" customWidth="1"/>
    <col min="15364" max="15364" width="10.5" style="4" customWidth="1"/>
    <col min="15365" max="15365" width="10.25" style="4" customWidth="1"/>
    <col min="15366" max="15366" width="12.625" style="4" customWidth="1"/>
    <col min="15367" max="15367" width="12.5" style="4" customWidth="1"/>
    <col min="15368" max="15368" width="9" style="4" customWidth="1"/>
    <col min="15369" max="15369" width="7" style="4" customWidth="1"/>
    <col min="15370" max="15617" width="8.875" style="4"/>
    <col min="15618" max="15618" width="9.25" style="4" customWidth="1"/>
    <col min="15619" max="15619" width="10.75" style="4" customWidth="1"/>
    <col min="15620" max="15620" width="10.5" style="4" customWidth="1"/>
    <col min="15621" max="15621" width="10.25" style="4" customWidth="1"/>
    <col min="15622" max="15622" width="12.625" style="4" customWidth="1"/>
    <col min="15623" max="15623" width="12.5" style="4" customWidth="1"/>
    <col min="15624" max="15624" width="9" style="4" customWidth="1"/>
    <col min="15625" max="15625" width="7" style="4" customWidth="1"/>
    <col min="15626" max="15873" width="8.875" style="4"/>
    <col min="15874" max="15874" width="9.25" style="4" customWidth="1"/>
    <col min="15875" max="15875" width="10.75" style="4" customWidth="1"/>
    <col min="15876" max="15876" width="10.5" style="4" customWidth="1"/>
    <col min="15877" max="15877" width="10.25" style="4" customWidth="1"/>
    <col min="15878" max="15878" width="12.625" style="4" customWidth="1"/>
    <col min="15879" max="15879" width="12.5" style="4" customWidth="1"/>
    <col min="15880" max="15880" width="9" style="4" customWidth="1"/>
    <col min="15881" max="15881" width="7" style="4" customWidth="1"/>
    <col min="15882" max="16129" width="8.875" style="4"/>
    <col min="16130" max="16130" width="9.25" style="4" customWidth="1"/>
    <col min="16131" max="16131" width="10.75" style="4" customWidth="1"/>
    <col min="16132" max="16132" width="10.5" style="4" customWidth="1"/>
    <col min="16133" max="16133" width="10.25" style="4" customWidth="1"/>
    <col min="16134" max="16134" width="12.625" style="4" customWidth="1"/>
    <col min="16135" max="16135" width="12.5" style="4" customWidth="1"/>
    <col min="16136" max="16136" width="9" style="4" customWidth="1"/>
    <col min="16137" max="16137" width="7" style="4" customWidth="1"/>
    <col min="16138" max="16384" width="8.875" style="4"/>
  </cols>
  <sheetData>
    <row r="1" spans="2:9" ht="15" customHeight="1"/>
    <row r="2" spans="2:9" ht="24" customHeight="1">
      <c r="B2" s="838" t="s">
        <v>452</v>
      </c>
      <c r="C2" s="839"/>
      <c r="D2" s="839"/>
      <c r="E2" s="839"/>
      <c r="F2" s="839"/>
      <c r="G2" s="839"/>
      <c r="H2" s="839"/>
      <c r="I2" s="839"/>
    </row>
    <row r="3" spans="2:9" ht="22.5" customHeight="1" thickBot="1">
      <c r="B3" s="3" t="s">
        <v>451</v>
      </c>
    </row>
    <row r="4" spans="2:9" s="202" customFormat="1" ht="22.5" customHeight="1" thickBot="1">
      <c r="B4" s="208" t="s">
        <v>329</v>
      </c>
      <c r="C4" s="207" t="s">
        <v>328</v>
      </c>
      <c r="D4" s="206" t="s">
        <v>327</v>
      </c>
      <c r="E4" s="204" t="s">
        <v>326</v>
      </c>
      <c r="F4" s="205" t="s">
        <v>325</v>
      </c>
      <c r="G4" s="205" t="s">
        <v>324</v>
      </c>
      <c r="H4" s="204" t="s">
        <v>323</v>
      </c>
      <c r="I4" s="203" t="s">
        <v>322</v>
      </c>
    </row>
    <row r="5" spans="2:9" ht="22.5" customHeight="1">
      <c r="B5" s="201">
        <v>73001</v>
      </c>
      <c r="C5" s="200" t="s">
        <v>321</v>
      </c>
      <c r="D5" s="199"/>
      <c r="E5" s="198"/>
      <c r="F5" s="198"/>
      <c r="G5" s="198"/>
      <c r="H5" s="193" t="e">
        <f t="shared" ref="H5:H13" si="0">AVERAGE(D5:G5)</f>
        <v>#DIV/0!</v>
      </c>
      <c r="I5" s="192" t="e">
        <f t="shared" ref="I5:I12" si="1">RANK(H5,$H$5:$H$12)</f>
        <v>#DIV/0!</v>
      </c>
    </row>
    <row r="6" spans="2:9" ht="22.5" customHeight="1">
      <c r="B6" s="197">
        <v>73002</v>
      </c>
      <c r="C6" s="196" t="s">
        <v>320</v>
      </c>
      <c r="D6" s="195"/>
      <c r="E6" s="194"/>
      <c r="F6" s="194"/>
      <c r="G6" s="194"/>
      <c r="H6" s="193" t="e">
        <f t="shared" si="0"/>
        <v>#DIV/0!</v>
      </c>
      <c r="I6" s="192" t="e">
        <f t="shared" si="1"/>
        <v>#DIV/0!</v>
      </c>
    </row>
    <row r="7" spans="2:9" ht="22.5" customHeight="1">
      <c r="B7" s="197">
        <v>73003</v>
      </c>
      <c r="C7" s="196" t="s">
        <v>319</v>
      </c>
      <c r="D7" s="195"/>
      <c r="E7" s="194"/>
      <c r="F7" s="194"/>
      <c r="G7" s="194"/>
      <c r="H7" s="193" t="e">
        <f t="shared" si="0"/>
        <v>#DIV/0!</v>
      </c>
      <c r="I7" s="192" t="e">
        <f t="shared" si="1"/>
        <v>#DIV/0!</v>
      </c>
    </row>
    <row r="8" spans="2:9" ht="22.5" customHeight="1">
      <c r="B8" s="197">
        <v>73004</v>
      </c>
      <c r="C8" s="196" t="s">
        <v>318</v>
      </c>
      <c r="D8" s="195"/>
      <c r="E8" s="194"/>
      <c r="F8" s="194"/>
      <c r="G8" s="194"/>
      <c r="H8" s="193" t="e">
        <f t="shared" si="0"/>
        <v>#DIV/0!</v>
      </c>
      <c r="I8" s="192" t="e">
        <f t="shared" si="1"/>
        <v>#DIV/0!</v>
      </c>
    </row>
    <row r="9" spans="2:9" ht="22.5" customHeight="1">
      <c r="B9" s="197">
        <v>73005</v>
      </c>
      <c r="C9" s="196" t="s">
        <v>317</v>
      </c>
      <c r="D9" s="195"/>
      <c r="E9" s="194"/>
      <c r="F9" s="194"/>
      <c r="G9" s="194"/>
      <c r="H9" s="193" t="e">
        <f t="shared" si="0"/>
        <v>#DIV/0!</v>
      </c>
      <c r="I9" s="192" t="e">
        <f t="shared" si="1"/>
        <v>#DIV/0!</v>
      </c>
    </row>
    <row r="10" spans="2:9" ht="22.5" customHeight="1">
      <c r="B10" s="197">
        <v>73006</v>
      </c>
      <c r="C10" s="196" t="s">
        <v>316</v>
      </c>
      <c r="D10" s="195"/>
      <c r="E10" s="194"/>
      <c r="F10" s="194"/>
      <c r="G10" s="194"/>
      <c r="H10" s="193" t="e">
        <f t="shared" si="0"/>
        <v>#DIV/0!</v>
      </c>
      <c r="I10" s="192" t="e">
        <f t="shared" si="1"/>
        <v>#DIV/0!</v>
      </c>
    </row>
    <row r="11" spans="2:9" ht="22.5" customHeight="1">
      <c r="B11" s="197">
        <v>73007</v>
      </c>
      <c r="C11" s="196" t="s">
        <v>315</v>
      </c>
      <c r="D11" s="195"/>
      <c r="E11" s="194"/>
      <c r="F11" s="194"/>
      <c r="G11" s="194"/>
      <c r="H11" s="193" t="e">
        <f t="shared" si="0"/>
        <v>#DIV/0!</v>
      </c>
      <c r="I11" s="192" t="e">
        <f t="shared" si="1"/>
        <v>#DIV/0!</v>
      </c>
    </row>
    <row r="12" spans="2:9" ht="22.5" customHeight="1" thickBot="1">
      <c r="B12" s="191">
        <v>73008</v>
      </c>
      <c r="C12" s="190" t="s">
        <v>314</v>
      </c>
      <c r="D12" s="189"/>
      <c r="E12" s="188"/>
      <c r="F12" s="188"/>
      <c r="G12" s="188"/>
      <c r="H12" s="187" t="e">
        <f t="shared" si="0"/>
        <v>#DIV/0!</v>
      </c>
      <c r="I12" s="186" t="e">
        <f t="shared" si="1"/>
        <v>#DIV/0!</v>
      </c>
    </row>
    <row r="13" spans="2:9" ht="22.5" customHeight="1">
      <c r="B13" s="840" t="s">
        <v>313</v>
      </c>
      <c r="C13" s="841"/>
      <c r="D13" s="185" t="e">
        <f>AVERAGE(D5:D12)</f>
        <v>#DIV/0!</v>
      </c>
      <c r="E13" s="185" t="e">
        <f>AVERAGE(E5:E12)</f>
        <v>#DIV/0!</v>
      </c>
      <c r="F13" s="185" t="e">
        <f>AVERAGE(F5:F12)</f>
        <v>#DIV/0!</v>
      </c>
      <c r="G13" s="185" t="e">
        <f>AVERAGE(G5:G12)</f>
        <v>#DIV/0!</v>
      </c>
      <c r="H13" s="185" t="e">
        <f t="shared" si="0"/>
        <v>#DIV/0!</v>
      </c>
      <c r="I13" s="184"/>
    </row>
    <row r="14" spans="2:9" ht="22.5" customHeight="1">
      <c r="B14" s="842" t="s">
        <v>312</v>
      </c>
      <c r="C14" s="843"/>
      <c r="D14" s="308" t="e">
        <f>MAX(D5:D13)</f>
        <v>#DIV/0!</v>
      </c>
      <c r="E14" s="308" t="e">
        <f>MAX(E5:E13)</f>
        <v>#DIV/0!</v>
      </c>
      <c r="F14" s="308" t="e">
        <f>MAX(F5:F13)</f>
        <v>#DIV/0!</v>
      </c>
      <c r="G14" s="308" t="e">
        <f>MAX(G5:G13)</f>
        <v>#DIV/0!</v>
      </c>
      <c r="H14" s="183" t="e">
        <f>MAX(H5:H13)</f>
        <v>#DIV/0!</v>
      </c>
      <c r="I14" s="182"/>
    </row>
    <row r="15" spans="2:9" ht="22.5" customHeight="1" thickBot="1">
      <c r="B15" s="844" t="s">
        <v>311</v>
      </c>
      <c r="C15" s="845"/>
      <c r="D15" s="307" t="e">
        <f>MIN(D5:D14)</f>
        <v>#DIV/0!</v>
      </c>
      <c r="E15" s="307" t="e">
        <f>MIN(E5:E14)</f>
        <v>#DIV/0!</v>
      </c>
      <c r="F15" s="307" t="e">
        <f>MIN(F5:F14)</f>
        <v>#DIV/0!</v>
      </c>
      <c r="G15" s="307" t="e">
        <f>MIN(G5:G14)</f>
        <v>#DIV/0!</v>
      </c>
      <c r="H15" s="181" t="e">
        <f>MIN(H5:H14)</f>
        <v>#DIV/0!</v>
      </c>
      <c r="I15" s="180"/>
    </row>
    <row r="17" spans="2:3" ht="16.5">
      <c r="B17" s="306"/>
      <c r="C17" s="305"/>
    </row>
  </sheetData>
  <mergeCells count="4">
    <mergeCell ref="B2:I2"/>
    <mergeCell ref="B13:C13"/>
    <mergeCell ref="B14:C14"/>
    <mergeCell ref="B15:C15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0"/>
  <dimension ref="B1:I17"/>
  <sheetViews>
    <sheetView workbookViewId="0"/>
  </sheetViews>
  <sheetFormatPr defaultColWidth="8.875" defaultRowHeight="15.75"/>
  <cols>
    <col min="1" max="1" width="1.875" style="4" customWidth="1"/>
    <col min="2" max="9" width="10.25" style="4" customWidth="1"/>
    <col min="10" max="10" width="3" style="4" customWidth="1"/>
    <col min="11" max="11" width="8.25" style="4" customWidth="1"/>
    <col min="12" max="12" width="8.125" style="4" customWidth="1"/>
    <col min="13" max="257" width="8.875" style="4"/>
    <col min="258" max="258" width="9.25" style="4" customWidth="1"/>
    <col min="259" max="259" width="10.75" style="4" customWidth="1"/>
    <col min="260" max="260" width="10.5" style="4" customWidth="1"/>
    <col min="261" max="261" width="10.25" style="4" customWidth="1"/>
    <col min="262" max="262" width="12.625" style="4" customWidth="1"/>
    <col min="263" max="263" width="12.5" style="4" customWidth="1"/>
    <col min="264" max="264" width="9" style="4" customWidth="1"/>
    <col min="265" max="265" width="7" style="4" customWidth="1"/>
    <col min="266" max="513" width="8.875" style="4"/>
    <col min="514" max="514" width="9.25" style="4" customWidth="1"/>
    <col min="515" max="515" width="10.75" style="4" customWidth="1"/>
    <col min="516" max="516" width="10.5" style="4" customWidth="1"/>
    <col min="517" max="517" width="10.25" style="4" customWidth="1"/>
    <col min="518" max="518" width="12.625" style="4" customWidth="1"/>
    <col min="519" max="519" width="12.5" style="4" customWidth="1"/>
    <col min="520" max="520" width="9" style="4" customWidth="1"/>
    <col min="521" max="521" width="7" style="4" customWidth="1"/>
    <col min="522" max="769" width="8.875" style="4"/>
    <col min="770" max="770" width="9.25" style="4" customWidth="1"/>
    <col min="771" max="771" width="10.75" style="4" customWidth="1"/>
    <col min="772" max="772" width="10.5" style="4" customWidth="1"/>
    <col min="773" max="773" width="10.25" style="4" customWidth="1"/>
    <col min="774" max="774" width="12.625" style="4" customWidth="1"/>
    <col min="775" max="775" width="12.5" style="4" customWidth="1"/>
    <col min="776" max="776" width="9" style="4" customWidth="1"/>
    <col min="777" max="777" width="7" style="4" customWidth="1"/>
    <col min="778" max="1025" width="8.875" style="4"/>
    <col min="1026" max="1026" width="9.25" style="4" customWidth="1"/>
    <col min="1027" max="1027" width="10.75" style="4" customWidth="1"/>
    <col min="1028" max="1028" width="10.5" style="4" customWidth="1"/>
    <col min="1029" max="1029" width="10.25" style="4" customWidth="1"/>
    <col min="1030" max="1030" width="12.625" style="4" customWidth="1"/>
    <col min="1031" max="1031" width="12.5" style="4" customWidth="1"/>
    <col min="1032" max="1032" width="9" style="4" customWidth="1"/>
    <col min="1033" max="1033" width="7" style="4" customWidth="1"/>
    <col min="1034" max="1281" width="8.875" style="4"/>
    <col min="1282" max="1282" width="9.25" style="4" customWidth="1"/>
    <col min="1283" max="1283" width="10.75" style="4" customWidth="1"/>
    <col min="1284" max="1284" width="10.5" style="4" customWidth="1"/>
    <col min="1285" max="1285" width="10.25" style="4" customWidth="1"/>
    <col min="1286" max="1286" width="12.625" style="4" customWidth="1"/>
    <col min="1287" max="1287" width="12.5" style="4" customWidth="1"/>
    <col min="1288" max="1288" width="9" style="4" customWidth="1"/>
    <col min="1289" max="1289" width="7" style="4" customWidth="1"/>
    <col min="1290" max="1537" width="8.875" style="4"/>
    <col min="1538" max="1538" width="9.25" style="4" customWidth="1"/>
    <col min="1539" max="1539" width="10.75" style="4" customWidth="1"/>
    <col min="1540" max="1540" width="10.5" style="4" customWidth="1"/>
    <col min="1541" max="1541" width="10.25" style="4" customWidth="1"/>
    <col min="1542" max="1542" width="12.625" style="4" customWidth="1"/>
    <col min="1543" max="1543" width="12.5" style="4" customWidth="1"/>
    <col min="1544" max="1544" width="9" style="4" customWidth="1"/>
    <col min="1545" max="1545" width="7" style="4" customWidth="1"/>
    <col min="1546" max="1793" width="8.875" style="4"/>
    <col min="1794" max="1794" width="9.25" style="4" customWidth="1"/>
    <col min="1795" max="1795" width="10.75" style="4" customWidth="1"/>
    <col min="1796" max="1796" width="10.5" style="4" customWidth="1"/>
    <col min="1797" max="1797" width="10.25" style="4" customWidth="1"/>
    <col min="1798" max="1798" width="12.625" style="4" customWidth="1"/>
    <col min="1799" max="1799" width="12.5" style="4" customWidth="1"/>
    <col min="1800" max="1800" width="9" style="4" customWidth="1"/>
    <col min="1801" max="1801" width="7" style="4" customWidth="1"/>
    <col min="1802" max="2049" width="8.875" style="4"/>
    <col min="2050" max="2050" width="9.25" style="4" customWidth="1"/>
    <col min="2051" max="2051" width="10.75" style="4" customWidth="1"/>
    <col min="2052" max="2052" width="10.5" style="4" customWidth="1"/>
    <col min="2053" max="2053" width="10.25" style="4" customWidth="1"/>
    <col min="2054" max="2054" width="12.625" style="4" customWidth="1"/>
    <col min="2055" max="2055" width="12.5" style="4" customWidth="1"/>
    <col min="2056" max="2056" width="9" style="4" customWidth="1"/>
    <col min="2057" max="2057" width="7" style="4" customWidth="1"/>
    <col min="2058" max="2305" width="8.875" style="4"/>
    <col min="2306" max="2306" width="9.25" style="4" customWidth="1"/>
    <col min="2307" max="2307" width="10.75" style="4" customWidth="1"/>
    <col min="2308" max="2308" width="10.5" style="4" customWidth="1"/>
    <col min="2309" max="2309" width="10.25" style="4" customWidth="1"/>
    <col min="2310" max="2310" width="12.625" style="4" customWidth="1"/>
    <col min="2311" max="2311" width="12.5" style="4" customWidth="1"/>
    <col min="2312" max="2312" width="9" style="4" customWidth="1"/>
    <col min="2313" max="2313" width="7" style="4" customWidth="1"/>
    <col min="2314" max="2561" width="8.875" style="4"/>
    <col min="2562" max="2562" width="9.25" style="4" customWidth="1"/>
    <col min="2563" max="2563" width="10.75" style="4" customWidth="1"/>
    <col min="2564" max="2564" width="10.5" style="4" customWidth="1"/>
    <col min="2565" max="2565" width="10.25" style="4" customWidth="1"/>
    <col min="2566" max="2566" width="12.625" style="4" customWidth="1"/>
    <col min="2567" max="2567" width="12.5" style="4" customWidth="1"/>
    <col min="2568" max="2568" width="9" style="4" customWidth="1"/>
    <col min="2569" max="2569" width="7" style="4" customWidth="1"/>
    <col min="2570" max="2817" width="8.875" style="4"/>
    <col min="2818" max="2818" width="9.25" style="4" customWidth="1"/>
    <col min="2819" max="2819" width="10.75" style="4" customWidth="1"/>
    <col min="2820" max="2820" width="10.5" style="4" customWidth="1"/>
    <col min="2821" max="2821" width="10.25" style="4" customWidth="1"/>
    <col min="2822" max="2822" width="12.625" style="4" customWidth="1"/>
    <col min="2823" max="2823" width="12.5" style="4" customWidth="1"/>
    <col min="2824" max="2824" width="9" style="4" customWidth="1"/>
    <col min="2825" max="2825" width="7" style="4" customWidth="1"/>
    <col min="2826" max="3073" width="8.875" style="4"/>
    <col min="3074" max="3074" width="9.25" style="4" customWidth="1"/>
    <col min="3075" max="3075" width="10.75" style="4" customWidth="1"/>
    <col min="3076" max="3076" width="10.5" style="4" customWidth="1"/>
    <col min="3077" max="3077" width="10.25" style="4" customWidth="1"/>
    <col min="3078" max="3078" width="12.625" style="4" customWidth="1"/>
    <col min="3079" max="3079" width="12.5" style="4" customWidth="1"/>
    <col min="3080" max="3080" width="9" style="4" customWidth="1"/>
    <col min="3081" max="3081" width="7" style="4" customWidth="1"/>
    <col min="3082" max="3329" width="8.875" style="4"/>
    <col min="3330" max="3330" width="9.25" style="4" customWidth="1"/>
    <col min="3331" max="3331" width="10.75" style="4" customWidth="1"/>
    <col min="3332" max="3332" width="10.5" style="4" customWidth="1"/>
    <col min="3333" max="3333" width="10.25" style="4" customWidth="1"/>
    <col min="3334" max="3334" width="12.625" style="4" customWidth="1"/>
    <col min="3335" max="3335" width="12.5" style="4" customWidth="1"/>
    <col min="3336" max="3336" width="9" style="4" customWidth="1"/>
    <col min="3337" max="3337" width="7" style="4" customWidth="1"/>
    <col min="3338" max="3585" width="8.875" style="4"/>
    <col min="3586" max="3586" width="9.25" style="4" customWidth="1"/>
    <col min="3587" max="3587" width="10.75" style="4" customWidth="1"/>
    <col min="3588" max="3588" width="10.5" style="4" customWidth="1"/>
    <col min="3589" max="3589" width="10.25" style="4" customWidth="1"/>
    <col min="3590" max="3590" width="12.625" style="4" customWidth="1"/>
    <col min="3591" max="3591" width="12.5" style="4" customWidth="1"/>
    <col min="3592" max="3592" width="9" style="4" customWidth="1"/>
    <col min="3593" max="3593" width="7" style="4" customWidth="1"/>
    <col min="3594" max="3841" width="8.875" style="4"/>
    <col min="3842" max="3842" width="9.25" style="4" customWidth="1"/>
    <col min="3843" max="3843" width="10.75" style="4" customWidth="1"/>
    <col min="3844" max="3844" width="10.5" style="4" customWidth="1"/>
    <col min="3845" max="3845" width="10.25" style="4" customWidth="1"/>
    <col min="3846" max="3846" width="12.625" style="4" customWidth="1"/>
    <col min="3847" max="3847" width="12.5" style="4" customWidth="1"/>
    <col min="3848" max="3848" width="9" style="4" customWidth="1"/>
    <col min="3849" max="3849" width="7" style="4" customWidth="1"/>
    <col min="3850" max="4097" width="8.875" style="4"/>
    <col min="4098" max="4098" width="9.25" style="4" customWidth="1"/>
    <col min="4099" max="4099" width="10.75" style="4" customWidth="1"/>
    <col min="4100" max="4100" width="10.5" style="4" customWidth="1"/>
    <col min="4101" max="4101" width="10.25" style="4" customWidth="1"/>
    <col min="4102" max="4102" width="12.625" style="4" customWidth="1"/>
    <col min="4103" max="4103" width="12.5" style="4" customWidth="1"/>
    <col min="4104" max="4104" width="9" style="4" customWidth="1"/>
    <col min="4105" max="4105" width="7" style="4" customWidth="1"/>
    <col min="4106" max="4353" width="8.875" style="4"/>
    <col min="4354" max="4354" width="9.25" style="4" customWidth="1"/>
    <col min="4355" max="4355" width="10.75" style="4" customWidth="1"/>
    <col min="4356" max="4356" width="10.5" style="4" customWidth="1"/>
    <col min="4357" max="4357" width="10.25" style="4" customWidth="1"/>
    <col min="4358" max="4358" width="12.625" style="4" customWidth="1"/>
    <col min="4359" max="4359" width="12.5" style="4" customWidth="1"/>
    <col min="4360" max="4360" width="9" style="4" customWidth="1"/>
    <col min="4361" max="4361" width="7" style="4" customWidth="1"/>
    <col min="4362" max="4609" width="8.875" style="4"/>
    <col min="4610" max="4610" width="9.25" style="4" customWidth="1"/>
    <col min="4611" max="4611" width="10.75" style="4" customWidth="1"/>
    <col min="4612" max="4612" width="10.5" style="4" customWidth="1"/>
    <col min="4613" max="4613" width="10.25" style="4" customWidth="1"/>
    <col min="4614" max="4614" width="12.625" style="4" customWidth="1"/>
    <col min="4615" max="4615" width="12.5" style="4" customWidth="1"/>
    <col min="4616" max="4616" width="9" style="4" customWidth="1"/>
    <col min="4617" max="4617" width="7" style="4" customWidth="1"/>
    <col min="4618" max="4865" width="8.875" style="4"/>
    <col min="4866" max="4866" width="9.25" style="4" customWidth="1"/>
    <col min="4867" max="4867" width="10.75" style="4" customWidth="1"/>
    <col min="4868" max="4868" width="10.5" style="4" customWidth="1"/>
    <col min="4869" max="4869" width="10.25" style="4" customWidth="1"/>
    <col min="4870" max="4870" width="12.625" style="4" customWidth="1"/>
    <col min="4871" max="4871" width="12.5" style="4" customWidth="1"/>
    <col min="4872" max="4872" width="9" style="4" customWidth="1"/>
    <col min="4873" max="4873" width="7" style="4" customWidth="1"/>
    <col min="4874" max="5121" width="8.875" style="4"/>
    <col min="5122" max="5122" width="9.25" style="4" customWidth="1"/>
    <col min="5123" max="5123" width="10.75" style="4" customWidth="1"/>
    <col min="5124" max="5124" width="10.5" style="4" customWidth="1"/>
    <col min="5125" max="5125" width="10.25" style="4" customWidth="1"/>
    <col min="5126" max="5126" width="12.625" style="4" customWidth="1"/>
    <col min="5127" max="5127" width="12.5" style="4" customWidth="1"/>
    <col min="5128" max="5128" width="9" style="4" customWidth="1"/>
    <col min="5129" max="5129" width="7" style="4" customWidth="1"/>
    <col min="5130" max="5377" width="8.875" style="4"/>
    <col min="5378" max="5378" width="9.25" style="4" customWidth="1"/>
    <col min="5379" max="5379" width="10.75" style="4" customWidth="1"/>
    <col min="5380" max="5380" width="10.5" style="4" customWidth="1"/>
    <col min="5381" max="5381" width="10.25" style="4" customWidth="1"/>
    <col min="5382" max="5382" width="12.625" style="4" customWidth="1"/>
    <col min="5383" max="5383" width="12.5" style="4" customWidth="1"/>
    <col min="5384" max="5384" width="9" style="4" customWidth="1"/>
    <col min="5385" max="5385" width="7" style="4" customWidth="1"/>
    <col min="5386" max="5633" width="8.875" style="4"/>
    <col min="5634" max="5634" width="9.25" style="4" customWidth="1"/>
    <col min="5635" max="5635" width="10.75" style="4" customWidth="1"/>
    <col min="5636" max="5636" width="10.5" style="4" customWidth="1"/>
    <col min="5637" max="5637" width="10.25" style="4" customWidth="1"/>
    <col min="5638" max="5638" width="12.625" style="4" customWidth="1"/>
    <col min="5639" max="5639" width="12.5" style="4" customWidth="1"/>
    <col min="5640" max="5640" width="9" style="4" customWidth="1"/>
    <col min="5641" max="5641" width="7" style="4" customWidth="1"/>
    <col min="5642" max="5889" width="8.875" style="4"/>
    <col min="5890" max="5890" width="9.25" style="4" customWidth="1"/>
    <col min="5891" max="5891" width="10.75" style="4" customWidth="1"/>
    <col min="5892" max="5892" width="10.5" style="4" customWidth="1"/>
    <col min="5893" max="5893" width="10.25" style="4" customWidth="1"/>
    <col min="5894" max="5894" width="12.625" style="4" customWidth="1"/>
    <col min="5895" max="5895" width="12.5" style="4" customWidth="1"/>
    <col min="5896" max="5896" width="9" style="4" customWidth="1"/>
    <col min="5897" max="5897" width="7" style="4" customWidth="1"/>
    <col min="5898" max="6145" width="8.875" style="4"/>
    <col min="6146" max="6146" width="9.25" style="4" customWidth="1"/>
    <col min="6147" max="6147" width="10.75" style="4" customWidth="1"/>
    <col min="6148" max="6148" width="10.5" style="4" customWidth="1"/>
    <col min="6149" max="6149" width="10.25" style="4" customWidth="1"/>
    <col min="6150" max="6150" width="12.625" style="4" customWidth="1"/>
    <col min="6151" max="6151" width="12.5" style="4" customWidth="1"/>
    <col min="6152" max="6152" width="9" style="4" customWidth="1"/>
    <col min="6153" max="6153" width="7" style="4" customWidth="1"/>
    <col min="6154" max="6401" width="8.875" style="4"/>
    <col min="6402" max="6402" width="9.25" style="4" customWidth="1"/>
    <col min="6403" max="6403" width="10.75" style="4" customWidth="1"/>
    <col min="6404" max="6404" width="10.5" style="4" customWidth="1"/>
    <col min="6405" max="6405" width="10.25" style="4" customWidth="1"/>
    <col min="6406" max="6406" width="12.625" style="4" customWidth="1"/>
    <col min="6407" max="6407" width="12.5" style="4" customWidth="1"/>
    <col min="6408" max="6408" width="9" style="4" customWidth="1"/>
    <col min="6409" max="6409" width="7" style="4" customWidth="1"/>
    <col min="6410" max="6657" width="8.875" style="4"/>
    <col min="6658" max="6658" width="9.25" style="4" customWidth="1"/>
    <col min="6659" max="6659" width="10.75" style="4" customWidth="1"/>
    <col min="6660" max="6660" width="10.5" style="4" customWidth="1"/>
    <col min="6661" max="6661" width="10.25" style="4" customWidth="1"/>
    <col min="6662" max="6662" width="12.625" style="4" customWidth="1"/>
    <col min="6663" max="6663" width="12.5" style="4" customWidth="1"/>
    <col min="6664" max="6664" width="9" style="4" customWidth="1"/>
    <col min="6665" max="6665" width="7" style="4" customWidth="1"/>
    <col min="6666" max="6913" width="8.875" style="4"/>
    <col min="6914" max="6914" width="9.25" style="4" customWidth="1"/>
    <col min="6915" max="6915" width="10.75" style="4" customWidth="1"/>
    <col min="6916" max="6916" width="10.5" style="4" customWidth="1"/>
    <col min="6917" max="6917" width="10.25" style="4" customWidth="1"/>
    <col min="6918" max="6918" width="12.625" style="4" customWidth="1"/>
    <col min="6919" max="6919" width="12.5" style="4" customWidth="1"/>
    <col min="6920" max="6920" width="9" style="4" customWidth="1"/>
    <col min="6921" max="6921" width="7" style="4" customWidth="1"/>
    <col min="6922" max="7169" width="8.875" style="4"/>
    <col min="7170" max="7170" width="9.25" style="4" customWidth="1"/>
    <col min="7171" max="7171" width="10.75" style="4" customWidth="1"/>
    <col min="7172" max="7172" width="10.5" style="4" customWidth="1"/>
    <col min="7173" max="7173" width="10.25" style="4" customWidth="1"/>
    <col min="7174" max="7174" width="12.625" style="4" customWidth="1"/>
    <col min="7175" max="7175" width="12.5" style="4" customWidth="1"/>
    <col min="7176" max="7176" width="9" style="4" customWidth="1"/>
    <col min="7177" max="7177" width="7" style="4" customWidth="1"/>
    <col min="7178" max="7425" width="8.875" style="4"/>
    <col min="7426" max="7426" width="9.25" style="4" customWidth="1"/>
    <col min="7427" max="7427" width="10.75" style="4" customWidth="1"/>
    <col min="7428" max="7428" width="10.5" style="4" customWidth="1"/>
    <col min="7429" max="7429" width="10.25" style="4" customWidth="1"/>
    <col min="7430" max="7430" width="12.625" style="4" customWidth="1"/>
    <col min="7431" max="7431" width="12.5" style="4" customWidth="1"/>
    <col min="7432" max="7432" width="9" style="4" customWidth="1"/>
    <col min="7433" max="7433" width="7" style="4" customWidth="1"/>
    <col min="7434" max="7681" width="8.875" style="4"/>
    <col min="7682" max="7682" width="9.25" style="4" customWidth="1"/>
    <col min="7683" max="7683" width="10.75" style="4" customWidth="1"/>
    <col min="7684" max="7684" width="10.5" style="4" customWidth="1"/>
    <col min="7685" max="7685" width="10.25" style="4" customWidth="1"/>
    <col min="7686" max="7686" width="12.625" style="4" customWidth="1"/>
    <col min="7687" max="7687" width="12.5" style="4" customWidth="1"/>
    <col min="7688" max="7688" width="9" style="4" customWidth="1"/>
    <col min="7689" max="7689" width="7" style="4" customWidth="1"/>
    <col min="7690" max="7937" width="8.875" style="4"/>
    <col min="7938" max="7938" width="9.25" style="4" customWidth="1"/>
    <col min="7939" max="7939" width="10.75" style="4" customWidth="1"/>
    <col min="7940" max="7940" width="10.5" style="4" customWidth="1"/>
    <col min="7941" max="7941" width="10.25" style="4" customWidth="1"/>
    <col min="7942" max="7942" width="12.625" style="4" customWidth="1"/>
    <col min="7943" max="7943" width="12.5" style="4" customWidth="1"/>
    <col min="7944" max="7944" width="9" style="4" customWidth="1"/>
    <col min="7945" max="7945" width="7" style="4" customWidth="1"/>
    <col min="7946" max="8193" width="8.875" style="4"/>
    <col min="8194" max="8194" width="9.25" style="4" customWidth="1"/>
    <col min="8195" max="8195" width="10.75" style="4" customWidth="1"/>
    <col min="8196" max="8196" width="10.5" style="4" customWidth="1"/>
    <col min="8197" max="8197" width="10.25" style="4" customWidth="1"/>
    <col min="8198" max="8198" width="12.625" style="4" customWidth="1"/>
    <col min="8199" max="8199" width="12.5" style="4" customWidth="1"/>
    <col min="8200" max="8200" width="9" style="4" customWidth="1"/>
    <col min="8201" max="8201" width="7" style="4" customWidth="1"/>
    <col min="8202" max="8449" width="8.875" style="4"/>
    <col min="8450" max="8450" width="9.25" style="4" customWidth="1"/>
    <col min="8451" max="8451" width="10.75" style="4" customWidth="1"/>
    <col min="8452" max="8452" width="10.5" style="4" customWidth="1"/>
    <col min="8453" max="8453" width="10.25" style="4" customWidth="1"/>
    <col min="8454" max="8454" width="12.625" style="4" customWidth="1"/>
    <col min="8455" max="8455" width="12.5" style="4" customWidth="1"/>
    <col min="8456" max="8456" width="9" style="4" customWidth="1"/>
    <col min="8457" max="8457" width="7" style="4" customWidth="1"/>
    <col min="8458" max="8705" width="8.875" style="4"/>
    <col min="8706" max="8706" width="9.25" style="4" customWidth="1"/>
    <col min="8707" max="8707" width="10.75" style="4" customWidth="1"/>
    <col min="8708" max="8708" width="10.5" style="4" customWidth="1"/>
    <col min="8709" max="8709" width="10.25" style="4" customWidth="1"/>
    <col min="8710" max="8710" width="12.625" style="4" customWidth="1"/>
    <col min="8711" max="8711" width="12.5" style="4" customWidth="1"/>
    <col min="8712" max="8712" width="9" style="4" customWidth="1"/>
    <col min="8713" max="8713" width="7" style="4" customWidth="1"/>
    <col min="8714" max="8961" width="8.875" style="4"/>
    <col min="8962" max="8962" width="9.25" style="4" customWidth="1"/>
    <col min="8963" max="8963" width="10.75" style="4" customWidth="1"/>
    <col min="8964" max="8964" width="10.5" style="4" customWidth="1"/>
    <col min="8965" max="8965" width="10.25" style="4" customWidth="1"/>
    <col min="8966" max="8966" width="12.625" style="4" customWidth="1"/>
    <col min="8967" max="8967" width="12.5" style="4" customWidth="1"/>
    <col min="8968" max="8968" width="9" style="4" customWidth="1"/>
    <col min="8969" max="8969" width="7" style="4" customWidth="1"/>
    <col min="8970" max="9217" width="8.875" style="4"/>
    <col min="9218" max="9218" width="9.25" style="4" customWidth="1"/>
    <col min="9219" max="9219" width="10.75" style="4" customWidth="1"/>
    <col min="9220" max="9220" width="10.5" style="4" customWidth="1"/>
    <col min="9221" max="9221" width="10.25" style="4" customWidth="1"/>
    <col min="9222" max="9222" width="12.625" style="4" customWidth="1"/>
    <col min="9223" max="9223" width="12.5" style="4" customWidth="1"/>
    <col min="9224" max="9224" width="9" style="4" customWidth="1"/>
    <col min="9225" max="9225" width="7" style="4" customWidth="1"/>
    <col min="9226" max="9473" width="8.875" style="4"/>
    <col min="9474" max="9474" width="9.25" style="4" customWidth="1"/>
    <col min="9475" max="9475" width="10.75" style="4" customWidth="1"/>
    <col min="9476" max="9476" width="10.5" style="4" customWidth="1"/>
    <col min="9477" max="9477" width="10.25" style="4" customWidth="1"/>
    <col min="9478" max="9478" width="12.625" style="4" customWidth="1"/>
    <col min="9479" max="9479" width="12.5" style="4" customWidth="1"/>
    <col min="9480" max="9480" width="9" style="4" customWidth="1"/>
    <col min="9481" max="9481" width="7" style="4" customWidth="1"/>
    <col min="9482" max="9729" width="8.875" style="4"/>
    <col min="9730" max="9730" width="9.25" style="4" customWidth="1"/>
    <col min="9731" max="9731" width="10.75" style="4" customWidth="1"/>
    <col min="9732" max="9732" width="10.5" style="4" customWidth="1"/>
    <col min="9733" max="9733" width="10.25" style="4" customWidth="1"/>
    <col min="9734" max="9734" width="12.625" style="4" customWidth="1"/>
    <col min="9735" max="9735" width="12.5" style="4" customWidth="1"/>
    <col min="9736" max="9736" width="9" style="4" customWidth="1"/>
    <col min="9737" max="9737" width="7" style="4" customWidth="1"/>
    <col min="9738" max="9985" width="8.875" style="4"/>
    <col min="9986" max="9986" width="9.25" style="4" customWidth="1"/>
    <col min="9987" max="9987" width="10.75" style="4" customWidth="1"/>
    <col min="9988" max="9988" width="10.5" style="4" customWidth="1"/>
    <col min="9989" max="9989" width="10.25" style="4" customWidth="1"/>
    <col min="9990" max="9990" width="12.625" style="4" customWidth="1"/>
    <col min="9991" max="9991" width="12.5" style="4" customWidth="1"/>
    <col min="9992" max="9992" width="9" style="4" customWidth="1"/>
    <col min="9993" max="9993" width="7" style="4" customWidth="1"/>
    <col min="9994" max="10241" width="8.875" style="4"/>
    <col min="10242" max="10242" width="9.25" style="4" customWidth="1"/>
    <col min="10243" max="10243" width="10.75" style="4" customWidth="1"/>
    <col min="10244" max="10244" width="10.5" style="4" customWidth="1"/>
    <col min="10245" max="10245" width="10.25" style="4" customWidth="1"/>
    <col min="10246" max="10246" width="12.625" style="4" customWidth="1"/>
    <col min="10247" max="10247" width="12.5" style="4" customWidth="1"/>
    <col min="10248" max="10248" width="9" style="4" customWidth="1"/>
    <col min="10249" max="10249" width="7" style="4" customWidth="1"/>
    <col min="10250" max="10497" width="8.875" style="4"/>
    <col min="10498" max="10498" width="9.25" style="4" customWidth="1"/>
    <col min="10499" max="10499" width="10.75" style="4" customWidth="1"/>
    <col min="10500" max="10500" width="10.5" style="4" customWidth="1"/>
    <col min="10501" max="10501" width="10.25" style="4" customWidth="1"/>
    <col min="10502" max="10502" width="12.625" style="4" customWidth="1"/>
    <col min="10503" max="10503" width="12.5" style="4" customWidth="1"/>
    <col min="10504" max="10504" width="9" style="4" customWidth="1"/>
    <col min="10505" max="10505" width="7" style="4" customWidth="1"/>
    <col min="10506" max="10753" width="8.875" style="4"/>
    <col min="10754" max="10754" width="9.25" style="4" customWidth="1"/>
    <col min="10755" max="10755" width="10.75" style="4" customWidth="1"/>
    <col min="10756" max="10756" width="10.5" style="4" customWidth="1"/>
    <col min="10757" max="10757" width="10.25" style="4" customWidth="1"/>
    <col min="10758" max="10758" width="12.625" style="4" customWidth="1"/>
    <col min="10759" max="10759" width="12.5" style="4" customWidth="1"/>
    <col min="10760" max="10760" width="9" style="4" customWidth="1"/>
    <col min="10761" max="10761" width="7" style="4" customWidth="1"/>
    <col min="10762" max="11009" width="8.875" style="4"/>
    <col min="11010" max="11010" width="9.25" style="4" customWidth="1"/>
    <col min="11011" max="11011" width="10.75" style="4" customWidth="1"/>
    <col min="11012" max="11012" width="10.5" style="4" customWidth="1"/>
    <col min="11013" max="11013" width="10.25" style="4" customWidth="1"/>
    <col min="11014" max="11014" width="12.625" style="4" customWidth="1"/>
    <col min="11015" max="11015" width="12.5" style="4" customWidth="1"/>
    <col min="11016" max="11016" width="9" style="4" customWidth="1"/>
    <col min="11017" max="11017" width="7" style="4" customWidth="1"/>
    <col min="11018" max="11265" width="8.875" style="4"/>
    <col min="11266" max="11266" width="9.25" style="4" customWidth="1"/>
    <col min="11267" max="11267" width="10.75" style="4" customWidth="1"/>
    <col min="11268" max="11268" width="10.5" style="4" customWidth="1"/>
    <col min="11269" max="11269" width="10.25" style="4" customWidth="1"/>
    <col min="11270" max="11270" width="12.625" style="4" customWidth="1"/>
    <col min="11271" max="11271" width="12.5" style="4" customWidth="1"/>
    <col min="11272" max="11272" width="9" style="4" customWidth="1"/>
    <col min="11273" max="11273" width="7" style="4" customWidth="1"/>
    <col min="11274" max="11521" width="8.875" style="4"/>
    <col min="11522" max="11522" width="9.25" style="4" customWidth="1"/>
    <col min="11523" max="11523" width="10.75" style="4" customWidth="1"/>
    <col min="11524" max="11524" width="10.5" style="4" customWidth="1"/>
    <col min="11525" max="11525" width="10.25" style="4" customWidth="1"/>
    <col min="11526" max="11526" width="12.625" style="4" customWidth="1"/>
    <col min="11527" max="11527" width="12.5" style="4" customWidth="1"/>
    <col min="11528" max="11528" width="9" style="4" customWidth="1"/>
    <col min="11529" max="11529" width="7" style="4" customWidth="1"/>
    <col min="11530" max="11777" width="8.875" style="4"/>
    <col min="11778" max="11778" width="9.25" style="4" customWidth="1"/>
    <col min="11779" max="11779" width="10.75" style="4" customWidth="1"/>
    <col min="11780" max="11780" width="10.5" style="4" customWidth="1"/>
    <col min="11781" max="11781" width="10.25" style="4" customWidth="1"/>
    <col min="11782" max="11782" width="12.625" style="4" customWidth="1"/>
    <col min="11783" max="11783" width="12.5" style="4" customWidth="1"/>
    <col min="11784" max="11784" width="9" style="4" customWidth="1"/>
    <col min="11785" max="11785" width="7" style="4" customWidth="1"/>
    <col min="11786" max="12033" width="8.875" style="4"/>
    <col min="12034" max="12034" width="9.25" style="4" customWidth="1"/>
    <col min="12035" max="12035" width="10.75" style="4" customWidth="1"/>
    <col min="12036" max="12036" width="10.5" style="4" customWidth="1"/>
    <col min="12037" max="12037" width="10.25" style="4" customWidth="1"/>
    <col min="12038" max="12038" width="12.625" style="4" customWidth="1"/>
    <col min="12039" max="12039" width="12.5" style="4" customWidth="1"/>
    <col min="12040" max="12040" width="9" style="4" customWidth="1"/>
    <col min="12041" max="12041" width="7" style="4" customWidth="1"/>
    <col min="12042" max="12289" width="8.875" style="4"/>
    <col min="12290" max="12290" width="9.25" style="4" customWidth="1"/>
    <col min="12291" max="12291" width="10.75" style="4" customWidth="1"/>
    <col min="12292" max="12292" width="10.5" style="4" customWidth="1"/>
    <col min="12293" max="12293" width="10.25" style="4" customWidth="1"/>
    <col min="12294" max="12294" width="12.625" style="4" customWidth="1"/>
    <col min="12295" max="12295" width="12.5" style="4" customWidth="1"/>
    <col min="12296" max="12296" width="9" style="4" customWidth="1"/>
    <col min="12297" max="12297" width="7" style="4" customWidth="1"/>
    <col min="12298" max="12545" width="8.875" style="4"/>
    <col min="12546" max="12546" width="9.25" style="4" customWidth="1"/>
    <col min="12547" max="12547" width="10.75" style="4" customWidth="1"/>
    <col min="12548" max="12548" width="10.5" style="4" customWidth="1"/>
    <col min="12549" max="12549" width="10.25" style="4" customWidth="1"/>
    <col min="12550" max="12550" width="12.625" style="4" customWidth="1"/>
    <col min="12551" max="12551" width="12.5" style="4" customWidth="1"/>
    <col min="12552" max="12552" width="9" style="4" customWidth="1"/>
    <col min="12553" max="12553" width="7" style="4" customWidth="1"/>
    <col min="12554" max="12801" width="8.875" style="4"/>
    <col min="12802" max="12802" width="9.25" style="4" customWidth="1"/>
    <col min="12803" max="12803" width="10.75" style="4" customWidth="1"/>
    <col min="12804" max="12804" width="10.5" style="4" customWidth="1"/>
    <col min="12805" max="12805" width="10.25" style="4" customWidth="1"/>
    <col min="12806" max="12806" width="12.625" style="4" customWidth="1"/>
    <col min="12807" max="12807" width="12.5" style="4" customWidth="1"/>
    <col min="12808" max="12808" width="9" style="4" customWidth="1"/>
    <col min="12809" max="12809" width="7" style="4" customWidth="1"/>
    <col min="12810" max="13057" width="8.875" style="4"/>
    <col min="13058" max="13058" width="9.25" style="4" customWidth="1"/>
    <col min="13059" max="13059" width="10.75" style="4" customWidth="1"/>
    <col min="13060" max="13060" width="10.5" style="4" customWidth="1"/>
    <col min="13061" max="13061" width="10.25" style="4" customWidth="1"/>
    <col min="13062" max="13062" width="12.625" style="4" customWidth="1"/>
    <col min="13063" max="13063" width="12.5" style="4" customWidth="1"/>
    <col min="13064" max="13064" width="9" style="4" customWidth="1"/>
    <col min="13065" max="13065" width="7" style="4" customWidth="1"/>
    <col min="13066" max="13313" width="8.875" style="4"/>
    <col min="13314" max="13314" width="9.25" style="4" customWidth="1"/>
    <col min="13315" max="13315" width="10.75" style="4" customWidth="1"/>
    <col min="13316" max="13316" width="10.5" style="4" customWidth="1"/>
    <col min="13317" max="13317" width="10.25" style="4" customWidth="1"/>
    <col min="13318" max="13318" width="12.625" style="4" customWidth="1"/>
    <col min="13319" max="13319" width="12.5" style="4" customWidth="1"/>
    <col min="13320" max="13320" width="9" style="4" customWidth="1"/>
    <col min="13321" max="13321" width="7" style="4" customWidth="1"/>
    <col min="13322" max="13569" width="8.875" style="4"/>
    <col min="13570" max="13570" width="9.25" style="4" customWidth="1"/>
    <col min="13571" max="13571" width="10.75" style="4" customWidth="1"/>
    <col min="13572" max="13572" width="10.5" style="4" customWidth="1"/>
    <col min="13573" max="13573" width="10.25" style="4" customWidth="1"/>
    <col min="13574" max="13574" width="12.625" style="4" customWidth="1"/>
    <col min="13575" max="13575" width="12.5" style="4" customWidth="1"/>
    <col min="13576" max="13576" width="9" style="4" customWidth="1"/>
    <col min="13577" max="13577" width="7" style="4" customWidth="1"/>
    <col min="13578" max="13825" width="8.875" style="4"/>
    <col min="13826" max="13826" width="9.25" style="4" customWidth="1"/>
    <col min="13827" max="13827" width="10.75" style="4" customWidth="1"/>
    <col min="13828" max="13828" width="10.5" style="4" customWidth="1"/>
    <col min="13829" max="13829" width="10.25" style="4" customWidth="1"/>
    <col min="13830" max="13830" width="12.625" style="4" customWidth="1"/>
    <col min="13831" max="13831" width="12.5" style="4" customWidth="1"/>
    <col min="13832" max="13832" width="9" style="4" customWidth="1"/>
    <col min="13833" max="13833" width="7" style="4" customWidth="1"/>
    <col min="13834" max="14081" width="8.875" style="4"/>
    <col min="14082" max="14082" width="9.25" style="4" customWidth="1"/>
    <col min="14083" max="14083" width="10.75" style="4" customWidth="1"/>
    <col min="14084" max="14084" width="10.5" style="4" customWidth="1"/>
    <col min="14085" max="14085" width="10.25" style="4" customWidth="1"/>
    <col min="14086" max="14086" width="12.625" style="4" customWidth="1"/>
    <col min="14087" max="14087" width="12.5" style="4" customWidth="1"/>
    <col min="14088" max="14088" width="9" style="4" customWidth="1"/>
    <col min="14089" max="14089" width="7" style="4" customWidth="1"/>
    <col min="14090" max="14337" width="8.875" style="4"/>
    <col min="14338" max="14338" width="9.25" style="4" customWidth="1"/>
    <col min="14339" max="14339" width="10.75" style="4" customWidth="1"/>
    <col min="14340" max="14340" width="10.5" style="4" customWidth="1"/>
    <col min="14341" max="14341" width="10.25" style="4" customWidth="1"/>
    <col min="14342" max="14342" width="12.625" style="4" customWidth="1"/>
    <col min="14343" max="14343" width="12.5" style="4" customWidth="1"/>
    <col min="14344" max="14344" width="9" style="4" customWidth="1"/>
    <col min="14345" max="14345" width="7" style="4" customWidth="1"/>
    <col min="14346" max="14593" width="8.875" style="4"/>
    <col min="14594" max="14594" width="9.25" style="4" customWidth="1"/>
    <col min="14595" max="14595" width="10.75" style="4" customWidth="1"/>
    <col min="14596" max="14596" width="10.5" style="4" customWidth="1"/>
    <col min="14597" max="14597" width="10.25" style="4" customWidth="1"/>
    <col min="14598" max="14598" width="12.625" style="4" customWidth="1"/>
    <col min="14599" max="14599" width="12.5" style="4" customWidth="1"/>
    <col min="14600" max="14600" width="9" style="4" customWidth="1"/>
    <col min="14601" max="14601" width="7" style="4" customWidth="1"/>
    <col min="14602" max="14849" width="8.875" style="4"/>
    <col min="14850" max="14850" width="9.25" style="4" customWidth="1"/>
    <col min="14851" max="14851" width="10.75" style="4" customWidth="1"/>
    <col min="14852" max="14852" width="10.5" style="4" customWidth="1"/>
    <col min="14853" max="14853" width="10.25" style="4" customWidth="1"/>
    <col min="14854" max="14854" width="12.625" style="4" customWidth="1"/>
    <col min="14855" max="14855" width="12.5" style="4" customWidth="1"/>
    <col min="14856" max="14856" width="9" style="4" customWidth="1"/>
    <col min="14857" max="14857" width="7" style="4" customWidth="1"/>
    <col min="14858" max="15105" width="8.875" style="4"/>
    <col min="15106" max="15106" width="9.25" style="4" customWidth="1"/>
    <col min="15107" max="15107" width="10.75" style="4" customWidth="1"/>
    <col min="15108" max="15108" width="10.5" style="4" customWidth="1"/>
    <col min="15109" max="15109" width="10.25" style="4" customWidth="1"/>
    <col min="15110" max="15110" width="12.625" style="4" customWidth="1"/>
    <col min="15111" max="15111" width="12.5" style="4" customWidth="1"/>
    <col min="15112" max="15112" width="9" style="4" customWidth="1"/>
    <col min="15113" max="15113" width="7" style="4" customWidth="1"/>
    <col min="15114" max="15361" width="8.875" style="4"/>
    <col min="15362" max="15362" width="9.25" style="4" customWidth="1"/>
    <col min="15363" max="15363" width="10.75" style="4" customWidth="1"/>
    <col min="15364" max="15364" width="10.5" style="4" customWidth="1"/>
    <col min="15365" max="15365" width="10.25" style="4" customWidth="1"/>
    <col min="15366" max="15366" width="12.625" style="4" customWidth="1"/>
    <col min="15367" max="15367" width="12.5" style="4" customWidth="1"/>
    <col min="15368" max="15368" width="9" style="4" customWidth="1"/>
    <col min="15369" max="15369" width="7" style="4" customWidth="1"/>
    <col min="15370" max="15617" width="8.875" style="4"/>
    <col min="15618" max="15618" width="9.25" style="4" customWidth="1"/>
    <col min="15619" max="15619" width="10.75" style="4" customWidth="1"/>
    <col min="15620" max="15620" width="10.5" style="4" customWidth="1"/>
    <col min="15621" max="15621" width="10.25" style="4" customWidth="1"/>
    <col min="15622" max="15622" width="12.625" style="4" customWidth="1"/>
    <col min="15623" max="15623" width="12.5" style="4" customWidth="1"/>
    <col min="15624" max="15624" width="9" style="4" customWidth="1"/>
    <col min="15625" max="15625" width="7" style="4" customWidth="1"/>
    <col min="15626" max="15873" width="8.875" style="4"/>
    <col min="15874" max="15874" width="9.25" style="4" customWidth="1"/>
    <col min="15875" max="15875" width="10.75" style="4" customWidth="1"/>
    <col min="15876" max="15876" width="10.5" style="4" customWidth="1"/>
    <col min="15877" max="15877" width="10.25" style="4" customWidth="1"/>
    <col min="15878" max="15878" width="12.625" style="4" customWidth="1"/>
    <col min="15879" max="15879" width="12.5" style="4" customWidth="1"/>
    <col min="15880" max="15880" width="9" style="4" customWidth="1"/>
    <col min="15881" max="15881" width="7" style="4" customWidth="1"/>
    <col min="15882" max="16129" width="8.875" style="4"/>
    <col min="16130" max="16130" width="9.25" style="4" customWidth="1"/>
    <col min="16131" max="16131" width="10.75" style="4" customWidth="1"/>
    <col min="16132" max="16132" width="10.5" style="4" customWidth="1"/>
    <col min="16133" max="16133" width="10.25" style="4" customWidth="1"/>
    <col min="16134" max="16134" width="12.625" style="4" customWidth="1"/>
    <col min="16135" max="16135" width="12.5" style="4" customWidth="1"/>
    <col min="16136" max="16136" width="9" style="4" customWidth="1"/>
    <col min="16137" max="16137" width="7" style="4" customWidth="1"/>
    <col min="16138" max="16384" width="8.875" style="4"/>
  </cols>
  <sheetData>
    <row r="1" spans="2:9" ht="15" customHeight="1"/>
    <row r="2" spans="2:9" ht="24" customHeight="1">
      <c r="B2" s="838" t="s">
        <v>454</v>
      </c>
      <c r="C2" s="839"/>
      <c r="D2" s="839"/>
      <c r="E2" s="839"/>
      <c r="F2" s="839"/>
      <c r="G2" s="839"/>
      <c r="H2" s="839"/>
      <c r="I2" s="839"/>
    </row>
    <row r="3" spans="2:9" ht="22.5" customHeight="1" thickBot="1">
      <c r="B3" s="3" t="s">
        <v>453</v>
      </c>
    </row>
    <row r="4" spans="2:9" s="202" customFormat="1" ht="22.5" customHeight="1" thickBot="1">
      <c r="B4" s="208" t="s">
        <v>329</v>
      </c>
      <c r="C4" s="207" t="s">
        <v>328</v>
      </c>
      <c r="D4" s="206" t="s">
        <v>327</v>
      </c>
      <c r="E4" s="204" t="s">
        <v>326</v>
      </c>
      <c r="F4" s="205" t="s">
        <v>325</v>
      </c>
      <c r="G4" s="205" t="s">
        <v>324</v>
      </c>
      <c r="H4" s="204" t="s">
        <v>323</v>
      </c>
      <c r="I4" s="203" t="s">
        <v>322</v>
      </c>
    </row>
    <row r="5" spans="2:9" ht="22.5" customHeight="1">
      <c r="B5" s="201">
        <v>73001</v>
      </c>
      <c r="C5" s="200" t="s">
        <v>321</v>
      </c>
      <c r="D5" s="199"/>
      <c r="E5" s="198"/>
      <c r="F5" s="198"/>
      <c r="G5" s="198"/>
      <c r="H5" s="193" t="e">
        <f t="shared" ref="H5:H13" si="0">AVERAGE(D5:G5)</f>
        <v>#DIV/0!</v>
      </c>
      <c r="I5" s="192" t="e">
        <f t="shared" ref="I5:I12" si="1">RANK(H5,$H$5:$H$12)</f>
        <v>#DIV/0!</v>
      </c>
    </row>
    <row r="6" spans="2:9" ht="22.5" customHeight="1">
      <c r="B6" s="197">
        <v>73002</v>
      </c>
      <c r="C6" s="196" t="s">
        <v>320</v>
      </c>
      <c r="D6" s="195"/>
      <c r="E6" s="194"/>
      <c r="F6" s="194"/>
      <c r="G6" s="194"/>
      <c r="H6" s="193" t="e">
        <f t="shared" si="0"/>
        <v>#DIV/0!</v>
      </c>
      <c r="I6" s="192" t="e">
        <f t="shared" si="1"/>
        <v>#DIV/0!</v>
      </c>
    </row>
    <row r="7" spans="2:9" ht="22.5" customHeight="1">
      <c r="B7" s="197">
        <v>73003</v>
      </c>
      <c r="C7" s="196" t="s">
        <v>319</v>
      </c>
      <c r="D7" s="195"/>
      <c r="E7" s="194"/>
      <c r="F7" s="194"/>
      <c r="G7" s="194"/>
      <c r="H7" s="193" t="e">
        <f t="shared" si="0"/>
        <v>#DIV/0!</v>
      </c>
      <c r="I7" s="192" t="e">
        <f t="shared" si="1"/>
        <v>#DIV/0!</v>
      </c>
    </row>
    <row r="8" spans="2:9" ht="22.5" customHeight="1">
      <c r="B8" s="197">
        <v>73004</v>
      </c>
      <c r="C8" s="196" t="s">
        <v>318</v>
      </c>
      <c r="D8" s="195"/>
      <c r="E8" s="194"/>
      <c r="F8" s="194"/>
      <c r="G8" s="194"/>
      <c r="H8" s="193" t="e">
        <f t="shared" si="0"/>
        <v>#DIV/0!</v>
      </c>
      <c r="I8" s="192" t="e">
        <f t="shared" si="1"/>
        <v>#DIV/0!</v>
      </c>
    </row>
    <row r="9" spans="2:9" ht="22.5" customHeight="1">
      <c r="B9" s="197">
        <v>73005</v>
      </c>
      <c r="C9" s="196" t="s">
        <v>317</v>
      </c>
      <c r="D9" s="195"/>
      <c r="E9" s="194"/>
      <c r="F9" s="194"/>
      <c r="G9" s="194"/>
      <c r="H9" s="193" t="e">
        <f t="shared" si="0"/>
        <v>#DIV/0!</v>
      </c>
      <c r="I9" s="192" t="e">
        <f t="shared" si="1"/>
        <v>#DIV/0!</v>
      </c>
    </row>
    <row r="10" spans="2:9" ht="22.5" customHeight="1">
      <c r="B10" s="197">
        <v>73006</v>
      </c>
      <c r="C10" s="196" t="s">
        <v>316</v>
      </c>
      <c r="D10" s="195"/>
      <c r="E10" s="194"/>
      <c r="F10" s="194"/>
      <c r="G10" s="194"/>
      <c r="H10" s="193" t="e">
        <f t="shared" si="0"/>
        <v>#DIV/0!</v>
      </c>
      <c r="I10" s="192" t="e">
        <f t="shared" si="1"/>
        <v>#DIV/0!</v>
      </c>
    </row>
    <row r="11" spans="2:9" ht="22.5" customHeight="1">
      <c r="B11" s="197">
        <v>73007</v>
      </c>
      <c r="C11" s="196" t="s">
        <v>315</v>
      </c>
      <c r="D11" s="195"/>
      <c r="E11" s="194"/>
      <c r="F11" s="194"/>
      <c r="G11" s="194"/>
      <c r="H11" s="193" t="e">
        <f t="shared" si="0"/>
        <v>#DIV/0!</v>
      </c>
      <c r="I11" s="192" t="e">
        <f t="shared" si="1"/>
        <v>#DIV/0!</v>
      </c>
    </row>
    <row r="12" spans="2:9" ht="22.5" customHeight="1" thickBot="1">
      <c r="B12" s="191">
        <v>73008</v>
      </c>
      <c r="C12" s="190" t="s">
        <v>314</v>
      </c>
      <c r="D12" s="189"/>
      <c r="E12" s="188"/>
      <c r="F12" s="188"/>
      <c r="G12" s="188"/>
      <c r="H12" s="187" t="e">
        <f t="shared" si="0"/>
        <v>#DIV/0!</v>
      </c>
      <c r="I12" s="186" t="e">
        <f t="shared" si="1"/>
        <v>#DIV/0!</v>
      </c>
    </row>
    <row r="13" spans="2:9" ht="22.5" customHeight="1">
      <c r="B13" s="840" t="s">
        <v>313</v>
      </c>
      <c r="C13" s="841"/>
      <c r="D13" s="185" t="e">
        <f>AVERAGE(D5:D12)</f>
        <v>#DIV/0!</v>
      </c>
      <c r="E13" s="185" t="e">
        <f>AVERAGE(E5:E12)</f>
        <v>#DIV/0!</v>
      </c>
      <c r="F13" s="185" t="e">
        <f>AVERAGE(F5:F12)</f>
        <v>#DIV/0!</v>
      </c>
      <c r="G13" s="185" t="e">
        <f>AVERAGE(G5:G12)</f>
        <v>#DIV/0!</v>
      </c>
      <c r="H13" s="185" t="e">
        <f t="shared" si="0"/>
        <v>#DIV/0!</v>
      </c>
      <c r="I13" s="184"/>
    </row>
    <row r="14" spans="2:9" ht="22.5" customHeight="1">
      <c r="B14" s="842" t="s">
        <v>312</v>
      </c>
      <c r="C14" s="843"/>
      <c r="D14" s="308" t="e">
        <f>MAX(D5:D13)</f>
        <v>#DIV/0!</v>
      </c>
      <c r="E14" s="308" t="e">
        <f>MAX(E5:E13)</f>
        <v>#DIV/0!</v>
      </c>
      <c r="F14" s="308" t="e">
        <f>MAX(F5:F13)</f>
        <v>#DIV/0!</v>
      </c>
      <c r="G14" s="308" t="e">
        <f>MAX(G5:G13)</f>
        <v>#DIV/0!</v>
      </c>
      <c r="H14" s="183" t="e">
        <f>MAX(H5:H13)</f>
        <v>#DIV/0!</v>
      </c>
      <c r="I14" s="182"/>
    </row>
    <row r="15" spans="2:9" ht="22.5" customHeight="1" thickBot="1">
      <c r="B15" s="844" t="s">
        <v>311</v>
      </c>
      <c r="C15" s="845"/>
      <c r="D15" s="307" t="e">
        <f>MIN(D5:D14)</f>
        <v>#DIV/0!</v>
      </c>
      <c r="E15" s="307" t="e">
        <f>MIN(E5:E14)</f>
        <v>#DIV/0!</v>
      </c>
      <c r="F15" s="307" t="e">
        <f>MIN(F5:F14)</f>
        <v>#DIV/0!</v>
      </c>
      <c r="G15" s="307" t="e">
        <f>MIN(G5:G14)</f>
        <v>#DIV/0!</v>
      </c>
      <c r="H15" s="181" t="e">
        <f>MIN(H5:H14)</f>
        <v>#DIV/0!</v>
      </c>
      <c r="I15" s="180"/>
    </row>
    <row r="17" spans="2:3" ht="16.5">
      <c r="B17" s="306"/>
      <c r="C17" s="305"/>
    </row>
  </sheetData>
  <mergeCells count="4">
    <mergeCell ref="B2:I2"/>
    <mergeCell ref="B13:C13"/>
    <mergeCell ref="B14:C14"/>
    <mergeCell ref="B15:C15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"/>
  <dimension ref="B1:I17"/>
  <sheetViews>
    <sheetView workbookViewId="0"/>
  </sheetViews>
  <sheetFormatPr defaultColWidth="8.875" defaultRowHeight="15.75"/>
  <cols>
    <col min="1" max="1" width="1.875" style="4" customWidth="1"/>
    <col min="2" max="9" width="10.25" style="4" customWidth="1"/>
    <col min="10" max="10" width="3" style="4" customWidth="1"/>
    <col min="11" max="11" width="8.25" style="4" customWidth="1"/>
    <col min="12" max="12" width="8.125" style="4" customWidth="1"/>
    <col min="13" max="257" width="8.875" style="4"/>
    <col min="258" max="258" width="9.25" style="4" customWidth="1"/>
    <col min="259" max="259" width="10.75" style="4" customWidth="1"/>
    <col min="260" max="260" width="10.5" style="4" customWidth="1"/>
    <col min="261" max="261" width="10.25" style="4" customWidth="1"/>
    <col min="262" max="262" width="12.625" style="4" customWidth="1"/>
    <col min="263" max="263" width="12.5" style="4" customWidth="1"/>
    <col min="264" max="264" width="9" style="4" customWidth="1"/>
    <col min="265" max="265" width="7" style="4" customWidth="1"/>
    <col min="266" max="513" width="8.875" style="4"/>
    <col min="514" max="514" width="9.25" style="4" customWidth="1"/>
    <col min="515" max="515" width="10.75" style="4" customWidth="1"/>
    <col min="516" max="516" width="10.5" style="4" customWidth="1"/>
    <col min="517" max="517" width="10.25" style="4" customWidth="1"/>
    <col min="518" max="518" width="12.625" style="4" customWidth="1"/>
    <col min="519" max="519" width="12.5" style="4" customWidth="1"/>
    <col min="520" max="520" width="9" style="4" customWidth="1"/>
    <col min="521" max="521" width="7" style="4" customWidth="1"/>
    <col min="522" max="769" width="8.875" style="4"/>
    <col min="770" max="770" width="9.25" style="4" customWidth="1"/>
    <col min="771" max="771" width="10.75" style="4" customWidth="1"/>
    <col min="772" max="772" width="10.5" style="4" customWidth="1"/>
    <col min="773" max="773" width="10.25" style="4" customWidth="1"/>
    <col min="774" max="774" width="12.625" style="4" customWidth="1"/>
    <col min="775" max="775" width="12.5" style="4" customWidth="1"/>
    <col min="776" max="776" width="9" style="4" customWidth="1"/>
    <col min="777" max="777" width="7" style="4" customWidth="1"/>
    <col min="778" max="1025" width="8.875" style="4"/>
    <col min="1026" max="1026" width="9.25" style="4" customWidth="1"/>
    <col min="1027" max="1027" width="10.75" style="4" customWidth="1"/>
    <col min="1028" max="1028" width="10.5" style="4" customWidth="1"/>
    <col min="1029" max="1029" width="10.25" style="4" customWidth="1"/>
    <col min="1030" max="1030" width="12.625" style="4" customWidth="1"/>
    <col min="1031" max="1031" width="12.5" style="4" customWidth="1"/>
    <col min="1032" max="1032" width="9" style="4" customWidth="1"/>
    <col min="1033" max="1033" width="7" style="4" customWidth="1"/>
    <col min="1034" max="1281" width="8.875" style="4"/>
    <col min="1282" max="1282" width="9.25" style="4" customWidth="1"/>
    <col min="1283" max="1283" width="10.75" style="4" customWidth="1"/>
    <col min="1284" max="1284" width="10.5" style="4" customWidth="1"/>
    <col min="1285" max="1285" width="10.25" style="4" customWidth="1"/>
    <col min="1286" max="1286" width="12.625" style="4" customWidth="1"/>
    <col min="1287" max="1287" width="12.5" style="4" customWidth="1"/>
    <col min="1288" max="1288" width="9" style="4" customWidth="1"/>
    <col min="1289" max="1289" width="7" style="4" customWidth="1"/>
    <col min="1290" max="1537" width="8.875" style="4"/>
    <col min="1538" max="1538" width="9.25" style="4" customWidth="1"/>
    <col min="1539" max="1539" width="10.75" style="4" customWidth="1"/>
    <col min="1540" max="1540" width="10.5" style="4" customWidth="1"/>
    <col min="1541" max="1541" width="10.25" style="4" customWidth="1"/>
    <col min="1542" max="1542" width="12.625" style="4" customWidth="1"/>
    <col min="1543" max="1543" width="12.5" style="4" customWidth="1"/>
    <col min="1544" max="1544" width="9" style="4" customWidth="1"/>
    <col min="1545" max="1545" width="7" style="4" customWidth="1"/>
    <col min="1546" max="1793" width="8.875" style="4"/>
    <col min="1794" max="1794" width="9.25" style="4" customWidth="1"/>
    <col min="1795" max="1795" width="10.75" style="4" customWidth="1"/>
    <col min="1796" max="1796" width="10.5" style="4" customWidth="1"/>
    <col min="1797" max="1797" width="10.25" style="4" customWidth="1"/>
    <col min="1798" max="1798" width="12.625" style="4" customWidth="1"/>
    <col min="1799" max="1799" width="12.5" style="4" customWidth="1"/>
    <col min="1800" max="1800" width="9" style="4" customWidth="1"/>
    <col min="1801" max="1801" width="7" style="4" customWidth="1"/>
    <col min="1802" max="2049" width="8.875" style="4"/>
    <col min="2050" max="2050" width="9.25" style="4" customWidth="1"/>
    <col min="2051" max="2051" width="10.75" style="4" customWidth="1"/>
    <col min="2052" max="2052" width="10.5" style="4" customWidth="1"/>
    <col min="2053" max="2053" width="10.25" style="4" customWidth="1"/>
    <col min="2054" max="2054" width="12.625" style="4" customWidth="1"/>
    <col min="2055" max="2055" width="12.5" style="4" customWidth="1"/>
    <col min="2056" max="2056" width="9" style="4" customWidth="1"/>
    <col min="2057" max="2057" width="7" style="4" customWidth="1"/>
    <col min="2058" max="2305" width="8.875" style="4"/>
    <col min="2306" max="2306" width="9.25" style="4" customWidth="1"/>
    <col min="2307" max="2307" width="10.75" style="4" customWidth="1"/>
    <col min="2308" max="2308" width="10.5" style="4" customWidth="1"/>
    <col min="2309" max="2309" width="10.25" style="4" customWidth="1"/>
    <col min="2310" max="2310" width="12.625" style="4" customWidth="1"/>
    <col min="2311" max="2311" width="12.5" style="4" customWidth="1"/>
    <col min="2312" max="2312" width="9" style="4" customWidth="1"/>
    <col min="2313" max="2313" width="7" style="4" customWidth="1"/>
    <col min="2314" max="2561" width="8.875" style="4"/>
    <col min="2562" max="2562" width="9.25" style="4" customWidth="1"/>
    <col min="2563" max="2563" width="10.75" style="4" customWidth="1"/>
    <col min="2564" max="2564" width="10.5" style="4" customWidth="1"/>
    <col min="2565" max="2565" width="10.25" style="4" customWidth="1"/>
    <col min="2566" max="2566" width="12.625" style="4" customWidth="1"/>
    <col min="2567" max="2567" width="12.5" style="4" customWidth="1"/>
    <col min="2568" max="2568" width="9" style="4" customWidth="1"/>
    <col min="2569" max="2569" width="7" style="4" customWidth="1"/>
    <col min="2570" max="2817" width="8.875" style="4"/>
    <col min="2818" max="2818" width="9.25" style="4" customWidth="1"/>
    <col min="2819" max="2819" width="10.75" style="4" customWidth="1"/>
    <col min="2820" max="2820" width="10.5" style="4" customWidth="1"/>
    <col min="2821" max="2821" width="10.25" style="4" customWidth="1"/>
    <col min="2822" max="2822" width="12.625" style="4" customWidth="1"/>
    <col min="2823" max="2823" width="12.5" style="4" customWidth="1"/>
    <col min="2824" max="2824" width="9" style="4" customWidth="1"/>
    <col min="2825" max="2825" width="7" style="4" customWidth="1"/>
    <col min="2826" max="3073" width="8.875" style="4"/>
    <col min="3074" max="3074" width="9.25" style="4" customWidth="1"/>
    <col min="3075" max="3075" width="10.75" style="4" customWidth="1"/>
    <col min="3076" max="3076" width="10.5" style="4" customWidth="1"/>
    <col min="3077" max="3077" width="10.25" style="4" customWidth="1"/>
    <col min="3078" max="3078" width="12.625" style="4" customWidth="1"/>
    <col min="3079" max="3079" width="12.5" style="4" customWidth="1"/>
    <col min="3080" max="3080" width="9" style="4" customWidth="1"/>
    <col min="3081" max="3081" width="7" style="4" customWidth="1"/>
    <col min="3082" max="3329" width="8.875" style="4"/>
    <col min="3330" max="3330" width="9.25" style="4" customWidth="1"/>
    <col min="3331" max="3331" width="10.75" style="4" customWidth="1"/>
    <col min="3332" max="3332" width="10.5" style="4" customWidth="1"/>
    <col min="3333" max="3333" width="10.25" style="4" customWidth="1"/>
    <col min="3334" max="3334" width="12.625" style="4" customWidth="1"/>
    <col min="3335" max="3335" width="12.5" style="4" customWidth="1"/>
    <col min="3336" max="3336" width="9" style="4" customWidth="1"/>
    <col min="3337" max="3337" width="7" style="4" customWidth="1"/>
    <col min="3338" max="3585" width="8.875" style="4"/>
    <col min="3586" max="3586" width="9.25" style="4" customWidth="1"/>
    <col min="3587" max="3587" width="10.75" style="4" customWidth="1"/>
    <col min="3588" max="3588" width="10.5" style="4" customWidth="1"/>
    <col min="3589" max="3589" width="10.25" style="4" customWidth="1"/>
    <col min="3590" max="3590" width="12.625" style="4" customWidth="1"/>
    <col min="3591" max="3591" width="12.5" style="4" customWidth="1"/>
    <col min="3592" max="3592" width="9" style="4" customWidth="1"/>
    <col min="3593" max="3593" width="7" style="4" customWidth="1"/>
    <col min="3594" max="3841" width="8.875" style="4"/>
    <col min="3842" max="3842" width="9.25" style="4" customWidth="1"/>
    <col min="3843" max="3843" width="10.75" style="4" customWidth="1"/>
    <col min="3844" max="3844" width="10.5" style="4" customWidth="1"/>
    <col min="3845" max="3845" width="10.25" style="4" customWidth="1"/>
    <col min="3846" max="3846" width="12.625" style="4" customWidth="1"/>
    <col min="3847" max="3847" width="12.5" style="4" customWidth="1"/>
    <col min="3848" max="3848" width="9" style="4" customWidth="1"/>
    <col min="3849" max="3849" width="7" style="4" customWidth="1"/>
    <col min="3850" max="4097" width="8.875" style="4"/>
    <col min="4098" max="4098" width="9.25" style="4" customWidth="1"/>
    <col min="4099" max="4099" width="10.75" style="4" customWidth="1"/>
    <col min="4100" max="4100" width="10.5" style="4" customWidth="1"/>
    <col min="4101" max="4101" width="10.25" style="4" customWidth="1"/>
    <col min="4102" max="4102" width="12.625" style="4" customWidth="1"/>
    <col min="4103" max="4103" width="12.5" style="4" customWidth="1"/>
    <col min="4104" max="4104" width="9" style="4" customWidth="1"/>
    <col min="4105" max="4105" width="7" style="4" customWidth="1"/>
    <col min="4106" max="4353" width="8.875" style="4"/>
    <col min="4354" max="4354" width="9.25" style="4" customWidth="1"/>
    <col min="4355" max="4355" width="10.75" style="4" customWidth="1"/>
    <col min="4356" max="4356" width="10.5" style="4" customWidth="1"/>
    <col min="4357" max="4357" width="10.25" style="4" customWidth="1"/>
    <col min="4358" max="4358" width="12.625" style="4" customWidth="1"/>
    <col min="4359" max="4359" width="12.5" style="4" customWidth="1"/>
    <col min="4360" max="4360" width="9" style="4" customWidth="1"/>
    <col min="4361" max="4361" width="7" style="4" customWidth="1"/>
    <col min="4362" max="4609" width="8.875" style="4"/>
    <col min="4610" max="4610" width="9.25" style="4" customWidth="1"/>
    <col min="4611" max="4611" width="10.75" style="4" customWidth="1"/>
    <col min="4612" max="4612" width="10.5" style="4" customWidth="1"/>
    <col min="4613" max="4613" width="10.25" style="4" customWidth="1"/>
    <col min="4614" max="4614" width="12.625" style="4" customWidth="1"/>
    <col min="4615" max="4615" width="12.5" style="4" customWidth="1"/>
    <col min="4616" max="4616" width="9" style="4" customWidth="1"/>
    <col min="4617" max="4617" width="7" style="4" customWidth="1"/>
    <col min="4618" max="4865" width="8.875" style="4"/>
    <col min="4866" max="4866" width="9.25" style="4" customWidth="1"/>
    <col min="4867" max="4867" width="10.75" style="4" customWidth="1"/>
    <col min="4868" max="4868" width="10.5" style="4" customWidth="1"/>
    <col min="4869" max="4869" width="10.25" style="4" customWidth="1"/>
    <col min="4870" max="4870" width="12.625" style="4" customWidth="1"/>
    <col min="4871" max="4871" width="12.5" style="4" customWidth="1"/>
    <col min="4872" max="4872" width="9" style="4" customWidth="1"/>
    <col min="4873" max="4873" width="7" style="4" customWidth="1"/>
    <col min="4874" max="5121" width="8.875" style="4"/>
    <col min="5122" max="5122" width="9.25" style="4" customWidth="1"/>
    <col min="5123" max="5123" width="10.75" style="4" customWidth="1"/>
    <col min="5124" max="5124" width="10.5" style="4" customWidth="1"/>
    <col min="5125" max="5125" width="10.25" style="4" customWidth="1"/>
    <col min="5126" max="5126" width="12.625" style="4" customWidth="1"/>
    <col min="5127" max="5127" width="12.5" style="4" customWidth="1"/>
    <col min="5128" max="5128" width="9" style="4" customWidth="1"/>
    <col min="5129" max="5129" width="7" style="4" customWidth="1"/>
    <col min="5130" max="5377" width="8.875" style="4"/>
    <col min="5378" max="5378" width="9.25" style="4" customWidth="1"/>
    <col min="5379" max="5379" width="10.75" style="4" customWidth="1"/>
    <col min="5380" max="5380" width="10.5" style="4" customWidth="1"/>
    <col min="5381" max="5381" width="10.25" style="4" customWidth="1"/>
    <col min="5382" max="5382" width="12.625" style="4" customWidth="1"/>
    <col min="5383" max="5383" width="12.5" style="4" customWidth="1"/>
    <col min="5384" max="5384" width="9" style="4" customWidth="1"/>
    <col min="5385" max="5385" width="7" style="4" customWidth="1"/>
    <col min="5386" max="5633" width="8.875" style="4"/>
    <col min="5634" max="5634" width="9.25" style="4" customWidth="1"/>
    <col min="5635" max="5635" width="10.75" style="4" customWidth="1"/>
    <col min="5636" max="5636" width="10.5" style="4" customWidth="1"/>
    <col min="5637" max="5637" width="10.25" style="4" customWidth="1"/>
    <col min="5638" max="5638" width="12.625" style="4" customWidth="1"/>
    <col min="5639" max="5639" width="12.5" style="4" customWidth="1"/>
    <col min="5640" max="5640" width="9" style="4" customWidth="1"/>
    <col min="5641" max="5641" width="7" style="4" customWidth="1"/>
    <col min="5642" max="5889" width="8.875" style="4"/>
    <col min="5890" max="5890" width="9.25" style="4" customWidth="1"/>
    <col min="5891" max="5891" width="10.75" style="4" customWidth="1"/>
    <col min="5892" max="5892" width="10.5" style="4" customWidth="1"/>
    <col min="5893" max="5893" width="10.25" style="4" customWidth="1"/>
    <col min="5894" max="5894" width="12.625" style="4" customWidth="1"/>
    <col min="5895" max="5895" width="12.5" style="4" customWidth="1"/>
    <col min="5896" max="5896" width="9" style="4" customWidth="1"/>
    <col min="5897" max="5897" width="7" style="4" customWidth="1"/>
    <col min="5898" max="6145" width="8.875" style="4"/>
    <col min="6146" max="6146" width="9.25" style="4" customWidth="1"/>
    <col min="6147" max="6147" width="10.75" style="4" customWidth="1"/>
    <col min="6148" max="6148" width="10.5" style="4" customWidth="1"/>
    <col min="6149" max="6149" width="10.25" style="4" customWidth="1"/>
    <col min="6150" max="6150" width="12.625" style="4" customWidth="1"/>
    <col min="6151" max="6151" width="12.5" style="4" customWidth="1"/>
    <col min="6152" max="6152" width="9" style="4" customWidth="1"/>
    <col min="6153" max="6153" width="7" style="4" customWidth="1"/>
    <col min="6154" max="6401" width="8.875" style="4"/>
    <col min="6402" max="6402" width="9.25" style="4" customWidth="1"/>
    <col min="6403" max="6403" width="10.75" style="4" customWidth="1"/>
    <col min="6404" max="6404" width="10.5" style="4" customWidth="1"/>
    <col min="6405" max="6405" width="10.25" style="4" customWidth="1"/>
    <col min="6406" max="6406" width="12.625" style="4" customWidth="1"/>
    <col min="6407" max="6407" width="12.5" style="4" customWidth="1"/>
    <col min="6408" max="6408" width="9" style="4" customWidth="1"/>
    <col min="6409" max="6409" width="7" style="4" customWidth="1"/>
    <col min="6410" max="6657" width="8.875" style="4"/>
    <col min="6658" max="6658" width="9.25" style="4" customWidth="1"/>
    <col min="6659" max="6659" width="10.75" style="4" customWidth="1"/>
    <col min="6660" max="6660" width="10.5" style="4" customWidth="1"/>
    <col min="6661" max="6661" width="10.25" style="4" customWidth="1"/>
    <col min="6662" max="6662" width="12.625" style="4" customWidth="1"/>
    <col min="6663" max="6663" width="12.5" style="4" customWidth="1"/>
    <col min="6664" max="6664" width="9" style="4" customWidth="1"/>
    <col min="6665" max="6665" width="7" style="4" customWidth="1"/>
    <col min="6666" max="6913" width="8.875" style="4"/>
    <col min="6914" max="6914" width="9.25" style="4" customWidth="1"/>
    <col min="6915" max="6915" width="10.75" style="4" customWidth="1"/>
    <col min="6916" max="6916" width="10.5" style="4" customWidth="1"/>
    <col min="6917" max="6917" width="10.25" style="4" customWidth="1"/>
    <col min="6918" max="6918" width="12.625" style="4" customWidth="1"/>
    <col min="6919" max="6919" width="12.5" style="4" customWidth="1"/>
    <col min="6920" max="6920" width="9" style="4" customWidth="1"/>
    <col min="6921" max="6921" width="7" style="4" customWidth="1"/>
    <col min="6922" max="7169" width="8.875" style="4"/>
    <col min="7170" max="7170" width="9.25" style="4" customWidth="1"/>
    <col min="7171" max="7171" width="10.75" style="4" customWidth="1"/>
    <col min="7172" max="7172" width="10.5" style="4" customWidth="1"/>
    <col min="7173" max="7173" width="10.25" style="4" customWidth="1"/>
    <col min="7174" max="7174" width="12.625" style="4" customWidth="1"/>
    <col min="7175" max="7175" width="12.5" style="4" customWidth="1"/>
    <col min="7176" max="7176" width="9" style="4" customWidth="1"/>
    <col min="7177" max="7177" width="7" style="4" customWidth="1"/>
    <col min="7178" max="7425" width="8.875" style="4"/>
    <col min="7426" max="7426" width="9.25" style="4" customWidth="1"/>
    <col min="7427" max="7427" width="10.75" style="4" customWidth="1"/>
    <col min="7428" max="7428" width="10.5" style="4" customWidth="1"/>
    <col min="7429" max="7429" width="10.25" style="4" customWidth="1"/>
    <col min="7430" max="7430" width="12.625" style="4" customWidth="1"/>
    <col min="7431" max="7431" width="12.5" style="4" customWidth="1"/>
    <col min="7432" max="7432" width="9" style="4" customWidth="1"/>
    <col min="7433" max="7433" width="7" style="4" customWidth="1"/>
    <col min="7434" max="7681" width="8.875" style="4"/>
    <col min="7682" max="7682" width="9.25" style="4" customWidth="1"/>
    <col min="7683" max="7683" width="10.75" style="4" customWidth="1"/>
    <col min="7684" max="7684" width="10.5" style="4" customWidth="1"/>
    <col min="7685" max="7685" width="10.25" style="4" customWidth="1"/>
    <col min="7686" max="7686" width="12.625" style="4" customWidth="1"/>
    <col min="7687" max="7687" width="12.5" style="4" customWidth="1"/>
    <col min="7688" max="7688" width="9" style="4" customWidth="1"/>
    <col min="7689" max="7689" width="7" style="4" customWidth="1"/>
    <col min="7690" max="7937" width="8.875" style="4"/>
    <col min="7938" max="7938" width="9.25" style="4" customWidth="1"/>
    <col min="7939" max="7939" width="10.75" style="4" customWidth="1"/>
    <col min="7940" max="7940" width="10.5" style="4" customWidth="1"/>
    <col min="7941" max="7941" width="10.25" style="4" customWidth="1"/>
    <col min="7942" max="7942" width="12.625" style="4" customWidth="1"/>
    <col min="7943" max="7943" width="12.5" style="4" customWidth="1"/>
    <col min="7944" max="7944" width="9" style="4" customWidth="1"/>
    <col min="7945" max="7945" width="7" style="4" customWidth="1"/>
    <col min="7946" max="8193" width="8.875" style="4"/>
    <col min="8194" max="8194" width="9.25" style="4" customWidth="1"/>
    <col min="8195" max="8195" width="10.75" style="4" customWidth="1"/>
    <col min="8196" max="8196" width="10.5" style="4" customWidth="1"/>
    <col min="8197" max="8197" width="10.25" style="4" customWidth="1"/>
    <col min="8198" max="8198" width="12.625" style="4" customWidth="1"/>
    <col min="8199" max="8199" width="12.5" style="4" customWidth="1"/>
    <col min="8200" max="8200" width="9" style="4" customWidth="1"/>
    <col min="8201" max="8201" width="7" style="4" customWidth="1"/>
    <col min="8202" max="8449" width="8.875" style="4"/>
    <col min="8450" max="8450" width="9.25" style="4" customWidth="1"/>
    <col min="8451" max="8451" width="10.75" style="4" customWidth="1"/>
    <col min="8452" max="8452" width="10.5" style="4" customWidth="1"/>
    <col min="8453" max="8453" width="10.25" style="4" customWidth="1"/>
    <col min="8454" max="8454" width="12.625" style="4" customWidth="1"/>
    <col min="8455" max="8455" width="12.5" style="4" customWidth="1"/>
    <col min="8456" max="8456" width="9" style="4" customWidth="1"/>
    <col min="8457" max="8457" width="7" style="4" customWidth="1"/>
    <col min="8458" max="8705" width="8.875" style="4"/>
    <col min="8706" max="8706" width="9.25" style="4" customWidth="1"/>
    <col min="8707" max="8707" width="10.75" style="4" customWidth="1"/>
    <col min="8708" max="8708" width="10.5" style="4" customWidth="1"/>
    <col min="8709" max="8709" width="10.25" style="4" customWidth="1"/>
    <col min="8710" max="8710" width="12.625" style="4" customWidth="1"/>
    <col min="8711" max="8711" width="12.5" style="4" customWidth="1"/>
    <col min="8712" max="8712" width="9" style="4" customWidth="1"/>
    <col min="8713" max="8713" width="7" style="4" customWidth="1"/>
    <col min="8714" max="8961" width="8.875" style="4"/>
    <col min="8962" max="8962" width="9.25" style="4" customWidth="1"/>
    <col min="8963" max="8963" width="10.75" style="4" customWidth="1"/>
    <col min="8964" max="8964" width="10.5" style="4" customWidth="1"/>
    <col min="8965" max="8965" width="10.25" style="4" customWidth="1"/>
    <col min="8966" max="8966" width="12.625" style="4" customWidth="1"/>
    <col min="8967" max="8967" width="12.5" style="4" customWidth="1"/>
    <col min="8968" max="8968" width="9" style="4" customWidth="1"/>
    <col min="8969" max="8969" width="7" style="4" customWidth="1"/>
    <col min="8970" max="9217" width="8.875" style="4"/>
    <col min="9218" max="9218" width="9.25" style="4" customWidth="1"/>
    <col min="9219" max="9219" width="10.75" style="4" customWidth="1"/>
    <col min="9220" max="9220" width="10.5" style="4" customWidth="1"/>
    <col min="9221" max="9221" width="10.25" style="4" customWidth="1"/>
    <col min="9222" max="9222" width="12.625" style="4" customWidth="1"/>
    <col min="9223" max="9223" width="12.5" style="4" customWidth="1"/>
    <col min="9224" max="9224" width="9" style="4" customWidth="1"/>
    <col min="9225" max="9225" width="7" style="4" customWidth="1"/>
    <col min="9226" max="9473" width="8.875" style="4"/>
    <col min="9474" max="9474" width="9.25" style="4" customWidth="1"/>
    <col min="9475" max="9475" width="10.75" style="4" customWidth="1"/>
    <col min="9476" max="9476" width="10.5" style="4" customWidth="1"/>
    <col min="9477" max="9477" width="10.25" style="4" customWidth="1"/>
    <col min="9478" max="9478" width="12.625" style="4" customWidth="1"/>
    <col min="9479" max="9479" width="12.5" style="4" customWidth="1"/>
    <col min="9480" max="9480" width="9" style="4" customWidth="1"/>
    <col min="9481" max="9481" width="7" style="4" customWidth="1"/>
    <col min="9482" max="9729" width="8.875" style="4"/>
    <col min="9730" max="9730" width="9.25" style="4" customWidth="1"/>
    <col min="9731" max="9731" width="10.75" style="4" customWidth="1"/>
    <col min="9732" max="9732" width="10.5" style="4" customWidth="1"/>
    <col min="9733" max="9733" width="10.25" style="4" customWidth="1"/>
    <col min="9734" max="9734" width="12.625" style="4" customWidth="1"/>
    <col min="9735" max="9735" width="12.5" style="4" customWidth="1"/>
    <col min="9736" max="9736" width="9" style="4" customWidth="1"/>
    <col min="9737" max="9737" width="7" style="4" customWidth="1"/>
    <col min="9738" max="9985" width="8.875" style="4"/>
    <col min="9986" max="9986" width="9.25" style="4" customWidth="1"/>
    <col min="9987" max="9987" width="10.75" style="4" customWidth="1"/>
    <col min="9988" max="9988" width="10.5" style="4" customWidth="1"/>
    <col min="9989" max="9989" width="10.25" style="4" customWidth="1"/>
    <col min="9990" max="9990" width="12.625" style="4" customWidth="1"/>
    <col min="9991" max="9991" width="12.5" style="4" customWidth="1"/>
    <col min="9992" max="9992" width="9" style="4" customWidth="1"/>
    <col min="9993" max="9993" width="7" style="4" customWidth="1"/>
    <col min="9994" max="10241" width="8.875" style="4"/>
    <col min="10242" max="10242" width="9.25" style="4" customWidth="1"/>
    <col min="10243" max="10243" width="10.75" style="4" customWidth="1"/>
    <col min="10244" max="10244" width="10.5" style="4" customWidth="1"/>
    <col min="10245" max="10245" width="10.25" style="4" customWidth="1"/>
    <col min="10246" max="10246" width="12.625" style="4" customWidth="1"/>
    <col min="10247" max="10247" width="12.5" style="4" customWidth="1"/>
    <col min="10248" max="10248" width="9" style="4" customWidth="1"/>
    <col min="10249" max="10249" width="7" style="4" customWidth="1"/>
    <col min="10250" max="10497" width="8.875" style="4"/>
    <col min="10498" max="10498" width="9.25" style="4" customWidth="1"/>
    <col min="10499" max="10499" width="10.75" style="4" customWidth="1"/>
    <col min="10500" max="10500" width="10.5" style="4" customWidth="1"/>
    <col min="10501" max="10501" width="10.25" style="4" customWidth="1"/>
    <col min="10502" max="10502" width="12.625" style="4" customWidth="1"/>
    <col min="10503" max="10503" width="12.5" style="4" customWidth="1"/>
    <col min="10504" max="10504" width="9" style="4" customWidth="1"/>
    <col min="10505" max="10505" width="7" style="4" customWidth="1"/>
    <col min="10506" max="10753" width="8.875" style="4"/>
    <col min="10754" max="10754" width="9.25" style="4" customWidth="1"/>
    <col min="10755" max="10755" width="10.75" style="4" customWidth="1"/>
    <col min="10756" max="10756" width="10.5" style="4" customWidth="1"/>
    <col min="10757" max="10757" width="10.25" style="4" customWidth="1"/>
    <col min="10758" max="10758" width="12.625" style="4" customWidth="1"/>
    <col min="10759" max="10759" width="12.5" style="4" customWidth="1"/>
    <col min="10760" max="10760" width="9" style="4" customWidth="1"/>
    <col min="10761" max="10761" width="7" style="4" customWidth="1"/>
    <col min="10762" max="11009" width="8.875" style="4"/>
    <col min="11010" max="11010" width="9.25" style="4" customWidth="1"/>
    <col min="11011" max="11011" width="10.75" style="4" customWidth="1"/>
    <col min="11012" max="11012" width="10.5" style="4" customWidth="1"/>
    <col min="11013" max="11013" width="10.25" style="4" customWidth="1"/>
    <col min="11014" max="11014" width="12.625" style="4" customWidth="1"/>
    <col min="11015" max="11015" width="12.5" style="4" customWidth="1"/>
    <col min="11016" max="11016" width="9" style="4" customWidth="1"/>
    <col min="11017" max="11017" width="7" style="4" customWidth="1"/>
    <col min="11018" max="11265" width="8.875" style="4"/>
    <col min="11266" max="11266" width="9.25" style="4" customWidth="1"/>
    <col min="11267" max="11267" width="10.75" style="4" customWidth="1"/>
    <col min="11268" max="11268" width="10.5" style="4" customWidth="1"/>
    <col min="11269" max="11269" width="10.25" style="4" customWidth="1"/>
    <col min="11270" max="11270" width="12.625" style="4" customWidth="1"/>
    <col min="11271" max="11271" width="12.5" style="4" customWidth="1"/>
    <col min="11272" max="11272" width="9" style="4" customWidth="1"/>
    <col min="11273" max="11273" width="7" style="4" customWidth="1"/>
    <col min="11274" max="11521" width="8.875" style="4"/>
    <col min="11522" max="11522" width="9.25" style="4" customWidth="1"/>
    <col min="11523" max="11523" width="10.75" style="4" customWidth="1"/>
    <col min="11524" max="11524" width="10.5" style="4" customWidth="1"/>
    <col min="11525" max="11525" width="10.25" style="4" customWidth="1"/>
    <col min="11526" max="11526" width="12.625" style="4" customWidth="1"/>
    <col min="11527" max="11527" width="12.5" style="4" customWidth="1"/>
    <col min="11528" max="11528" width="9" style="4" customWidth="1"/>
    <col min="11529" max="11529" width="7" style="4" customWidth="1"/>
    <col min="11530" max="11777" width="8.875" style="4"/>
    <col min="11778" max="11778" width="9.25" style="4" customWidth="1"/>
    <col min="11779" max="11779" width="10.75" style="4" customWidth="1"/>
    <col min="11780" max="11780" width="10.5" style="4" customWidth="1"/>
    <col min="11781" max="11781" width="10.25" style="4" customWidth="1"/>
    <col min="11782" max="11782" width="12.625" style="4" customWidth="1"/>
    <col min="11783" max="11783" width="12.5" style="4" customWidth="1"/>
    <col min="11784" max="11784" width="9" style="4" customWidth="1"/>
    <col min="11785" max="11785" width="7" style="4" customWidth="1"/>
    <col min="11786" max="12033" width="8.875" style="4"/>
    <col min="12034" max="12034" width="9.25" style="4" customWidth="1"/>
    <col min="12035" max="12035" width="10.75" style="4" customWidth="1"/>
    <col min="12036" max="12036" width="10.5" style="4" customWidth="1"/>
    <col min="12037" max="12037" width="10.25" style="4" customWidth="1"/>
    <col min="12038" max="12038" width="12.625" style="4" customWidth="1"/>
    <col min="12039" max="12039" width="12.5" style="4" customWidth="1"/>
    <col min="12040" max="12040" width="9" style="4" customWidth="1"/>
    <col min="12041" max="12041" width="7" style="4" customWidth="1"/>
    <col min="12042" max="12289" width="8.875" style="4"/>
    <col min="12290" max="12290" width="9.25" style="4" customWidth="1"/>
    <col min="12291" max="12291" width="10.75" style="4" customWidth="1"/>
    <col min="12292" max="12292" width="10.5" style="4" customWidth="1"/>
    <col min="12293" max="12293" width="10.25" style="4" customWidth="1"/>
    <col min="12294" max="12294" width="12.625" style="4" customWidth="1"/>
    <col min="12295" max="12295" width="12.5" style="4" customWidth="1"/>
    <col min="12296" max="12296" width="9" style="4" customWidth="1"/>
    <col min="12297" max="12297" width="7" style="4" customWidth="1"/>
    <col min="12298" max="12545" width="8.875" style="4"/>
    <col min="12546" max="12546" width="9.25" style="4" customWidth="1"/>
    <col min="12547" max="12547" width="10.75" style="4" customWidth="1"/>
    <col min="12548" max="12548" width="10.5" style="4" customWidth="1"/>
    <col min="12549" max="12549" width="10.25" style="4" customWidth="1"/>
    <col min="12550" max="12550" width="12.625" style="4" customWidth="1"/>
    <col min="12551" max="12551" width="12.5" style="4" customWidth="1"/>
    <col min="12552" max="12552" width="9" style="4" customWidth="1"/>
    <col min="12553" max="12553" width="7" style="4" customWidth="1"/>
    <col min="12554" max="12801" width="8.875" style="4"/>
    <col min="12802" max="12802" width="9.25" style="4" customWidth="1"/>
    <col min="12803" max="12803" width="10.75" style="4" customWidth="1"/>
    <col min="12804" max="12804" width="10.5" style="4" customWidth="1"/>
    <col min="12805" max="12805" width="10.25" style="4" customWidth="1"/>
    <col min="12806" max="12806" width="12.625" style="4" customWidth="1"/>
    <col min="12807" max="12807" width="12.5" style="4" customWidth="1"/>
    <col min="12808" max="12808" width="9" style="4" customWidth="1"/>
    <col min="12809" max="12809" width="7" style="4" customWidth="1"/>
    <col min="12810" max="13057" width="8.875" style="4"/>
    <col min="13058" max="13058" width="9.25" style="4" customWidth="1"/>
    <col min="13059" max="13059" width="10.75" style="4" customWidth="1"/>
    <col min="13060" max="13060" width="10.5" style="4" customWidth="1"/>
    <col min="13061" max="13061" width="10.25" style="4" customWidth="1"/>
    <col min="13062" max="13062" width="12.625" style="4" customWidth="1"/>
    <col min="13063" max="13063" width="12.5" style="4" customWidth="1"/>
    <col min="13064" max="13064" width="9" style="4" customWidth="1"/>
    <col min="13065" max="13065" width="7" style="4" customWidth="1"/>
    <col min="13066" max="13313" width="8.875" style="4"/>
    <col min="13314" max="13314" width="9.25" style="4" customWidth="1"/>
    <col min="13315" max="13315" width="10.75" style="4" customWidth="1"/>
    <col min="13316" max="13316" width="10.5" style="4" customWidth="1"/>
    <col min="13317" max="13317" width="10.25" style="4" customWidth="1"/>
    <col min="13318" max="13318" width="12.625" style="4" customWidth="1"/>
    <col min="13319" max="13319" width="12.5" style="4" customWidth="1"/>
    <col min="13320" max="13320" width="9" style="4" customWidth="1"/>
    <col min="13321" max="13321" width="7" style="4" customWidth="1"/>
    <col min="13322" max="13569" width="8.875" style="4"/>
    <col min="13570" max="13570" width="9.25" style="4" customWidth="1"/>
    <col min="13571" max="13571" width="10.75" style="4" customWidth="1"/>
    <col min="13572" max="13572" width="10.5" style="4" customWidth="1"/>
    <col min="13573" max="13573" width="10.25" style="4" customWidth="1"/>
    <col min="13574" max="13574" width="12.625" style="4" customWidth="1"/>
    <col min="13575" max="13575" width="12.5" style="4" customWidth="1"/>
    <col min="13576" max="13576" width="9" style="4" customWidth="1"/>
    <col min="13577" max="13577" width="7" style="4" customWidth="1"/>
    <col min="13578" max="13825" width="8.875" style="4"/>
    <col min="13826" max="13826" width="9.25" style="4" customWidth="1"/>
    <col min="13827" max="13827" width="10.75" style="4" customWidth="1"/>
    <col min="13828" max="13828" width="10.5" style="4" customWidth="1"/>
    <col min="13829" max="13829" width="10.25" style="4" customWidth="1"/>
    <col min="13830" max="13830" width="12.625" style="4" customWidth="1"/>
    <col min="13831" max="13831" width="12.5" style="4" customWidth="1"/>
    <col min="13832" max="13832" width="9" style="4" customWidth="1"/>
    <col min="13833" max="13833" width="7" style="4" customWidth="1"/>
    <col min="13834" max="14081" width="8.875" style="4"/>
    <col min="14082" max="14082" width="9.25" style="4" customWidth="1"/>
    <col min="14083" max="14083" width="10.75" style="4" customWidth="1"/>
    <col min="14084" max="14084" width="10.5" style="4" customWidth="1"/>
    <col min="14085" max="14085" width="10.25" style="4" customWidth="1"/>
    <col min="14086" max="14086" width="12.625" style="4" customWidth="1"/>
    <col min="14087" max="14087" width="12.5" style="4" customWidth="1"/>
    <col min="14088" max="14088" width="9" style="4" customWidth="1"/>
    <col min="14089" max="14089" width="7" style="4" customWidth="1"/>
    <col min="14090" max="14337" width="8.875" style="4"/>
    <col min="14338" max="14338" width="9.25" style="4" customWidth="1"/>
    <col min="14339" max="14339" width="10.75" style="4" customWidth="1"/>
    <col min="14340" max="14340" width="10.5" style="4" customWidth="1"/>
    <col min="14341" max="14341" width="10.25" style="4" customWidth="1"/>
    <col min="14342" max="14342" width="12.625" style="4" customWidth="1"/>
    <col min="14343" max="14343" width="12.5" style="4" customWidth="1"/>
    <col min="14344" max="14344" width="9" style="4" customWidth="1"/>
    <col min="14345" max="14345" width="7" style="4" customWidth="1"/>
    <col min="14346" max="14593" width="8.875" style="4"/>
    <col min="14594" max="14594" width="9.25" style="4" customWidth="1"/>
    <col min="14595" max="14595" width="10.75" style="4" customWidth="1"/>
    <col min="14596" max="14596" width="10.5" style="4" customWidth="1"/>
    <col min="14597" max="14597" width="10.25" style="4" customWidth="1"/>
    <col min="14598" max="14598" width="12.625" style="4" customWidth="1"/>
    <col min="14599" max="14599" width="12.5" style="4" customWidth="1"/>
    <col min="14600" max="14600" width="9" style="4" customWidth="1"/>
    <col min="14601" max="14601" width="7" style="4" customWidth="1"/>
    <col min="14602" max="14849" width="8.875" style="4"/>
    <col min="14850" max="14850" width="9.25" style="4" customWidth="1"/>
    <col min="14851" max="14851" width="10.75" style="4" customWidth="1"/>
    <col min="14852" max="14852" width="10.5" style="4" customWidth="1"/>
    <col min="14853" max="14853" width="10.25" style="4" customWidth="1"/>
    <col min="14854" max="14854" width="12.625" style="4" customWidth="1"/>
    <col min="14855" max="14855" width="12.5" style="4" customWidth="1"/>
    <col min="14856" max="14856" width="9" style="4" customWidth="1"/>
    <col min="14857" max="14857" width="7" style="4" customWidth="1"/>
    <col min="14858" max="15105" width="8.875" style="4"/>
    <col min="15106" max="15106" width="9.25" style="4" customWidth="1"/>
    <col min="15107" max="15107" width="10.75" style="4" customWidth="1"/>
    <col min="15108" max="15108" width="10.5" style="4" customWidth="1"/>
    <col min="15109" max="15109" width="10.25" style="4" customWidth="1"/>
    <col min="15110" max="15110" width="12.625" style="4" customWidth="1"/>
    <col min="15111" max="15111" width="12.5" style="4" customWidth="1"/>
    <col min="15112" max="15112" width="9" style="4" customWidth="1"/>
    <col min="15113" max="15113" width="7" style="4" customWidth="1"/>
    <col min="15114" max="15361" width="8.875" style="4"/>
    <col min="15362" max="15362" width="9.25" style="4" customWidth="1"/>
    <col min="15363" max="15363" width="10.75" style="4" customWidth="1"/>
    <col min="15364" max="15364" width="10.5" style="4" customWidth="1"/>
    <col min="15365" max="15365" width="10.25" style="4" customWidth="1"/>
    <col min="15366" max="15366" width="12.625" style="4" customWidth="1"/>
    <col min="15367" max="15367" width="12.5" style="4" customWidth="1"/>
    <col min="15368" max="15368" width="9" style="4" customWidth="1"/>
    <col min="15369" max="15369" width="7" style="4" customWidth="1"/>
    <col min="15370" max="15617" width="8.875" style="4"/>
    <col min="15618" max="15618" width="9.25" style="4" customWidth="1"/>
    <col min="15619" max="15619" width="10.75" style="4" customWidth="1"/>
    <col min="15620" max="15620" width="10.5" style="4" customWidth="1"/>
    <col min="15621" max="15621" width="10.25" style="4" customWidth="1"/>
    <col min="15622" max="15622" width="12.625" style="4" customWidth="1"/>
    <col min="15623" max="15623" width="12.5" style="4" customWidth="1"/>
    <col min="15624" max="15624" width="9" style="4" customWidth="1"/>
    <col min="15625" max="15625" width="7" style="4" customWidth="1"/>
    <col min="15626" max="15873" width="8.875" style="4"/>
    <col min="15874" max="15874" width="9.25" style="4" customWidth="1"/>
    <col min="15875" max="15875" width="10.75" style="4" customWidth="1"/>
    <col min="15876" max="15876" width="10.5" style="4" customWidth="1"/>
    <col min="15877" max="15877" width="10.25" style="4" customWidth="1"/>
    <col min="15878" max="15878" width="12.625" style="4" customWidth="1"/>
    <col min="15879" max="15879" width="12.5" style="4" customWidth="1"/>
    <col min="15880" max="15880" width="9" style="4" customWidth="1"/>
    <col min="15881" max="15881" width="7" style="4" customWidth="1"/>
    <col min="15882" max="16129" width="8.875" style="4"/>
    <col min="16130" max="16130" width="9.25" style="4" customWidth="1"/>
    <col min="16131" max="16131" width="10.75" style="4" customWidth="1"/>
    <col min="16132" max="16132" width="10.5" style="4" customWidth="1"/>
    <col min="16133" max="16133" width="10.25" style="4" customWidth="1"/>
    <col min="16134" max="16134" width="12.625" style="4" customWidth="1"/>
    <col min="16135" max="16135" width="12.5" style="4" customWidth="1"/>
    <col min="16136" max="16136" width="9" style="4" customWidth="1"/>
    <col min="16137" max="16137" width="7" style="4" customWidth="1"/>
    <col min="16138" max="16384" width="8.875" style="4"/>
  </cols>
  <sheetData>
    <row r="1" spans="2:9" ht="15" customHeight="1"/>
    <row r="2" spans="2:9" ht="24" customHeight="1">
      <c r="B2" s="838" t="s">
        <v>456</v>
      </c>
      <c r="C2" s="839"/>
      <c r="D2" s="839"/>
      <c r="E2" s="839"/>
      <c r="F2" s="839"/>
      <c r="G2" s="839"/>
      <c r="H2" s="839"/>
      <c r="I2" s="839"/>
    </row>
    <row r="3" spans="2:9" ht="22.5" customHeight="1" thickBot="1">
      <c r="B3" s="3" t="s">
        <v>455</v>
      </c>
    </row>
    <row r="4" spans="2:9" s="202" customFormat="1" ht="22.5" customHeight="1" thickBot="1">
      <c r="B4" s="208" t="s">
        <v>329</v>
      </c>
      <c r="C4" s="207" t="s">
        <v>328</v>
      </c>
      <c r="D4" s="206" t="s">
        <v>327</v>
      </c>
      <c r="E4" s="204" t="s">
        <v>326</v>
      </c>
      <c r="F4" s="205" t="s">
        <v>325</v>
      </c>
      <c r="G4" s="205" t="s">
        <v>324</v>
      </c>
      <c r="H4" s="204" t="s">
        <v>323</v>
      </c>
      <c r="I4" s="203" t="s">
        <v>322</v>
      </c>
    </row>
    <row r="5" spans="2:9" ht="22.5" customHeight="1">
      <c r="B5" s="201">
        <v>73001</v>
      </c>
      <c r="C5" s="200" t="s">
        <v>321</v>
      </c>
      <c r="D5" s="314"/>
      <c r="E5" s="313"/>
      <c r="F5" s="313"/>
      <c r="G5" s="313"/>
      <c r="H5" s="193" t="e">
        <f t="shared" ref="H5:H13" si="0">AVERAGE(D5:G5)</f>
        <v>#DIV/0!</v>
      </c>
      <c r="I5" s="192" t="e">
        <f t="shared" ref="I5:I12" si="1">RANK(H5,$H$5:$H$12)</f>
        <v>#DIV/0!</v>
      </c>
    </row>
    <row r="6" spans="2:9" ht="22.5" customHeight="1">
      <c r="B6" s="197">
        <v>73002</v>
      </c>
      <c r="C6" s="196" t="s">
        <v>320</v>
      </c>
      <c r="D6" s="312"/>
      <c r="E6" s="311"/>
      <c r="F6" s="311"/>
      <c r="G6" s="311"/>
      <c r="H6" s="193" t="e">
        <f t="shared" si="0"/>
        <v>#DIV/0!</v>
      </c>
      <c r="I6" s="192" t="e">
        <f t="shared" si="1"/>
        <v>#DIV/0!</v>
      </c>
    </row>
    <row r="7" spans="2:9" ht="22.5" customHeight="1">
      <c r="B7" s="197">
        <v>73003</v>
      </c>
      <c r="C7" s="196" t="s">
        <v>319</v>
      </c>
      <c r="D7" s="312"/>
      <c r="E7" s="311"/>
      <c r="F7" s="311"/>
      <c r="G7" s="311"/>
      <c r="H7" s="193" t="e">
        <f t="shared" si="0"/>
        <v>#DIV/0!</v>
      </c>
      <c r="I7" s="192" t="e">
        <f t="shared" si="1"/>
        <v>#DIV/0!</v>
      </c>
    </row>
    <row r="8" spans="2:9" ht="22.5" customHeight="1">
      <c r="B8" s="197">
        <v>73004</v>
      </c>
      <c r="C8" s="196" t="s">
        <v>318</v>
      </c>
      <c r="D8" s="312"/>
      <c r="E8" s="311"/>
      <c r="F8" s="311"/>
      <c r="G8" s="311"/>
      <c r="H8" s="193" t="e">
        <f t="shared" si="0"/>
        <v>#DIV/0!</v>
      </c>
      <c r="I8" s="192" t="e">
        <f t="shared" si="1"/>
        <v>#DIV/0!</v>
      </c>
    </row>
    <row r="9" spans="2:9" ht="22.5" customHeight="1">
      <c r="B9" s="197">
        <v>73005</v>
      </c>
      <c r="C9" s="196" t="s">
        <v>317</v>
      </c>
      <c r="D9" s="312"/>
      <c r="E9" s="311"/>
      <c r="F9" s="311"/>
      <c r="G9" s="311"/>
      <c r="H9" s="193" t="e">
        <f t="shared" si="0"/>
        <v>#DIV/0!</v>
      </c>
      <c r="I9" s="192" t="e">
        <f t="shared" si="1"/>
        <v>#DIV/0!</v>
      </c>
    </row>
    <row r="10" spans="2:9" ht="22.5" customHeight="1">
      <c r="B10" s="197">
        <v>73006</v>
      </c>
      <c r="C10" s="196" t="s">
        <v>316</v>
      </c>
      <c r="D10" s="312"/>
      <c r="E10" s="311"/>
      <c r="F10" s="311"/>
      <c r="G10" s="311"/>
      <c r="H10" s="193" t="e">
        <f t="shared" si="0"/>
        <v>#DIV/0!</v>
      </c>
      <c r="I10" s="192" t="e">
        <f t="shared" si="1"/>
        <v>#DIV/0!</v>
      </c>
    </row>
    <row r="11" spans="2:9" ht="22.5" customHeight="1">
      <c r="B11" s="197">
        <v>73007</v>
      </c>
      <c r="C11" s="196" t="s">
        <v>315</v>
      </c>
      <c r="D11" s="312"/>
      <c r="E11" s="311"/>
      <c r="F11" s="311"/>
      <c r="G11" s="311"/>
      <c r="H11" s="193" t="e">
        <f t="shared" si="0"/>
        <v>#DIV/0!</v>
      </c>
      <c r="I11" s="192" t="e">
        <f t="shared" si="1"/>
        <v>#DIV/0!</v>
      </c>
    </row>
    <row r="12" spans="2:9" ht="22.5" customHeight="1" thickBot="1">
      <c r="B12" s="191">
        <v>73008</v>
      </c>
      <c r="C12" s="190" t="s">
        <v>314</v>
      </c>
      <c r="D12" s="310"/>
      <c r="E12" s="309"/>
      <c r="F12" s="309"/>
      <c r="G12" s="309"/>
      <c r="H12" s="187" t="e">
        <f t="shared" si="0"/>
        <v>#DIV/0!</v>
      </c>
      <c r="I12" s="186" t="e">
        <f t="shared" si="1"/>
        <v>#DIV/0!</v>
      </c>
    </row>
    <row r="13" spans="2:9" ht="22.5" customHeight="1">
      <c r="B13" s="840" t="s">
        <v>313</v>
      </c>
      <c r="C13" s="841"/>
      <c r="D13" s="185" t="e">
        <f>AVERAGE(D5:D12)</f>
        <v>#DIV/0!</v>
      </c>
      <c r="E13" s="185" t="e">
        <f>AVERAGE(E5:E12)</f>
        <v>#DIV/0!</v>
      </c>
      <c r="F13" s="185" t="e">
        <f>AVERAGE(F5:F12)</f>
        <v>#DIV/0!</v>
      </c>
      <c r="G13" s="185" t="e">
        <f>AVERAGE(G5:G12)</f>
        <v>#DIV/0!</v>
      </c>
      <c r="H13" s="185" t="e">
        <f t="shared" si="0"/>
        <v>#DIV/0!</v>
      </c>
      <c r="I13" s="184"/>
    </row>
    <row r="14" spans="2:9" ht="22.5" customHeight="1">
      <c r="B14" s="842" t="s">
        <v>312</v>
      </c>
      <c r="C14" s="843"/>
      <c r="D14" s="308" t="e">
        <f>MAX(D5:D13)</f>
        <v>#DIV/0!</v>
      </c>
      <c r="E14" s="308" t="e">
        <f>MAX(E5:E13)</f>
        <v>#DIV/0!</v>
      </c>
      <c r="F14" s="308" t="e">
        <f>MAX(F5:F13)</f>
        <v>#DIV/0!</v>
      </c>
      <c r="G14" s="308" t="e">
        <f>MAX(G5:G13)</f>
        <v>#DIV/0!</v>
      </c>
      <c r="H14" s="183" t="e">
        <f>MAX(H5:H13)</f>
        <v>#DIV/0!</v>
      </c>
      <c r="I14" s="182"/>
    </row>
    <row r="15" spans="2:9" ht="22.5" customHeight="1" thickBot="1">
      <c r="B15" s="844" t="s">
        <v>311</v>
      </c>
      <c r="C15" s="845"/>
      <c r="D15" s="307" t="e">
        <f>MIN(D5:D14)</f>
        <v>#DIV/0!</v>
      </c>
      <c r="E15" s="307" t="e">
        <f>MIN(E5:E14)</f>
        <v>#DIV/0!</v>
      </c>
      <c r="F15" s="307" t="e">
        <f>MIN(F5:F14)</f>
        <v>#DIV/0!</v>
      </c>
      <c r="G15" s="307" t="e">
        <f>MIN(G5:G14)</f>
        <v>#DIV/0!</v>
      </c>
      <c r="H15" s="181" t="e">
        <f>MIN(H5:H14)</f>
        <v>#DIV/0!</v>
      </c>
      <c r="I15" s="180"/>
    </row>
    <row r="17" spans="2:3" ht="16.5">
      <c r="B17" s="306"/>
      <c r="C17" s="305"/>
    </row>
  </sheetData>
  <dataConsolidate function="average" topLabels="1">
    <dataRefs count="4">
      <dataRef ref="K5:M12" sheet="合併彙算結果-1" r:id="rId1"/>
      <dataRef name="期中考一" r:id="rId2"/>
      <dataRef name="期中考二" r:id="rId3"/>
      <dataRef name="期末考" r:id="rId4"/>
    </dataRefs>
  </dataConsolidate>
  <mergeCells count="4">
    <mergeCell ref="B2:I2"/>
    <mergeCell ref="B13:C13"/>
    <mergeCell ref="B14:C14"/>
    <mergeCell ref="B15:C15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"/>
  <dimension ref="B1:I17"/>
  <sheetViews>
    <sheetView workbookViewId="0">
      <selection activeCell="G8" sqref="G8"/>
    </sheetView>
  </sheetViews>
  <sheetFormatPr defaultColWidth="8.875" defaultRowHeight="15.75"/>
  <cols>
    <col min="1" max="1" width="1.875" style="4" customWidth="1"/>
    <col min="2" max="9" width="10.25" style="4" customWidth="1"/>
    <col min="10" max="10" width="3" style="4" customWidth="1"/>
    <col min="11" max="11" width="8.25" style="4" customWidth="1"/>
    <col min="12" max="12" width="8.125" style="4" customWidth="1"/>
    <col min="13" max="257" width="8.875" style="4"/>
    <col min="258" max="258" width="9.25" style="4" customWidth="1"/>
    <col min="259" max="259" width="10.75" style="4" customWidth="1"/>
    <col min="260" max="260" width="10.5" style="4" customWidth="1"/>
    <col min="261" max="261" width="10.25" style="4" customWidth="1"/>
    <col min="262" max="262" width="12.625" style="4" customWidth="1"/>
    <col min="263" max="263" width="12.5" style="4" customWidth="1"/>
    <col min="264" max="264" width="9" style="4" customWidth="1"/>
    <col min="265" max="265" width="7" style="4" customWidth="1"/>
    <col min="266" max="513" width="8.875" style="4"/>
    <col min="514" max="514" width="9.25" style="4" customWidth="1"/>
    <col min="515" max="515" width="10.75" style="4" customWidth="1"/>
    <col min="516" max="516" width="10.5" style="4" customWidth="1"/>
    <col min="517" max="517" width="10.25" style="4" customWidth="1"/>
    <col min="518" max="518" width="12.625" style="4" customWidth="1"/>
    <col min="519" max="519" width="12.5" style="4" customWidth="1"/>
    <col min="520" max="520" width="9" style="4" customWidth="1"/>
    <col min="521" max="521" width="7" style="4" customWidth="1"/>
    <col min="522" max="769" width="8.875" style="4"/>
    <col min="770" max="770" width="9.25" style="4" customWidth="1"/>
    <col min="771" max="771" width="10.75" style="4" customWidth="1"/>
    <col min="772" max="772" width="10.5" style="4" customWidth="1"/>
    <col min="773" max="773" width="10.25" style="4" customWidth="1"/>
    <col min="774" max="774" width="12.625" style="4" customWidth="1"/>
    <col min="775" max="775" width="12.5" style="4" customWidth="1"/>
    <col min="776" max="776" width="9" style="4" customWidth="1"/>
    <col min="777" max="777" width="7" style="4" customWidth="1"/>
    <col min="778" max="1025" width="8.875" style="4"/>
    <col min="1026" max="1026" width="9.25" style="4" customWidth="1"/>
    <col min="1027" max="1027" width="10.75" style="4" customWidth="1"/>
    <col min="1028" max="1028" width="10.5" style="4" customWidth="1"/>
    <col min="1029" max="1029" width="10.25" style="4" customWidth="1"/>
    <col min="1030" max="1030" width="12.625" style="4" customWidth="1"/>
    <col min="1031" max="1031" width="12.5" style="4" customWidth="1"/>
    <col min="1032" max="1032" width="9" style="4" customWidth="1"/>
    <col min="1033" max="1033" width="7" style="4" customWidth="1"/>
    <col min="1034" max="1281" width="8.875" style="4"/>
    <col min="1282" max="1282" width="9.25" style="4" customWidth="1"/>
    <col min="1283" max="1283" width="10.75" style="4" customWidth="1"/>
    <col min="1284" max="1284" width="10.5" style="4" customWidth="1"/>
    <col min="1285" max="1285" width="10.25" style="4" customWidth="1"/>
    <col min="1286" max="1286" width="12.625" style="4" customWidth="1"/>
    <col min="1287" max="1287" width="12.5" style="4" customWidth="1"/>
    <col min="1288" max="1288" width="9" style="4" customWidth="1"/>
    <col min="1289" max="1289" width="7" style="4" customWidth="1"/>
    <col min="1290" max="1537" width="8.875" style="4"/>
    <col min="1538" max="1538" width="9.25" style="4" customWidth="1"/>
    <col min="1539" max="1539" width="10.75" style="4" customWidth="1"/>
    <col min="1540" max="1540" width="10.5" style="4" customWidth="1"/>
    <col min="1541" max="1541" width="10.25" style="4" customWidth="1"/>
    <col min="1542" max="1542" width="12.625" style="4" customWidth="1"/>
    <col min="1543" max="1543" width="12.5" style="4" customWidth="1"/>
    <col min="1544" max="1544" width="9" style="4" customWidth="1"/>
    <col min="1545" max="1545" width="7" style="4" customWidth="1"/>
    <col min="1546" max="1793" width="8.875" style="4"/>
    <col min="1794" max="1794" width="9.25" style="4" customWidth="1"/>
    <col min="1795" max="1795" width="10.75" style="4" customWidth="1"/>
    <col min="1796" max="1796" width="10.5" style="4" customWidth="1"/>
    <col min="1797" max="1797" width="10.25" style="4" customWidth="1"/>
    <col min="1798" max="1798" width="12.625" style="4" customWidth="1"/>
    <col min="1799" max="1799" width="12.5" style="4" customWidth="1"/>
    <col min="1800" max="1800" width="9" style="4" customWidth="1"/>
    <col min="1801" max="1801" width="7" style="4" customWidth="1"/>
    <col min="1802" max="2049" width="8.875" style="4"/>
    <col min="2050" max="2050" width="9.25" style="4" customWidth="1"/>
    <col min="2051" max="2051" width="10.75" style="4" customWidth="1"/>
    <col min="2052" max="2052" width="10.5" style="4" customWidth="1"/>
    <col min="2053" max="2053" width="10.25" style="4" customWidth="1"/>
    <col min="2054" max="2054" width="12.625" style="4" customWidth="1"/>
    <col min="2055" max="2055" width="12.5" style="4" customWidth="1"/>
    <col min="2056" max="2056" width="9" style="4" customWidth="1"/>
    <col min="2057" max="2057" width="7" style="4" customWidth="1"/>
    <col min="2058" max="2305" width="8.875" style="4"/>
    <col min="2306" max="2306" width="9.25" style="4" customWidth="1"/>
    <col min="2307" max="2307" width="10.75" style="4" customWidth="1"/>
    <col min="2308" max="2308" width="10.5" style="4" customWidth="1"/>
    <col min="2309" max="2309" width="10.25" style="4" customWidth="1"/>
    <col min="2310" max="2310" width="12.625" style="4" customWidth="1"/>
    <col min="2311" max="2311" width="12.5" style="4" customWidth="1"/>
    <col min="2312" max="2312" width="9" style="4" customWidth="1"/>
    <col min="2313" max="2313" width="7" style="4" customWidth="1"/>
    <col min="2314" max="2561" width="8.875" style="4"/>
    <col min="2562" max="2562" width="9.25" style="4" customWidth="1"/>
    <col min="2563" max="2563" width="10.75" style="4" customWidth="1"/>
    <col min="2564" max="2564" width="10.5" style="4" customWidth="1"/>
    <col min="2565" max="2565" width="10.25" style="4" customWidth="1"/>
    <col min="2566" max="2566" width="12.625" style="4" customWidth="1"/>
    <col min="2567" max="2567" width="12.5" style="4" customWidth="1"/>
    <col min="2568" max="2568" width="9" style="4" customWidth="1"/>
    <col min="2569" max="2569" width="7" style="4" customWidth="1"/>
    <col min="2570" max="2817" width="8.875" style="4"/>
    <col min="2818" max="2818" width="9.25" style="4" customWidth="1"/>
    <col min="2819" max="2819" width="10.75" style="4" customWidth="1"/>
    <col min="2820" max="2820" width="10.5" style="4" customWidth="1"/>
    <col min="2821" max="2821" width="10.25" style="4" customWidth="1"/>
    <col min="2822" max="2822" width="12.625" style="4" customWidth="1"/>
    <col min="2823" max="2823" width="12.5" style="4" customWidth="1"/>
    <col min="2824" max="2824" width="9" style="4" customWidth="1"/>
    <col min="2825" max="2825" width="7" style="4" customWidth="1"/>
    <col min="2826" max="3073" width="8.875" style="4"/>
    <col min="3074" max="3074" width="9.25" style="4" customWidth="1"/>
    <col min="3075" max="3075" width="10.75" style="4" customWidth="1"/>
    <col min="3076" max="3076" width="10.5" style="4" customWidth="1"/>
    <col min="3077" max="3077" width="10.25" style="4" customWidth="1"/>
    <col min="3078" max="3078" width="12.625" style="4" customWidth="1"/>
    <col min="3079" max="3079" width="12.5" style="4" customWidth="1"/>
    <col min="3080" max="3080" width="9" style="4" customWidth="1"/>
    <col min="3081" max="3081" width="7" style="4" customWidth="1"/>
    <col min="3082" max="3329" width="8.875" style="4"/>
    <col min="3330" max="3330" width="9.25" style="4" customWidth="1"/>
    <col min="3331" max="3331" width="10.75" style="4" customWidth="1"/>
    <col min="3332" max="3332" width="10.5" style="4" customWidth="1"/>
    <col min="3333" max="3333" width="10.25" style="4" customWidth="1"/>
    <col min="3334" max="3334" width="12.625" style="4" customWidth="1"/>
    <col min="3335" max="3335" width="12.5" style="4" customWidth="1"/>
    <col min="3336" max="3336" width="9" style="4" customWidth="1"/>
    <col min="3337" max="3337" width="7" style="4" customWidth="1"/>
    <col min="3338" max="3585" width="8.875" style="4"/>
    <col min="3586" max="3586" width="9.25" style="4" customWidth="1"/>
    <col min="3587" max="3587" width="10.75" style="4" customWidth="1"/>
    <col min="3588" max="3588" width="10.5" style="4" customWidth="1"/>
    <col min="3589" max="3589" width="10.25" style="4" customWidth="1"/>
    <col min="3590" max="3590" width="12.625" style="4" customWidth="1"/>
    <col min="3591" max="3591" width="12.5" style="4" customWidth="1"/>
    <col min="3592" max="3592" width="9" style="4" customWidth="1"/>
    <col min="3593" max="3593" width="7" style="4" customWidth="1"/>
    <col min="3594" max="3841" width="8.875" style="4"/>
    <col min="3842" max="3842" width="9.25" style="4" customWidth="1"/>
    <col min="3843" max="3843" width="10.75" style="4" customWidth="1"/>
    <col min="3844" max="3844" width="10.5" style="4" customWidth="1"/>
    <col min="3845" max="3845" width="10.25" style="4" customWidth="1"/>
    <col min="3846" max="3846" width="12.625" style="4" customWidth="1"/>
    <col min="3847" max="3847" width="12.5" style="4" customWidth="1"/>
    <col min="3848" max="3848" width="9" style="4" customWidth="1"/>
    <col min="3849" max="3849" width="7" style="4" customWidth="1"/>
    <col min="3850" max="4097" width="8.875" style="4"/>
    <col min="4098" max="4098" width="9.25" style="4" customWidth="1"/>
    <col min="4099" max="4099" width="10.75" style="4" customWidth="1"/>
    <col min="4100" max="4100" width="10.5" style="4" customWidth="1"/>
    <col min="4101" max="4101" width="10.25" style="4" customWidth="1"/>
    <col min="4102" max="4102" width="12.625" style="4" customWidth="1"/>
    <col min="4103" max="4103" width="12.5" style="4" customWidth="1"/>
    <col min="4104" max="4104" width="9" style="4" customWidth="1"/>
    <col min="4105" max="4105" width="7" style="4" customWidth="1"/>
    <col min="4106" max="4353" width="8.875" style="4"/>
    <col min="4354" max="4354" width="9.25" style="4" customWidth="1"/>
    <col min="4355" max="4355" width="10.75" style="4" customWidth="1"/>
    <col min="4356" max="4356" width="10.5" style="4" customWidth="1"/>
    <col min="4357" max="4357" width="10.25" style="4" customWidth="1"/>
    <col min="4358" max="4358" width="12.625" style="4" customWidth="1"/>
    <col min="4359" max="4359" width="12.5" style="4" customWidth="1"/>
    <col min="4360" max="4360" width="9" style="4" customWidth="1"/>
    <col min="4361" max="4361" width="7" style="4" customWidth="1"/>
    <col min="4362" max="4609" width="8.875" style="4"/>
    <col min="4610" max="4610" width="9.25" style="4" customWidth="1"/>
    <col min="4611" max="4611" width="10.75" style="4" customWidth="1"/>
    <col min="4612" max="4612" width="10.5" style="4" customWidth="1"/>
    <col min="4613" max="4613" width="10.25" style="4" customWidth="1"/>
    <col min="4614" max="4614" width="12.625" style="4" customWidth="1"/>
    <col min="4615" max="4615" width="12.5" style="4" customWidth="1"/>
    <col min="4616" max="4616" width="9" style="4" customWidth="1"/>
    <col min="4617" max="4617" width="7" style="4" customWidth="1"/>
    <col min="4618" max="4865" width="8.875" style="4"/>
    <col min="4866" max="4866" width="9.25" style="4" customWidth="1"/>
    <col min="4867" max="4867" width="10.75" style="4" customWidth="1"/>
    <col min="4868" max="4868" width="10.5" style="4" customWidth="1"/>
    <col min="4869" max="4869" width="10.25" style="4" customWidth="1"/>
    <col min="4870" max="4870" width="12.625" style="4" customWidth="1"/>
    <col min="4871" max="4871" width="12.5" style="4" customWidth="1"/>
    <col min="4872" max="4872" width="9" style="4" customWidth="1"/>
    <col min="4873" max="4873" width="7" style="4" customWidth="1"/>
    <col min="4874" max="5121" width="8.875" style="4"/>
    <col min="5122" max="5122" width="9.25" style="4" customWidth="1"/>
    <col min="5123" max="5123" width="10.75" style="4" customWidth="1"/>
    <col min="5124" max="5124" width="10.5" style="4" customWidth="1"/>
    <col min="5125" max="5125" width="10.25" style="4" customWidth="1"/>
    <col min="5126" max="5126" width="12.625" style="4" customWidth="1"/>
    <col min="5127" max="5127" width="12.5" style="4" customWidth="1"/>
    <col min="5128" max="5128" width="9" style="4" customWidth="1"/>
    <col min="5129" max="5129" width="7" style="4" customWidth="1"/>
    <col min="5130" max="5377" width="8.875" style="4"/>
    <col min="5378" max="5378" width="9.25" style="4" customWidth="1"/>
    <col min="5379" max="5379" width="10.75" style="4" customWidth="1"/>
    <col min="5380" max="5380" width="10.5" style="4" customWidth="1"/>
    <col min="5381" max="5381" width="10.25" style="4" customWidth="1"/>
    <col min="5382" max="5382" width="12.625" style="4" customWidth="1"/>
    <col min="5383" max="5383" width="12.5" style="4" customWidth="1"/>
    <col min="5384" max="5384" width="9" style="4" customWidth="1"/>
    <col min="5385" max="5385" width="7" style="4" customWidth="1"/>
    <col min="5386" max="5633" width="8.875" style="4"/>
    <col min="5634" max="5634" width="9.25" style="4" customWidth="1"/>
    <col min="5635" max="5635" width="10.75" style="4" customWidth="1"/>
    <col min="5636" max="5636" width="10.5" style="4" customWidth="1"/>
    <col min="5637" max="5637" width="10.25" style="4" customWidth="1"/>
    <col min="5638" max="5638" width="12.625" style="4" customWidth="1"/>
    <col min="5639" max="5639" width="12.5" style="4" customWidth="1"/>
    <col min="5640" max="5640" width="9" style="4" customWidth="1"/>
    <col min="5641" max="5641" width="7" style="4" customWidth="1"/>
    <col min="5642" max="5889" width="8.875" style="4"/>
    <col min="5890" max="5890" width="9.25" style="4" customWidth="1"/>
    <col min="5891" max="5891" width="10.75" style="4" customWidth="1"/>
    <col min="5892" max="5892" width="10.5" style="4" customWidth="1"/>
    <col min="5893" max="5893" width="10.25" style="4" customWidth="1"/>
    <col min="5894" max="5894" width="12.625" style="4" customWidth="1"/>
    <col min="5895" max="5895" width="12.5" style="4" customWidth="1"/>
    <col min="5896" max="5896" width="9" style="4" customWidth="1"/>
    <col min="5897" max="5897" width="7" style="4" customWidth="1"/>
    <col min="5898" max="6145" width="8.875" style="4"/>
    <col min="6146" max="6146" width="9.25" style="4" customWidth="1"/>
    <col min="6147" max="6147" width="10.75" style="4" customWidth="1"/>
    <col min="6148" max="6148" width="10.5" style="4" customWidth="1"/>
    <col min="6149" max="6149" width="10.25" style="4" customWidth="1"/>
    <col min="6150" max="6150" width="12.625" style="4" customWidth="1"/>
    <col min="6151" max="6151" width="12.5" style="4" customWidth="1"/>
    <col min="6152" max="6152" width="9" style="4" customWidth="1"/>
    <col min="6153" max="6153" width="7" style="4" customWidth="1"/>
    <col min="6154" max="6401" width="8.875" style="4"/>
    <col min="6402" max="6402" width="9.25" style="4" customWidth="1"/>
    <col min="6403" max="6403" width="10.75" style="4" customWidth="1"/>
    <col min="6404" max="6404" width="10.5" style="4" customWidth="1"/>
    <col min="6405" max="6405" width="10.25" style="4" customWidth="1"/>
    <col min="6406" max="6406" width="12.625" style="4" customWidth="1"/>
    <col min="6407" max="6407" width="12.5" style="4" customWidth="1"/>
    <col min="6408" max="6408" width="9" style="4" customWidth="1"/>
    <col min="6409" max="6409" width="7" style="4" customWidth="1"/>
    <col min="6410" max="6657" width="8.875" style="4"/>
    <col min="6658" max="6658" width="9.25" style="4" customWidth="1"/>
    <col min="6659" max="6659" width="10.75" style="4" customWidth="1"/>
    <col min="6660" max="6660" width="10.5" style="4" customWidth="1"/>
    <col min="6661" max="6661" width="10.25" style="4" customWidth="1"/>
    <col min="6662" max="6662" width="12.625" style="4" customWidth="1"/>
    <col min="6663" max="6663" width="12.5" style="4" customWidth="1"/>
    <col min="6664" max="6664" width="9" style="4" customWidth="1"/>
    <col min="6665" max="6665" width="7" style="4" customWidth="1"/>
    <col min="6666" max="6913" width="8.875" style="4"/>
    <col min="6914" max="6914" width="9.25" style="4" customWidth="1"/>
    <col min="6915" max="6915" width="10.75" style="4" customWidth="1"/>
    <col min="6916" max="6916" width="10.5" style="4" customWidth="1"/>
    <col min="6917" max="6917" width="10.25" style="4" customWidth="1"/>
    <col min="6918" max="6918" width="12.625" style="4" customWidth="1"/>
    <col min="6919" max="6919" width="12.5" style="4" customWidth="1"/>
    <col min="6920" max="6920" width="9" style="4" customWidth="1"/>
    <col min="6921" max="6921" width="7" style="4" customWidth="1"/>
    <col min="6922" max="7169" width="8.875" style="4"/>
    <col min="7170" max="7170" width="9.25" style="4" customWidth="1"/>
    <col min="7171" max="7171" width="10.75" style="4" customWidth="1"/>
    <col min="7172" max="7172" width="10.5" style="4" customWidth="1"/>
    <col min="7173" max="7173" width="10.25" style="4" customWidth="1"/>
    <col min="7174" max="7174" width="12.625" style="4" customWidth="1"/>
    <col min="7175" max="7175" width="12.5" style="4" customWidth="1"/>
    <col min="7176" max="7176" width="9" style="4" customWidth="1"/>
    <col min="7177" max="7177" width="7" style="4" customWidth="1"/>
    <col min="7178" max="7425" width="8.875" style="4"/>
    <col min="7426" max="7426" width="9.25" style="4" customWidth="1"/>
    <col min="7427" max="7427" width="10.75" style="4" customWidth="1"/>
    <col min="7428" max="7428" width="10.5" style="4" customWidth="1"/>
    <col min="7429" max="7429" width="10.25" style="4" customWidth="1"/>
    <col min="7430" max="7430" width="12.625" style="4" customWidth="1"/>
    <col min="7431" max="7431" width="12.5" style="4" customWidth="1"/>
    <col min="7432" max="7432" width="9" style="4" customWidth="1"/>
    <col min="7433" max="7433" width="7" style="4" customWidth="1"/>
    <col min="7434" max="7681" width="8.875" style="4"/>
    <col min="7682" max="7682" width="9.25" style="4" customWidth="1"/>
    <col min="7683" max="7683" width="10.75" style="4" customWidth="1"/>
    <col min="7684" max="7684" width="10.5" style="4" customWidth="1"/>
    <col min="7685" max="7685" width="10.25" style="4" customWidth="1"/>
    <col min="7686" max="7686" width="12.625" style="4" customWidth="1"/>
    <col min="7687" max="7687" width="12.5" style="4" customWidth="1"/>
    <col min="7688" max="7688" width="9" style="4" customWidth="1"/>
    <col min="7689" max="7689" width="7" style="4" customWidth="1"/>
    <col min="7690" max="7937" width="8.875" style="4"/>
    <col min="7938" max="7938" width="9.25" style="4" customWidth="1"/>
    <col min="7939" max="7939" width="10.75" style="4" customWidth="1"/>
    <col min="7940" max="7940" width="10.5" style="4" customWidth="1"/>
    <col min="7941" max="7941" width="10.25" style="4" customWidth="1"/>
    <col min="7942" max="7942" width="12.625" style="4" customWidth="1"/>
    <col min="7943" max="7943" width="12.5" style="4" customWidth="1"/>
    <col min="7944" max="7944" width="9" style="4" customWidth="1"/>
    <col min="7945" max="7945" width="7" style="4" customWidth="1"/>
    <col min="7946" max="8193" width="8.875" style="4"/>
    <col min="8194" max="8194" width="9.25" style="4" customWidth="1"/>
    <col min="8195" max="8195" width="10.75" style="4" customWidth="1"/>
    <col min="8196" max="8196" width="10.5" style="4" customWidth="1"/>
    <col min="8197" max="8197" width="10.25" style="4" customWidth="1"/>
    <col min="8198" max="8198" width="12.625" style="4" customWidth="1"/>
    <col min="8199" max="8199" width="12.5" style="4" customWidth="1"/>
    <col min="8200" max="8200" width="9" style="4" customWidth="1"/>
    <col min="8201" max="8201" width="7" style="4" customWidth="1"/>
    <col min="8202" max="8449" width="8.875" style="4"/>
    <col min="8450" max="8450" width="9.25" style="4" customWidth="1"/>
    <col min="8451" max="8451" width="10.75" style="4" customWidth="1"/>
    <col min="8452" max="8452" width="10.5" style="4" customWidth="1"/>
    <col min="8453" max="8453" width="10.25" style="4" customWidth="1"/>
    <col min="8454" max="8454" width="12.625" style="4" customWidth="1"/>
    <col min="8455" max="8455" width="12.5" style="4" customWidth="1"/>
    <col min="8456" max="8456" width="9" style="4" customWidth="1"/>
    <col min="8457" max="8457" width="7" style="4" customWidth="1"/>
    <col min="8458" max="8705" width="8.875" style="4"/>
    <col min="8706" max="8706" width="9.25" style="4" customWidth="1"/>
    <col min="8707" max="8707" width="10.75" style="4" customWidth="1"/>
    <col min="8708" max="8708" width="10.5" style="4" customWidth="1"/>
    <col min="8709" max="8709" width="10.25" style="4" customWidth="1"/>
    <col min="8710" max="8710" width="12.625" style="4" customWidth="1"/>
    <col min="8711" max="8711" width="12.5" style="4" customWidth="1"/>
    <col min="8712" max="8712" width="9" style="4" customWidth="1"/>
    <col min="8713" max="8713" width="7" style="4" customWidth="1"/>
    <col min="8714" max="8961" width="8.875" style="4"/>
    <col min="8962" max="8962" width="9.25" style="4" customWidth="1"/>
    <col min="8963" max="8963" width="10.75" style="4" customWidth="1"/>
    <col min="8964" max="8964" width="10.5" style="4" customWidth="1"/>
    <col min="8965" max="8965" width="10.25" style="4" customWidth="1"/>
    <col min="8966" max="8966" width="12.625" style="4" customWidth="1"/>
    <col min="8967" max="8967" width="12.5" style="4" customWidth="1"/>
    <col min="8968" max="8968" width="9" style="4" customWidth="1"/>
    <col min="8969" max="8969" width="7" style="4" customWidth="1"/>
    <col min="8970" max="9217" width="8.875" style="4"/>
    <col min="9218" max="9218" width="9.25" style="4" customWidth="1"/>
    <col min="9219" max="9219" width="10.75" style="4" customWidth="1"/>
    <col min="9220" max="9220" width="10.5" style="4" customWidth="1"/>
    <col min="9221" max="9221" width="10.25" style="4" customWidth="1"/>
    <col min="9222" max="9222" width="12.625" style="4" customWidth="1"/>
    <col min="9223" max="9223" width="12.5" style="4" customWidth="1"/>
    <col min="9224" max="9224" width="9" style="4" customWidth="1"/>
    <col min="9225" max="9225" width="7" style="4" customWidth="1"/>
    <col min="9226" max="9473" width="8.875" style="4"/>
    <col min="9474" max="9474" width="9.25" style="4" customWidth="1"/>
    <col min="9475" max="9475" width="10.75" style="4" customWidth="1"/>
    <col min="9476" max="9476" width="10.5" style="4" customWidth="1"/>
    <col min="9477" max="9477" width="10.25" style="4" customWidth="1"/>
    <col min="9478" max="9478" width="12.625" style="4" customWidth="1"/>
    <col min="9479" max="9479" width="12.5" style="4" customWidth="1"/>
    <col min="9480" max="9480" width="9" style="4" customWidth="1"/>
    <col min="9481" max="9481" width="7" style="4" customWidth="1"/>
    <col min="9482" max="9729" width="8.875" style="4"/>
    <col min="9730" max="9730" width="9.25" style="4" customWidth="1"/>
    <col min="9731" max="9731" width="10.75" style="4" customWidth="1"/>
    <col min="9732" max="9732" width="10.5" style="4" customWidth="1"/>
    <col min="9733" max="9733" width="10.25" style="4" customWidth="1"/>
    <col min="9734" max="9734" width="12.625" style="4" customWidth="1"/>
    <col min="9735" max="9735" width="12.5" style="4" customWidth="1"/>
    <col min="9736" max="9736" width="9" style="4" customWidth="1"/>
    <col min="9737" max="9737" width="7" style="4" customWidth="1"/>
    <col min="9738" max="9985" width="8.875" style="4"/>
    <col min="9986" max="9986" width="9.25" style="4" customWidth="1"/>
    <col min="9987" max="9987" width="10.75" style="4" customWidth="1"/>
    <col min="9988" max="9988" width="10.5" style="4" customWidth="1"/>
    <col min="9989" max="9989" width="10.25" style="4" customWidth="1"/>
    <col min="9990" max="9990" width="12.625" style="4" customWidth="1"/>
    <col min="9991" max="9991" width="12.5" style="4" customWidth="1"/>
    <col min="9992" max="9992" width="9" style="4" customWidth="1"/>
    <col min="9993" max="9993" width="7" style="4" customWidth="1"/>
    <col min="9994" max="10241" width="8.875" style="4"/>
    <col min="10242" max="10242" width="9.25" style="4" customWidth="1"/>
    <col min="10243" max="10243" width="10.75" style="4" customWidth="1"/>
    <col min="10244" max="10244" width="10.5" style="4" customWidth="1"/>
    <col min="10245" max="10245" width="10.25" style="4" customWidth="1"/>
    <col min="10246" max="10246" width="12.625" style="4" customWidth="1"/>
    <col min="10247" max="10247" width="12.5" style="4" customWidth="1"/>
    <col min="10248" max="10248" width="9" style="4" customWidth="1"/>
    <col min="10249" max="10249" width="7" style="4" customWidth="1"/>
    <col min="10250" max="10497" width="8.875" style="4"/>
    <col min="10498" max="10498" width="9.25" style="4" customWidth="1"/>
    <col min="10499" max="10499" width="10.75" style="4" customWidth="1"/>
    <col min="10500" max="10500" width="10.5" style="4" customWidth="1"/>
    <col min="10501" max="10501" width="10.25" style="4" customWidth="1"/>
    <col min="10502" max="10502" width="12.625" style="4" customWidth="1"/>
    <col min="10503" max="10503" width="12.5" style="4" customWidth="1"/>
    <col min="10504" max="10504" width="9" style="4" customWidth="1"/>
    <col min="10505" max="10505" width="7" style="4" customWidth="1"/>
    <col min="10506" max="10753" width="8.875" style="4"/>
    <col min="10754" max="10754" width="9.25" style="4" customWidth="1"/>
    <col min="10755" max="10755" width="10.75" style="4" customWidth="1"/>
    <col min="10756" max="10756" width="10.5" style="4" customWidth="1"/>
    <col min="10757" max="10757" width="10.25" style="4" customWidth="1"/>
    <col min="10758" max="10758" width="12.625" style="4" customWidth="1"/>
    <col min="10759" max="10759" width="12.5" style="4" customWidth="1"/>
    <col min="10760" max="10760" width="9" style="4" customWidth="1"/>
    <col min="10761" max="10761" width="7" style="4" customWidth="1"/>
    <col min="10762" max="11009" width="8.875" style="4"/>
    <col min="11010" max="11010" width="9.25" style="4" customWidth="1"/>
    <col min="11011" max="11011" width="10.75" style="4" customWidth="1"/>
    <col min="11012" max="11012" width="10.5" style="4" customWidth="1"/>
    <col min="11013" max="11013" width="10.25" style="4" customWidth="1"/>
    <col min="11014" max="11014" width="12.625" style="4" customWidth="1"/>
    <col min="11015" max="11015" width="12.5" style="4" customWidth="1"/>
    <col min="11016" max="11016" width="9" style="4" customWidth="1"/>
    <col min="11017" max="11017" width="7" style="4" customWidth="1"/>
    <col min="11018" max="11265" width="8.875" style="4"/>
    <col min="11266" max="11266" width="9.25" style="4" customWidth="1"/>
    <col min="11267" max="11267" width="10.75" style="4" customWidth="1"/>
    <col min="11268" max="11268" width="10.5" style="4" customWidth="1"/>
    <col min="11269" max="11269" width="10.25" style="4" customWidth="1"/>
    <col min="11270" max="11270" width="12.625" style="4" customWidth="1"/>
    <col min="11271" max="11271" width="12.5" style="4" customWidth="1"/>
    <col min="11272" max="11272" width="9" style="4" customWidth="1"/>
    <col min="11273" max="11273" width="7" style="4" customWidth="1"/>
    <col min="11274" max="11521" width="8.875" style="4"/>
    <col min="11522" max="11522" width="9.25" style="4" customWidth="1"/>
    <col min="11523" max="11523" width="10.75" style="4" customWidth="1"/>
    <col min="11524" max="11524" width="10.5" style="4" customWidth="1"/>
    <col min="11525" max="11525" width="10.25" style="4" customWidth="1"/>
    <col min="11526" max="11526" width="12.625" style="4" customWidth="1"/>
    <col min="11527" max="11527" width="12.5" style="4" customWidth="1"/>
    <col min="11528" max="11528" width="9" style="4" customWidth="1"/>
    <col min="11529" max="11529" width="7" style="4" customWidth="1"/>
    <col min="11530" max="11777" width="8.875" style="4"/>
    <col min="11778" max="11778" width="9.25" style="4" customWidth="1"/>
    <col min="11779" max="11779" width="10.75" style="4" customWidth="1"/>
    <col min="11780" max="11780" width="10.5" style="4" customWidth="1"/>
    <col min="11781" max="11781" width="10.25" style="4" customWidth="1"/>
    <col min="11782" max="11782" width="12.625" style="4" customWidth="1"/>
    <col min="11783" max="11783" width="12.5" style="4" customWidth="1"/>
    <col min="11784" max="11784" width="9" style="4" customWidth="1"/>
    <col min="11785" max="11785" width="7" style="4" customWidth="1"/>
    <col min="11786" max="12033" width="8.875" style="4"/>
    <col min="12034" max="12034" width="9.25" style="4" customWidth="1"/>
    <col min="12035" max="12035" width="10.75" style="4" customWidth="1"/>
    <col min="12036" max="12036" width="10.5" style="4" customWidth="1"/>
    <col min="12037" max="12037" width="10.25" style="4" customWidth="1"/>
    <col min="12038" max="12038" width="12.625" style="4" customWidth="1"/>
    <col min="12039" max="12039" width="12.5" style="4" customWidth="1"/>
    <col min="12040" max="12040" width="9" style="4" customWidth="1"/>
    <col min="12041" max="12041" width="7" style="4" customWidth="1"/>
    <col min="12042" max="12289" width="8.875" style="4"/>
    <col min="12290" max="12290" width="9.25" style="4" customWidth="1"/>
    <col min="12291" max="12291" width="10.75" style="4" customWidth="1"/>
    <col min="12292" max="12292" width="10.5" style="4" customWidth="1"/>
    <col min="12293" max="12293" width="10.25" style="4" customWidth="1"/>
    <col min="12294" max="12294" width="12.625" style="4" customWidth="1"/>
    <col min="12295" max="12295" width="12.5" style="4" customWidth="1"/>
    <col min="12296" max="12296" width="9" style="4" customWidth="1"/>
    <col min="12297" max="12297" width="7" style="4" customWidth="1"/>
    <col min="12298" max="12545" width="8.875" style="4"/>
    <col min="12546" max="12546" width="9.25" style="4" customWidth="1"/>
    <col min="12547" max="12547" width="10.75" style="4" customWidth="1"/>
    <col min="12548" max="12548" width="10.5" style="4" customWidth="1"/>
    <col min="12549" max="12549" width="10.25" style="4" customWidth="1"/>
    <col min="12550" max="12550" width="12.625" style="4" customWidth="1"/>
    <col min="12551" max="12551" width="12.5" style="4" customWidth="1"/>
    <col min="12552" max="12552" width="9" style="4" customWidth="1"/>
    <col min="12553" max="12553" width="7" style="4" customWidth="1"/>
    <col min="12554" max="12801" width="8.875" style="4"/>
    <col min="12802" max="12802" width="9.25" style="4" customWidth="1"/>
    <col min="12803" max="12803" width="10.75" style="4" customWidth="1"/>
    <col min="12804" max="12804" width="10.5" style="4" customWidth="1"/>
    <col min="12805" max="12805" width="10.25" style="4" customWidth="1"/>
    <col min="12806" max="12806" width="12.625" style="4" customWidth="1"/>
    <col min="12807" max="12807" width="12.5" style="4" customWidth="1"/>
    <col min="12808" max="12808" width="9" style="4" customWidth="1"/>
    <col min="12809" max="12809" width="7" style="4" customWidth="1"/>
    <col min="12810" max="13057" width="8.875" style="4"/>
    <col min="13058" max="13058" width="9.25" style="4" customWidth="1"/>
    <col min="13059" max="13059" width="10.75" style="4" customWidth="1"/>
    <col min="13060" max="13060" width="10.5" style="4" customWidth="1"/>
    <col min="13061" max="13061" width="10.25" style="4" customWidth="1"/>
    <col min="13062" max="13062" width="12.625" style="4" customWidth="1"/>
    <col min="13063" max="13063" width="12.5" style="4" customWidth="1"/>
    <col min="13064" max="13064" width="9" style="4" customWidth="1"/>
    <col min="13065" max="13065" width="7" style="4" customWidth="1"/>
    <col min="13066" max="13313" width="8.875" style="4"/>
    <col min="13314" max="13314" width="9.25" style="4" customWidth="1"/>
    <col min="13315" max="13315" width="10.75" style="4" customWidth="1"/>
    <col min="13316" max="13316" width="10.5" style="4" customWidth="1"/>
    <col min="13317" max="13317" width="10.25" style="4" customWidth="1"/>
    <col min="13318" max="13318" width="12.625" style="4" customWidth="1"/>
    <col min="13319" max="13319" width="12.5" style="4" customWidth="1"/>
    <col min="13320" max="13320" width="9" style="4" customWidth="1"/>
    <col min="13321" max="13321" width="7" style="4" customWidth="1"/>
    <col min="13322" max="13569" width="8.875" style="4"/>
    <col min="13570" max="13570" width="9.25" style="4" customWidth="1"/>
    <col min="13571" max="13571" width="10.75" style="4" customWidth="1"/>
    <col min="13572" max="13572" width="10.5" style="4" customWidth="1"/>
    <col min="13573" max="13573" width="10.25" style="4" customWidth="1"/>
    <col min="13574" max="13574" width="12.625" style="4" customWidth="1"/>
    <col min="13575" max="13575" width="12.5" style="4" customWidth="1"/>
    <col min="13576" max="13576" width="9" style="4" customWidth="1"/>
    <col min="13577" max="13577" width="7" style="4" customWidth="1"/>
    <col min="13578" max="13825" width="8.875" style="4"/>
    <col min="13826" max="13826" width="9.25" style="4" customWidth="1"/>
    <col min="13827" max="13827" width="10.75" style="4" customWidth="1"/>
    <col min="13828" max="13828" width="10.5" style="4" customWidth="1"/>
    <col min="13829" max="13829" width="10.25" style="4" customWidth="1"/>
    <col min="13830" max="13830" width="12.625" style="4" customWidth="1"/>
    <col min="13831" max="13831" width="12.5" style="4" customWidth="1"/>
    <col min="13832" max="13832" width="9" style="4" customWidth="1"/>
    <col min="13833" max="13833" width="7" style="4" customWidth="1"/>
    <col min="13834" max="14081" width="8.875" style="4"/>
    <col min="14082" max="14082" width="9.25" style="4" customWidth="1"/>
    <col min="14083" max="14083" width="10.75" style="4" customWidth="1"/>
    <col min="14084" max="14084" width="10.5" style="4" customWidth="1"/>
    <col min="14085" max="14085" width="10.25" style="4" customWidth="1"/>
    <col min="14086" max="14086" width="12.625" style="4" customWidth="1"/>
    <col min="14087" max="14087" width="12.5" style="4" customWidth="1"/>
    <col min="14088" max="14088" width="9" style="4" customWidth="1"/>
    <col min="14089" max="14089" width="7" style="4" customWidth="1"/>
    <col min="14090" max="14337" width="8.875" style="4"/>
    <col min="14338" max="14338" width="9.25" style="4" customWidth="1"/>
    <col min="14339" max="14339" width="10.75" style="4" customWidth="1"/>
    <col min="14340" max="14340" width="10.5" style="4" customWidth="1"/>
    <col min="14341" max="14341" width="10.25" style="4" customWidth="1"/>
    <col min="14342" max="14342" width="12.625" style="4" customWidth="1"/>
    <col min="14343" max="14343" width="12.5" style="4" customWidth="1"/>
    <col min="14344" max="14344" width="9" style="4" customWidth="1"/>
    <col min="14345" max="14345" width="7" style="4" customWidth="1"/>
    <col min="14346" max="14593" width="8.875" style="4"/>
    <col min="14594" max="14594" width="9.25" style="4" customWidth="1"/>
    <col min="14595" max="14595" width="10.75" style="4" customWidth="1"/>
    <col min="14596" max="14596" width="10.5" style="4" customWidth="1"/>
    <col min="14597" max="14597" width="10.25" style="4" customWidth="1"/>
    <col min="14598" max="14598" width="12.625" style="4" customWidth="1"/>
    <col min="14599" max="14599" width="12.5" style="4" customWidth="1"/>
    <col min="14600" max="14600" width="9" style="4" customWidth="1"/>
    <col min="14601" max="14601" width="7" style="4" customWidth="1"/>
    <col min="14602" max="14849" width="8.875" style="4"/>
    <col min="14850" max="14850" width="9.25" style="4" customWidth="1"/>
    <col min="14851" max="14851" width="10.75" style="4" customWidth="1"/>
    <col min="14852" max="14852" width="10.5" style="4" customWidth="1"/>
    <col min="14853" max="14853" width="10.25" style="4" customWidth="1"/>
    <col min="14854" max="14854" width="12.625" style="4" customWidth="1"/>
    <col min="14855" max="14855" width="12.5" style="4" customWidth="1"/>
    <col min="14856" max="14856" width="9" style="4" customWidth="1"/>
    <col min="14857" max="14857" width="7" style="4" customWidth="1"/>
    <col min="14858" max="15105" width="8.875" style="4"/>
    <col min="15106" max="15106" width="9.25" style="4" customWidth="1"/>
    <col min="15107" max="15107" width="10.75" style="4" customWidth="1"/>
    <col min="15108" max="15108" width="10.5" style="4" customWidth="1"/>
    <col min="15109" max="15109" width="10.25" style="4" customWidth="1"/>
    <col min="15110" max="15110" width="12.625" style="4" customWidth="1"/>
    <col min="15111" max="15111" width="12.5" style="4" customWidth="1"/>
    <col min="15112" max="15112" width="9" style="4" customWidth="1"/>
    <col min="15113" max="15113" width="7" style="4" customWidth="1"/>
    <col min="15114" max="15361" width="8.875" style="4"/>
    <col min="15362" max="15362" width="9.25" style="4" customWidth="1"/>
    <col min="15363" max="15363" width="10.75" style="4" customWidth="1"/>
    <col min="15364" max="15364" width="10.5" style="4" customWidth="1"/>
    <col min="15365" max="15365" width="10.25" style="4" customWidth="1"/>
    <col min="15366" max="15366" width="12.625" style="4" customWidth="1"/>
    <col min="15367" max="15367" width="12.5" style="4" customWidth="1"/>
    <col min="15368" max="15368" width="9" style="4" customWidth="1"/>
    <col min="15369" max="15369" width="7" style="4" customWidth="1"/>
    <col min="15370" max="15617" width="8.875" style="4"/>
    <col min="15618" max="15618" width="9.25" style="4" customWidth="1"/>
    <col min="15619" max="15619" width="10.75" style="4" customWidth="1"/>
    <col min="15620" max="15620" width="10.5" style="4" customWidth="1"/>
    <col min="15621" max="15621" width="10.25" style="4" customWidth="1"/>
    <col min="15622" max="15622" width="12.625" style="4" customWidth="1"/>
    <col min="15623" max="15623" width="12.5" style="4" customWidth="1"/>
    <col min="15624" max="15624" width="9" style="4" customWidth="1"/>
    <col min="15625" max="15625" width="7" style="4" customWidth="1"/>
    <col min="15626" max="15873" width="8.875" style="4"/>
    <col min="15874" max="15874" width="9.25" style="4" customWidth="1"/>
    <col min="15875" max="15875" width="10.75" style="4" customWidth="1"/>
    <col min="15876" max="15876" width="10.5" style="4" customWidth="1"/>
    <col min="15877" max="15877" width="10.25" style="4" customWidth="1"/>
    <col min="15878" max="15878" width="12.625" style="4" customWidth="1"/>
    <col min="15879" max="15879" width="12.5" style="4" customWidth="1"/>
    <col min="15880" max="15880" width="9" style="4" customWidth="1"/>
    <col min="15881" max="15881" width="7" style="4" customWidth="1"/>
    <col min="15882" max="16129" width="8.875" style="4"/>
    <col min="16130" max="16130" width="9.25" style="4" customWidth="1"/>
    <col min="16131" max="16131" width="10.75" style="4" customWidth="1"/>
    <col min="16132" max="16132" width="10.5" style="4" customWidth="1"/>
    <col min="16133" max="16133" width="10.25" style="4" customWidth="1"/>
    <col min="16134" max="16134" width="12.625" style="4" customWidth="1"/>
    <col min="16135" max="16135" width="12.5" style="4" customWidth="1"/>
    <col min="16136" max="16136" width="9" style="4" customWidth="1"/>
    <col min="16137" max="16137" width="7" style="4" customWidth="1"/>
    <col min="16138" max="16384" width="8.875" style="4"/>
  </cols>
  <sheetData>
    <row r="1" spans="2:9" ht="15" customHeight="1"/>
    <row r="2" spans="2:9" ht="24" customHeight="1">
      <c r="B2" s="838" t="s">
        <v>457</v>
      </c>
      <c r="C2" s="839"/>
      <c r="D2" s="839"/>
      <c r="E2" s="839"/>
      <c r="F2" s="839"/>
      <c r="G2" s="839"/>
      <c r="H2" s="839"/>
      <c r="I2" s="839"/>
    </row>
    <row r="3" spans="2:9" ht="22.5" customHeight="1" thickBot="1">
      <c r="B3" s="3" t="s">
        <v>455</v>
      </c>
    </row>
    <row r="4" spans="2:9" s="202" customFormat="1" ht="22.5" customHeight="1" thickBot="1">
      <c r="B4" s="208" t="s">
        <v>329</v>
      </c>
      <c r="C4" s="207" t="s">
        <v>328</v>
      </c>
      <c r="D4" s="206" t="s">
        <v>325</v>
      </c>
      <c r="E4" s="205" t="s">
        <v>327</v>
      </c>
      <c r="F4" s="205" t="s">
        <v>324</v>
      </c>
      <c r="G4" s="204" t="s">
        <v>326</v>
      </c>
      <c r="H4" s="204" t="s">
        <v>323</v>
      </c>
      <c r="I4" s="203" t="s">
        <v>322</v>
      </c>
    </row>
    <row r="5" spans="2:9" ht="22.5" customHeight="1">
      <c r="B5" s="201">
        <v>73001</v>
      </c>
      <c r="C5" s="200" t="s">
        <v>321</v>
      </c>
      <c r="D5" s="199">
        <v>65</v>
      </c>
      <c r="E5" s="198">
        <v>82</v>
      </c>
      <c r="F5" s="198">
        <v>95</v>
      </c>
      <c r="G5" s="198">
        <v>85</v>
      </c>
      <c r="H5" s="193">
        <f t="shared" ref="H5:H13" si="0">AVERAGE(D5:G5)</f>
        <v>81.75</v>
      </c>
      <c r="I5" s="192">
        <f t="shared" ref="I5:I12" si="1">RANK(H5,$H$5:$H$12)</f>
        <v>1</v>
      </c>
    </row>
    <row r="6" spans="2:9" ht="22.5" customHeight="1">
      <c r="B6" s="197">
        <v>73007</v>
      </c>
      <c r="C6" s="196" t="s">
        <v>315</v>
      </c>
      <c r="D6" s="195">
        <v>75</v>
      </c>
      <c r="E6" s="194">
        <v>84</v>
      </c>
      <c r="F6" s="194">
        <v>91</v>
      </c>
      <c r="G6" s="194">
        <v>73</v>
      </c>
      <c r="H6" s="193">
        <f t="shared" si="0"/>
        <v>80.75</v>
      </c>
      <c r="I6" s="192">
        <f t="shared" si="1"/>
        <v>2</v>
      </c>
    </row>
    <row r="7" spans="2:9" ht="22.5" customHeight="1">
      <c r="B7" s="197">
        <v>73002</v>
      </c>
      <c r="C7" s="196" t="s">
        <v>320</v>
      </c>
      <c r="D7" s="195">
        <v>74</v>
      </c>
      <c r="E7" s="194">
        <v>79</v>
      </c>
      <c r="F7" s="194">
        <v>79</v>
      </c>
      <c r="G7" s="194">
        <v>90</v>
      </c>
      <c r="H7" s="193">
        <f t="shared" si="0"/>
        <v>80.5</v>
      </c>
      <c r="I7" s="192">
        <f t="shared" si="1"/>
        <v>3</v>
      </c>
    </row>
    <row r="8" spans="2:9" ht="22.5" customHeight="1">
      <c r="B8" s="197">
        <v>73005</v>
      </c>
      <c r="C8" s="196" t="s">
        <v>317</v>
      </c>
      <c r="D8" s="195">
        <v>80</v>
      </c>
      <c r="E8" s="194">
        <v>70</v>
      </c>
      <c r="F8" s="194">
        <v>75</v>
      </c>
      <c r="G8" s="194">
        <v>82</v>
      </c>
      <c r="H8" s="193">
        <f t="shared" si="0"/>
        <v>76.75</v>
      </c>
      <c r="I8" s="192">
        <f t="shared" si="1"/>
        <v>4</v>
      </c>
    </row>
    <row r="9" spans="2:9" ht="22.5" customHeight="1">
      <c r="B9" s="197">
        <v>73008</v>
      </c>
      <c r="C9" s="196" t="s">
        <v>314</v>
      </c>
      <c r="D9" s="195">
        <v>85</v>
      </c>
      <c r="E9" s="194">
        <v>77</v>
      </c>
      <c r="F9" s="194">
        <v>74</v>
      </c>
      <c r="G9" s="194">
        <v>67</v>
      </c>
      <c r="H9" s="193">
        <f t="shared" si="0"/>
        <v>75.75</v>
      </c>
      <c r="I9" s="192">
        <f t="shared" si="1"/>
        <v>5</v>
      </c>
    </row>
    <row r="10" spans="2:9" ht="22.5" customHeight="1">
      <c r="B10" s="197">
        <v>73003</v>
      </c>
      <c r="C10" s="196" t="s">
        <v>319</v>
      </c>
      <c r="D10" s="195">
        <v>68</v>
      </c>
      <c r="E10" s="194">
        <v>78</v>
      </c>
      <c r="F10" s="194">
        <v>66</v>
      </c>
      <c r="G10" s="194">
        <v>89</v>
      </c>
      <c r="H10" s="193">
        <f t="shared" si="0"/>
        <v>75.25</v>
      </c>
      <c r="I10" s="192">
        <f t="shared" si="1"/>
        <v>6</v>
      </c>
    </row>
    <row r="11" spans="2:9" ht="22.5" customHeight="1">
      <c r="B11" s="197">
        <v>73004</v>
      </c>
      <c r="C11" s="196" t="s">
        <v>318</v>
      </c>
      <c r="D11" s="195">
        <v>71</v>
      </c>
      <c r="E11" s="194">
        <v>70</v>
      </c>
      <c r="F11" s="194">
        <v>73</v>
      </c>
      <c r="G11" s="194">
        <v>75</v>
      </c>
      <c r="H11" s="193">
        <f t="shared" si="0"/>
        <v>72.25</v>
      </c>
      <c r="I11" s="192">
        <f t="shared" si="1"/>
        <v>7</v>
      </c>
    </row>
    <row r="12" spans="2:9" ht="22.5" customHeight="1" thickBot="1">
      <c r="B12" s="191">
        <v>73006</v>
      </c>
      <c r="C12" s="315" t="s">
        <v>674</v>
      </c>
      <c r="D12" s="189">
        <v>67</v>
      </c>
      <c r="E12" s="188">
        <v>69</v>
      </c>
      <c r="F12" s="188">
        <v>60</v>
      </c>
      <c r="G12" s="188">
        <v>85</v>
      </c>
      <c r="H12" s="187">
        <f t="shared" si="0"/>
        <v>70.25</v>
      </c>
      <c r="I12" s="186">
        <f t="shared" si="1"/>
        <v>8</v>
      </c>
    </row>
    <row r="13" spans="2:9" ht="22.5" customHeight="1">
      <c r="B13" s="840" t="s">
        <v>313</v>
      </c>
      <c r="C13" s="841"/>
      <c r="D13" s="185">
        <f>AVERAGE(D5:D12)</f>
        <v>73.125</v>
      </c>
      <c r="E13" s="185">
        <f>AVERAGE(E5:E12)</f>
        <v>76.125</v>
      </c>
      <c r="F13" s="185">
        <f>AVERAGE(F5:F12)</f>
        <v>76.625</v>
      </c>
      <c r="G13" s="185">
        <f>AVERAGE(G5:G12)</f>
        <v>80.75</v>
      </c>
      <c r="H13" s="185">
        <f t="shared" si="0"/>
        <v>76.65625</v>
      </c>
      <c r="I13" s="184"/>
    </row>
    <row r="14" spans="2:9" ht="22.5" customHeight="1">
      <c r="B14" s="842" t="s">
        <v>312</v>
      </c>
      <c r="C14" s="843"/>
      <c r="D14" s="308">
        <f>MAX(D5:D13)</f>
        <v>85</v>
      </c>
      <c r="E14" s="308">
        <f>MAX(E5:E13)</f>
        <v>84</v>
      </c>
      <c r="F14" s="308">
        <f>MAX(F5:F13)</f>
        <v>95</v>
      </c>
      <c r="G14" s="308">
        <f>MAX(G5:G13)</f>
        <v>90</v>
      </c>
      <c r="H14" s="183">
        <f>MAX(H5:H13)</f>
        <v>81.75</v>
      </c>
      <c r="I14" s="182"/>
    </row>
    <row r="15" spans="2:9" ht="22.5" customHeight="1" thickBot="1">
      <c r="B15" s="844" t="s">
        <v>311</v>
      </c>
      <c r="C15" s="845"/>
      <c r="D15" s="307">
        <f>MIN(D5:D14)</f>
        <v>65</v>
      </c>
      <c r="E15" s="307">
        <f>MIN(E5:E14)</f>
        <v>69</v>
      </c>
      <c r="F15" s="307">
        <f>MIN(F5:F14)</f>
        <v>60</v>
      </c>
      <c r="G15" s="307">
        <f>MIN(G5:G14)</f>
        <v>67</v>
      </c>
      <c r="H15" s="181">
        <f>MIN(H5:H14)</f>
        <v>70.25</v>
      </c>
      <c r="I15" s="180"/>
    </row>
    <row r="17" spans="2:3" ht="16.5">
      <c r="B17" s="306"/>
      <c r="C17" s="305"/>
    </row>
  </sheetData>
  <sortState columnSort="1" ref="D4:G4">
    <sortCondition ref="D4:G4"/>
  </sortState>
  <mergeCells count="4">
    <mergeCell ref="B2:I2"/>
    <mergeCell ref="B13:C13"/>
    <mergeCell ref="B14:C14"/>
    <mergeCell ref="B15:C15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"/>
  <dimension ref="B1:H17"/>
  <sheetViews>
    <sheetView workbookViewId="0">
      <selection activeCell="H4" sqref="H4"/>
    </sheetView>
  </sheetViews>
  <sheetFormatPr defaultColWidth="8.875" defaultRowHeight="15.75"/>
  <cols>
    <col min="1" max="1" width="1.875" style="4" customWidth="1"/>
    <col min="2" max="8" width="10.25" style="4" customWidth="1"/>
    <col min="9" max="9" width="3" style="4" customWidth="1"/>
    <col min="10" max="10" width="8.25" style="4" customWidth="1"/>
    <col min="11" max="11" width="8.125" style="4" customWidth="1"/>
    <col min="12" max="256" width="8.875" style="4"/>
    <col min="257" max="257" width="9.25" style="4" customWidth="1"/>
    <col min="258" max="258" width="10.75" style="4" customWidth="1"/>
    <col min="259" max="259" width="10.5" style="4" customWidth="1"/>
    <col min="260" max="260" width="10.25" style="4" customWidth="1"/>
    <col min="261" max="261" width="12.625" style="4" customWidth="1"/>
    <col min="262" max="262" width="12.5" style="4" customWidth="1"/>
    <col min="263" max="263" width="9" style="4" customWidth="1"/>
    <col min="264" max="264" width="7" style="4" customWidth="1"/>
    <col min="265" max="512" width="8.875" style="4"/>
    <col min="513" max="513" width="9.25" style="4" customWidth="1"/>
    <col min="514" max="514" width="10.75" style="4" customWidth="1"/>
    <col min="515" max="515" width="10.5" style="4" customWidth="1"/>
    <col min="516" max="516" width="10.25" style="4" customWidth="1"/>
    <col min="517" max="517" width="12.625" style="4" customWidth="1"/>
    <col min="518" max="518" width="12.5" style="4" customWidth="1"/>
    <col min="519" max="519" width="9" style="4" customWidth="1"/>
    <col min="520" max="520" width="7" style="4" customWidth="1"/>
    <col min="521" max="768" width="8.875" style="4"/>
    <col min="769" max="769" width="9.25" style="4" customWidth="1"/>
    <col min="770" max="770" width="10.75" style="4" customWidth="1"/>
    <col min="771" max="771" width="10.5" style="4" customWidth="1"/>
    <col min="772" max="772" width="10.25" style="4" customWidth="1"/>
    <col min="773" max="773" width="12.625" style="4" customWidth="1"/>
    <col min="774" max="774" width="12.5" style="4" customWidth="1"/>
    <col min="775" max="775" width="9" style="4" customWidth="1"/>
    <col min="776" max="776" width="7" style="4" customWidth="1"/>
    <col min="777" max="1024" width="8.875" style="4"/>
    <col min="1025" max="1025" width="9.25" style="4" customWidth="1"/>
    <col min="1026" max="1026" width="10.75" style="4" customWidth="1"/>
    <col min="1027" max="1027" width="10.5" style="4" customWidth="1"/>
    <col min="1028" max="1028" width="10.25" style="4" customWidth="1"/>
    <col min="1029" max="1029" width="12.625" style="4" customWidth="1"/>
    <col min="1030" max="1030" width="12.5" style="4" customWidth="1"/>
    <col min="1031" max="1031" width="9" style="4" customWidth="1"/>
    <col min="1032" max="1032" width="7" style="4" customWidth="1"/>
    <col min="1033" max="1280" width="8.875" style="4"/>
    <col min="1281" max="1281" width="9.25" style="4" customWidth="1"/>
    <col min="1282" max="1282" width="10.75" style="4" customWidth="1"/>
    <col min="1283" max="1283" width="10.5" style="4" customWidth="1"/>
    <col min="1284" max="1284" width="10.25" style="4" customWidth="1"/>
    <col min="1285" max="1285" width="12.625" style="4" customWidth="1"/>
    <col min="1286" max="1286" width="12.5" style="4" customWidth="1"/>
    <col min="1287" max="1287" width="9" style="4" customWidth="1"/>
    <col min="1288" max="1288" width="7" style="4" customWidth="1"/>
    <col min="1289" max="1536" width="8.875" style="4"/>
    <col min="1537" max="1537" width="9.25" style="4" customWidth="1"/>
    <col min="1538" max="1538" width="10.75" style="4" customWidth="1"/>
    <col min="1539" max="1539" width="10.5" style="4" customWidth="1"/>
    <col min="1540" max="1540" width="10.25" style="4" customWidth="1"/>
    <col min="1541" max="1541" width="12.625" style="4" customWidth="1"/>
    <col min="1542" max="1542" width="12.5" style="4" customWidth="1"/>
    <col min="1543" max="1543" width="9" style="4" customWidth="1"/>
    <col min="1544" max="1544" width="7" style="4" customWidth="1"/>
    <col min="1545" max="1792" width="8.875" style="4"/>
    <col min="1793" max="1793" width="9.25" style="4" customWidth="1"/>
    <col min="1794" max="1794" width="10.75" style="4" customWidth="1"/>
    <col min="1795" max="1795" width="10.5" style="4" customWidth="1"/>
    <col min="1796" max="1796" width="10.25" style="4" customWidth="1"/>
    <col min="1797" max="1797" width="12.625" style="4" customWidth="1"/>
    <col min="1798" max="1798" width="12.5" style="4" customWidth="1"/>
    <col min="1799" max="1799" width="9" style="4" customWidth="1"/>
    <col min="1800" max="1800" width="7" style="4" customWidth="1"/>
    <col min="1801" max="2048" width="8.875" style="4"/>
    <col min="2049" max="2049" width="9.25" style="4" customWidth="1"/>
    <col min="2050" max="2050" width="10.75" style="4" customWidth="1"/>
    <col min="2051" max="2051" width="10.5" style="4" customWidth="1"/>
    <col min="2052" max="2052" width="10.25" style="4" customWidth="1"/>
    <col min="2053" max="2053" width="12.625" style="4" customWidth="1"/>
    <col min="2054" max="2054" width="12.5" style="4" customWidth="1"/>
    <col min="2055" max="2055" width="9" style="4" customWidth="1"/>
    <col min="2056" max="2056" width="7" style="4" customWidth="1"/>
    <col min="2057" max="2304" width="8.875" style="4"/>
    <col min="2305" max="2305" width="9.25" style="4" customWidth="1"/>
    <col min="2306" max="2306" width="10.75" style="4" customWidth="1"/>
    <col min="2307" max="2307" width="10.5" style="4" customWidth="1"/>
    <col min="2308" max="2308" width="10.25" style="4" customWidth="1"/>
    <col min="2309" max="2309" width="12.625" style="4" customWidth="1"/>
    <col min="2310" max="2310" width="12.5" style="4" customWidth="1"/>
    <col min="2311" max="2311" width="9" style="4" customWidth="1"/>
    <col min="2312" max="2312" width="7" style="4" customWidth="1"/>
    <col min="2313" max="2560" width="8.875" style="4"/>
    <col min="2561" max="2561" width="9.25" style="4" customWidth="1"/>
    <col min="2562" max="2562" width="10.75" style="4" customWidth="1"/>
    <col min="2563" max="2563" width="10.5" style="4" customWidth="1"/>
    <col min="2564" max="2564" width="10.25" style="4" customWidth="1"/>
    <col min="2565" max="2565" width="12.625" style="4" customWidth="1"/>
    <col min="2566" max="2566" width="12.5" style="4" customWidth="1"/>
    <col min="2567" max="2567" width="9" style="4" customWidth="1"/>
    <col min="2568" max="2568" width="7" style="4" customWidth="1"/>
    <col min="2569" max="2816" width="8.875" style="4"/>
    <col min="2817" max="2817" width="9.25" style="4" customWidth="1"/>
    <col min="2818" max="2818" width="10.75" style="4" customWidth="1"/>
    <col min="2819" max="2819" width="10.5" style="4" customWidth="1"/>
    <col min="2820" max="2820" width="10.25" style="4" customWidth="1"/>
    <col min="2821" max="2821" width="12.625" style="4" customWidth="1"/>
    <col min="2822" max="2822" width="12.5" style="4" customWidth="1"/>
    <col min="2823" max="2823" width="9" style="4" customWidth="1"/>
    <col min="2824" max="2824" width="7" style="4" customWidth="1"/>
    <col min="2825" max="3072" width="8.875" style="4"/>
    <col min="3073" max="3073" width="9.25" style="4" customWidth="1"/>
    <col min="3074" max="3074" width="10.75" style="4" customWidth="1"/>
    <col min="3075" max="3075" width="10.5" style="4" customWidth="1"/>
    <col min="3076" max="3076" width="10.25" style="4" customWidth="1"/>
    <col min="3077" max="3077" width="12.625" style="4" customWidth="1"/>
    <col min="3078" max="3078" width="12.5" style="4" customWidth="1"/>
    <col min="3079" max="3079" width="9" style="4" customWidth="1"/>
    <col min="3080" max="3080" width="7" style="4" customWidth="1"/>
    <col min="3081" max="3328" width="8.875" style="4"/>
    <col min="3329" max="3329" width="9.25" style="4" customWidth="1"/>
    <col min="3330" max="3330" width="10.75" style="4" customWidth="1"/>
    <col min="3331" max="3331" width="10.5" style="4" customWidth="1"/>
    <col min="3332" max="3332" width="10.25" style="4" customWidth="1"/>
    <col min="3333" max="3333" width="12.625" style="4" customWidth="1"/>
    <col min="3334" max="3334" width="12.5" style="4" customWidth="1"/>
    <col min="3335" max="3335" width="9" style="4" customWidth="1"/>
    <col min="3336" max="3336" width="7" style="4" customWidth="1"/>
    <col min="3337" max="3584" width="8.875" style="4"/>
    <col min="3585" max="3585" width="9.25" style="4" customWidth="1"/>
    <col min="3586" max="3586" width="10.75" style="4" customWidth="1"/>
    <col min="3587" max="3587" width="10.5" style="4" customWidth="1"/>
    <col min="3588" max="3588" width="10.25" style="4" customWidth="1"/>
    <col min="3589" max="3589" width="12.625" style="4" customWidth="1"/>
    <col min="3590" max="3590" width="12.5" style="4" customWidth="1"/>
    <col min="3591" max="3591" width="9" style="4" customWidth="1"/>
    <col min="3592" max="3592" width="7" style="4" customWidth="1"/>
    <col min="3593" max="3840" width="8.875" style="4"/>
    <col min="3841" max="3841" width="9.25" style="4" customWidth="1"/>
    <col min="3842" max="3842" width="10.75" style="4" customWidth="1"/>
    <col min="3843" max="3843" width="10.5" style="4" customWidth="1"/>
    <col min="3844" max="3844" width="10.25" style="4" customWidth="1"/>
    <col min="3845" max="3845" width="12.625" style="4" customWidth="1"/>
    <col min="3846" max="3846" width="12.5" style="4" customWidth="1"/>
    <col min="3847" max="3847" width="9" style="4" customWidth="1"/>
    <col min="3848" max="3848" width="7" style="4" customWidth="1"/>
    <col min="3849" max="4096" width="8.875" style="4"/>
    <col min="4097" max="4097" width="9.25" style="4" customWidth="1"/>
    <col min="4098" max="4098" width="10.75" style="4" customWidth="1"/>
    <col min="4099" max="4099" width="10.5" style="4" customWidth="1"/>
    <col min="4100" max="4100" width="10.25" style="4" customWidth="1"/>
    <col min="4101" max="4101" width="12.625" style="4" customWidth="1"/>
    <col min="4102" max="4102" width="12.5" style="4" customWidth="1"/>
    <col min="4103" max="4103" width="9" style="4" customWidth="1"/>
    <col min="4104" max="4104" width="7" style="4" customWidth="1"/>
    <col min="4105" max="4352" width="8.875" style="4"/>
    <col min="4353" max="4353" width="9.25" style="4" customWidth="1"/>
    <col min="4354" max="4354" width="10.75" style="4" customWidth="1"/>
    <col min="4355" max="4355" width="10.5" style="4" customWidth="1"/>
    <col min="4356" max="4356" width="10.25" style="4" customWidth="1"/>
    <col min="4357" max="4357" width="12.625" style="4" customWidth="1"/>
    <col min="4358" max="4358" width="12.5" style="4" customWidth="1"/>
    <col min="4359" max="4359" width="9" style="4" customWidth="1"/>
    <col min="4360" max="4360" width="7" style="4" customWidth="1"/>
    <col min="4361" max="4608" width="8.875" style="4"/>
    <col min="4609" max="4609" width="9.25" style="4" customWidth="1"/>
    <col min="4610" max="4610" width="10.75" style="4" customWidth="1"/>
    <col min="4611" max="4611" width="10.5" style="4" customWidth="1"/>
    <col min="4612" max="4612" width="10.25" style="4" customWidth="1"/>
    <col min="4613" max="4613" width="12.625" style="4" customWidth="1"/>
    <col min="4614" max="4614" width="12.5" style="4" customWidth="1"/>
    <col min="4615" max="4615" width="9" style="4" customWidth="1"/>
    <col min="4616" max="4616" width="7" style="4" customWidth="1"/>
    <col min="4617" max="4864" width="8.875" style="4"/>
    <col min="4865" max="4865" width="9.25" style="4" customWidth="1"/>
    <col min="4866" max="4866" width="10.75" style="4" customWidth="1"/>
    <col min="4867" max="4867" width="10.5" style="4" customWidth="1"/>
    <col min="4868" max="4868" width="10.25" style="4" customWidth="1"/>
    <col min="4869" max="4869" width="12.625" style="4" customWidth="1"/>
    <col min="4870" max="4870" width="12.5" style="4" customWidth="1"/>
    <col min="4871" max="4871" width="9" style="4" customWidth="1"/>
    <col min="4872" max="4872" width="7" style="4" customWidth="1"/>
    <col min="4873" max="5120" width="8.875" style="4"/>
    <col min="5121" max="5121" width="9.25" style="4" customWidth="1"/>
    <col min="5122" max="5122" width="10.75" style="4" customWidth="1"/>
    <col min="5123" max="5123" width="10.5" style="4" customWidth="1"/>
    <col min="5124" max="5124" width="10.25" style="4" customWidth="1"/>
    <col min="5125" max="5125" width="12.625" style="4" customWidth="1"/>
    <col min="5126" max="5126" width="12.5" style="4" customWidth="1"/>
    <col min="5127" max="5127" width="9" style="4" customWidth="1"/>
    <col min="5128" max="5128" width="7" style="4" customWidth="1"/>
    <col min="5129" max="5376" width="8.875" style="4"/>
    <col min="5377" max="5377" width="9.25" style="4" customWidth="1"/>
    <col min="5378" max="5378" width="10.75" style="4" customWidth="1"/>
    <col min="5379" max="5379" width="10.5" style="4" customWidth="1"/>
    <col min="5380" max="5380" width="10.25" style="4" customWidth="1"/>
    <col min="5381" max="5381" width="12.625" style="4" customWidth="1"/>
    <col min="5382" max="5382" width="12.5" style="4" customWidth="1"/>
    <col min="5383" max="5383" width="9" style="4" customWidth="1"/>
    <col min="5384" max="5384" width="7" style="4" customWidth="1"/>
    <col min="5385" max="5632" width="8.875" style="4"/>
    <col min="5633" max="5633" width="9.25" style="4" customWidth="1"/>
    <col min="5634" max="5634" width="10.75" style="4" customWidth="1"/>
    <col min="5635" max="5635" width="10.5" style="4" customWidth="1"/>
    <col min="5636" max="5636" width="10.25" style="4" customWidth="1"/>
    <col min="5637" max="5637" width="12.625" style="4" customWidth="1"/>
    <col min="5638" max="5638" width="12.5" style="4" customWidth="1"/>
    <col min="5639" max="5639" width="9" style="4" customWidth="1"/>
    <col min="5640" max="5640" width="7" style="4" customWidth="1"/>
    <col min="5641" max="5888" width="8.875" style="4"/>
    <col min="5889" max="5889" width="9.25" style="4" customWidth="1"/>
    <col min="5890" max="5890" width="10.75" style="4" customWidth="1"/>
    <col min="5891" max="5891" width="10.5" style="4" customWidth="1"/>
    <col min="5892" max="5892" width="10.25" style="4" customWidth="1"/>
    <col min="5893" max="5893" width="12.625" style="4" customWidth="1"/>
    <col min="5894" max="5894" width="12.5" style="4" customWidth="1"/>
    <col min="5895" max="5895" width="9" style="4" customWidth="1"/>
    <col min="5896" max="5896" width="7" style="4" customWidth="1"/>
    <col min="5897" max="6144" width="8.875" style="4"/>
    <col min="6145" max="6145" width="9.25" style="4" customWidth="1"/>
    <col min="6146" max="6146" width="10.75" style="4" customWidth="1"/>
    <col min="6147" max="6147" width="10.5" style="4" customWidth="1"/>
    <col min="6148" max="6148" width="10.25" style="4" customWidth="1"/>
    <col min="6149" max="6149" width="12.625" style="4" customWidth="1"/>
    <col min="6150" max="6150" width="12.5" style="4" customWidth="1"/>
    <col min="6151" max="6151" width="9" style="4" customWidth="1"/>
    <col min="6152" max="6152" width="7" style="4" customWidth="1"/>
    <col min="6153" max="6400" width="8.875" style="4"/>
    <col min="6401" max="6401" width="9.25" style="4" customWidth="1"/>
    <col min="6402" max="6402" width="10.75" style="4" customWidth="1"/>
    <col min="6403" max="6403" width="10.5" style="4" customWidth="1"/>
    <col min="6404" max="6404" width="10.25" style="4" customWidth="1"/>
    <col min="6405" max="6405" width="12.625" style="4" customWidth="1"/>
    <col min="6406" max="6406" width="12.5" style="4" customWidth="1"/>
    <col min="6407" max="6407" width="9" style="4" customWidth="1"/>
    <col min="6408" max="6408" width="7" style="4" customWidth="1"/>
    <col min="6409" max="6656" width="8.875" style="4"/>
    <col min="6657" max="6657" width="9.25" style="4" customWidth="1"/>
    <col min="6658" max="6658" width="10.75" style="4" customWidth="1"/>
    <col min="6659" max="6659" width="10.5" style="4" customWidth="1"/>
    <col min="6660" max="6660" width="10.25" style="4" customWidth="1"/>
    <col min="6661" max="6661" width="12.625" style="4" customWidth="1"/>
    <col min="6662" max="6662" width="12.5" style="4" customWidth="1"/>
    <col min="6663" max="6663" width="9" style="4" customWidth="1"/>
    <col min="6664" max="6664" width="7" style="4" customWidth="1"/>
    <col min="6665" max="6912" width="8.875" style="4"/>
    <col min="6913" max="6913" width="9.25" style="4" customWidth="1"/>
    <col min="6914" max="6914" width="10.75" style="4" customWidth="1"/>
    <col min="6915" max="6915" width="10.5" style="4" customWidth="1"/>
    <col min="6916" max="6916" width="10.25" style="4" customWidth="1"/>
    <col min="6917" max="6917" width="12.625" style="4" customWidth="1"/>
    <col min="6918" max="6918" width="12.5" style="4" customWidth="1"/>
    <col min="6919" max="6919" width="9" style="4" customWidth="1"/>
    <col min="6920" max="6920" width="7" style="4" customWidth="1"/>
    <col min="6921" max="7168" width="8.875" style="4"/>
    <col min="7169" max="7169" width="9.25" style="4" customWidth="1"/>
    <col min="7170" max="7170" width="10.75" style="4" customWidth="1"/>
    <col min="7171" max="7171" width="10.5" style="4" customWidth="1"/>
    <col min="7172" max="7172" width="10.25" style="4" customWidth="1"/>
    <col min="7173" max="7173" width="12.625" style="4" customWidth="1"/>
    <col min="7174" max="7174" width="12.5" style="4" customWidth="1"/>
    <col min="7175" max="7175" width="9" style="4" customWidth="1"/>
    <col min="7176" max="7176" width="7" style="4" customWidth="1"/>
    <col min="7177" max="7424" width="8.875" style="4"/>
    <col min="7425" max="7425" width="9.25" style="4" customWidth="1"/>
    <col min="7426" max="7426" width="10.75" style="4" customWidth="1"/>
    <col min="7427" max="7427" width="10.5" style="4" customWidth="1"/>
    <col min="7428" max="7428" width="10.25" style="4" customWidth="1"/>
    <col min="7429" max="7429" width="12.625" style="4" customWidth="1"/>
    <col min="7430" max="7430" width="12.5" style="4" customWidth="1"/>
    <col min="7431" max="7431" width="9" style="4" customWidth="1"/>
    <col min="7432" max="7432" width="7" style="4" customWidth="1"/>
    <col min="7433" max="7680" width="8.875" style="4"/>
    <col min="7681" max="7681" width="9.25" style="4" customWidth="1"/>
    <col min="7682" max="7682" width="10.75" style="4" customWidth="1"/>
    <col min="7683" max="7683" width="10.5" style="4" customWidth="1"/>
    <col min="7684" max="7684" width="10.25" style="4" customWidth="1"/>
    <col min="7685" max="7685" width="12.625" style="4" customWidth="1"/>
    <col min="7686" max="7686" width="12.5" style="4" customWidth="1"/>
    <col min="7687" max="7687" width="9" style="4" customWidth="1"/>
    <col min="7688" max="7688" width="7" style="4" customWidth="1"/>
    <col min="7689" max="7936" width="8.875" style="4"/>
    <col min="7937" max="7937" width="9.25" style="4" customWidth="1"/>
    <col min="7938" max="7938" width="10.75" style="4" customWidth="1"/>
    <col min="7939" max="7939" width="10.5" style="4" customWidth="1"/>
    <col min="7940" max="7940" width="10.25" style="4" customWidth="1"/>
    <col min="7941" max="7941" width="12.625" style="4" customWidth="1"/>
    <col min="7942" max="7942" width="12.5" style="4" customWidth="1"/>
    <col min="7943" max="7943" width="9" style="4" customWidth="1"/>
    <col min="7944" max="7944" width="7" style="4" customWidth="1"/>
    <col min="7945" max="8192" width="8.875" style="4"/>
    <col min="8193" max="8193" width="9.25" style="4" customWidth="1"/>
    <col min="8194" max="8194" width="10.75" style="4" customWidth="1"/>
    <col min="8195" max="8195" width="10.5" style="4" customWidth="1"/>
    <col min="8196" max="8196" width="10.25" style="4" customWidth="1"/>
    <col min="8197" max="8197" width="12.625" style="4" customWidth="1"/>
    <col min="8198" max="8198" width="12.5" style="4" customWidth="1"/>
    <col min="8199" max="8199" width="9" style="4" customWidth="1"/>
    <col min="8200" max="8200" width="7" style="4" customWidth="1"/>
    <col min="8201" max="8448" width="8.875" style="4"/>
    <col min="8449" max="8449" width="9.25" style="4" customWidth="1"/>
    <col min="8450" max="8450" width="10.75" style="4" customWidth="1"/>
    <col min="8451" max="8451" width="10.5" style="4" customWidth="1"/>
    <col min="8452" max="8452" width="10.25" style="4" customWidth="1"/>
    <col min="8453" max="8453" width="12.625" style="4" customWidth="1"/>
    <col min="8454" max="8454" width="12.5" style="4" customWidth="1"/>
    <col min="8455" max="8455" width="9" style="4" customWidth="1"/>
    <col min="8456" max="8456" width="7" style="4" customWidth="1"/>
    <col min="8457" max="8704" width="8.875" style="4"/>
    <col min="8705" max="8705" width="9.25" style="4" customWidth="1"/>
    <col min="8706" max="8706" width="10.75" style="4" customWidth="1"/>
    <col min="8707" max="8707" width="10.5" style="4" customWidth="1"/>
    <col min="8708" max="8708" width="10.25" style="4" customWidth="1"/>
    <col min="8709" max="8709" width="12.625" style="4" customWidth="1"/>
    <col min="8710" max="8710" width="12.5" style="4" customWidth="1"/>
    <col min="8711" max="8711" width="9" style="4" customWidth="1"/>
    <col min="8712" max="8712" width="7" style="4" customWidth="1"/>
    <col min="8713" max="8960" width="8.875" style="4"/>
    <col min="8961" max="8961" width="9.25" style="4" customWidth="1"/>
    <col min="8962" max="8962" width="10.75" style="4" customWidth="1"/>
    <col min="8963" max="8963" width="10.5" style="4" customWidth="1"/>
    <col min="8964" max="8964" width="10.25" style="4" customWidth="1"/>
    <col min="8965" max="8965" width="12.625" style="4" customWidth="1"/>
    <col min="8966" max="8966" width="12.5" style="4" customWidth="1"/>
    <col min="8967" max="8967" width="9" style="4" customWidth="1"/>
    <col min="8968" max="8968" width="7" style="4" customWidth="1"/>
    <col min="8969" max="9216" width="8.875" style="4"/>
    <col min="9217" max="9217" width="9.25" style="4" customWidth="1"/>
    <col min="9218" max="9218" width="10.75" style="4" customWidth="1"/>
    <col min="9219" max="9219" width="10.5" style="4" customWidth="1"/>
    <col min="9220" max="9220" width="10.25" style="4" customWidth="1"/>
    <col min="9221" max="9221" width="12.625" style="4" customWidth="1"/>
    <col min="9222" max="9222" width="12.5" style="4" customWidth="1"/>
    <col min="9223" max="9223" width="9" style="4" customWidth="1"/>
    <col min="9224" max="9224" width="7" style="4" customWidth="1"/>
    <col min="9225" max="9472" width="8.875" style="4"/>
    <col min="9473" max="9473" width="9.25" style="4" customWidth="1"/>
    <col min="9474" max="9474" width="10.75" style="4" customWidth="1"/>
    <col min="9475" max="9475" width="10.5" style="4" customWidth="1"/>
    <col min="9476" max="9476" width="10.25" style="4" customWidth="1"/>
    <col min="9477" max="9477" width="12.625" style="4" customWidth="1"/>
    <col min="9478" max="9478" width="12.5" style="4" customWidth="1"/>
    <col min="9479" max="9479" width="9" style="4" customWidth="1"/>
    <col min="9480" max="9480" width="7" style="4" customWidth="1"/>
    <col min="9481" max="9728" width="8.875" style="4"/>
    <col min="9729" max="9729" width="9.25" style="4" customWidth="1"/>
    <col min="9730" max="9730" width="10.75" style="4" customWidth="1"/>
    <col min="9731" max="9731" width="10.5" style="4" customWidth="1"/>
    <col min="9732" max="9732" width="10.25" style="4" customWidth="1"/>
    <col min="9733" max="9733" width="12.625" style="4" customWidth="1"/>
    <col min="9734" max="9734" width="12.5" style="4" customWidth="1"/>
    <col min="9735" max="9735" width="9" style="4" customWidth="1"/>
    <col min="9736" max="9736" width="7" style="4" customWidth="1"/>
    <col min="9737" max="9984" width="8.875" style="4"/>
    <col min="9985" max="9985" width="9.25" style="4" customWidth="1"/>
    <col min="9986" max="9986" width="10.75" style="4" customWidth="1"/>
    <col min="9987" max="9987" width="10.5" style="4" customWidth="1"/>
    <col min="9988" max="9988" width="10.25" style="4" customWidth="1"/>
    <col min="9989" max="9989" width="12.625" style="4" customWidth="1"/>
    <col min="9990" max="9990" width="12.5" style="4" customWidth="1"/>
    <col min="9991" max="9991" width="9" style="4" customWidth="1"/>
    <col min="9992" max="9992" width="7" style="4" customWidth="1"/>
    <col min="9993" max="10240" width="8.875" style="4"/>
    <col min="10241" max="10241" width="9.25" style="4" customWidth="1"/>
    <col min="10242" max="10242" width="10.75" style="4" customWidth="1"/>
    <col min="10243" max="10243" width="10.5" style="4" customWidth="1"/>
    <col min="10244" max="10244" width="10.25" style="4" customWidth="1"/>
    <col min="10245" max="10245" width="12.625" style="4" customWidth="1"/>
    <col min="10246" max="10246" width="12.5" style="4" customWidth="1"/>
    <col min="10247" max="10247" width="9" style="4" customWidth="1"/>
    <col min="10248" max="10248" width="7" style="4" customWidth="1"/>
    <col min="10249" max="10496" width="8.875" style="4"/>
    <col min="10497" max="10497" width="9.25" style="4" customWidth="1"/>
    <col min="10498" max="10498" width="10.75" style="4" customWidth="1"/>
    <col min="10499" max="10499" width="10.5" style="4" customWidth="1"/>
    <col min="10500" max="10500" width="10.25" style="4" customWidth="1"/>
    <col min="10501" max="10501" width="12.625" style="4" customWidth="1"/>
    <col min="10502" max="10502" width="12.5" style="4" customWidth="1"/>
    <col min="10503" max="10503" width="9" style="4" customWidth="1"/>
    <col min="10504" max="10504" width="7" style="4" customWidth="1"/>
    <col min="10505" max="10752" width="8.875" style="4"/>
    <col min="10753" max="10753" width="9.25" style="4" customWidth="1"/>
    <col min="10754" max="10754" width="10.75" style="4" customWidth="1"/>
    <col min="10755" max="10755" width="10.5" style="4" customWidth="1"/>
    <col min="10756" max="10756" width="10.25" style="4" customWidth="1"/>
    <col min="10757" max="10757" width="12.625" style="4" customWidth="1"/>
    <col min="10758" max="10758" width="12.5" style="4" customWidth="1"/>
    <col min="10759" max="10759" width="9" style="4" customWidth="1"/>
    <col min="10760" max="10760" width="7" style="4" customWidth="1"/>
    <col min="10761" max="11008" width="8.875" style="4"/>
    <col min="11009" max="11009" width="9.25" style="4" customWidth="1"/>
    <col min="11010" max="11010" width="10.75" style="4" customWidth="1"/>
    <col min="11011" max="11011" width="10.5" style="4" customWidth="1"/>
    <col min="11012" max="11012" width="10.25" style="4" customWidth="1"/>
    <col min="11013" max="11013" width="12.625" style="4" customWidth="1"/>
    <col min="11014" max="11014" width="12.5" style="4" customWidth="1"/>
    <col min="11015" max="11015" width="9" style="4" customWidth="1"/>
    <col min="11016" max="11016" width="7" style="4" customWidth="1"/>
    <col min="11017" max="11264" width="8.875" style="4"/>
    <col min="11265" max="11265" width="9.25" style="4" customWidth="1"/>
    <col min="11266" max="11266" width="10.75" style="4" customWidth="1"/>
    <col min="11267" max="11267" width="10.5" style="4" customWidth="1"/>
    <col min="11268" max="11268" width="10.25" style="4" customWidth="1"/>
    <col min="11269" max="11269" width="12.625" style="4" customWidth="1"/>
    <col min="11270" max="11270" width="12.5" style="4" customWidth="1"/>
    <col min="11271" max="11271" width="9" style="4" customWidth="1"/>
    <col min="11272" max="11272" width="7" style="4" customWidth="1"/>
    <col min="11273" max="11520" width="8.875" style="4"/>
    <col min="11521" max="11521" width="9.25" style="4" customWidth="1"/>
    <col min="11522" max="11522" width="10.75" style="4" customWidth="1"/>
    <col min="11523" max="11523" width="10.5" style="4" customWidth="1"/>
    <col min="11524" max="11524" width="10.25" style="4" customWidth="1"/>
    <col min="11525" max="11525" width="12.625" style="4" customWidth="1"/>
    <col min="11526" max="11526" width="12.5" style="4" customWidth="1"/>
    <col min="11527" max="11527" width="9" style="4" customWidth="1"/>
    <col min="11528" max="11528" width="7" style="4" customWidth="1"/>
    <col min="11529" max="11776" width="8.875" style="4"/>
    <col min="11777" max="11777" width="9.25" style="4" customWidth="1"/>
    <col min="11778" max="11778" width="10.75" style="4" customWidth="1"/>
    <col min="11779" max="11779" width="10.5" style="4" customWidth="1"/>
    <col min="11780" max="11780" width="10.25" style="4" customWidth="1"/>
    <col min="11781" max="11781" width="12.625" style="4" customWidth="1"/>
    <col min="11782" max="11782" width="12.5" style="4" customWidth="1"/>
    <col min="11783" max="11783" width="9" style="4" customWidth="1"/>
    <col min="11784" max="11784" width="7" style="4" customWidth="1"/>
    <col min="11785" max="12032" width="8.875" style="4"/>
    <col min="12033" max="12033" width="9.25" style="4" customWidth="1"/>
    <col min="12034" max="12034" width="10.75" style="4" customWidth="1"/>
    <col min="12035" max="12035" width="10.5" style="4" customWidth="1"/>
    <col min="12036" max="12036" width="10.25" style="4" customWidth="1"/>
    <col min="12037" max="12037" width="12.625" style="4" customWidth="1"/>
    <col min="12038" max="12038" width="12.5" style="4" customWidth="1"/>
    <col min="12039" max="12039" width="9" style="4" customWidth="1"/>
    <col min="12040" max="12040" width="7" style="4" customWidth="1"/>
    <col min="12041" max="12288" width="8.875" style="4"/>
    <col min="12289" max="12289" width="9.25" style="4" customWidth="1"/>
    <col min="12290" max="12290" width="10.75" style="4" customWidth="1"/>
    <col min="12291" max="12291" width="10.5" style="4" customWidth="1"/>
    <col min="12292" max="12292" width="10.25" style="4" customWidth="1"/>
    <col min="12293" max="12293" width="12.625" style="4" customWidth="1"/>
    <col min="12294" max="12294" width="12.5" style="4" customWidth="1"/>
    <col min="12295" max="12295" width="9" style="4" customWidth="1"/>
    <col min="12296" max="12296" width="7" style="4" customWidth="1"/>
    <col min="12297" max="12544" width="8.875" style="4"/>
    <col min="12545" max="12545" width="9.25" style="4" customWidth="1"/>
    <col min="12546" max="12546" width="10.75" style="4" customWidth="1"/>
    <col min="12547" max="12547" width="10.5" style="4" customWidth="1"/>
    <col min="12548" max="12548" width="10.25" style="4" customWidth="1"/>
    <col min="12549" max="12549" width="12.625" style="4" customWidth="1"/>
    <col min="12550" max="12550" width="12.5" style="4" customWidth="1"/>
    <col min="12551" max="12551" width="9" style="4" customWidth="1"/>
    <col min="12552" max="12552" width="7" style="4" customWidth="1"/>
    <col min="12553" max="12800" width="8.875" style="4"/>
    <col min="12801" max="12801" width="9.25" style="4" customWidth="1"/>
    <col min="12802" max="12802" width="10.75" style="4" customWidth="1"/>
    <col min="12803" max="12803" width="10.5" style="4" customWidth="1"/>
    <col min="12804" max="12804" width="10.25" style="4" customWidth="1"/>
    <col min="12805" max="12805" width="12.625" style="4" customWidth="1"/>
    <col min="12806" max="12806" width="12.5" style="4" customWidth="1"/>
    <col min="12807" max="12807" width="9" style="4" customWidth="1"/>
    <col min="12808" max="12808" width="7" style="4" customWidth="1"/>
    <col min="12809" max="13056" width="8.875" style="4"/>
    <col min="13057" max="13057" width="9.25" style="4" customWidth="1"/>
    <col min="13058" max="13058" width="10.75" style="4" customWidth="1"/>
    <col min="13059" max="13059" width="10.5" style="4" customWidth="1"/>
    <col min="13060" max="13060" width="10.25" style="4" customWidth="1"/>
    <col min="13061" max="13061" width="12.625" style="4" customWidth="1"/>
    <col min="13062" max="13062" width="12.5" style="4" customWidth="1"/>
    <col min="13063" max="13063" width="9" style="4" customWidth="1"/>
    <col min="13064" max="13064" width="7" style="4" customWidth="1"/>
    <col min="13065" max="13312" width="8.875" style="4"/>
    <col min="13313" max="13313" width="9.25" style="4" customWidth="1"/>
    <col min="13314" max="13314" width="10.75" style="4" customWidth="1"/>
    <col min="13315" max="13315" width="10.5" style="4" customWidth="1"/>
    <col min="13316" max="13316" width="10.25" style="4" customWidth="1"/>
    <col min="13317" max="13317" width="12.625" style="4" customWidth="1"/>
    <col min="13318" max="13318" width="12.5" style="4" customWidth="1"/>
    <col min="13319" max="13319" width="9" style="4" customWidth="1"/>
    <col min="13320" max="13320" width="7" style="4" customWidth="1"/>
    <col min="13321" max="13568" width="8.875" style="4"/>
    <col min="13569" max="13569" width="9.25" style="4" customWidth="1"/>
    <col min="13570" max="13570" width="10.75" style="4" customWidth="1"/>
    <col min="13571" max="13571" width="10.5" style="4" customWidth="1"/>
    <col min="13572" max="13572" width="10.25" style="4" customWidth="1"/>
    <col min="13573" max="13573" width="12.625" style="4" customWidth="1"/>
    <col min="13574" max="13574" width="12.5" style="4" customWidth="1"/>
    <col min="13575" max="13575" width="9" style="4" customWidth="1"/>
    <col min="13576" max="13576" width="7" style="4" customWidth="1"/>
    <col min="13577" max="13824" width="8.875" style="4"/>
    <col min="13825" max="13825" width="9.25" style="4" customWidth="1"/>
    <col min="13826" max="13826" width="10.75" style="4" customWidth="1"/>
    <col min="13827" max="13827" width="10.5" style="4" customWidth="1"/>
    <col min="13828" max="13828" width="10.25" style="4" customWidth="1"/>
    <col min="13829" max="13829" width="12.625" style="4" customWidth="1"/>
    <col min="13830" max="13830" width="12.5" style="4" customWidth="1"/>
    <col min="13831" max="13831" width="9" style="4" customWidth="1"/>
    <col min="13832" max="13832" width="7" style="4" customWidth="1"/>
    <col min="13833" max="14080" width="8.875" style="4"/>
    <col min="14081" max="14081" width="9.25" style="4" customWidth="1"/>
    <col min="14082" max="14082" width="10.75" style="4" customWidth="1"/>
    <col min="14083" max="14083" width="10.5" style="4" customWidth="1"/>
    <col min="14084" max="14084" width="10.25" style="4" customWidth="1"/>
    <col min="14085" max="14085" width="12.625" style="4" customWidth="1"/>
    <col min="14086" max="14086" width="12.5" style="4" customWidth="1"/>
    <col min="14087" max="14087" width="9" style="4" customWidth="1"/>
    <col min="14088" max="14088" width="7" style="4" customWidth="1"/>
    <col min="14089" max="14336" width="8.875" style="4"/>
    <col min="14337" max="14337" width="9.25" style="4" customWidth="1"/>
    <col min="14338" max="14338" width="10.75" style="4" customWidth="1"/>
    <col min="14339" max="14339" width="10.5" style="4" customWidth="1"/>
    <col min="14340" max="14340" width="10.25" style="4" customWidth="1"/>
    <col min="14341" max="14341" width="12.625" style="4" customWidth="1"/>
    <col min="14342" max="14342" width="12.5" style="4" customWidth="1"/>
    <col min="14343" max="14343" width="9" style="4" customWidth="1"/>
    <col min="14344" max="14344" width="7" style="4" customWidth="1"/>
    <col min="14345" max="14592" width="8.875" style="4"/>
    <col min="14593" max="14593" width="9.25" style="4" customWidth="1"/>
    <col min="14594" max="14594" width="10.75" style="4" customWidth="1"/>
    <col min="14595" max="14595" width="10.5" style="4" customWidth="1"/>
    <col min="14596" max="14596" width="10.25" style="4" customWidth="1"/>
    <col min="14597" max="14597" width="12.625" style="4" customWidth="1"/>
    <col min="14598" max="14598" width="12.5" style="4" customWidth="1"/>
    <col min="14599" max="14599" width="9" style="4" customWidth="1"/>
    <col min="14600" max="14600" width="7" style="4" customWidth="1"/>
    <col min="14601" max="14848" width="8.875" style="4"/>
    <col min="14849" max="14849" width="9.25" style="4" customWidth="1"/>
    <col min="14850" max="14850" width="10.75" style="4" customWidth="1"/>
    <col min="14851" max="14851" width="10.5" style="4" customWidth="1"/>
    <col min="14852" max="14852" width="10.25" style="4" customWidth="1"/>
    <col min="14853" max="14853" width="12.625" style="4" customWidth="1"/>
    <col min="14854" max="14854" width="12.5" style="4" customWidth="1"/>
    <col min="14855" max="14855" width="9" style="4" customWidth="1"/>
    <col min="14856" max="14856" width="7" style="4" customWidth="1"/>
    <col min="14857" max="15104" width="8.875" style="4"/>
    <col min="15105" max="15105" width="9.25" style="4" customWidth="1"/>
    <col min="15106" max="15106" width="10.75" style="4" customWidth="1"/>
    <col min="15107" max="15107" width="10.5" style="4" customWidth="1"/>
    <col min="15108" max="15108" width="10.25" style="4" customWidth="1"/>
    <col min="15109" max="15109" width="12.625" style="4" customWidth="1"/>
    <col min="15110" max="15110" width="12.5" style="4" customWidth="1"/>
    <col min="15111" max="15111" width="9" style="4" customWidth="1"/>
    <col min="15112" max="15112" width="7" style="4" customWidth="1"/>
    <col min="15113" max="15360" width="8.875" style="4"/>
    <col min="15361" max="15361" width="9.25" style="4" customWidth="1"/>
    <col min="15362" max="15362" width="10.75" style="4" customWidth="1"/>
    <col min="15363" max="15363" width="10.5" style="4" customWidth="1"/>
    <col min="15364" max="15364" width="10.25" style="4" customWidth="1"/>
    <col min="15365" max="15365" width="12.625" style="4" customWidth="1"/>
    <col min="15366" max="15366" width="12.5" style="4" customWidth="1"/>
    <col min="15367" max="15367" width="9" style="4" customWidth="1"/>
    <col min="15368" max="15368" width="7" style="4" customWidth="1"/>
    <col min="15369" max="15616" width="8.875" style="4"/>
    <col min="15617" max="15617" width="9.25" style="4" customWidth="1"/>
    <col min="15618" max="15618" width="10.75" style="4" customWidth="1"/>
    <col min="15619" max="15619" width="10.5" style="4" customWidth="1"/>
    <col min="15620" max="15620" width="10.25" style="4" customWidth="1"/>
    <col min="15621" max="15621" width="12.625" style="4" customWidth="1"/>
    <col min="15622" max="15622" width="12.5" style="4" customWidth="1"/>
    <col min="15623" max="15623" width="9" style="4" customWidth="1"/>
    <col min="15624" max="15624" width="7" style="4" customWidth="1"/>
    <col min="15625" max="15872" width="8.875" style="4"/>
    <col min="15873" max="15873" width="9.25" style="4" customWidth="1"/>
    <col min="15874" max="15874" width="10.75" style="4" customWidth="1"/>
    <col min="15875" max="15875" width="10.5" style="4" customWidth="1"/>
    <col min="15876" max="15876" width="10.25" style="4" customWidth="1"/>
    <col min="15877" max="15877" width="12.625" style="4" customWidth="1"/>
    <col min="15878" max="15878" width="12.5" style="4" customWidth="1"/>
    <col min="15879" max="15879" width="9" style="4" customWidth="1"/>
    <col min="15880" max="15880" width="7" style="4" customWidth="1"/>
    <col min="15881" max="16128" width="8.875" style="4"/>
    <col min="16129" max="16129" width="9.25" style="4" customWidth="1"/>
    <col min="16130" max="16130" width="10.75" style="4" customWidth="1"/>
    <col min="16131" max="16131" width="10.5" style="4" customWidth="1"/>
    <col min="16132" max="16132" width="10.25" style="4" customWidth="1"/>
    <col min="16133" max="16133" width="12.625" style="4" customWidth="1"/>
    <col min="16134" max="16134" width="12.5" style="4" customWidth="1"/>
    <col min="16135" max="16135" width="9" style="4" customWidth="1"/>
    <col min="16136" max="16136" width="7" style="4" customWidth="1"/>
    <col min="16137" max="16384" width="8.875" style="4"/>
  </cols>
  <sheetData>
    <row r="1" spans="2:8" ht="15" customHeight="1"/>
    <row r="2" spans="2:8" ht="24" customHeight="1">
      <c r="B2" s="838" t="s">
        <v>458</v>
      </c>
      <c r="C2" s="839"/>
      <c r="D2" s="839"/>
      <c r="E2" s="839"/>
      <c r="F2" s="839"/>
      <c r="G2" s="839"/>
      <c r="H2" s="839"/>
    </row>
    <row r="3" spans="2:8" ht="22.5" customHeight="1" thickBot="1">
      <c r="B3" s="3" t="s">
        <v>455</v>
      </c>
    </row>
    <row r="4" spans="2:8" s="202" customFormat="1" ht="22.5" customHeight="1" thickBot="1">
      <c r="B4" s="208" t="s">
        <v>329</v>
      </c>
      <c r="C4" s="207" t="s">
        <v>328</v>
      </c>
      <c r="D4" s="205" t="s">
        <v>325</v>
      </c>
      <c r="E4" s="206" t="s">
        <v>675</v>
      </c>
      <c r="F4" s="317" t="s">
        <v>676</v>
      </c>
      <c r="G4" s="204" t="s">
        <v>323</v>
      </c>
      <c r="H4" s="203" t="s">
        <v>322</v>
      </c>
    </row>
    <row r="5" spans="2:8" ht="22.5" customHeight="1">
      <c r="B5" s="201">
        <v>73002</v>
      </c>
      <c r="C5" s="200" t="s">
        <v>320</v>
      </c>
      <c r="D5" s="198">
        <v>85</v>
      </c>
      <c r="E5" s="199">
        <v>96</v>
      </c>
      <c r="F5" s="198">
        <v>83</v>
      </c>
      <c r="G5" s="193">
        <f t="shared" ref="G5:G12" si="0">AVERAGE(D5:F5)</f>
        <v>88</v>
      </c>
      <c r="H5" s="192">
        <f t="shared" ref="H5:H12" si="1">RANK(G5,$G$5:$G$12)</f>
        <v>1</v>
      </c>
    </row>
    <row r="6" spans="2:8" ht="22.5" customHeight="1">
      <c r="B6" s="197">
        <v>73008</v>
      </c>
      <c r="C6" s="196" t="s">
        <v>314</v>
      </c>
      <c r="D6" s="194">
        <v>88</v>
      </c>
      <c r="E6" s="195">
        <v>78</v>
      </c>
      <c r="F6" s="194">
        <v>80</v>
      </c>
      <c r="G6" s="193">
        <f t="shared" si="0"/>
        <v>82</v>
      </c>
      <c r="H6" s="192">
        <f t="shared" si="1"/>
        <v>2</v>
      </c>
    </row>
    <row r="7" spans="2:8" ht="22.5" customHeight="1">
      <c r="B7" s="197">
        <v>73003</v>
      </c>
      <c r="C7" s="196" t="s">
        <v>319</v>
      </c>
      <c r="D7" s="194">
        <v>95</v>
      </c>
      <c r="E7" s="195">
        <v>74</v>
      </c>
      <c r="F7" s="194">
        <v>67</v>
      </c>
      <c r="G7" s="193">
        <f t="shared" si="0"/>
        <v>78.666666666666671</v>
      </c>
      <c r="H7" s="192">
        <f t="shared" si="1"/>
        <v>3</v>
      </c>
    </row>
    <row r="8" spans="2:8" ht="22.5" customHeight="1">
      <c r="B8" s="197">
        <v>73001</v>
      </c>
      <c r="C8" s="196" t="s">
        <v>321</v>
      </c>
      <c r="D8" s="194">
        <v>88</v>
      </c>
      <c r="E8" s="195">
        <v>80</v>
      </c>
      <c r="F8" s="194">
        <v>67</v>
      </c>
      <c r="G8" s="193">
        <f t="shared" si="0"/>
        <v>78.333333333333329</v>
      </c>
      <c r="H8" s="192">
        <f t="shared" si="1"/>
        <v>4</v>
      </c>
    </row>
    <row r="9" spans="2:8" ht="22.5" customHeight="1">
      <c r="B9" s="197">
        <v>73007</v>
      </c>
      <c r="C9" s="196" t="s">
        <v>315</v>
      </c>
      <c r="D9" s="194">
        <v>74</v>
      </c>
      <c r="E9" s="195">
        <v>89</v>
      </c>
      <c r="F9" s="194">
        <v>72</v>
      </c>
      <c r="G9" s="193">
        <f t="shared" si="0"/>
        <v>78.333333333333329</v>
      </c>
      <c r="H9" s="192">
        <f t="shared" si="1"/>
        <v>4</v>
      </c>
    </row>
    <row r="10" spans="2:8" ht="22.5" customHeight="1">
      <c r="B10" s="197">
        <v>73006</v>
      </c>
      <c r="C10" s="196" t="s">
        <v>316</v>
      </c>
      <c r="D10" s="194">
        <v>73</v>
      </c>
      <c r="E10" s="195">
        <v>78</v>
      </c>
      <c r="F10" s="194">
        <v>61</v>
      </c>
      <c r="G10" s="193">
        <f t="shared" si="0"/>
        <v>70.666666666666671</v>
      </c>
      <c r="H10" s="192">
        <f t="shared" si="1"/>
        <v>6</v>
      </c>
    </row>
    <row r="11" spans="2:8" ht="22.5" customHeight="1">
      <c r="B11" s="197">
        <v>73004</v>
      </c>
      <c r="C11" s="196" t="s">
        <v>318</v>
      </c>
      <c r="D11" s="194">
        <v>52</v>
      </c>
      <c r="E11" s="195">
        <v>86</v>
      </c>
      <c r="F11" s="194">
        <v>50</v>
      </c>
      <c r="G11" s="193">
        <f t="shared" si="0"/>
        <v>62.666666666666664</v>
      </c>
      <c r="H11" s="192">
        <f t="shared" si="1"/>
        <v>7</v>
      </c>
    </row>
    <row r="12" spans="2:8" ht="22.5" customHeight="1" thickBot="1">
      <c r="B12" s="191">
        <v>73005</v>
      </c>
      <c r="C12" s="190" t="s">
        <v>317</v>
      </c>
      <c r="D12" s="188">
        <v>61</v>
      </c>
      <c r="E12" s="189">
        <v>52</v>
      </c>
      <c r="F12" s="188">
        <v>61</v>
      </c>
      <c r="G12" s="187">
        <f t="shared" si="0"/>
        <v>58</v>
      </c>
      <c r="H12" s="186">
        <f t="shared" si="1"/>
        <v>8</v>
      </c>
    </row>
    <row r="13" spans="2:8" ht="22.5" customHeight="1">
      <c r="B13" s="840" t="s">
        <v>313</v>
      </c>
      <c r="C13" s="841"/>
      <c r="D13" s="185">
        <f>AVERAGE(D5:D12)</f>
        <v>77</v>
      </c>
      <c r="E13" s="185">
        <f>AVERAGE(E5:E12)</f>
        <v>79.125</v>
      </c>
      <c r="F13" s="185">
        <f>AVERAGE(F5:F12)</f>
        <v>67.625</v>
      </c>
      <c r="G13" s="185">
        <f t="shared" ref="G13" si="2">AVERAGE(D13:F13)</f>
        <v>74.583333333333329</v>
      </c>
      <c r="H13" s="184"/>
    </row>
    <row r="14" spans="2:8" ht="22.5" customHeight="1">
      <c r="B14" s="842" t="s">
        <v>312</v>
      </c>
      <c r="C14" s="843"/>
      <c r="D14" s="308">
        <f>MAX(D5:D13)</f>
        <v>95</v>
      </c>
      <c r="E14" s="308">
        <f>MAX(E5:E13)</f>
        <v>96</v>
      </c>
      <c r="F14" s="308">
        <f>MAX(F5:F13)</f>
        <v>83</v>
      </c>
      <c r="G14" s="183">
        <f>MAX(G5:G13)</f>
        <v>88</v>
      </c>
      <c r="H14" s="182"/>
    </row>
    <row r="15" spans="2:8" ht="22.5" customHeight="1" thickBot="1">
      <c r="B15" s="844" t="s">
        <v>311</v>
      </c>
      <c r="C15" s="845"/>
      <c r="D15" s="307">
        <f>MIN(D5:D14)</f>
        <v>52</v>
      </c>
      <c r="E15" s="307">
        <f>MIN(E5:E14)</f>
        <v>52</v>
      </c>
      <c r="F15" s="307">
        <f>MIN(F5:F14)</f>
        <v>50</v>
      </c>
      <c r="G15" s="181">
        <f>MIN(G5:G14)</f>
        <v>58</v>
      </c>
      <c r="H15" s="180"/>
    </row>
    <row r="17" spans="2:3" ht="16.5">
      <c r="B17" s="306"/>
      <c r="C17" s="305"/>
    </row>
  </sheetData>
  <sortState ref="B5:H12">
    <sortCondition ref="H5:H12"/>
  </sortState>
  <mergeCells count="4">
    <mergeCell ref="B2:H2"/>
    <mergeCell ref="B13:C13"/>
    <mergeCell ref="B14:C14"/>
    <mergeCell ref="B15:C15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"/>
  <dimension ref="B1:I17"/>
  <sheetViews>
    <sheetView workbookViewId="0">
      <selection activeCell="F10" sqref="F10"/>
    </sheetView>
  </sheetViews>
  <sheetFormatPr defaultColWidth="8.875" defaultRowHeight="15.75"/>
  <cols>
    <col min="1" max="1" width="1.875" style="4" customWidth="1"/>
    <col min="2" max="9" width="10.25" style="4" customWidth="1"/>
    <col min="10" max="10" width="3" style="4" customWidth="1"/>
    <col min="11" max="11" width="8.25" style="4" customWidth="1"/>
    <col min="12" max="12" width="8.125" style="4" customWidth="1"/>
    <col min="13" max="257" width="8.875" style="4"/>
    <col min="258" max="258" width="9.25" style="4" customWidth="1"/>
    <col min="259" max="259" width="10.75" style="4" customWidth="1"/>
    <col min="260" max="260" width="10.5" style="4" customWidth="1"/>
    <col min="261" max="261" width="10.25" style="4" customWidth="1"/>
    <col min="262" max="262" width="12.625" style="4" customWidth="1"/>
    <col min="263" max="263" width="12.5" style="4" customWidth="1"/>
    <col min="264" max="264" width="9" style="4" customWidth="1"/>
    <col min="265" max="265" width="7" style="4" customWidth="1"/>
    <col min="266" max="513" width="8.875" style="4"/>
    <col min="514" max="514" width="9.25" style="4" customWidth="1"/>
    <col min="515" max="515" width="10.75" style="4" customWidth="1"/>
    <col min="516" max="516" width="10.5" style="4" customWidth="1"/>
    <col min="517" max="517" width="10.25" style="4" customWidth="1"/>
    <col min="518" max="518" width="12.625" style="4" customWidth="1"/>
    <col min="519" max="519" width="12.5" style="4" customWidth="1"/>
    <col min="520" max="520" width="9" style="4" customWidth="1"/>
    <col min="521" max="521" width="7" style="4" customWidth="1"/>
    <col min="522" max="769" width="8.875" style="4"/>
    <col min="770" max="770" width="9.25" style="4" customWidth="1"/>
    <col min="771" max="771" width="10.75" style="4" customWidth="1"/>
    <col min="772" max="772" width="10.5" style="4" customWidth="1"/>
    <col min="773" max="773" width="10.25" style="4" customWidth="1"/>
    <col min="774" max="774" width="12.625" style="4" customWidth="1"/>
    <col min="775" max="775" width="12.5" style="4" customWidth="1"/>
    <col min="776" max="776" width="9" style="4" customWidth="1"/>
    <col min="777" max="777" width="7" style="4" customWidth="1"/>
    <col min="778" max="1025" width="8.875" style="4"/>
    <col min="1026" max="1026" width="9.25" style="4" customWidth="1"/>
    <col min="1027" max="1027" width="10.75" style="4" customWidth="1"/>
    <col min="1028" max="1028" width="10.5" style="4" customWidth="1"/>
    <col min="1029" max="1029" width="10.25" style="4" customWidth="1"/>
    <col min="1030" max="1030" width="12.625" style="4" customWidth="1"/>
    <col min="1031" max="1031" width="12.5" style="4" customWidth="1"/>
    <col min="1032" max="1032" width="9" style="4" customWidth="1"/>
    <col min="1033" max="1033" width="7" style="4" customWidth="1"/>
    <col min="1034" max="1281" width="8.875" style="4"/>
    <col min="1282" max="1282" width="9.25" style="4" customWidth="1"/>
    <col min="1283" max="1283" width="10.75" style="4" customWidth="1"/>
    <col min="1284" max="1284" width="10.5" style="4" customWidth="1"/>
    <col min="1285" max="1285" width="10.25" style="4" customWidth="1"/>
    <col min="1286" max="1286" width="12.625" style="4" customWidth="1"/>
    <col min="1287" max="1287" width="12.5" style="4" customWidth="1"/>
    <col min="1288" max="1288" width="9" style="4" customWidth="1"/>
    <col min="1289" max="1289" width="7" style="4" customWidth="1"/>
    <col min="1290" max="1537" width="8.875" style="4"/>
    <col min="1538" max="1538" width="9.25" style="4" customWidth="1"/>
    <col min="1539" max="1539" width="10.75" style="4" customWidth="1"/>
    <col min="1540" max="1540" width="10.5" style="4" customWidth="1"/>
    <col min="1541" max="1541" width="10.25" style="4" customWidth="1"/>
    <col min="1542" max="1542" width="12.625" style="4" customWidth="1"/>
    <col min="1543" max="1543" width="12.5" style="4" customWidth="1"/>
    <col min="1544" max="1544" width="9" style="4" customWidth="1"/>
    <col min="1545" max="1545" width="7" style="4" customWidth="1"/>
    <col min="1546" max="1793" width="8.875" style="4"/>
    <col min="1794" max="1794" width="9.25" style="4" customWidth="1"/>
    <col min="1795" max="1795" width="10.75" style="4" customWidth="1"/>
    <col min="1796" max="1796" width="10.5" style="4" customWidth="1"/>
    <col min="1797" max="1797" width="10.25" style="4" customWidth="1"/>
    <col min="1798" max="1798" width="12.625" style="4" customWidth="1"/>
    <col min="1799" max="1799" width="12.5" style="4" customWidth="1"/>
    <col min="1800" max="1800" width="9" style="4" customWidth="1"/>
    <col min="1801" max="1801" width="7" style="4" customWidth="1"/>
    <col min="1802" max="2049" width="8.875" style="4"/>
    <col min="2050" max="2050" width="9.25" style="4" customWidth="1"/>
    <col min="2051" max="2051" width="10.75" style="4" customWidth="1"/>
    <col min="2052" max="2052" width="10.5" style="4" customWidth="1"/>
    <col min="2053" max="2053" width="10.25" style="4" customWidth="1"/>
    <col min="2054" max="2054" width="12.625" style="4" customWidth="1"/>
    <col min="2055" max="2055" width="12.5" style="4" customWidth="1"/>
    <col min="2056" max="2056" width="9" style="4" customWidth="1"/>
    <col min="2057" max="2057" width="7" style="4" customWidth="1"/>
    <col min="2058" max="2305" width="8.875" style="4"/>
    <col min="2306" max="2306" width="9.25" style="4" customWidth="1"/>
    <col min="2307" max="2307" width="10.75" style="4" customWidth="1"/>
    <col min="2308" max="2308" width="10.5" style="4" customWidth="1"/>
    <col min="2309" max="2309" width="10.25" style="4" customWidth="1"/>
    <col min="2310" max="2310" width="12.625" style="4" customWidth="1"/>
    <col min="2311" max="2311" width="12.5" style="4" customWidth="1"/>
    <col min="2312" max="2312" width="9" style="4" customWidth="1"/>
    <col min="2313" max="2313" width="7" style="4" customWidth="1"/>
    <col min="2314" max="2561" width="8.875" style="4"/>
    <col min="2562" max="2562" width="9.25" style="4" customWidth="1"/>
    <col min="2563" max="2563" width="10.75" style="4" customWidth="1"/>
    <col min="2564" max="2564" width="10.5" style="4" customWidth="1"/>
    <col min="2565" max="2565" width="10.25" style="4" customWidth="1"/>
    <col min="2566" max="2566" width="12.625" style="4" customWidth="1"/>
    <col min="2567" max="2567" width="12.5" style="4" customWidth="1"/>
    <col min="2568" max="2568" width="9" style="4" customWidth="1"/>
    <col min="2569" max="2569" width="7" style="4" customWidth="1"/>
    <col min="2570" max="2817" width="8.875" style="4"/>
    <col min="2818" max="2818" width="9.25" style="4" customWidth="1"/>
    <col min="2819" max="2819" width="10.75" style="4" customWidth="1"/>
    <col min="2820" max="2820" width="10.5" style="4" customWidth="1"/>
    <col min="2821" max="2821" width="10.25" style="4" customWidth="1"/>
    <col min="2822" max="2822" width="12.625" style="4" customWidth="1"/>
    <col min="2823" max="2823" width="12.5" style="4" customWidth="1"/>
    <col min="2824" max="2824" width="9" style="4" customWidth="1"/>
    <col min="2825" max="2825" width="7" style="4" customWidth="1"/>
    <col min="2826" max="3073" width="8.875" style="4"/>
    <col min="3074" max="3074" width="9.25" style="4" customWidth="1"/>
    <col min="3075" max="3075" width="10.75" style="4" customWidth="1"/>
    <col min="3076" max="3076" width="10.5" style="4" customWidth="1"/>
    <col min="3077" max="3077" width="10.25" style="4" customWidth="1"/>
    <col min="3078" max="3078" width="12.625" style="4" customWidth="1"/>
    <col min="3079" max="3079" width="12.5" style="4" customWidth="1"/>
    <col min="3080" max="3080" width="9" style="4" customWidth="1"/>
    <col min="3081" max="3081" width="7" style="4" customWidth="1"/>
    <col min="3082" max="3329" width="8.875" style="4"/>
    <col min="3330" max="3330" width="9.25" style="4" customWidth="1"/>
    <col min="3331" max="3331" width="10.75" style="4" customWidth="1"/>
    <col min="3332" max="3332" width="10.5" style="4" customWidth="1"/>
    <col min="3333" max="3333" width="10.25" style="4" customWidth="1"/>
    <col min="3334" max="3334" width="12.625" style="4" customWidth="1"/>
    <col min="3335" max="3335" width="12.5" style="4" customWidth="1"/>
    <col min="3336" max="3336" width="9" style="4" customWidth="1"/>
    <col min="3337" max="3337" width="7" style="4" customWidth="1"/>
    <col min="3338" max="3585" width="8.875" style="4"/>
    <col min="3586" max="3586" width="9.25" style="4" customWidth="1"/>
    <col min="3587" max="3587" width="10.75" style="4" customWidth="1"/>
    <col min="3588" max="3588" width="10.5" style="4" customWidth="1"/>
    <col min="3589" max="3589" width="10.25" style="4" customWidth="1"/>
    <col min="3590" max="3590" width="12.625" style="4" customWidth="1"/>
    <col min="3591" max="3591" width="12.5" style="4" customWidth="1"/>
    <col min="3592" max="3592" width="9" style="4" customWidth="1"/>
    <col min="3593" max="3593" width="7" style="4" customWidth="1"/>
    <col min="3594" max="3841" width="8.875" style="4"/>
    <col min="3842" max="3842" width="9.25" style="4" customWidth="1"/>
    <col min="3843" max="3843" width="10.75" style="4" customWidth="1"/>
    <col min="3844" max="3844" width="10.5" style="4" customWidth="1"/>
    <col min="3845" max="3845" width="10.25" style="4" customWidth="1"/>
    <col min="3846" max="3846" width="12.625" style="4" customWidth="1"/>
    <col min="3847" max="3847" width="12.5" style="4" customWidth="1"/>
    <col min="3848" max="3848" width="9" style="4" customWidth="1"/>
    <col min="3849" max="3849" width="7" style="4" customWidth="1"/>
    <col min="3850" max="4097" width="8.875" style="4"/>
    <col min="4098" max="4098" width="9.25" style="4" customWidth="1"/>
    <col min="4099" max="4099" width="10.75" style="4" customWidth="1"/>
    <col min="4100" max="4100" width="10.5" style="4" customWidth="1"/>
    <col min="4101" max="4101" width="10.25" style="4" customWidth="1"/>
    <col min="4102" max="4102" width="12.625" style="4" customWidth="1"/>
    <col min="4103" max="4103" width="12.5" style="4" customWidth="1"/>
    <col min="4104" max="4104" width="9" style="4" customWidth="1"/>
    <col min="4105" max="4105" width="7" style="4" customWidth="1"/>
    <col min="4106" max="4353" width="8.875" style="4"/>
    <col min="4354" max="4354" width="9.25" style="4" customWidth="1"/>
    <col min="4355" max="4355" width="10.75" style="4" customWidth="1"/>
    <col min="4356" max="4356" width="10.5" style="4" customWidth="1"/>
    <col min="4357" max="4357" width="10.25" style="4" customWidth="1"/>
    <col min="4358" max="4358" width="12.625" style="4" customWidth="1"/>
    <col min="4359" max="4359" width="12.5" style="4" customWidth="1"/>
    <col min="4360" max="4360" width="9" style="4" customWidth="1"/>
    <col min="4361" max="4361" width="7" style="4" customWidth="1"/>
    <col min="4362" max="4609" width="8.875" style="4"/>
    <col min="4610" max="4610" width="9.25" style="4" customWidth="1"/>
    <col min="4611" max="4611" width="10.75" style="4" customWidth="1"/>
    <col min="4612" max="4612" width="10.5" style="4" customWidth="1"/>
    <col min="4613" max="4613" width="10.25" style="4" customWidth="1"/>
    <col min="4614" max="4614" width="12.625" style="4" customWidth="1"/>
    <col min="4615" max="4615" width="12.5" style="4" customWidth="1"/>
    <col min="4616" max="4616" width="9" style="4" customWidth="1"/>
    <col min="4617" max="4617" width="7" style="4" customWidth="1"/>
    <col min="4618" max="4865" width="8.875" style="4"/>
    <col min="4866" max="4866" width="9.25" style="4" customWidth="1"/>
    <col min="4867" max="4867" width="10.75" style="4" customWidth="1"/>
    <col min="4868" max="4868" width="10.5" style="4" customWidth="1"/>
    <col min="4869" max="4869" width="10.25" style="4" customWidth="1"/>
    <col min="4870" max="4870" width="12.625" style="4" customWidth="1"/>
    <col min="4871" max="4871" width="12.5" style="4" customWidth="1"/>
    <col min="4872" max="4872" width="9" style="4" customWidth="1"/>
    <col min="4873" max="4873" width="7" style="4" customWidth="1"/>
    <col min="4874" max="5121" width="8.875" style="4"/>
    <col min="5122" max="5122" width="9.25" style="4" customWidth="1"/>
    <col min="5123" max="5123" width="10.75" style="4" customWidth="1"/>
    <col min="5124" max="5124" width="10.5" style="4" customWidth="1"/>
    <col min="5125" max="5125" width="10.25" style="4" customWidth="1"/>
    <col min="5126" max="5126" width="12.625" style="4" customWidth="1"/>
    <col min="5127" max="5127" width="12.5" style="4" customWidth="1"/>
    <col min="5128" max="5128" width="9" style="4" customWidth="1"/>
    <col min="5129" max="5129" width="7" style="4" customWidth="1"/>
    <col min="5130" max="5377" width="8.875" style="4"/>
    <col min="5378" max="5378" width="9.25" style="4" customWidth="1"/>
    <col min="5379" max="5379" width="10.75" style="4" customWidth="1"/>
    <col min="5380" max="5380" width="10.5" style="4" customWidth="1"/>
    <col min="5381" max="5381" width="10.25" style="4" customWidth="1"/>
    <col min="5382" max="5382" width="12.625" style="4" customWidth="1"/>
    <col min="5383" max="5383" width="12.5" style="4" customWidth="1"/>
    <col min="5384" max="5384" width="9" style="4" customWidth="1"/>
    <col min="5385" max="5385" width="7" style="4" customWidth="1"/>
    <col min="5386" max="5633" width="8.875" style="4"/>
    <col min="5634" max="5634" width="9.25" style="4" customWidth="1"/>
    <col min="5635" max="5635" width="10.75" style="4" customWidth="1"/>
    <col min="5636" max="5636" width="10.5" style="4" customWidth="1"/>
    <col min="5637" max="5637" width="10.25" style="4" customWidth="1"/>
    <col min="5638" max="5638" width="12.625" style="4" customWidth="1"/>
    <col min="5639" max="5639" width="12.5" style="4" customWidth="1"/>
    <col min="5640" max="5640" width="9" style="4" customWidth="1"/>
    <col min="5641" max="5641" width="7" style="4" customWidth="1"/>
    <col min="5642" max="5889" width="8.875" style="4"/>
    <col min="5890" max="5890" width="9.25" style="4" customWidth="1"/>
    <col min="5891" max="5891" width="10.75" style="4" customWidth="1"/>
    <col min="5892" max="5892" width="10.5" style="4" customWidth="1"/>
    <col min="5893" max="5893" width="10.25" style="4" customWidth="1"/>
    <col min="5894" max="5894" width="12.625" style="4" customWidth="1"/>
    <col min="5895" max="5895" width="12.5" style="4" customWidth="1"/>
    <col min="5896" max="5896" width="9" style="4" customWidth="1"/>
    <col min="5897" max="5897" width="7" style="4" customWidth="1"/>
    <col min="5898" max="6145" width="8.875" style="4"/>
    <col min="6146" max="6146" width="9.25" style="4" customWidth="1"/>
    <col min="6147" max="6147" width="10.75" style="4" customWidth="1"/>
    <col min="6148" max="6148" width="10.5" style="4" customWidth="1"/>
    <col min="6149" max="6149" width="10.25" style="4" customWidth="1"/>
    <col min="6150" max="6150" width="12.625" style="4" customWidth="1"/>
    <col min="6151" max="6151" width="12.5" style="4" customWidth="1"/>
    <col min="6152" max="6152" width="9" style="4" customWidth="1"/>
    <col min="6153" max="6153" width="7" style="4" customWidth="1"/>
    <col min="6154" max="6401" width="8.875" style="4"/>
    <col min="6402" max="6402" width="9.25" style="4" customWidth="1"/>
    <col min="6403" max="6403" width="10.75" style="4" customWidth="1"/>
    <col min="6404" max="6404" width="10.5" style="4" customWidth="1"/>
    <col min="6405" max="6405" width="10.25" style="4" customWidth="1"/>
    <col min="6406" max="6406" width="12.625" style="4" customWidth="1"/>
    <col min="6407" max="6407" width="12.5" style="4" customWidth="1"/>
    <col min="6408" max="6408" width="9" style="4" customWidth="1"/>
    <col min="6409" max="6409" width="7" style="4" customWidth="1"/>
    <col min="6410" max="6657" width="8.875" style="4"/>
    <col min="6658" max="6658" width="9.25" style="4" customWidth="1"/>
    <col min="6659" max="6659" width="10.75" style="4" customWidth="1"/>
    <col min="6660" max="6660" width="10.5" style="4" customWidth="1"/>
    <col min="6661" max="6661" width="10.25" style="4" customWidth="1"/>
    <col min="6662" max="6662" width="12.625" style="4" customWidth="1"/>
    <col min="6663" max="6663" width="12.5" style="4" customWidth="1"/>
    <col min="6664" max="6664" width="9" style="4" customWidth="1"/>
    <col min="6665" max="6665" width="7" style="4" customWidth="1"/>
    <col min="6666" max="6913" width="8.875" style="4"/>
    <col min="6914" max="6914" width="9.25" style="4" customWidth="1"/>
    <col min="6915" max="6915" width="10.75" style="4" customWidth="1"/>
    <col min="6916" max="6916" width="10.5" style="4" customWidth="1"/>
    <col min="6917" max="6917" width="10.25" style="4" customWidth="1"/>
    <col min="6918" max="6918" width="12.625" style="4" customWidth="1"/>
    <col min="6919" max="6919" width="12.5" style="4" customWidth="1"/>
    <col min="6920" max="6920" width="9" style="4" customWidth="1"/>
    <col min="6921" max="6921" width="7" style="4" customWidth="1"/>
    <col min="6922" max="7169" width="8.875" style="4"/>
    <col min="7170" max="7170" width="9.25" style="4" customWidth="1"/>
    <col min="7171" max="7171" width="10.75" style="4" customWidth="1"/>
    <col min="7172" max="7172" width="10.5" style="4" customWidth="1"/>
    <col min="7173" max="7173" width="10.25" style="4" customWidth="1"/>
    <col min="7174" max="7174" width="12.625" style="4" customWidth="1"/>
    <col min="7175" max="7175" width="12.5" style="4" customWidth="1"/>
    <col min="7176" max="7176" width="9" style="4" customWidth="1"/>
    <col min="7177" max="7177" width="7" style="4" customWidth="1"/>
    <col min="7178" max="7425" width="8.875" style="4"/>
    <col min="7426" max="7426" width="9.25" style="4" customWidth="1"/>
    <col min="7427" max="7427" width="10.75" style="4" customWidth="1"/>
    <col min="7428" max="7428" width="10.5" style="4" customWidth="1"/>
    <col min="7429" max="7429" width="10.25" style="4" customWidth="1"/>
    <col min="7430" max="7430" width="12.625" style="4" customWidth="1"/>
    <col min="7431" max="7431" width="12.5" style="4" customWidth="1"/>
    <col min="7432" max="7432" width="9" style="4" customWidth="1"/>
    <col min="7433" max="7433" width="7" style="4" customWidth="1"/>
    <col min="7434" max="7681" width="8.875" style="4"/>
    <col min="7682" max="7682" width="9.25" style="4" customWidth="1"/>
    <col min="7683" max="7683" width="10.75" style="4" customWidth="1"/>
    <col min="7684" max="7684" width="10.5" style="4" customWidth="1"/>
    <col min="7685" max="7685" width="10.25" style="4" customWidth="1"/>
    <col min="7686" max="7686" width="12.625" style="4" customWidth="1"/>
    <col min="7687" max="7687" width="12.5" style="4" customWidth="1"/>
    <col min="7688" max="7688" width="9" style="4" customWidth="1"/>
    <col min="7689" max="7689" width="7" style="4" customWidth="1"/>
    <col min="7690" max="7937" width="8.875" style="4"/>
    <col min="7938" max="7938" width="9.25" style="4" customWidth="1"/>
    <col min="7939" max="7939" width="10.75" style="4" customWidth="1"/>
    <col min="7940" max="7940" width="10.5" style="4" customWidth="1"/>
    <col min="7941" max="7941" width="10.25" style="4" customWidth="1"/>
    <col min="7942" max="7942" width="12.625" style="4" customWidth="1"/>
    <col min="7943" max="7943" width="12.5" style="4" customWidth="1"/>
    <col min="7944" max="7944" width="9" style="4" customWidth="1"/>
    <col min="7945" max="7945" width="7" style="4" customWidth="1"/>
    <col min="7946" max="8193" width="8.875" style="4"/>
    <col min="8194" max="8194" width="9.25" style="4" customWidth="1"/>
    <col min="8195" max="8195" width="10.75" style="4" customWidth="1"/>
    <col min="8196" max="8196" width="10.5" style="4" customWidth="1"/>
    <col min="8197" max="8197" width="10.25" style="4" customWidth="1"/>
    <col min="8198" max="8198" width="12.625" style="4" customWidth="1"/>
    <col min="8199" max="8199" width="12.5" style="4" customWidth="1"/>
    <col min="8200" max="8200" width="9" style="4" customWidth="1"/>
    <col min="8201" max="8201" width="7" style="4" customWidth="1"/>
    <col min="8202" max="8449" width="8.875" style="4"/>
    <col min="8450" max="8450" width="9.25" style="4" customWidth="1"/>
    <col min="8451" max="8451" width="10.75" style="4" customWidth="1"/>
    <col min="8452" max="8452" width="10.5" style="4" customWidth="1"/>
    <col min="8453" max="8453" width="10.25" style="4" customWidth="1"/>
    <col min="8454" max="8454" width="12.625" style="4" customWidth="1"/>
    <col min="8455" max="8455" width="12.5" style="4" customWidth="1"/>
    <col min="8456" max="8456" width="9" style="4" customWidth="1"/>
    <col min="8457" max="8457" width="7" style="4" customWidth="1"/>
    <col min="8458" max="8705" width="8.875" style="4"/>
    <col min="8706" max="8706" width="9.25" style="4" customWidth="1"/>
    <col min="8707" max="8707" width="10.75" style="4" customWidth="1"/>
    <col min="8708" max="8708" width="10.5" style="4" customWidth="1"/>
    <col min="8709" max="8709" width="10.25" style="4" customWidth="1"/>
    <col min="8710" max="8710" width="12.625" style="4" customWidth="1"/>
    <col min="8711" max="8711" width="12.5" style="4" customWidth="1"/>
    <col min="8712" max="8712" width="9" style="4" customWidth="1"/>
    <col min="8713" max="8713" width="7" style="4" customWidth="1"/>
    <col min="8714" max="8961" width="8.875" style="4"/>
    <col min="8962" max="8962" width="9.25" style="4" customWidth="1"/>
    <col min="8963" max="8963" width="10.75" style="4" customWidth="1"/>
    <col min="8964" max="8964" width="10.5" style="4" customWidth="1"/>
    <col min="8965" max="8965" width="10.25" style="4" customWidth="1"/>
    <col min="8966" max="8966" width="12.625" style="4" customWidth="1"/>
    <col min="8967" max="8967" width="12.5" style="4" customWidth="1"/>
    <col min="8968" max="8968" width="9" style="4" customWidth="1"/>
    <col min="8969" max="8969" width="7" style="4" customWidth="1"/>
    <col min="8970" max="9217" width="8.875" style="4"/>
    <col min="9218" max="9218" width="9.25" style="4" customWidth="1"/>
    <col min="9219" max="9219" width="10.75" style="4" customWidth="1"/>
    <col min="9220" max="9220" width="10.5" style="4" customWidth="1"/>
    <col min="9221" max="9221" width="10.25" style="4" customWidth="1"/>
    <col min="9222" max="9222" width="12.625" style="4" customWidth="1"/>
    <col min="9223" max="9223" width="12.5" style="4" customWidth="1"/>
    <col min="9224" max="9224" width="9" style="4" customWidth="1"/>
    <col min="9225" max="9225" width="7" style="4" customWidth="1"/>
    <col min="9226" max="9473" width="8.875" style="4"/>
    <col min="9474" max="9474" width="9.25" style="4" customWidth="1"/>
    <col min="9475" max="9475" width="10.75" style="4" customWidth="1"/>
    <col min="9476" max="9476" width="10.5" style="4" customWidth="1"/>
    <col min="9477" max="9477" width="10.25" style="4" customWidth="1"/>
    <col min="9478" max="9478" width="12.625" style="4" customWidth="1"/>
    <col min="9479" max="9479" width="12.5" style="4" customWidth="1"/>
    <col min="9480" max="9480" width="9" style="4" customWidth="1"/>
    <col min="9481" max="9481" width="7" style="4" customWidth="1"/>
    <col min="9482" max="9729" width="8.875" style="4"/>
    <col min="9730" max="9730" width="9.25" style="4" customWidth="1"/>
    <col min="9731" max="9731" width="10.75" style="4" customWidth="1"/>
    <col min="9732" max="9732" width="10.5" style="4" customWidth="1"/>
    <col min="9733" max="9733" width="10.25" style="4" customWidth="1"/>
    <col min="9734" max="9734" width="12.625" style="4" customWidth="1"/>
    <col min="9735" max="9735" width="12.5" style="4" customWidth="1"/>
    <col min="9736" max="9736" width="9" style="4" customWidth="1"/>
    <col min="9737" max="9737" width="7" style="4" customWidth="1"/>
    <col min="9738" max="9985" width="8.875" style="4"/>
    <col min="9986" max="9986" width="9.25" style="4" customWidth="1"/>
    <col min="9987" max="9987" width="10.75" style="4" customWidth="1"/>
    <col min="9988" max="9988" width="10.5" style="4" customWidth="1"/>
    <col min="9989" max="9989" width="10.25" style="4" customWidth="1"/>
    <col min="9990" max="9990" width="12.625" style="4" customWidth="1"/>
    <col min="9991" max="9991" width="12.5" style="4" customWidth="1"/>
    <col min="9992" max="9992" width="9" style="4" customWidth="1"/>
    <col min="9993" max="9993" width="7" style="4" customWidth="1"/>
    <col min="9994" max="10241" width="8.875" style="4"/>
    <col min="10242" max="10242" width="9.25" style="4" customWidth="1"/>
    <col min="10243" max="10243" width="10.75" style="4" customWidth="1"/>
    <col min="10244" max="10244" width="10.5" style="4" customWidth="1"/>
    <col min="10245" max="10245" width="10.25" style="4" customWidth="1"/>
    <col min="10246" max="10246" width="12.625" style="4" customWidth="1"/>
    <col min="10247" max="10247" width="12.5" style="4" customWidth="1"/>
    <col min="10248" max="10248" width="9" style="4" customWidth="1"/>
    <col min="10249" max="10249" width="7" style="4" customWidth="1"/>
    <col min="10250" max="10497" width="8.875" style="4"/>
    <col min="10498" max="10498" width="9.25" style="4" customWidth="1"/>
    <col min="10499" max="10499" width="10.75" style="4" customWidth="1"/>
    <col min="10500" max="10500" width="10.5" style="4" customWidth="1"/>
    <col min="10501" max="10501" width="10.25" style="4" customWidth="1"/>
    <col min="10502" max="10502" width="12.625" style="4" customWidth="1"/>
    <col min="10503" max="10503" width="12.5" style="4" customWidth="1"/>
    <col min="10504" max="10504" width="9" style="4" customWidth="1"/>
    <col min="10505" max="10505" width="7" style="4" customWidth="1"/>
    <col min="10506" max="10753" width="8.875" style="4"/>
    <col min="10754" max="10754" width="9.25" style="4" customWidth="1"/>
    <col min="10755" max="10755" width="10.75" style="4" customWidth="1"/>
    <col min="10756" max="10756" width="10.5" style="4" customWidth="1"/>
    <col min="10757" max="10757" width="10.25" style="4" customWidth="1"/>
    <col min="10758" max="10758" width="12.625" style="4" customWidth="1"/>
    <col min="10759" max="10759" width="12.5" style="4" customWidth="1"/>
    <col min="10760" max="10760" width="9" style="4" customWidth="1"/>
    <col min="10761" max="10761" width="7" style="4" customWidth="1"/>
    <col min="10762" max="11009" width="8.875" style="4"/>
    <col min="11010" max="11010" width="9.25" style="4" customWidth="1"/>
    <col min="11011" max="11011" width="10.75" style="4" customWidth="1"/>
    <col min="11012" max="11012" width="10.5" style="4" customWidth="1"/>
    <col min="11013" max="11013" width="10.25" style="4" customWidth="1"/>
    <col min="11014" max="11014" width="12.625" style="4" customWidth="1"/>
    <col min="11015" max="11015" width="12.5" style="4" customWidth="1"/>
    <col min="11016" max="11016" width="9" style="4" customWidth="1"/>
    <col min="11017" max="11017" width="7" style="4" customWidth="1"/>
    <col min="11018" max="11265" width="8.875" style="4"/>
    <col min="11266" max="11266" width="9.25" style="4" customWidth="1"/>
    <col min="11267" max="11267" width="10.75" style="4" customWidth="1"/>
    <col min="11268" max="11268" width="10.5" style="4" customWidth="1"/>
    <col min="11269" max="11269" width="10.25" style="4" customWidth="1"/>
    <col min="11270" max="11270" width="12.625" style="4" customWidth="1"/>
    <col min="11271" max="11271" width="12.5" style="4" customWidth="1"/>
    <col min="11272" max="11272" width="9" style="4" customWidth="1"/>
    <col min="11273" max="11273" width="7" style="4" customWidth="1"/>
    <col min="11274" max="11521" width="8.875" style="4"/>
    <col min="11522" max="11522" width="9.25" style="4" customWidth="1"/>
    <col min="11523" max="11523" width="10.75" style="4" customWidth="1"/>
    <col min="11524" max="11524" width="10.5" style="4" customWidth="1"/>
    <col min="11525" max="11525" width="10.25" style="4" customWidth="1"/>
    <col min="11526" max="11526" width="12.625" style="4" customWidth="1"/>
    <col min="11527" max="11527" width="12.5" style="4" customWidth="1"/>
    <col min="11528" max="11528" width="9" style="4" customWidth="1"/>
    <col min="11529" max="11529" width="7" style="4" customWidth="1"/>
    <col min="11530" max="11777" width="8.875" style="4"/>
    <col min="11778" max="11778" width="9.25" style="4" customWidth="1"/>
    <col min="11779" max="11779" width="10.75" style="4" customWidth="1"/>
    <col min="11780" max="11780" width="10.5" style="4" customWidth="1"/>
    <col min="11781" max="11781" width="10.25" style="4" customWidth="1"/>
    <col min="11782" max="11782" width="12.625" style="4" customWidth="1"/>
    <col min="11783" max="11783" width="12.5" style="4" customWidth="1"/>
    <col min="11784" max="11784" width="9" style="4" customWidth="1"/>
    <col min="11785" max="11785" width="7" style="4" customWidth="1"/>
    <col min="11786" max="12033" width="8.875" style="4"/>
    <col min="12034" max="12034" width="9.25" style="4" customWidth="1"/>
    <col min="12035" max="12035" width="10.75" style="4" customWidth="1"/>
    <col min="12036" max="12036" width="10.5" style="4" customWidth="1"/>
    <col min="12037" max="12037" width="10.25" style="4" customWidth="1"/>
    <col min="12038" max="12038" width="12.625" style="4" customWidth="1"/>
    <col min="12039" max="12039" width="12.5" style="4" customWidth="1"/>
    <col min="12040" max="12040" width="9" style="4" customWidth="1"/>
    <col min="12041" max="12041" width="7" style="4" customWidth="1"/>
    <col min="12042" max="12289" width="8.875" style="4"/>
    <col min="12290" max="12290" width="9.25" style="4" customWidth="1"/>
    <col min="12291" max="12291" width="10.75" style="4" customWidth="1"/>
    <col min="12292" max="12292" width="10.5" style="4" customWidth="1"/>
    <col min="12293" max="12293" width="10.25" style="4" customWidth="1"/>
    <col min="12294" max="12294" width="12.625" style="4" customWidth="1"/>
    <col min="12295" max="12295" width="12.5" style="4" customWidth="1"/>
    <col min="12296" max="12296" width="9" style="4" customWidth="1"/>
    <col min="12297" max="12297" width="7" style="4" customWidth="1"/>
    <col min="12298" max="12545" width="8.875" style="4"/>
    <col min="12546" max="12546" width="9.25" style="4" customWidth="1"/>
    <col min="12547" max="12547" width="10.75" style="4" customWidth="1"/>
    <col min="12548" max="12548" width="10.5" style="4" customWidth="1"/>
    <col min="12549" max="12549" width="10.25" style="4" customWidth="1"/>
    <col min="12550" max="12550" width="12.625" style="4" customWidth="1"/>
    <col min="12551" max="12551" width="12.5" style="4" customWidth="1"/>
    <col min="12552" max="12552" width="9" style="4" customWidth="1"/>
    <col min="12553" max="12553" width="7" style="4" customWidth="1"/>
    <col min="12554" max="12801" width="8.875" style="4"/>
    <col min="12802" max="12802" width="9.25" style="4" customWidth="1"/>
    <col min="12803" max="12803" width="10.75" style="4" customWidth="1"/>
    <col min="12804" max="12804" width="10.5" style="4" customWidth="1"/>
    <col min="12805" max="12805" width="10.25" style="4" customWidth="1"/>
    <col min="12806" max="12806" width="12.625" style="4" customWidth="1"/>
    <col min="12807" max="12807" width="12.5" style="4" customWidth="1"/>
    <col min="12808" max="12808" width="9" style="4" customWidth="1"/>
    <col min="12809" max="12809" width="7" style="4" customWidth="1"/>
    <col min="12810" max="13057" width="8.875" style="4"/>
    <col min="13058" max="13058" width="9.25" style="4" customWidth="1"/>
    <col min="13059" max="13059" width="10.75" style="4" customWidth="1"/>
    <col min="13060" max="13060" width="10.5" style="4" customWidth="1"/>
    <col min="13061" max="13061" width="10.25" style="4" customWidth="1"/>
    <col min="13062" max="13062" width="12.625" style="4" customWidth="1"/>
    <col min="13063" max="13063" width="12.5" style="4" customWidth="1"/>
    <col min="13064" max="13064" width="9" style="4" customWidth="1"/>
    <col min="13065" max="13065" width="7" style="4" customWidth="1"/>
    <col min="13066" max="13313" width="8.875" style="4"/>
    <col min="13314" max="13314" width="9.25" style="4" customWidth="1"/>
    <col min="13315" max="13315" width="10.75" style="4" customWidth="1"/>
    <col min="13316" max="13316" width="10.5" style="4" customWidth="1"/>
    <col min="13317" max="13317" width="10.25" style="4" customWidth="1"/>
    <col min="13318" max="13318" width="12.625" style="4" customWidth="1"/>
    <col min="13319" max="13319" width="12.5" style="4" customWidth="1"/>
    <col min="13320" max="13320" width="9" style="4" customWidth="1"/>
    <col min="13321" max="13321" width="7" style="4" customWidth="1"/>
    <col min="13322" max="13569" width="8.875" style="4"/>
    <col min="13570" max="13570" width="9.25" style="4" customWidth="1"/>
    <col min="13571" max="13571" width="10.75" style="4" customWidth="1"/>
    <col min="13572" max="13572" width="10.5" style="4" customWidth="1"/>
    <col min="13573" max="13573" width="10.25" style="4" customWidth="1"/>
    <col min="13574" max="13574" width="12.625" style="4" customWidth="1"/>
    <col min="13575" max="13575" width="12.5" style="4" customWidth="1"/>
    <col min="13576" max="13576" width="9" style="4" customWidth="1"/>
    <col min="13577" max="13577" width="7" style="4" customWidth="1"/>
    <col min="13578" max="13825" width="8.875" style="4"/>
    <col min="13826" max="13826" width="9.25" style="4" customWidth="1"/>
    <col min="13827" max="13827" width="10.75" style="4" customWidth="1"/>
    <col min="13828" max="13828" width="10.5" style="4" customWidth="1"/>
    <col min="13829" max="13829" width="10.25" style="4" customWidth="1"/>
    <col min="13830" max="13830" width="12.625" style="4" customWidth="1"/>
    <col min="13831" max="13831" width="12.5" style="4" customWidth="1"/>
    <col min="13832" max="13832" width="9" style="4" customWidth="1"/>
    <col min="13833" max="13833" width="7" style="4" customWidth="1"/>
    <col min="13834" max="14081" width="8.875" style="4"/>
    <col min="14082" max="14082" width="9.25" style="4" customWidth="1"/>
    <col min="14083" max="14083" width="10.75" style="4" customWidth="1"/>
    <col min="14084" max="14084" width="10.5" style="4" customWidth="1"/>
    <col min="14085" max="14085" width="10.25" style="4" customWidth="1"/>
    <col min="14086" max="14086" width="12.625" style="4" customWidth="1"/>
    <col min="14087" max="14087" width="12.5" style="4" customWidth="1"/>
    <col min="14088" max="14088" width="9" style="4" customWidth="1"/>
    <col min="14089" max="14089" width="7" style="4" customWidth="1"/>
    <col min="14090" max="14337" width="8.875" style="4"/>
    <col min="14338" max="14338" width="9.25" style="4" customWidth="1"/>
    <col min="14339" max="14339" width="10.75" style="4" customWidth="1"/>
    <col min="14340" max="14340" width="10.5" style="4" customWidth="1"/>
    <col min="14341" max="14341" width="10.25" style="4" customWidth="1"/>
    <col min="14342" max="14342" width="12.625" style="4" customWidth="1"/>
    <col min="14343" max="14343" width="12.5" style="4" customWidth="1"/>
    <col min="14344" max="14344" width="9" style="4" customWidth="1"/>
    <col min="14345" max="14345" width="7" style="4" customWidth="1"/>
    <col min="14346" max="14593" width="8.875" style="4"/>
    <col min="14594" max="14594" width="9.25" style="4" customWidth="1"/>
    <col min="14595" max="14595" width="10.75" style="4" customWidth="1"/>
    <col min="14596" max="14596" width="10.5" style="4" customWidth="1"/>
    <col min="14597" max="14597" width="10.25" style="4" customWidth="1"/>
    <col min="14598" max="14598" width="12.625" style="4" customWidth="1"/>
    <col min="14599" max="14599" width="12.5" style="4" customWidth="1"/>
    <col min="14600" max="14600" width="9" style="4" customWidth="1"/>
    <col min="14601" max="14601" width="7" style="4" customWidth="1"/>
    <col min="14602" max="14849" width="8.875" style="4"/>
    <col min="14850" max="14850" width="9.25" style="4" customWidth="1"/>
    <col min="14851" max="14851" width="10.75" style="4" customWidth="1"/>
    <col min="14852" max="14852" width="10.5" style="4" customWidth="1"/>
    <col min="14853" max="14853" width="10.25" style="4" customWidth="1"/>
    <col min="14854" max="14854" width="12.625" style="4" customWidth="1"/>
    <col min="14855" max="14855" width="12.5" style="4" customWidth="1"/>
    <col min="14856" max="14856" width="9" style="4" customWidth="1"/>
    <col min="14857" max="14857" width="7" style="4" customWidth="1"/>
    <col min="14858" max="15105" width="8.875" style="4"/>
    <col min="15106" max="15106" width="9.25" style="4" customWidth="1"/>
    <col min="15107" max="15107" width="10.75" style="4" customWidth="1"/>
    <col min="15108" max="15108" width="10.5" style="4" customWidth="1"/>
    <col min="15109" max="15109" width="10.25" style="4" customWidth="1"/>
    <col min="15110" max="15110" width="12.625" style="4" customWidth="1"/>
    <col min="15111" max="15111" width="12.5" style="4" customWidth="1"/>
    <col min="15112" max="15112" width="9" style="4" customWidth="1"/>
    <col min="15113" max="15113" width="7" style="4" customWidth="1"/>
    <col min="15114" max="15361" width="8.875" style="4"/>
    <col min="15362" max="15362" width="9.25" style="4" customWidth="1"/>
    <col min="15363" max="15363" width="10.75" style="4" customWidth="1"/>
    <col min="15364" max="15364" width="10.5" style="4" customWidth="1"/>
    <col min="15365" max="15365" width="10.25" style="4" customWidth="1"/>
    <col min="15366" max="15366" width="12.625" style="4" customWidth="1"/>
    <col min="15367" max="15367" width="12.5" style="4" customWidth="1"/>
    <col min="15368" max="15368" width="9" style="4" customWidth="1"/>
    <col min="15369" max="15369" width="7" style="4" customWidth="1"/>
    <col min="15370" max="15617" width="8.875" style="4"/>
    <col min="15618" max="15618" width="9.25" style="4" customWidth="1"/>
    <col min="15619" max="15619" width="10.75" style="4" customWidth="1"/>
    <col min="15620" max="15620" width="10.5" style="4" customWidth="1"/>
    <col min="15621" max="15621" width="10.25" style="4" customWidth="1"/>
    <col min="15622" max="15622" width="12.625" style="4" customWidth="1"/>
    <col min="15623" max="15623" width="12.5" style="4" customWidth="1"/>
    <col min="15624" max="15624" width="9" style="4" customWidth="1"/>
    <col min="15625" max="15625" width="7" style="4" customWidth="1"/>
    <col min="15626" max="15873" width="8.875" style="4"/>
    <col min="15874" max="15874" width="9.25" style="4" customWidth="1"/>
    <col min="15875" max="15875" width="10.75" style="4" customWidth="1"/>
    <col min="15876" max="15876" width="10.5" style="4" customWidth="1"/>
    <col min="15877" max="15877" width="10.25" style="4" customWidth="1"/>
    <col min="15878" max="15878" width="12.625" style="4" customWidth="1"/>
    <col min="15879" max="15879" width="12.5" style="4" customWidth="1"/>
    <col min="15880" max="15880" width="9" style="4" customWidth="1"/>
    <col min="15881" max="15881" width="7" style="4" customWidth="1"/>
    <col min="15882" max="16129" width="8.875" style="4"/>
    <col min="16130" max="16130" width="9.25" style="4" customWidth="1"/>
    <col min="16131" max="16131" width="10.75" style="4" customWidth="1"/>
    <col min="16132" max="16132" width="10.5" style="4" customWidth="1"/>
    <col min="16133" max="16133" width="10.25" style="4" customWidth="1"/>
    <col min="16134" max="16134" width="12.625" style="4" customWidth="1"/>
    <col min="16135" max="16135" width="12.5" style="4" customWidth="1"/>
    <col min="16136" max="16136" width="9" style="4" customWidth="1"/>
    <col min="16137" max="16137" width="7" style="4" customWidth="1"/>
    <col min="16138" max="16384" width="8.875" style="4"/>
  </cols>
  <sheetData>
    <row r="1" spans="2:9" ht="15" customHeight="1"/>
    <row r="2" spans="2:9" ht="24" customHeight="1">
      <c r="B2" s="838" t="s">
        <v>459</v>
      </c>
      <c r="C2" s="839"/>
      <c r="D2" s="839"/>
      <c r="E2" s="839"/>
      <c r="F2" s="839"/>
      <c r="G2" s="839"/>
      <c r="H2" s="839"/>
      <c r="I2" s="839"/>
    </row>
    <row r="3" spans="2:9" ht="22.5" customHeight="1" thickBot="1">
      <c r="B3" s="3" t="s">
        <v>451</v>
      </c>
    </row>
    <row r="4" spans="2:9" s="202" customFormat="1" ht="22.5" customHeight="1" thickBot="1">
      <c r="B4" s="208" t="s">
        <v>329</v>
      </c>
      <c r="C4" s="207" t="s">
        <v>328</v>
      </c>
      <c r="D4" s="205" t="s">
        <v>324</v>
      </c>
      <c r="E4" s="206" t="s">
        <v>327</v>
      </c>
      <c r="F4" s="317" t="s">
        <v>673</v>
      </c>
      <c r="G4" s="205" t="s">
        <v>325</v>
      </c>
      <c r="H4" s="204" t="s">
        <v>323</v>
      </c>
      <c r="I4" s="203" t="s">
        <v>322</v>
      </c>
    </row>
    <row r="5" spans="2:9" ht="22.5" customHeight="1">
      <c r="B5" s="201">
        <v>73003</v>
      </c>
      <c r="C5" s="200" t="s">
        <v>319</v>
      </c>
      <c r="D5" s="198">
        <v>74</v>
      </c>
      <c r="E5" s="199">
        <v>86</v>
      </c>
      <c r="F5" s="198">
        <v>78</v>
      </c>
      <c r="G5" s="198">
        <v>95</v>
      </c>
      <c r="H5" s="193">
        <f t="shared" ref="H5:H13" si="0">AVERAGE(D5:G5)</f>
        <v>83.25</v>
      </c>
      <c r="I5" s="192">
        <f t="shared" ref="I5:I12" si="1">RANK(H5,$H$5:$H$12)</f>
        <v>1</v>
      </c>
    </row>
    <row r="6" spans="2:9" ht="22.5" customHeight="1">
      <c r="B6" s="197">
        <v>73007</v>
      </c>
      <c r="C6" s="196" t="s">
        <v>315</v>
      </c>
      <c r="D6" s="194">
        <v>87</v>
      </c>
      <c r="E6" s="195">
        <v>61</v>
      </c>
      <c r="F6" s="194">
        <v>82</v>
      </c>
      <c r="G6" s="194">
        <v>81</v>
      </c>
      <c r="H6" s="193">
        <f t="shared" si="0"/>
        <v>77.75</v>
      </c>
      <c r="I6" s="192">
        <f t="shared" si="1"/>
        <v>2</v>
      </c>
    </row>
    <row r="7" spans="2:9" ht="22.5" customHeight="1">
      <c r="B7" s="197">
        <v>73006</v>
      </c>
      <c r="C7" s="196" t="s">
        <v>316</v>
      </c>
      <c r="D7" s="194">
        <v>69</v>
      </c>
      <c r="E7" s="195">
        <v>87</v>
      </c>
      <c r="F7" s="194">
        <v>97</v>
      </c>
      <c r="G7" s="194">
        <v>57</v>
      </c>
      <c r="H7" s="193">
        <f t="shared" si="0"/>
        <v>77.5</v>
      </c>
      <c r="I7" s="192">
        <f t="shared" si="1"/>
        <v>3</v>
      </c>
    </row>
    <row r="8" spans="2:9" ht="22.5" customHeight="1">
      <c r="B8" s="197">
        <v>73001</v>
      </c>
      <c r="C8" s="196" t="s">
        <v>321</v>
      </c>
      <c r="D8" s="194">
        <v>93</v>
      </c>
      <c r="E8" s="195">
        <v>91</v>
      </c>
      <c r="F8" s="194">
        <v>54</v>
      </c>
      <c r="G8" s="194">
        <v>56</v>
      </c>
      <c r="H8" s="193">
        <f t="shared" si="0"/>
        <v>73.5</v>
      </c>
      <c r="I8" s="192">
        <f t="shared" si="1"/>
        <v>4</v>
      </c>
    </row>
    <row r="9" spans="2:9" ht="22.5" customHeight="1">
      <c r="B9" s="197">
        <v>73004</v>
      </c>
      <c r="C9" s="196" t="s">
        <v>318</v>
      </c>
      <c r="D9" s="194">
        <v>78</v>
      </c>
      <c r="E9" s="195">
        <v>70</v>
      </c>
      <c r="F9" s="194">
        <v>69</v>
      </c>
      <c r="G9" s="194">
        <v>76</v>
      </c>
      <c r="H9" s="193">
        <f t="shared" si="0"/>
        <v>73.25</v>
      </c>
      <c r="I9" s="192">
        <f t="shared" si="1"/>
        <v>5</v>
      </c>
    </row>
    <row r="10" spans="2:9" ht="22.5" customHeight="1">
      <c r="B10" s="197">
        <v>73002</v>
      </c>
      <c r="C10" s="196" t="s">
        <v>320</v>
      </c>
      <c r="D10" s="194">
        <v>58</v>
      </c>
      <c r="E10" s="195">
        <v>55</v>
      </c>
      <c r="F10" s="194">
        <v>82</v>
      </c>
      <c r="G10" s="194">
        <v>94</v>
      </c>
      <c r="H10" s="193">
        <f t="shared" si="0"/>
        <v>72.25</v>
      </c>
      <c r="I10" s="192">
        <f t="shared" si="1"/>
        <v>6</v>
      </c>
    </row>
    <row r="11" spans="2:9" ht="22.5" customHeight="1">
      <c r="B11" s="197">
        <v>73008</v>
      </c>
      <c r="C11" s="196" t="s">
        <v>314</v>
      </c>
      <c r="D11" s="194">
        <v>56</v>
      </c>
      <c r="E11" s="195">
        <v>80</v>
      </c>
      <c r="F11" s="194">
        <v>67</v>
      </c>
      <c r="G11" s="194">
        <v>82</v>
      </c>
      <c r="H11" s="193">
        <f t="shared" si="0"/>
        <v>71.25</v>
      </c>
      <c r="I11" s="192">
        <f t="shared" si="1"/>
        <v>7</v>
      </c>
    </row>
    <row r="12" spans="2:9" ht="22.5" customHeight="1" thickBot="1">
      <c r="B12" s="191">
        <v>73005</v>
      </c>
      <c r="C12" s="190" t="s">
        <v>317</v>
      </c>
      <c r="D12" s="188">
        <v>57</v>
      </c>
      <c r="E12" s="189">
        <v>96</v>
      </c>
      <c r="F12" s="188">
        <v>54</v>
      </c>
      <c r="G12" s="188">
        <v>76</v>
      </c>
      <c r="H12" s="187">
        <f t="shared" si="0"/>
        <v>70.75</v>
      </c>
      <c r="I12" s="186">
        <f t="shared" si="1"/>
        <v>8</v>
      </c>
    </row>
    <row r="13" spans="2:9" ht="22.5" customHeight="1">
      <c r="B13" s="840" t="s">
        <v>313</v>
      </c>
      <c r="C13" s="841"/>
      <c r="D13" s="185">
        <f>AVERAGE(D5:D12)</f>
        <v>71.5</v>
      </c>
      <c r="E13" s="185">
        <f>AVERAGE(E5:E12)</f>
        <v>78.25</v>
      </c>
      <c r="F13" s="185">
        <f>AVERAGE(F5:F12)</f>
        <v>72.875</v>
      </c>
      <c r="G13" s="185">
        <f>AVERAGE(G5:G12)</f>
        <v>77.125</v>
      </c>
      <c r="H13" s="185">
        <f t="shared" si="0"/>
        <v>74.9375</v>
      </c>
      <c r="I13" s="184"/>
    </row>
    <row r="14" spans="2:9" ht="22.5" customHeight="1">
      <c r="B14" s="842" t="s">
        <v>312</v>
      </c>
      <c r="C14" s="843"/>
      <c r="D14" s="308">
        <f>MAX(D5:D13)</f>
        <v>93</v>
      </c>
      <c r="E14" s="308">
        <f>MAX(E5:E13)</f>
        <v>96</v>
      </c>
      <c r="F14" s="308">
        <f>MAX(F5:F13)</f>
        <v>97</v>
      </c>
      <c r="G14" s="308">
        <f>MAX(G5:G13)</f>
        <v>95</v>
      </c>
      <c r="H14" s="183">
        <f>MAX(H5:H13)</f>
        <v>83.25</v>
      </c>
      <c r="I14" s="182"/>
    </row>
    <row r="15" spans="2:9" ht="22.5" customHeight="1" thickBot="1">
      <c r="B15" s="844" t="s">
        <v>311</v>
      </c>
      <c r="C15" s="845"/>
      <c r="D15" s="307">
        <f>MIN(D5:D14)</f>
        <v>56</v>
      </c>
      <c r="E15" s="307">
        <f>MIN(E5:E14)</f>
        <v>55</v>
      </c>
      <c r="F15" s="307">
        <f>MIN(F5:F14)</f>
        <v>54</v>
      </c>
      <c r="G15" s="307">
        <f>MIN(G5:G14)</f>
        <v>56</v>
      </c>
      <c r="H15" s="181">
        <f>MIN(H5:H14)</f>
        <v>70.75</v>
      </c>
      <c r="I15" s="180"/>
    </row>
    <row r="17" spans="2:3" ht="16.5">
      <c r="B17" s="306"/>
      <c r="C17" s="305"/>
    </row>
  </sheetData>
  <sortState columnSort="1" ref="D4:G4">
    <sortCondition descending="1" ref="D4:G4"/>
  </sortState>
  <dataConsolidate topLabels="1">
    <dataRefs count="3">
      <dataRef ref="C4:G12" sheet="合併彙算4"/>
      <dataRef ref="C4:F12" sheet="合併彙算5"/>
      <dataRef ref="C4:G12" sheet="合併彙算6"/>
    </dataRefs>
  </dataConsolidate>
  <mergeCells count="4">
    <mergeCell ref="B2:I2"/>
    <mergeCell ref="B13:C13"/>
    <mergeCell ref="B14:C14"/>
    <mergeCell ref="B15:C15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"/>
  <dimension ref="B1:J18"/>
  <sheetViews>
    <sheetView workbookViewId="0">
      <selection activeCell="H6" sqref="H6"/>
    </sheetView>
  </sheetViews>
  <sheetFormatPr defaultColWidth="8.875" defaultRowHeight="15.75"/>
  <cols>
    <col min="1" max="1" width="1.875" style="4" customWidth="1"/>
    <col min="2" max="2" width="11" style="4" customWidth="1"/>
    <col min="3" max="3" width="10.75" style="4" customWidth="1"/>
    <col min="4" max="10" width="10.25" style="4" customWidth="1"/>
    <col min="11" max="11" width="3" style="4" customWidth="1"/>
    <col min="12" max="12" width="8.25" style="4" customWidth="1"/>
    <col min="13" max="13" width="8.125" style="4" customWidth="1"/>
    <col min="14" max="257" width="8.875" style="4"/>
    <col min="258" max="258" width="9.25" style="4" customWidth="1"/>
    <col min="259" max="259" width="10.75" style="4" customWidth="1"/>
    <col min="260" max="260" width="10.5" style="4" customWidth="1"/>
    <col min="261" max="261" width="10.25" style="4" customWidth="1"/>
    <col min="262" max="262" width="12.625" style="4" customWidth="1"/>
    <col min="263" max="263" width="12.5" style="4" customWidth="1"/>
    <col min="264" max="264" width="9" style="4" customWidth="1"/>
    <col min="265" max="265" width="7" style="4" customWidth="1"/>
    <col min="266" max="513" width="8.875" style="4"/>
    <col min="514" max="514" width="9.25" style="4" customWidth="1"/>
    <col min="515" max="515" width="10.75" style="4" customWidth="1"/>
    <col min="516" max="516" width="10.5" style="4" customWidth="1"/>
    <col min="517" max="517" width="10.25" style="4" customWidth="1"/>
    <col min="518" max="518" width="12.625" style="4" customWidth="1"/>
    <col min="519" max="519" width="12.5" style="4" customWidth="1"/>
    <col min="520" max="520" width="9" style="4" customWidth="1"/>
    <col min="521" max="521" width="7" style="4" customWidth="1"/>
    <col min="522" max="769" width="8.875" style="4"/>
    <col min="770" max="770" width="9.25" style="4" customWidth="1"/>
    <col min="771" max="771" width="10.75" style="4" customWidth="1"/>
    <col min="772" max="772" width="10.5" style="4" customWidth="1"/>
    <col min="773" max="773" width="10.25" style="4" customWidth="1"/>
    <col min="774" max="774" width="12.625" style="4" customWidth="1"/>
    <col min="775" max="775" width="12.5" style="4" customWidth="1"/>
    <col min="776" max="776" width="9" style="4" customWidth="1"/>
    <col min="777" max="777" width="7" style="4" customWidth="1"/>
    <col min="778" max="1025" width="8.875" style="4"/>
    <col min="1026" max="1026" width="9.25" style="4" customWidth="1"/>
    <col min="1027" max="1027" width="10.75" style="4" customWidth="1"/>
    <col min="1028" max="1028" width="10.5" style="4" customWidth="1"/>
    <col min="1029" max="1029" width="10.25" style="4" customWidth="1"/>
    <col min="1030" max="1030" width="12.625" style="4" customWidth="1"/>
    <col min="1031" max="1031" width="12.5" style="4" customWidth="1"/>
    <col min="1032" max="1032" width="9" style="4" customWidth="1"/>
    <col min="1033" max="1033" width="7" style="4" customWidth="1"/>
    <col min="1034" max="1281" width="8.875" style="4"/>
    <col min="1282" max="1282" width="9.25" style="4" customWidth="1"/>
    <col min="1283" max="1283" width="10.75" style="4" customWidth="1"/>
    <col min="1284" max="1284" width="10.5" style="4" customWidth="1"/>
    <col min="1285" max="1285" width="10.25" style="4" customWidth="1"/>
    <col min="1286" max="1286" width="12.625" style="4" customWidth="1"/>
    <col min="1287" max="1287" width="12.5" style="4" customWidth="1"/>
    <col min="1288" max="1288" width="9" style="4" customWidth="1"/>
    <col min="1289" max="1289" width="7" style="4" customWidth="1"/>
    <col min="1290" max="1537" width="8.875" style="4"/>
    <col min="1538" max="1538" width="9.25" style="4" customWidth="1"/>
    <col min="1539" max="1539" width="10.75" style="4" customWidth="1"/>
    <col min="1540" max="1540" width="10.5" style="4" customWidth="1"/>
    <col min="1541" max="1541" width="10.25" style="4" customWidth="1"/>
    <col min="1542" max="1542" width="12.625" style="4" customWidth="1"/>
    <col min="1543" max="1543" width="12.5" style="4" customWidth="1"/>
    <col min="1544" max="1544" width="9" style="4" customWidth="1"/>
    <col min="1545" max="1545" width="7" style="4" customWidth="1"/>
    <col min="1546" max="1793" width="8.875" style="4"/>
    <col min="1794" max="1794" width="9.25" style="4" customWidth="1"/>
    <col min="1795" max="1795" width="10.75" style="4" customWidth="1"/>
    <col min="1796" max="1796" width="10.5" style="4" customWidth="1"/>
    <col min="1797" max="1797" width="10.25" style="4" customWidth="1"/>
    <col min="1798" max="1798" width="12.625" style="4" customWidth="1"/>
    <col min="1799" max="1799" width="12.5" style="4" customWidth="1"/>
    <col min="1800" max="1800" width="9" style="4" customWidth="1"/>
    <col min="1801" max="1801" width="7" style="4" customWidth="1"/>
    <col min="1802" max="2049" width="8.875" style="4"/>
    <col min="2050" max="2050" width="9.25" style="4" customWidth="1"/>
    <col min="2051" max="2051" width="10.75" style="4" customWidth="1"/>
    <col min="2052" max="2052" width="10.5" style="4" customWidth="1"/>
    <col min="2053" max="2053" width="10.25" style="4" customWidth="1"/>
    <col min="2054" max="2054" width="12.625" style="4" customWidth="1"/>
    <col min="2055" max="2055" width="12.5" style="4" customWidth="1"/>
    <col min="2056" max="2056" width="9" style="4" customWidth="1"/>
    <col min="2057" max="2057" width="7" style="4" customWidth="1"/>
    <col min="2058" max="2305" width="8.875" style="4"/>
    <col min="2306" max="2306" width="9.25" style="4" customWidth="1"/>
    <col min="2307" max="2307" width="10.75" style="4" customWidth="1"/>
    <col min="2308" max="2308" width="10.5" style="4" customWidth="1"/>
    <col min="2309" max="2309" width="10.25" style="4" customWidth="1"/>
    <col min="2310" max="2310" width="12.625" style="4" customWidth="1"/>
    <col min="2311" max="2311" width="12.5" style="4" customWidth="1"/>
    <col min="2312" max="2312" width="9" style="4" customWidth="1"/>
    <col min="2313" max="2313" width="7" style="4" customWidth="1"/>
    <col min="2314" max="2561" width="8.875" style="4"/>
    <col min="2562" max="2562" width="9.25" style="4" customWidth="1"/>
    <col min="2563" max="2563" width="10.75" style="4" customWidth="1"/>
    <col min="2564" max="2564" width="10.5" style="4" customWidth="1"/>
    <col min="2565" max="2565" width="10.25" style="4" customWidth="1"/>
    <col min="2566" max="2566" width="12.625" style="4" customWidth="1"/>
    <col min="2567" max="2567" width="12.5" style="4" customWidth="1"/>
    <col min="2568" max="2568" width="9" style="4" customWidth="1"/>
    <col min="2569" max="2569" width="7" style="4" customWidth="1"/>
    <col min="2570" max="2817" width="8.875" style="4"/>
    <col min="2818" max="2818" width="9.25" style="4" customWidth="1"/>
    <col min="2819" max="2819" width="10.75" style="4" customWidth="1"/>
    <col min="2820" max="2820" width="10.5" style="4" customWidth="1"/>
    <col min="2821" max="2821" width="10.25" style="4" customWidth="1"/>
    <col min="2822" max="2822" width="12.625" style="4" customWidth="1"/>
    <col min="2823" max="2823" width="12.5" style="4" customWidth="1"/>
    <col min="2824" max="2824" width="9" style="4" customWidth="1"/>
    <col min="2825" max="2825" width="7" style="4" customWidth="1"/>
    <col min="2826" max="3073" width="8.875" style="4"/>
    <col min="3074" max="3074" width="9.25" style="4" customWidth="1"/>
    <col min="3075" max="3075" width="10.75" style="4" customWidth="1"/>
    <col min="3076" max="3076" width="10.5" style="4" customWidth="1"/>
    <col min="3077" max="3077" width="10.25" style="4" customWidth="1"/>
    <col min="3078" max="3078" width="12.625" style="4" customWidth="1"/>
    <col min="3079" max="3079" width="12.5" style="4" customWidth="1"/>
    <col min="3080" max="3080" width="9" style="4" customWidth="1"/>
    <col min="3081" max="3081" width="7" style="4" customWidth="1"/>
    <col min="3082" max="3329" width="8.875" style="4"/>
    <col min="3330" max="3330" width="9.25" style="4" customWidth="1"/>
    <col min="3331" max="3331" width="10.75" style="4" customWidth="1"/>
    <col min="3332" max="3332" width="10.5" style="4" customWidth="1"/>
    <col min="3333" max="3333" width="10.25" style="4" customWidth="1"/>
    <col min="3334" max="3334" width="12.625" style="4" customWidth="1"/>
    <col min="3335" max="3335" width="12.5" style="4" customWidth="1"/>
    <col min="3336" max="3336" width="9" style="4" customWidth="1"/>
    <col min="3337" max="3337" width="7" style="4" customWidth="1"/>
    <col min="3338" max="3585" width="8.875" style="4"/>
    <col min="3586" max="3586" width="9.25" style="4" customWidth="1"/>
    <col min="3587" max="3587" width="10.75" style="4" customWidth="1"/>
    <col min="3588" max="3588" width="10.5" style="4" customWidth="1"/>
    <col min="3589" max="3589" width="10.25" style="4" customWidth="1"/>
    <col min="3590" max="3590" width="12.625" style="4" customWidth="1"/>
    <col min="3591" max="3591" width="12.5" style="4" customWidth="1"/>
    <col min="3592" max="3592" width="9" style="4" customWidth="1"/>
    <col min="3593" max="3593" width="7" style="4" customWidth="1"/>
    <col min="3594" max="3841" width="8.875" style="4"/>
    <col min="3842" max="3842" width="9.25" style="4" customWidth="1"/>
    <col min="3843" max="3843" width="10.75" style="4" customWidth="1"/>
    <col min="3844" max="3844" width="10.5" style="4" customWidth="1"/>
    <col min="3845" max="3845" width="10.25" style="4" customWidth="1"/>
    <col min="3846" max="3846" width="12.625" style="4" customWidth="1"/>
    <col min="3847" max="3847" width="12.5" style="4" customWidth="1"/>
    <col min="3848" max="3848" width="9" style="4" customWidth="1"/>
    <col min="3849" max="3849" width="7" style="4" customWidth="1"/>
    <col min="3850" max="4097" width="8.875" style="4"/>
    <col min="4098" max="4098" width="9.25" style="4" customWidth="1"/>
    <col min="4099" max="4099" width="10.75" style="4" customWidth="1"/>
    <col min="4100" max="4100" width="10.5" style="4" customWidth="1"/>
    <col min="4101" max="4101" width="10.25" style="4" customWidth="1"/>
    <col min="4102" max="4102" width="12.625" style="4" customWidth="1"/>
    <col min="4103" max="4103" width="12.5" style="4" customWidth="1"/>
    <col min="4104" max="4104" width="9" style="4" customWidth="1"/>
    <col min="4105" max="4105" width="7" style="4" customWidth="1"/>
    <col min="4106" max="4353" width="8.875" style="4"/>
    <col min="4354" max="4354" width="9.25" style="4" customWidth="1"/>
    <col min="4355" max="4355" width="10.75" style="4" customWidth="1"/>
    <col min="4356" max="4356" width="10.5" style="4" customWidth="1"/>
    <col min="4357" max="4357" width="10.25" style="4" customWidth="1"/>
    <col min="4358" max="4358" width="12.625" style="4" customWidth="1"/>
    <col min="4359" max="4359" width="12.5" style="4" customWidth="1"/>
    <col min="4360" max="4360" width="9" style="4" customWidth="1"/>
    <col min="4361" max="4361" width="7" style="4" customWidth="1"/>
    <col min="4362" max="4609" width="8.875" style="4"/>
    <col min="4610" max="4610" width="9.25" style="4" customWidth="1"/>
    <col min="4611" max="4611" width="10.75" style="4" customWidth="1"/>
    <col min="4612" max="4612" width="10.5" style="4" customWidth="1"/>
    <col min="4613" max="4613" width="10.25" style="4" customWidth="1"/>
    <col min="4614" max="4614" width="12.625" style="4" customWidth="1"/>
    <col min="4615" max="4615" width="12.5" style="4" customWidth="1"/>
    <col min="4616" max="4616" width="9" style="4" customWidth="1"/>
    <col min="4617" max="4617" width="7" style="4" customWidth="1"/>
    <col min="4618" max="4865" width="8.875" style="4"/>
    <col min="4866" max="4866" width="9.25" style="4" customWidth="1"/>
    <col min="4867" max="4867" width="10.75" style="4" customWidth="1"/>
    <col min="4868" max="4868" width="10.5" style="4" customWidth="1"/>
    <col min="4869" max="4869" width="10.25" style="4" customWidth="1"/>
    <col min="4870" max="4870" width="12.625" style="4" customWidth="1"/>
    <col min="4871" max="4871" width="12.5" style="4" customWidth="1"/>
    <col min="4872" max="4872" width="9" style="4" customWidth="1"/>
    <col min="4873" max="4873" width="7" style="4" customWidth="1"/>
    <col min="4874" max="5121" width="8.875" style="4"/>
    <col min="5122" max="5122" width="9.25" style="4" customWidth="1"/>
    <col min="5123" max="5123" width="10.75" style="4" customWidth="1"/>
    <col min="5124" max="5124" width="10.5" style="4" customWidth="1"/>
    <col min="5125" max="5125" width="10.25" style="4" customWidth="1"/>
    <col min="5126" max="5126" width="12.625" style="4" customWidth="1"/>
    <col min="5127" max="5127" width="12.5" style="4" customWidth="1"/>
    <col min="5128" max="5128" width="9" style="4" customWidth="1"/>
    <col min="5129" max="5129" width="7" style="4" customWidth="1"/>
    <col min="5130" max="5377" width="8.875" style="4"/>
    <col min="5378" max="5378" width="9.25" style="4" customWidth="1"/>
    <col min="5379" max="5379" width="10.75" style="4" customWidth="1"/>
    <col min="5380" max="5380" width="10.5" style="4" customWidth="1"/>
    <col min="5381" max="5381" width="10.25" style="4" customWidth="1"/>
    <col min="5382" max="5382" width="12.625" style="4" customWidth="1"/>
    <col min="5383" max="5383" width="12.5" style="4" customWidth="1"/>
    <col min="5384" max="5384" width="9" style="4" customWidth="1"/>
    <col min="5385" max="5385" width="7" style="4" customWidth="1"/>
    <col min="5386" max="5633" width="8.875" style="4"/>
    <col min="5634" max="5634" width="9.25" style="4" customWidth="1"/>
    <col min="5635" max="5635" width="10.75" style="4" customWidth="1"/>
    <col min="5636" max="5636" width="10.5" style="4" customWidth="1"/>
    <col min="5637" max="5637" width="10.25" style="4" customWidth="1"/>
    <col min="5638" max="5638" width="12.625" style="4" customWidth="1"/>
    <col min="5639" max="5639" width="12.5" style="4" customWidth="1"/>
    <col min="5640" max="5640" width="9" style="4" customWidth="1"/>
    <col min="5641" max="5641" width="7" style="4" customWidth="1"/>
    <col min="5642" max="5889" width="8.875" style="4"/>
    <col min="5890" max="5890" width="9.25" style="4" customWidth="1"/>
    <col min="5891" max="5891" width="10.75" style="4" customWidth="1"/>
    <col min="5892" max="5892" width="10.5" style="4" customWidth="1"/>
    <col min="5893" max="5893" width="10.25" style="4" customWidth="1"/>
    <col min="5894" max="5894" width="12.625" style="4" customWidth="1"/>
    <col min="5895" max="5895" width="12.5" style="4" customWidth="1"/>
    <col min="5896" max="5896" width="9" style="4" customWidth="1"/>
    <col min="5897" max="5897" width="7" style="4" customWidth="1"/>
    <col min="5898" max="6145" width="8.875" style="4"/>
    <col min="6146" max="6146" width="9.25" style="4" customWidth="1"/>
    <col min="6147" max="6147" width="10.75" style="4" customWidth="1"/>
    <col min="6148" max="6148" width="10.5" style="4" customWidth="1"/>
    <col min="6149" max="6149" width="10.25" style="4" customWidth="1"/>
    <col min="6150" max="6150" width="12.625" style="4" customWidth="1"/>
    <col min="6151" max="6151" width="12.5" style="4" customWidth="1"/>
    <col min="6152" max="6152" width="9" style="4" customWidth="1"/>
    <col min="6153" max="6153" width="7" style="4" customWidth="1"/>
    <col min="6154" max="6401" width="8.875" style="4"/>
    <col min="6402" max="6402" width="9.25" style="4" customWidth="1"/>
    <col min="6403" max="6403" width="10.75" style="4" customWidth="1"/>
    <col min="6404" max="6404" width="10.5" style="4" customWidth="1"/>
    <col min="6405" max="6405" width="10.25" style="4" customWidth="1"/>
    <col min="6406" max="6406" width="12.625" style="4" customWidth="1"/>
    <col min="6407" max="6407" width="12.5" style="4" customWidth="1"/>
    <col min="6408" max="6408" width="9" style="4" customWidth="1"/>
    <col min="6409" max="6409" width="7" style="4" customWidth="1"/>
    <col min="6410" max="6657" width="8.875" style="4"/>
    <col min="6658" max="6658" width="9.25" style="4" customWidth="1"/>
    <col min="6659" max="6659" width="10.75" style="4" customWidth="1"/>
    <col min="6660" max="6660" width="10.5" style="4" customWidth="1"/>
    <col min="6661" max="6661" width="10.25" style="4" customWidth="1"/>
    <col min="6662" max="6662" width="12.625" style="4" customWidth="1"/>
    <col min="6663" max="6663" width="12.5" style="4" customWidth="1"/>
    <col min="6664" max="6664" width="9" style="4" customWidth="1"/>
    <col min="6665" max="6665" width="7" style="4" customWidth="1"/>
    <col min="6666" max="6913" width="8.875" style="4"/>
    <col min="6914" max="6914" width="9.25" style="4" customWidth="1"/>
    <col min="6915" max="6915" width="10.75" style="4" customWidth="1"/>
    <col min="6916" max="6916" width="10.5" style="4" customWidth="1"/>
    <col min="6917" max="6917" width="10.25" style="4" customWidth="1"/>
    <col min="6918" max="6918" width="12.625" style="4" customWidth="1"/>
    <col min="6919" max="6919" width="12.5" style="4" customWidth="1"/>
    <col min="6920" max="6920" width="9" style="4" customWidth="1"/>
    <col min="6921" max="6921" width="7" style="4" customWidth="1"/>
    <col min="6922" max="7169" width="8.875" style="4"/>
    <col min="7170" max="7170" width="9.25" style="4" customWidth="1"/>
    <col min="7171" max="7171" width="10.75" style="4" customWidth="1"/>
    <col min="7172" max="7172" width="10.5" style="4" customWidth="1"/>
    <col min="7173" max="7173" width="10.25" style="4" customWidth="1"/>
    <col min="7174" max="7174" width="12.625" style="4" customWidth="1"/>
    <col min="7175" max="7175" width="12.5" style="4" customWidth="1"/>
    <col min="7176" max="7176" width="9" style="4" customWidth="1"/>
    <col min="7177" max="7177" width="7" style="4" customWidth="1"/>
    <col min="7178" max="7425" width="8.875" style="4"/>
    <col min="7426" max="7426" width="9.25" style="4" customWidth="1"/>
    <col min="7427" max="7427" width="10.75" style="4" customWidth="1"/>
    <col min="7428" max="7428" width="10.5" style="4" customWidth="1"/>
    <col min="7429" max="7429" width="10.25" style="4" customWidth="1"/>
    <col min="7430" max="7430" width="12.625" style="4" customWidth="1"/>
    <col min="7431" max="7431" width="12.5" style="4" customWidth="1"/>
    <col min="7432" max="7432" width="9" style="4" customWidth="1"/>
    <col min="7433" max="7433" width="7" style="4" customWidth="1"/>
    <col min="7434" max="7681" width="8.875" style="4"/>
    <col min="7682" max="7682" width="9.25" style="4" customWidth="1"/>
    <col min="7683" max="7683" width="10.75" style="4" customWidth="1"/>
    <col min="7684" max="7684" width="10.5" style="4" customWidth="1"/>
    <col min="7685" max="7685" width="10.25" style="4" customWidth="1"/>
    <col min="7686" max="7686" width="12.625" style="4" customWidth="1"/>
    <col min="7687" max="7687" width="12.5" style="4" customWidth="1"/>
    <col min="7688" max="7688" width="9" style="4" customWidth="1"/>
    <col min="7689" max="7689" width="7" style="4" customWidth="1"/>
    <col min="7690" max="7937" width="8.875" style="4"/>
    <col min="7938" max="7938" width="9.25" style="4" customWidth="1"/>
    <col min="7939" max="7939" width="10.75" style="4" customWidth="1"/>
    <col min="7940" max="7940" width="10.5" style="4" customWidth="1"/>
    <col min="7941" max="7941" width="10.25" style="4" customWidth="1"/>
    <col min="7942" max="7942" width="12.625" style="4" customWidth="1"/>
    <col min="7943" max="7943" width="12.5" style="4" customWidth="1"/>
    <col min="7944" max="7944" width="9" style="4" customWidth="1"/>
    <col min="7945" max="7945" width="7" style="4" customWidth="1"/>
    <col min="7946" max="8193" width="8.875" style="4"/>
    <col min="8194" max="8194" width="9.25" style="4" customWidth="1"/>
    <col min="8195" max="8195" width="10.75" style="4" customWidth="1"/>
    <col min="8196" max="8196" width="10.5" style="4" customWidth="1"/>
    <col min="8197" max="8197" width="10.25" style="4" customWidth="1"/>
    <col min="8198" max="8198" width="12.625" style="4" customWidth="1"/>
    <col min="8199" max="8199" width="12.5" style="4" customWidth="1"/>
    <col min="8200" max="8200" width="9" style="4" customWidth="1"/>
    <col min="8201" max="8201" width="7" style="4" customWidth="1"/>
    <col min="8202" max="8449" width="8.875" style="4"/>
    <col min="8450" max="8450" width="9.25" style="4" customWidth="1"/>
    <col min="8451" max="8451" width="10.75" style="4" customWidth="1"/>
    <col min="8452" max="8452" width="10.5" style="4" customWidth="1"/>
    <col min="8453" max="8453" width="10.25" style="4" customWidth="1"/>
    <col min="8454" max="8454" width="12.625" style="4" customWidth="1"/>
    <col min="8455" max="8455" width="12.5" style="4" customWidth="1"/>
    <col min="8456" max="8456" width="9" style="4" customWidth="1"/>
    <col min="8457" max="8457" width="7" style="4" customWidth="1"/>
    <col min="8458" max="8705" width="8.875" style="4"/>
    <col min="8706" max="8706" width="9.25" style="4" customWidth="1"/>
    <col min="8707" max="8707" width="10.75" style="4" customWidth="1"/>
    <col min="8708" max="8708" width="10.5" style="4" customWidth="1"/>
    <col min="8709" max="8709" width="10.25" style="4" customWidth="1"/>
    <col min="8710" max="8710" width="12.625" style="4" customWidth="1"/>
    <col min="8711" max="8711" width="12.5" style="4" customWidth="1"/>
    <col min="8712" max="8712" width="9" style="4" customWidth="1"/>
    <col min="8713" max="8713" width="7" style="4" customWidth="1"/>
    <col min="8714" max="8961" width="8.875" style="4"/>
    <col min="8962" max="8962" width="9.25" style="4" customWidth="1"/>
    <col min="8963" max="8963" width="10.75" style="4" customWidth="1"/>
    <col min="8964" max="8964" width="10.5" style="4" customWidth="1"/>
    <col min="8965" max="8965" width="10.25" style="4" customWidth="1"/>
    <col min="8966" max="8966" width="12.625" style="4" customWidth="1"/>
    <col min="8967" max="8967" width="12.5" style="4" customWidth="1"/>
    <col min="8968" max="8968" width="9" style="4" customWidth="1"/>
    <col min="8969" max="8969" width="7" style="4" customWidth="1"/>
    <col min="8970" max="9217" width="8.875" style="4"/>
    <col min="9218" max="9218" width="9.25" style="4" customWidth="1"/>
    <col min="9219" max="9219" width="10.75" style="4" customWidth="1"/>
    <col min="9220" max="9220" width="10.5" style="4" customWidth="1"/>
    <col min="9221" max="9221" width="10.25" style="4" customWidth="1"/>
    <col min="9222" max="9222" width="12.625" style="4" customWidth="1"/>
    <col min="9223" max="9223" width="12.5" style="4" customWidth="1"/>
    <col min="9224" max="9224" width="9" style="4" customWidth="1"/>
    <col min="9225" max="9225" width="7" style="4" customWidth="1"/>
    <col min="9226" max="9473" width="8.875" style="4"/>
    <col min="9474" max="9474" width="9.25" style="4" customWidth="1"/>
    <col min="9475" max="9475" width="10.75" style="4" customWidth="1"/>
    <col min="9476" max="9476" width="10.5" style="4" customWidth="1"/>
    <col min="9477" max="9477" width="10.25" style="4" customWidth="1"/>
    <col min="9478" max="9478" width="12.625" style="4" customWidth="1"/>
    <col min="9479" max="9479" width="12.5" style="4" customWidth="1"/>
    <col min="9480" max="9480" width="9" style="4" customWidth="1"/>
    <col min="9481" max="9481" width="7" style="4" customWidth="1"/>
    <col min="9482" max="9729" width="8.875" style="4"/>
    <col min="9730" max="9730" width="9.25" style="4" customWidth="1"/>
    <col min="9731" max="9731" width="10.75" style="4" customWidth="1"/>
    <col min="9732" max="9732" width="10.5" style="4" customWidth="1"/>
    <col min="9733" max="9733" width="10.25" style="4" customWidth="1"/>
    <col min="9734" max="9734" width="12.625" style="4" customWidth="1"/>
    <col min="9735" max="9735" width="12.5" style="4" customWidth="1"/>
    <col min="9736" max="9736" width="9" style="4" customWidth="1"/>
    <col min="9737" max="9737" width="7" style="4" customWidth="1"/>
    <col min="9738" max="9985" width="8.875" style="4"/>
    <col min="9986" max="9986" width="9.25" style="4" customWidth="1"/>
    <col min="9987" max="9987" width="10.75" style="4" customWidth="1"/>
    <col min="9988" max="9988" width="10.5" style="4" customWidth="1"/>
    <col min="9989" max="9989" width="10.25" style="4" customWidth="1"/>
    <col min="9990" max="9990" width="12.625" style="4" customWidth="1"/>
    <col min="9991" max="9991" width="12.5" style="4" customWidth="1"/>
    <col min="9992" max="9992" width="9" style="4" customWidth="1"/>
    <col min="9993" max="9993" width="7" style="4" customWidth="1"/>
    <col min="9994" max="10241" width="8.875" style="4"/>
    <col min="10242" max="10242" width="9.25" style="4" customWidth="1"/>
    <col min="10243" max="10243" width="10.75" style="4" customWidth="1"/>
    <col min="10244" max="10244" width="10.5" style="4" customWidth="1"/>
    <col min="10245" max="10245" width="10.25" style="4" customWidth="1"/>
    <col min="10246" max="10246" width="12.625" style="4" customWidth="1"/>
    <col min="10247" max="10247" width="12.5" style="4" customWidth="1"/>
    <col min="10248" max="10248" width="9" style="4" customWidth="1"/>
    <col min="10249" max="10249" width="7" style="4" customWidth="1"/>
    <col min="10250" max="10497" width="8.875" style="4"/>
    <col min="10498" max="10498" width="9.25" style="4" customWidth="1"/>
    <col min="10499" max="10499" width="10.75" style="4" customWidth="1"/>
    <col min="10500" max="10500" width="10.5" style="4" customWidth="1"/>
    <col min="10501" max="10501" width="10.25" style="4" customWidth="1"/>
    <col min="10502" max="10502" width="12.625" style="4" customWidth="1"/>
    <col min="10503" max="10503" width="12.5" style="4" customWidth="1"/>
    <col min="10504" max="10504" width="9" style="4" customWidth="1"/>
    <col min="10505" max="10505" width="7" style="4" customWidth="1"/>
    <col min="10506" max="10753" width="8.875" style="4"/>
    <col min="10754" max="10754" width="9.25" style="4" customWidth="1"/>
    <col min="10755" max="10755" width="10.75" style="4" customWidth="1"/>
    <col min="10756" max="10756" width="10.5" style="4" customWidth="1"/>
    <col min="10757" max="10757" width="10.25" style="4" customWidth="1"/>
    <col min="10758" max="10758" width="12.625" style="4" customWidth="1"/>
    <col min="10759" max="10759" width="12.5" style="4" customWidth="1"/>
    <col min="10760" max="10760" width="9" style="4" customWidth="1"/>
    <col min="10761" max="10761" width="7" style="4" customWidth="1"/>
    <col min="10762" max="11009" width="8.875" style="4"/>
    <col min="11010" max="11010" width="9.25" style="4" customWidth="1"/>
    <col min="11011" max="11011" width="10.75" style="4" customWidth="1"/>
    <col min="11012" max="11012" width="10.5" style="4" customWidth="1"/>
    <col min="11013" max="11013" width="10.25" style="4" customWidth="1"/>
    <col min="11014" max="11014" width="12.625" style="4" customWidth="1"/>
    <col min="11015" max="11015" width="12.5" style="4" customWidth="1"/>
    <col min="11016" max="11016" width="9" style="4" customWidth="1"/>
    <col min="11017" max="11017" width="7" style="4" customWidth="1"/>
    <col min="11018" max="11265" width="8.875" style="4"/>
    <col min="11266" max="11266" width="9.25" style="4" customWidth="1"/>
    <col min="11267" max="11267" width="10.75" style="4" customWidth="1"/>
    <col min="11268" max="11268" width="10.5" style="4" customWidth="1"/>
    <col min="11269" max="11269" width="10.25" style="4" customWidth="1"/>
    <col min="11270" max="11270" width="12.625" style="4" customWidth="1"/>
    <col min="11271" max="11271" width="12.5" style="4" customWidth="1"/>
    <col min="11272" max="11272" width="9" style="4" customWidth="1"/>
    <col min="11273" max="11273" width="7" style="4" customWidth="1"/>
    <col min="11274" max="11521" width="8.875" style="4"/>
    <col min="11522" max="11522" width="9.25" style="4" customWidth="1"/>
    <col min="11523" max="11523" width="10.75" style="4" customWidth="1"/>
    <col min="11524" max="11524" width="10.5" style="4" customWidth="1"/>
    <col min="11525" max="11525" width="10.25" style="4" customWidth="1"/>
    <col min="11526" max="11526" width="12.625" style="4" customWidth="1"/>
    <col min="11527" max="11527" width="12.5" style="4" customWidth="1"/>
    <col min="11528" max="11528" width="9" style="4" customWidth="1"/>
    <col min="11529" max="11529" width="7" style="4" customWidth="1"/>
    <col min="11530" max="11777" width="8.875" style="4"/>
    <col min="11778" max="11778" width="9.25" style="4" customWidth="1"/>
    <col min="11779" max="11779" width="10.75" style="4" customWidth="1"/>
    <col min="11780" max="11780" width="10.5" style="4" customWidth="1"/>
    <col min="11781" max="11781" width="10.25" style="4" customWidth="1"/>
    <col min="11782" max="11782" width="12.625" style="4" customWidth="1"/>
    <col min="11783" max="11783" width="12.5" style="4" customWidth="1"/>
    <col min="11784" max="11784" width="9" style="4" customWidth="1"/>
    <col min="11785" max="11785" width="7" style="4" customWidth="1"/>
    <col min="11786" max="12033" width="8.875" style="4"/>
    <col min="12034" max="12034" width="9.25" style="4" customWidth="1"/>
    <col min="12035" max="12035" width="10.75" style="4" customWidth="1"/>
    <col min="12036" max="12036" width="10.5" style="4" customWidth="1"/>
    <col min="12037" max="12037" width="10.25" style="4" customWidth="1"/>
    <col min="12038" max="12038" width="12.625" style="4" customWidth="1"/>
    <col min="12039" max="12039" width="12.5" style="4" customWidth="1"/>
    <col min="12040" max="12040" width="9" style="4" customWidth="1"/>
    <col min="12041" max="12041" width="7" style="4" customWidth="1"/>
    <col min="12042" max="12289" width="8.875" style="4"/>
    <col min="12290" max="12290" width="9.25" style="4" customWidth="1"/>
    <col min="12291" max="12291" width="10.75" style="4" customWidth="1"/>
    <col min="12292" max="12292" width="10.5" style="4" customWidth="1"/>
    <col min="12293" max="12293" width="10.25" style="4" customWidth="1"/>
    <col min="12294" max="12294" width="12.625" style="4" customWidth="1"/>
    <col min="12295" max="12295" width="12.5" style="4" customWidth="1"/>
    <col min="12296" max="12296" width="9" style="4" customWidth="1"/>
    <col min="12297" max="12297" width="7" style="4" customWidth="1"/>
    <col min="12298" max="12545" width="8.875" style="4"/>
    <col min="12546" max="12546" width="9.25" style="4" customWidth="1"/>
    <col min="12547" max="12547" width="10.75" style="4" customWidth="1"/>
    <col min="12548" max="12548" width="10.5" style="4" customWidth="1"/>
    <col min="12549" max="12549" width="10.25" style="4" customWidth="1"/>
    <col min="12550" max="12550" width="12.625" style="4" customWidth="1"/>
    <col min="12551" max="12551" width="12.5" style="4" customWidth="1"/>
    <col min="12552" max="12552" width="9" style="4" customWidth="1"/>
    <col min="12553" max="12553" width="7" style="4" customWidth="1"/>
    <col min="12554" max="12801" width="8.875" style="4"/>
    <col min="12802" max="12802" width="9.25" style="4" customWidth="1"/>
    <col min="12803" max="12803" width="10.75" style="4" customWidth="1"/>
    <col min="12804" max="12804" width="10.5" style="4" customWidth="1"/>
    <col min="12805" max="12805" width="10.25" style="4" customWidth="1"/>
    <col min="12806" max="12806" width="12.625" style="4" customWidth="1"/>
    <col min="12807" max="12807" width="12.5" style="4" customWidth="1"/>
    <col min="12808" max="12808" width="9" style="4" customWidth="1"/>
    <col min="12809" max="12809" width="7" style="4" customWidth="1"/>
    <col min="12810" max="13057" width="8.875" style="4"/>
    <col min="13058" max="13058" width="9.25" style="4" customWidth="1"/>
    <col min="13059" max="13059" width="10.75" style="4" customWidth="1"/>
    <col min="13060" max="13060" width="10.5" style="4" customWidth="1"/>
    <col min="13061" max="13061" width="10.25" style="4" customWidth="1"/>
    <col min="13062" max="13062" width="12.625" style="4" customWidth="1"/>
    <col min="13063" max="13063" width="12.5" style="4" customWidth="1"/>
    <col min="13064" max="13064" width="9" style="4" customWidth="1"/>
    <col min="13065" max="13065" width="7" style="4" customWidth="1"/>
    <col min="13066" max="13313" width="8.875" style="4"/>
    <col min="13314" max="13314" width="9.25" style="4" customWidth="1"/>
    <col min="13315" max="13315" width="10.75" style="4" customWidth="1"/>
    <col min="13316" max="13316" width="10.5" style="4" customWidth="1"/>
    <col min="13317" max="13317" width="10.25" style="4" customWidth="1"/>
    <col min="13318" max="13318" width="12.625" style="4" customWidth="1"/>
    <col min="13319" max="13319" width="12.5" style="4" customWidth="1"/>
    <col min="13320" max="13320" width="9" style="4" customWidth="1"/>
    <col min="13321" max="13321" width="7" style="4" customWidth="1"/>
    <col min="13322" max="13569" width="8.875" style="4"/>
    <col min="13570" max="13570" width="9.25" style="4" customWidth="1"/>
    <col min="13571" max="13571" width="10.75" style="4" customWidth="1"/>
    <col min="13572" max="13572" width="10.5" style="4" customWidth="1"/>
    <col min="13573" max="13573" width="10.25" style="4" customWidth="1"/>
    <col min="13574" max="13574" width="12.625" style="4" customWidth="1"/>
    <col min="13575" max="13575" width="12.5" style="4" customWidth="1"/>
    <col min="13576" max="13576" width="9" style="4" customWidth="1"/>
    <col min="13577" max="13577" width="7" style="4" customWidth="1"/>
    <col min="13578" max="13825" width="8.875" style="4"/>
    <col min="13826" max="13826" width="9.25" style="4" customWidth="1"/>
    <col min="13827" max="13827" width="10.75" style="4" customWidth="1"/>
    <col min="13828" max="13828" width="10.5" style="4" customWidth="1"/>
    <col min="13829" max="13829" width="10.25" style="4" customWidth="1"/>
    <col min="13830" max="13830" width="12.625" style="4" customWidth="1"/>
    <col min="13831" max="13831" width="12.5" style="4" customWidth="1"/>
    <col min="13832" max="13832" width="9" style="4" customWidth="1"/>
    <col min="13833" max="13833" width="7" style="4" customWidth="1"/>
    <col min="13834" max="14081" width="8.875" style="4"/>
    <col min="14082" max="14082" width="9.25" style="4" customWidth="1"/>
    <col min="14083" max="14083" width="10.75" style="4" customWidth="1"/>
    <col min="14084" max="14084" width="10.5" style="4" customWidth="1"/>
    <col min="14085" max="14085" width="10.25" style="4" customWidth="1"/>
    <col min="14086" max="14086" width="12.625" style="4" customWidth="1"/>
    <col min="14087" max="14087" width="12.5" style="4" customWidth="1"/>
    <col min="14088" max="14088" width="9" style="4" customWidth="1"/>
    <col min="14089" max="14089" width="7" style="4" customWidth="1"/>
    <col min="14090" max="14337" width="8.875" style="4"/>
    <col min="14338" max="14338" width="9.25" style="4" customWidth="1"/>
    <col min="14339" max="14339" width="10.75" style="4" customWidth="1"/>
    <col min="14340" max="14340" width="10.5" style="4" customWidth="1"/>
    <col min="14341" max="14341" width="10.25" style="4" customWidth="1"/>
    <col min="14342" max="14342" width="12.625" style="4" customWidth="1"/>
    <col min="14343" max="14343" width="12.5" style="4" customWidth="1"/>
    <col min="14344" max="14344" width="9" style="4" customWidth="1"/>
    <col min="14345" max="14345" width="7" style="4" customWidth="1"/>
    <col min="14346" max="14593" width="8.875" style="4"/>
    <col min="14594" max="14594" width="9.25" style="4" customWidth="1"/>
    <col min="14595" max="14595" width="10.75" style="4" customWidth="1"/>
    <col min="14596" max="14596" width="10.5" style="4" customWidth="1"/>
    <col min="14597" max="14597" width="10.25" style="4" customWidth="1"/>
    <col min="14598" max="14598" width="12.625" style="4" customWidth="1"/>
    <col min="14599" max="14599" width="12.5" style="4" customWidth="1"/>
    <col min="14600" max="14600" width="9" style="4" customWidth="1"/>
    <col min="14601" max="14601" width="7" style="4" customWidth="1"/>
    <col min="14602" max="14849" width="8.875" style="4"/>
    <col min="14850" max="14850" width="9.25" style="4" customWidth="1"/>
    <col min="14851" max="14851" width="10.75" style="4" customWidth="1"/>
    <col min="14852" max="14852" width="10.5" style="4" customWidth="1"/>
    <col min="14853" max="14853" width="10.25" style="4" customWidth="1"/>
    <col min="14854" max="14854" width="12.625" style="4" customWidth="1"/>
    <col min="14855" max="14855" width="12.5" style="4" customWidth="1"/>
    <col min="14856" max="14856" width="9" style="4" customWidth="1"/>
    <col min="14857" max="14857" width="7" style="4" customWidth="1"/>
    <col min="14858" max="15105" width="8.875" style="4"/>
    <col min="15106" max="15106" width="9.25" style="4" customWidth="1"/>
    <col min="15107" max="15107" width="10.75" style="4" customWidth="1"/>
    <col min="15108" max="15108" width="10.5" style="4" customWidth="1"/>
    <col min="15109" max="15109" width="10.25" style="4" customWidth="1"/>
    <col min="15110" max="15110" width="12.625" style="4" customWidth="1"/>
    <col min="15111" max="15111" width="12.5" style="4" customWidth="1"/>
    <col min="15112" max="15112" width="9" style="4" customWidth="1"/>
    <col min="15113" max="15113" width="7" style="4" customWidth="1"/>
    <col min="15114" max="15361" width="8.875" style="4"/>
    <col min="15362" max="15362" width="9.25" style="4" customWidth="1"/>
    <col min="15363" max="15363" width="10.75" style="4" customWidth="1"/>
    <col min="15364" max="15364" width="10.5" style="4" customWidth="1"/>
    <col min="15365" max="15365" width="10.25" style="4" customWidth="1"/>
    <col min="15366" max="15366" width="12.625" style="4" customWidth="1"/>
    <col min="15367" max="15367" width="12.5" style="4" customWidth="1"/>
    <col min="15368" max="15368" width="9" style="4" customWidth="1"/>
    <col min="15369" max="15369" width="7" style="4" customWidth="1"/>
    <col min="15370" max="15617" width="8.875" style="4"/>
    <col min="15618" max="15618" width="9.25" style="4" customWidth="1"/>
    <col min="15619" max="15619" width="10.75" style="4" customWidth="1"/>
    <col min="15620" max="15620" width="10.5" style="4" customWidth="1"/>
    <col min="15621" max="15621" width="10.25" style="4" customWidth="1"/>
    <col min="15622" max="15622" width="12.625" style="4" customWidth="1"/>
    <col min="15623" max="15623" width="12.5" style="4" customWidth="1"/>
    <col min="15624" max="15624" width="9" style="4" customWidth="1"/>
    <col min="15625" max="15625" width="7" style="4" customWidth="1"/>
    <col min="15626" max="15873" width="8.875" style="4"/>
    <col min="15874" max="15874" width="9.25" style="4" customWidth="1"/>
    <col min="15875" max="15875" width="10.75" style="4" customWidth="1"/>
    <col min="15876" max="15876" width="10.5" style="4" customWidth="1"/>
    <col min="15877" max="15877" width="10.25" style="4" customWidth="1"/>
    <col min="15878" max="15878" width="12.625" style="4" customWidth="1"/>
    <col min="15879" max="15879" width="12.5" style="4" customWidth="1"/>
    <col min="15880" max="15880" width="9" style="4" customWidth="1"/>
    <col min="15881" max="15881" width="7" style="4" customWidth="1"/>
    <col min="15882" max="16129" width="8.875" style="4"/>
    <col min="16130" max="16130" width="9.25" style="4" customWidth="1"/>
    <col min="16131" max="16131" width="10.75" style="4" customWidth="1"/>
    <col min="16132" max="16132" width="10.5" style="4" customWidth="1"/>
    <col min="16133" max="16133" width="10.25" style="4" customWidth="1"/>
    <col min="16134" max="16134" width="12.625" style="4" customWidth="1"/>
    <col min="16135" max="16135" width="12.5" style="4" customWidth="1"/>
    <col min="16136" max="16136" width="9" style="4" customWidth="1"/>
    <col min="16137" max="16137" width="7" style="4" customWidth="1"/>
    <col min="16138" max="16384" width="8.875" style="4"/>
  </cols>
  <sheetData>
    <row r="1" spans="2:10" ht="15" customHeight="1"/>
    <row r="2" spans="2:10" ht="24" customHeight="1">
      <c r="B2" s="838" t="s">
        <v>463</v>
      </c>
      <c r="C2" s="839"/>
      <c r="D2" s="839"/>
      <c r="E2" s="839"/>
      <c r="F2" s="839"/>
      <c r="G2" s="839"/>
      <c r="H2" s="839"/>
      <c r="I2" s="839"/>
      <c r="J2" s="839"/>
    </row>
    <row r="3" spans="2:10" ht="22.5" customHeight="1" thickBot="1">
      <c r="B3" s="3" t="s">
        <v>451</v>
      </c>
    </row>
    <row r="4" spans="2:10" s="202" customFormat="1" ht="22.5" customHeight="1" thickBot="1">
      <c r="B4" s="720" t="s">
        <v>462</v>
      </c>
      <c r="C4" s="319"/>
      <c r="D4" s="317"/>
      <c r="E4" s="318"/>
      <c r="F4" s="318"/>
      <c r="G4" s="318"/>
      <c r="H4" s="317" t="s">
        <v>461</v>
      </c>
      <c r="I4" s="316" t="s">
        <v>460</v>
      </c>
    </row>
    <row r="5" spans="2:10" ht="22.5" customHeight="1">
      <c r="B5" s="721"/>
      <c r="C5" s="314"/>
      <c r="D5" s="313"/>
      <c r="E5" s="313"/>
      <c r="F5" s="313"/>
      <c r="G5" s="313"/>
      <c r="H5" s="193" t="e">
        <f t="shared" ref="H5" si="0">AVERAGE(C5:G5)</f>
        <v>#DIV/0!</v>
      </c>
      <c r="I5" s="192" t="e">
        <f t="shared" ref="I5:I13" si="1">RANK(H5,$H$5:$H$13)</f>
        <v>#DIV/0!</v>
      </c>
    </row>
    <row r="6" spans="2:10" ht="22.5" customHeight="1">
      <c r="B6" s="722"/>
      <c r="C6" s="312"/>
      <c r="D6" s="311"/>
      <c r="E6" s="311"/>
      <c r="F6" s="311"/>
      <c r="G6" s="311"/>
      <c r="H6" s="193" t="e">
        <f t="shared" ref="H6:H13" si="2">AVERAGE(C6:G6)</f>
        <v>#DIV/0!</v>
      </c>
      <c r="I6" s="192" t="e">
        <f t="shared" si="1"/>
        <v>#DIV/0!</v>
      </c>
    </row>
    <row r="7" spans="2:10" ht="22.5" customHeight="1">
      <c r="B7" s="722"/>
      <c r="C7" s="312"/>
      <c r="D7" s="311"/>
      <c r="E7" s="311"/>
      <c r="F7" s="311"/>
      <c r="G7" s="311"/>
      <c r="H7" s="193" t="e">
        <f t="shared" si="2"/>
        <v>#DIV/0!</v>
      </c>
      <c r="I7" s="192" t="e">
        <f t="shared" si="1"/>
        <v>#DIV/0!</v>
      </c>
    </row>
    <row r="8" spans="2:10" ht="22.5" customHeight="1">
      <c r="B8" s="722"/>
      <c r="C8" s="312"/>
      <c r="D8" s="311"/>
      <c r="E8" s="311"/>
      <c r="F8" s="311"/>
      <c r="G8" s="311"/>
      <c r="H8" s="193" t="e">
        <f t="shared" si="2"/>
        <v>#DIV/0!</v>
      </c>
      <c r="I8" s="192" t="e">
        <f t="shared" si="1"/>
        <v>#DIV/0!</v>
      </c>
    </row>
    <row r="9" spans="2:10" ht="22.5" customHeight="1">
      <c r="B9" s="722"/>
      <c r="C9" s="312"/>
      <c r="D9" s="311"/>
      <c r="E9" s="311"/>
      <c r="F9" s="311"/>
      <c r="G9" s="311"/>
      <c r="H9" s="193" t="e">
        <f t="shared" si="2"/>
        <v>#DIV/0!</v>
      </c>
      <c r="I9" s="192" t="e">
        <f t="shared" si="1"/>
        <v>#DIV/0!</v>
      </c>
    </row>
    <row r="10" spans="2:10" ht="22.5" customHeight="1">
      <c r="B10" s="722"/>
      <c r="C10" s="312"/>
      <c r="D10" s="311"/>
      <c r="E10" s="311"/>
      <c r="F10" s="311"/>
      <c r="G10" s="311"/>
      <c r="H10" s="193" t="e">
        <f t="shared" si="2"/>
        <v>#DIV/0!</v>
      </c>
      <c r="I10" s="192" t="e">
        <f t="shared" si="1"/>
        <v>#DIV/0!</v>
      </c>
    </row>
    <row r="11" spans="2:10" ht="22.5" customHeight="1">
      <c r="B11" s="722"/>
      <c r="C11" s="312"/>
      <c r="D11" s="311"/>
      <c r="E11" s="311"/>
      <c r="F11" s="311"/>
      <c r="G11" s="311"/>
      <c r="H11" s="193" t="e">
        <f t="shared" si="2"/>
        <v>#DIV/0!</v>
      </c>
      <c r="I11" s="192" t="e">
        <f t="shared" si="1"/>
        <v>#DIV/0!</v>
      </c>
    </row>
    <row r="12" spans="2:10" ht="22.5" customHeight="1">
      <c r="B12" s="723"/>
      <c r="C12" s="310"/>
      <c r="D12" s="309"/>
      <c r="E12" s="309"/>
      <c r="F12" s="309"/>
      <c r="G12" s="309"/>
      <c r="H12" s="187" t="e">
        <f t="shared" si="2"/>
        <v>#DIV/0!</v>
      </c>
      <c r="I12" s="186" t="e">
        <f t="shared" si="1"/>
        <v>#DIV/0!</v>
      </c>
    </row>
    <row r="13" spans="2:10" ht="22.5" customHeight="1" thickBot="1">
      <c r="B13" s="723"/>
      <c r="C13" s="310"/>
      <c r="D13" s="309"/>
      <c r="E13" s="309"/>
      <c r="F13" s="309"/>
      <c r="G13" s="309"/>
      <c r="H13" s="187" t="e">
        <f t="shared" si="2"/>
        <v>#DIV/0!</v>
      </c>
      <c r="I13" s="186" t="e">
        <f t="shared" si="1"/>
        <v>#DIV/0!</v>
      </c>
    </row>
    <row r="14" spans="2:10" ht="22.5" customHeight="1">
      <c r="B14" s="724" t="s">
        <v>677</v>
      </c>
      <c r="C14" s="185" t="e">
        <f>AVERAGE(C5:C13)</f>
        <v>#DIV/0!</v>
      </c>
      <c r="D14" s="185" t="e">
        <f t="shared" ref="D14:H14" si="3">AVERAGE(D5:D13)</f>
        <v>#DIV/0!</v>
      </c>
      <c r="E14" s="185" t="e">
        <f t="shared" si="3"/>
        <v>#DIV/0!</v>
      </c>
      <c r="F14" s="185" t="e">
        <f t="shared" si="3"/>
        <v>#DIV/0!</v>
      </c>
      <c r="G14" s="185" t="e">
        <f t="shared" si="3"/>
        <v>#DIV/0!</v>
      </c>
      <c r="H14" s="185" t="e">
        <f t="shared" si="3"/>
        <v>#DIV/0!</v>
      </c>
      <c r="I14" s="184"/>
    </row>
    <row r="15" spans="2:10" ht="22.5" customHeight="1">
      <c r="B15" s="725" t="s">
        <v>678</v>
      </c>
      <c r="C15" s="308" t="e">
        <f>MAX(C5:C14)</f>
        <v>#DIV/0!</v>
      </c>
      <c r="D15" s="308" t="e">
        <f t="shared" ref="D15:H15" si="4">MAX(D5:D14)</f>
        <v>#DIV/0!</v>
      </c>
      <c r="E15" s="308" t="e">
        <f t="shared" si="4"/>
        <v>#DIV/0!</v>
      </c>
      <c r="F15" s="308" t="e">
        <f t="shared" si="4"/>
        <v>#DIV/0!</v>
      </c>
      <c r="G15" s="308" t="e">
        <f t="shared" si="4"/>
        <v>#DIV/0!</v>
      </c>
      <c r="H15" s="183" t="e">
        <f t="shared" si="4"/>
        <v>#DIV/0!</v>
      </c>
      <c r="I15" s="182"/>
    </row>
    <row r="16" spans="2:10" ht="22.5" customHeight="1" thickBot="1">
      <c r="B16" s="726" t="s">
        <v>679</v>
      </c>
      <c r="C16" s="307" t="e">
        <f>MIN(C5:C15)</f>
        <v>#DIV/0!</v>
      </c>
      <c r="D16" s="307" t="e">
        <f t="shared" ref="D16:H16" si="5">MIN(D5:D15)</f>
        <v>#DIV/0!</v>
      </c>
      <c r="E16" s="307" t="e">
        <f t="shared" si="5"/>
        <v>#DIV/0!</v>
      </c>
      <c r="F16" s="307" t="e">
        <f t="shared" si="5"/>
        <v>#DIV/0!</v>
      </c>
      <c r="G16" s="307" t="e">
        <f t="shared" si="5"/>
        <v>#DIV/0!</v>
      </c>
      <c r="H16" s="181" t="e">
        <f t="shared" si="5"/>
        <v>#DIV/0!</v>
      </c>
      <c r="I16" s="180"/>
    </row>
    <row r="18" spans="2:3" ht="16.5">
      <c r="B18" s="306"/>
      <c r="C18" s="305"/>
    </row>
  </sheetData>
  <dataConsolidate function="average" topLabels="1"/>
  <mergeCells count="1">
    <mergeCell ref="B2:J2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工作表11"/>
  <dimension ref="A1:D8"/>
  <sheetViews>
    <sheetView zoomScaleNormal="100" workbookViewId="0"/>
  </sheetViews>
  <sheetFormatPr defaultColWidth="9.875" defaultRowHeight="21" customHeight="1"/>
  <cols>
    <col min="1" max="1" width="2.75" style="43" customWidth="1"/>
    <col min="2" max="2" width="10.75" style="43" customWidth="1"/>
    <col min="3" max="3" width="13.75" style="43" customWidth="1"/>
    <col min="4" max="4" width="2.75" style="43" customWidth="1"/>
    <col min="5" max="14" width="9.75" style="43" customWidth="1"/>
    <col min="15" max="15" width="2.75" style="43" customWidth="1"/>
    <col min="16" max="16384" width="9.875" style="43"/>
  </cols>
  <sheetData>
    <row r="1" spans="1:4" s="41" customFormat="1" ht="15" customHeight="1" thickBot="1"/>
    <row r="2" spans="1:4" ht="24" customHeight="1" thickBot="1">
      <c r="A2" s="42"/>
      <c r="B2" s="556" t="s">
        <v>116</v>
      </c>
      <c r="C2" s="557" t="s">
        <v>117</v>
      </c>
      <c r="D2" s="41"/>
    </row>
    <row r="3" spans="1:4" ht="24" customHeight="1">
      <c r="B3" s="558" t="s">
        <v>121</v>
      </c>
      <c r="C3" s="559">
        <v>2151</v>
      </c>
      <c r="D3" s="41"/>
    </row>
    <row r="4" spans="1:4" ht="24" customHeight="1">
      <c r="B4" s="560" t="s">
        <v>119</v>
      </c>
      <c r="C4" s="561">
        <v>6591</v>
      </c>
      <c r="D4" s="41"/>
    </row>
    <row r="5" spans="1:4" ht="24" customHeight="1">
      <c r="B5" s="560" t="s">
        <v>122</v>
      </c>
      <c r="C5" s="561">
        <v>2059</v>
      </c>
      <c r="D5" s="41"/>
    </row>
    <row r="6" spans="1:4" ht="24" customHeight="1">
      <c r="B6" s="560" t="s">
        <v>120</v>
      </c>
      <c r="C6" s="561">
        <v>2435</v>
      </c>
      <c r="D6" s="41"/>
    </row>
    <row r="7" spans="1:4" ht="24" customHeight="1" thickBot="1">
      <c r="B7" s="562" t="s">
        <v>118</v>
      </c>
      <c r="C7" s="563">
        <v>12555</v>
      </c>
      <c r="D7" s="41"/>
    </row>
    <row r="8" spans="1:4" ht="15" customHeight="1">
      <c r="D8" s="41"/>
    </row>
  </sheetData>
  <phoneticPr fontId="3" type="noConversion"/>
  <printOptions horizont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工作表26"/>
  <dimension ref="A1:I20"/>
  <sheetViews>
    <sheetView zoomScaleNormal="100" workbookViewId="0"/>
  </sheetViews>
  <sheetFormatPr defaultColWidth="9.875" defaultRowHeight="15"/>
  <cols>
    <col min="1" max="1" width="2.5" style="43" customWidth="1"/>
    <col min="2" max="2" width="8.75" style="43" customWidth="1"/>
    <col min="3" max="9" width="10.75" style="43" customWidth="1"/>
    <col min="10" max="10" width="2.5" style="43" customWidth="1"/>
    <col min="11" max="16384" width="9.875" style="43"/>
  </cols>
  <sheetData>
    <row r="1" spans="2:9" s="41" customFormat="1" ht="15" customHeight="1"/>
    <row r="2" spans="2:9" s="202" customFormat="1" ht="31.9" customHeight="1" thickBot="1">
      <c r="B2" s="846" t="s">
        <v>360</v>
      </c>
      <c r="C2" s="846"/>
      <c r="D2" s="846"/>
      <c r="E2" s="846"/>
      <c r="F2" s="846"/>
      <c r="G2" s="846"/>
      <c r="H2" s="846"/>
      <c r="I2" s="846"/>
    </row>
    <row r="3" spans="2:9" s="4" customFormat="1" ht="22.15" customHeight="1" thickBot="1">
      <c r="B3" s="257"/>
      <c r="C3" s="256" t="s">
        <v>121</v>
      </c>
      <c r="D3" s="255" t="s">
        <v>119</v>
      </c>
      <c r="E3" s="255" t="s">
        <v>122</v>
      </c>
      <c r="F3" s="255" t="s">
        <v>120</v>
      </c>
      <c r="G3" s="258" t="s">
        <v>118</v>
      </c>
      <c r="H3" s="254" t="s">
        <v>347</v>
      </c>
      <c r="I3" s="253" t="s">
        <v>346</v>
      </c>
    </row>
    <row r="4" spans="2:9" s="4" customFormat="1" ht="37.15" customHeight="1">
      <c r="B4" s="277" t="s">
        <v>362</v>
      </c>
      <c r="C4" s="243"/>
      <c r="D4" s="269"/>
      <c r="E4" s="269"/>
      <c r="F4" s="269"/>
      <c r="G4" s="270"/>
      <c r="H4" s="271"/>
      <c r="I4" s="272"/>
    </row>
    <row r="5" spans="2:9" s="4" customFormat="1" ht="37.15" customHeight="1" thickBot="1">
      <c r="B5" s="278" t="s">
        <v>361</v>
      </c>
      <c r="C5" s="239"/>
      <c r="D5" s="273"/>
      <c r="E5" s="273"/>
      <c r="F5" s="273"/>
      <c r="G5" s="274"/>
      <c r="H5" s="275"/>
      <c r="I5" s="276"/>
    </row>
    <row r="6" spans="2:9" s="4" customFormat="1" ht="22.15" customHeight="1">
      <c r="B6" s="259" t="s">
        <v>359</v>
      </c>
      <c r="C6" s="262">
        <v>200</v>
      </c>
      <c r="D6" s="252">
        <v>558</v>
      </c>
      <c r="E6" s="252">
        <v>100</v>
      </c>
      <c r="F6" s="252">
        <v>265</v>
      </c>
      <c r="G6" s="263">
        <v>2100</v>
      </c>
      <c r="H6" s="251">
        <f t="shared" ref="H6:H18" si="0">SUM(C6:G6)</f>
        <v>3223</v>
      </c>
      <c r="I6" s="250">
        <f t="shared" ref="I6:I18" si="1">H6/$H$18</f>
        <v>0.12496607343647009</v>
      </c>
    </row>
    <row r="7" spans="2:9" s="4" customFormat="1" ht="22.15" customHeight="1">
      <c r="B7" s="259" t="s">
        <v>358</v>
      </c>
      <c r="C7" s="264">
        <v>478</v>
      </c>
      <c r="D7" s="249">
        <v>721</v>
      </c>
      <c r="E7" s="249">
        <v>170</v>
      </c>
      <c r="F7" s="249">
        <v>215</v>
      </c>
      <c r="G7" s="265">
        <v>1834</v>
      </c>
      <c r="H7" s="248">
        <f t="shared" si="0"/>
        <v>3418</v>
      </c>
      <c r="I7" s="247">
        <f t="shared" si="1"/>
        <v>0.13252685045170795</v>
      </c>
    </row>
    <row r="8" spans="2:9" s="4" customFormat="1" ht="22.15" customHeight="1">
      <c r="B8" s="259" t="s">
        <v>357</v>
      </c>
      <c r="C8" s="264">
        <v>114</v>
      </c>
      <c r="D8" s="249">
        <v>477</v>
      </c>
      <c r="E8" s="249">
        <v>168</v>
      </c>
      <c r="F8" s="249">
        <v>207</v>
      </c>
      <c r="G8" s="265">
        <v>1017</v>
      </c>
      <c r="H8" s="248">
        <f t="shared" si="0"/>
        <v>1983</v>
      </c>
      <c r="I8" s="247">
        <f t="shared" si="1"/>
        <v>7.6887286262649762E-2</v>
      </c>
    </row>
    <row r="9" spans="2:9" s="4" customFormat="1" ht="22.15" customHeight="1">
      <c r="B9" s="259" t="s">
        <v>356</v>
      </c>
      <c r="C9" s="264">
        <v>145</v>
      </c>
      <c r="D9" s="249">
        <v>580</v>
      </c>
      <c r="E9" s="249">
        <v>155</v>
      </c>
      <c r="F9" s="249">
        <v>188</v>
      </c>
      <c r="G9" s="265">
        <v>920</v>
      </c>
      <c r="H9" s="248">
        <f t="shared" si="0"/>
        <v>1988</v>
      </c>
      <c r="I9" s="247">
        <f t="shared" si="1"/>
        <v>7.7081152339963557E-2</v>
      </c>
    </row>
    <row r="10" spans="2:9" s="4" customFormat="1" ht="22.15" customHeight="1">
      <c r="B10" s="259" t="s">
        <v>355</v>
      </c>
      <c r="C10" s="264">
        <v>108</v>
      </c>
      <c r="D10" s="249">
        <v>466</v>
      </c>
      <c r="E10" s="249">
        <v>205</v>
      </c>
      <c r="F10" s="249">
        <v>199</v>
      </c>
      <c r="G10" s="265">
        <v>872</v>
      </c>
      <c r="H10" s="248">
        <f t="shared" si="0"/>
        <v>1850</v>
      </c>
      <c r="I10" s="247">
        <f t="shared" si="1"/>
        <v>7.1730448606102906E-2</v>
      </c>
    </row>
    <row r="11" spans="2:9" s="4" customFormat="1" ht="22.15" customHeight="1">
      <c r="B11" s="259" t="s">
        <v>354</v>
      </c>
      <c r="C11" s="264">
        <v>90</v>
      </c>
      <c r="D11" s="249">
        <v>672</v>
      </c>
      <c r="E11" s="249">
        <v>196</v>
      </c>
      <c r="F11" s="249">
        <v>234</v>
      </c>
      <c r="G11" s="265">
        <v>723</v>
      </c>
      <c r="H11" s="248">
        <f t="shared" si="0"/>
        <v>1915</v>
      </c>
      <c r="I11" s="247">
        <f t="shared" si="1"/>
        <v>7.4250707611182201E-2</v>
      </c>
    </row>
    <row r="12" spans="2:9" s="4" customFormat="1" ht="22.15" customHeight="1">
      <c r="B12" s="259" t="s">
        <v>353</v>
      </c>
      <c r="C12" s="264">
        <v>56</v>
      </c>
      <c r="D12" s="249">
        <v>581</v>
      </c>
      <c r="E12" s="249">
        <v>188</v>
      </c>
      <c r="F12" s="249">
        <v>173</v>
      </c>
      <c r="G12" s="265">
        <v>798</v>
      </c>
      <c r="H12" s="248">
        <f t="shared" si="0"/>
        <v>1796</v>
      </c>
      <c r="I12" s="247">
        <f t="shared" si="1"/>
        <v>6.9636694971113952E-2</v>
      </c>
    </row>
    <row r="13" spans="2:9" s="4" customFormat="1" ht="22.15" customHeight="1">
      <c r="B13" s="259" t="s">
        <v>352</v>
      </c>
      <c r="C13" s="264">
        <v>45</v>
      </c>
      <c r="D13" s="249">
        <v>624</v>
      </c>
      <c r="E13" s="249">
        <v>226</v>
      </c>
      <c r="F13" s="249">
        <v>166</v>
      </c>
      <c r="G13" s="265">
        <v>666</v>
      </c>
      <c r="H13" s="248">
        <f t="shared" si="0"/>
        <v>1727</v>
      </c>
      <c r="I13" s="247">
        <f t="shared" si="1"/>
        <v>6.6961343104183627E-2</v>
      </c>
    </row>
    <row r="14" spans="2:9" s="4" customFormat="1" ht="22.15" customHeight="1">
      <c r="B14" s="259" t="s">
        <v>351</v>
      </c>
      <c r="C14" s="264">
        <v>79</v>
      </c>
      <c r="D14" s="249">
        <v>489</v>
      </c>
      <c r="E14" s="249">
        <v>231</v>
      </c>
      <c r="F14" s="249">
        <v>155</v>
      </c>
      <c r="G14" s="265">
        <v>812</v>
      </c>
      <c r="H14" s="248">
        <f t="shared" si="0"/>
        <v>1766</v>
      </c>
      <c r="I14" s="247">
        <f t="shared" si="1"/>
        <v>6.8473498507231209E-2</v>
      </c>
    </row>
    <row r="15" spans="2:9" s="4" customFormat="1" ht="22.15" customHeight="1">
      <c r="B15" s="259" t="s">
        <v>350</v>
      </c>
      <c r="C15" s="264">
        <v>178</v>
      </c>
      <c r="D15" s="249">
        <v>590</v>
      </c>
      <c r="E15" s="249">
        <v>174</v>
      </c>
      <c r="F15" s="249">
        <v>256</v>
      </c>
      <c r="G15" s="265">
        <v>900</v>
      </c>
      <c r="H15" s="248">
        <f t="shared" si="0"/>
        <v>2098</v>
      </c>
      <c r="I15" s="247">
        <f t="shared" si="1"/>
        <v>8.1346206040866967E-2</v>
      </c>
    </row>
    <row r="16" spans="2:9" s="4" customFormat="1" ht="22.15" customHeight="1">
      <c r="B16" s="259" t="s">
        <v>349</v>
      </c>
      <c r="C16" s="264">
        <v>280</v>
      </c>
      <c r="D16" s="249">
        <v>376</v>
      </c>
      <c r="E16" s="249">
        <v>135</v>
      </c>
      <c r="F16" s="249">
        <v>145</v>
      </c>
      <c r="G16" s="265">
        <v>923</v>
      </c>
      <c r="H16" s="248">
        <f t="shared" si="0"/>
        <v>1859</v>
      </c>
      <c r="I16" s="247">
        <f t="shared" si="1"/>
        <v>7.2079407545267732E-2</v>
      </c>
    </row>
    <row r="17" spans="1:9" s="4" customFormat="1" ht="22.15" customHeight="1" thickBot="1">
      <c r="B17" s="259" t="s">
        <v>348</v>
      </c>
      <c r="C17" s="266">
        <v>378</v>
      </c>
      <c r="D17" s="246">
        <v>457</v>
      </c>
      <c r="E17" s="246">
        <v>111</v>
      </c>
      <c r="F17" s="246">
        <v>232</v>
      </c>
      <c r="G17" s="267">
        <v>990</v>
      </c>
      <c r="H17" s="245">
        <f t="shared" si="0"/>
        <v>2168</v>
      </c>
      <c r="I17" s="244">
        <f t="shared" si="1"/>
        <v>8.4060331123260057E-2</v>
      </c>
    </row>
    <row r="18" spans="1:9" s="4" customFormat="1" ht="22.15" customHeight="1">
      <c r="B18" s="260" t="s">
        <v>347</v>
      </c>
      <c r="C18" s="241">
        <f>SUM(C6:C17)</f>
        <v>2151</v>
      </c>
      <c r="D18" s="242">
        <f>SUM(D6:D17)</f>
        <v>6591</v>
      </c>
      <c r="E18" s="242">
        <f>SUM(E6:E17)</f>
        <v>2059</v>
      </c>
      <c r="F18" s="242">
        <f>SUM(F6:F17)</f>
        <v>2435</v>
      </c>
      <c r="G18" s="268">
        <f>SUM(G6:G17)</f>
        <v>12555</v>
      </c>
      <c r="H18" s="241">
        <f t="shared" si="0"/>
        <v>25791</v>
      </c>
      <c r="I18" s="240">
        <f t="shared" si="1"/>
        <v>1</v>
      </c>
    </row>
    <row r="19" spans="1:9" s="4" customFormat="1" ht="22.15" customHeight="1" thickBot="1">
      <c r="B19" s="261" t="s">
        <v>346</v>
      </c>
      <c r="C19" s="237">
        <f t="shared" ref="C19:H19" si="2">C18/$H$18</f>
        <v>8.3401186460393156E-2</v>
      </c>
      <c r="D19" s="238">
        <f t="shared" si="2"/>
        <v>0.25555426311504015</v>
      </c>
      <c r="E19" s="238">
        <f t="shared" si="2"/>
        <v>7.9834050637819398E-2</v>
      </c>
      <c r="F19" s="238">
        <f t="shared" si="2"/>
        <v>9.441277965181652E-2</v>
      </c>
      <c r="G19" s="236">
        <f t="shared" si="2"/>
        <v>0.48679772013493078</v>
      </c>
      <c r="H19" s="237">
        <f t="shared" si="2"/>
        <v>1</v>
      </c>
      <c r="I19" s="236"/>
    </row>
    <row r="20" spans="1:9" ht="15" customHeight="1">
      <c r="A20" s="42"/>
    </row>
  </sheetData>
  <mergeCells count="1">
    <mergeCell ref="B2:I2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60" r:id="rId1"/>
  <headerFooter alignWithMargins="0">
    <oddHeader>&amp;CFilename:Exam07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B1:P14"/>
  <sheetViews>
    <sheetView workbookViewId="0"/>
  </sheetViews>
  <sheetFormatPr defaultColWidth="8.75" defaultRowHeight="18" customHeight="1"/>
  <cols>
    <col min="1" max="1" width="2.75" style="1" customWidth="1"/>
    <col min="2" max="2" width="5.75" style="1" bestFit="1" customWidth="1"/>
    <col min="3" max="3" width="9.75" style="2" customWidth="1"/>
    <col min="4" max="4" width="10.75" style="1" customWidth="1"/>
    <col min="5" max="6" width="9.75" style="2" customWidth="1"/>
    <col min="7" max="8" width="6.75" style="1" customWidth="1"/>
    <col min="9" max="9" width="6.25" style="2" customWidth="1"/>
    <col min="10" max="10" width="5.75" style="2" customWidth="1"/>
    <col min="11" max="11" width="21.25" style="1" customWidth="1"/>
    <col min="12" max="12" width="2.75" style="1" customWidth="1"/>
    <col min="13" max="16384" width="8.75" style="1"/>
  </cols>
  <sheetData>
    <row r="1" spans="2:16" ht="15" customHeight="1" thickBot="1"/>
    <row r="2" spans="2:16" ht="19.899999999999999" customHeight="1">
      <c r="B2" s="757" t="s" ph="1">
        <v>272</v>
      </c>
      <c r="C2" s="758" t="s">
        <v>273</v>
      </c>
      <c r="D2" s="751" t="s">
        <v>274</v>
      </c>
      <c r="E2" s="760" t="s">
        <v>275</v>
      </c>
      <c r="F2" s="761"/>
      <c r="G2" s="751" t="s">
        <v>276</v>
      </c>
      <c r="H2" s="751" t="s">
        <v>277</v>
      </c>
      <c r="I2" s="751" t="s">
        <v>278</v>
      </c>
      <c r="J2" s="753" t="s">
        <v>279</v>
      </c>
      <c r="K2" s="755" t="s">
        <v>280</v>
      </c>
    </row>
    <row r="3" spans="2:16" ht="19.899999999999999" customHeight="1">
      <c r="B3" s="757" ph="1"/>
      <c r="C3" s="759"/>
      <c r="D3" s="752"/>
      <c r="E3" s="151" t="s">
        <v>281</v>
      </c>
      <c r="F3" s="152" t="s">
        <v>282</v>
      </c>
      <c r="G3" s="752"/>
      <c r="H3" s="752"/>
      <c r="I3" s="752"/>
      <c r="J3" s="754"/>
      <c r="K3" s="756"/>
    </row>
    <row r="4" spans="2:16" ht="36" customHeight="1">
      <c r="B4" s="757" ph="1"/>
      <c r="C4" s="153">
        <v>1068</v>
      </c>
      <c r="D4" s="154" t="s">
        <v>284</v>
      </c>
      <c r="E4" s="155">
        <v>40544</v>
      </c>
      <c r="F4" s="156">
        <v>0.406597222222222</v>
      </c>
      <c r="G4" s="121">
        <v>650</v>
      </c>
      <c r="H4" s="121">
        <v>9</v>
      </c>
      <c r="I4" s="157">
        <v>0.85</v>
      </c>
      <c r="J4" s="158" t="s">
        <v>285</v>
      </c>
      <c r="K4" s="159" t="s">
        <v>286</v>
      </c>
      <c r="M4" s="160"/>
      <c r="P4" s="161"/>
    </row>
    <row r="5" spans="2:16" ht="19.899999999999999" customHeight="1">
      <c r="B5" s="757" ph="1"/>
      <c r="C5" s="153">
        <v>856</v>
      </c>
      <c r="D5" s="162" t="s">
        <v>287</v>
      </c>
      <c r="E5" s="155">
        <v>40545</v>
      </c>
      <c r="F5" s="156">
        <v>0.41666666666666702</v>
      </c>
      <c r="G5" s="163">
        <v>1.3333333333333333</v>
      </c>
      <c r="H5" s="121">
        <v>10</v>
      </c>
      <c r="I5" s="157">
        <v>0.95</v>
      </c>
      <c r="J5" s="158" t="s">
        <v>285</v>
      </c>
      <c r="K5" s="164"/>
      <c r="M5" s="165"/>
    </row>
    <row r="6" spans="2:16" ht="19.899999999999999" customHeight="1">
      <c r="B6" s="757" ph="1"/>
      <c r="C6" s="166">
        <v>1069</v>
      </c>
      <c r="D6" s="154" t="s">
        <v>289</v>
      </c>
      <c r="E6" s="155">
        <v>40544</v>
      </c>
      <c r="F6" s="156">
        <v>0.4375</v>
      </c>
      <c r="G6" s="121">
        <v>800</v>
      </c>
      <c r="H6" s="121">
        <v>4</v>
      </c>
      <c r="I6" s="157">
        <v>0.88</v>
      </c>
      <c r="J6" s="158" t="s">
        <v>290</v>
      </c>
      <c r="K6" s="164"/>
    </row>
    <row r="7" spans="2:16" ht="19.899999999999999" customHeight="1">
      <c r="B7" s="757" ph="1"/>
      <c r="C7" s="166">
        <v>857</v>
      </c>
      <c r="D7" s="154" t="s">
        <v>284</v>
      </c>
      <c r="E7" s="155">
        <v>40545</v>
      </c>
      <c r="F7" s="156">
        <v>0.66666666666666696</v>
      </c>
      <c r="G7" s="121">
        <v>650</v>
      </c>
      <c r="H7" s="121">
        <v>7</v>
      </c>
      <c r="I7" s="157">
        <v>0.85</v>
      </c>
      <c r="J7" s="158" t="s">
        <v>290</v>
      </c>
      <c r="K7" s="164"/>
    </row>
    <row r="8" spans="2:16" ht="19.899999999999999" customHeight="1">
      <c r="B8" s="757" ph="1"/>
      <c r="C8" s="166">
        <v>1070</v>
      </c>
      <c r="D8" s="154" t="s">
        <v>292</v>
      </c>
      <c r="E8" s="155">
        <v>40813</v>
      </c>
      <c r="F8" s="156">
        <v>0.54166666666666696</v>
      </c>
      <c r="G8" s="163">
        <v>1.6666666666666665</v>
      </c>
      <c r="H8" s="121">
        <v>10</v>
      </c>
      <c r="I8" s="157">
        <v>0.95</v>
      </c>
      <c r="J8" s="158" t="s">
        <v>285</v>
      </c>
      <c r="K8" s="164"/>
    </row>
    <row r="9" spans="2:16" ht="19.899999999999999" customHeight="1">
      <c r="B9" s="757" ph="1"/>
      <c r="C9" s="166">
        <v>858</v>
      </c>
      <c r="D9" s="154" t="s">
        <v>284</v>
      </c>
      <c r="E9" s="155">
        <v>40547</v>
      </c>
      <c r="F9" s="156">
        <v>0.45833333333333298</v>
      </c>
      <c r="G9" s="121">
        <v>650</v>
      </c>
      <c r="H9" s="121">
        <v>4</v>
      </c>
      <c r="I9" s="157">
        <v>0.88</v>
      </c>
      <c r="J9" s="158" t="s">
        <v>290</v>
      </c>
      <c r="K9" s="164"/>
    </row>
    <row r="10" spans="2:16" ht="19.899999999999999" customHeight="1">
      <c r="B10" s="757" ph="1"/>
      <c r="C10" s="166">
        <v>1071</v>
      </c>
      <c r="D10" s="154" t="s">
        <v>292</v>
      </c>
      <c r="E10" s="155">
        <v>40547</v>
      </c>
      <c r="F10" s="156">
        <v>0.58333333333333304</v>
      </c>
      <c r="G10" s="163">
        <v>1.5</v>
      </c>
      <c r="H10" s="121">
        <v>5</v>
      </c>
      <c r="I10" s="157">
        <v>0.97</v>
      </c>
      <c r="J10" s="158" t="s">
        <v>285</v>
      </c>
      <c r="K10" s="164"/>
      <c r="O10" s="167"/>
    </row>
    <row r="11" spans="2:16" ht="19.899999999999999" customHeight="1">
      <c r="B11" s="757" ph="1"/>
      <c r="C11" s="166">
        <v>859</v>
      </c>
      <c r="D11" s="168" t="s">
        <v>293</v>
      </c>
      <c r="E11" s="155">
        <v>40548</v>
      </c>
      <c r="F11" s="156">
        <v>0.60416666666666696</v>
      </c>
      <c r="G11" s="163">
        <v>2.75</v>
      </c>
      <c r="H11" s="121">
        <v>5</v>
      </c>
      <c r="I11" s="157">
        <v>0.97</v>
      </c>
      <c r="J11" s="158" t="s">
        <v>290</v>
      </c>
      <c r="K11" s="164"/>
      <c r="O11" s="167"/>
    </row>
    <row r="12" spans="2:16" ht="19.899999999999999" customHeight="1">
      <c r="B12" s="757" ph="1"/>
      <c r="C12" s="166">
        <v>1072</v>
      </c>
      <c r="D12" s="168" t="s">
        <v>294</v>
      </c>
      <c r="E12" s="155">
        <v>40548</v>
      </c>
      <c r="F12" s="156">
        <v>0.375</v>
      </c>
      <c r="G12" s="121">
        <v>800</v>
      </c>
      <c r="H12" s="121">
        <v>3</v>
      </c>
      <c r="I12" s="157">
        <v>0.88</v>
      </c>
      <c r="J12" s="158" t="s">
        <v>285</v>
      </c>
      <c r="K12" s="164"/>
      <c r="O12" s="167"/>
    </row>
    <row r="13" spans="2:16" ht="19.899999999999999" customHeight="1" thickBot="1">
      <c r="B13" s="757" ph="1"/>
      <c r="C13" s="169">
        <v>860</v>
      </c>
      <c r="D13" s="170" t="s">
        <v>295</v>
      </c>
      <c r="E13" s="171">
        <v>40549</v>
      </c>
      <c r="F13" s="172">
        <v>0.39583333333333298</v>
      </c>
      <c r="G13" s="124">
        <v>650</v>
      </c>
      <c r="H13" s="124">
        <v>2</v>
      </c>
      <c r="I13" s="173">
        <v>0.9</v>
      </c>
      <c r="J13" s="174" t="s">
        <v>285</v>
      </c>
      <c r="K13" s="175"/>
    </row>
    <row r="14" spans="2:16" ht="15" customHeight="1"/>
  </sheetData>
  <mergeCells count="9">
    <mergeCell ref="I2:I3"/>
    <mergeCell ref="J2:J3"/>
    <mergeCell ref="K2:K3"/>
    <mergeCell ref="B2:B13"/>
    <mergeCell ref="C2:C3"/>
    <mergeCell ref="D2:D3"/>
    <mergeCell ref="E2:F2"/>
    <mergeCell ref="G2:G3"/>
    <mergeCell ref="H2:H3"/>
  </mergeCells>
  <phoneticPr fontId="3" type="noConversion"/>
  <pageMargins left="0.19685039370078741" right="0.19685039370078741" top="0.39370078740157483" bottom="0.39370078740157483" header="0" footer="0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"/>
  <dimension ref="B1:D14"/>
  <sheetViews>
    <sheetView workbookViewId="0"/>
  </sheetViews>
  <sheetFormatPr defaultColWidth="8.75" defaultRowHeight="16.5"/>
  <cols>
    <col min="1" max="1" width="2.75" style="1" customWidth="1"/>
    <col min="2" max="4" width="11.75" style="1" customWidth="1"/>
    <col min="5" max="5" width="2.75" style="1" customWidth="1"/>
    <col min="6" max="16384" width="8.75" style="1"/>
  </cols>
  <sheetData>
    <row r="1" spans="2:4" ht="15" customHeight="1"/>
    <row r="2" spans="2:4" ht="27" customHeight="1">
      <c r="B2" s="847" t="s">
        <v>517</v>
      </c>
      <c r="C2" s="847"/>
      <c r="D2" s="847"/>
    </row>
    <row r="3" spans="2:4" ht="6" customHeight="1" thickBot="1"/>
    <row r="4" spans="2:4" ht="18" customHeight="1" thickBot="1">
      <c r="B4" s="386" t="s">
        <v>516</v>
      </c>
      <c r="C4" s="385" t="s">
        <v>515</v>
      </c>
      <c r="D4" s="384" t="s">
        <v>514</v>
      </c>
    </row>
    <row r="5" spans="2:4" ht="18" customHeight="1">
      <c r="B5" s="117" t="s">
        <v>513</v>
      </c>
      <c r="C5" s="383">
        <v>6000000</v>
      </c>
      <c r="D5" s="382">
        <v>6703043</v>
      </c>
    </row>
    <row r="6" spans="2:4" ht="18" customHeight="1">
      <c r="B6" s="120" t="s">
        <v>512</v>
      </c>
      <c r="C6" s="381">
        <v>7850000</v>
      </c>
      <c r="D6" s="380">
        <v>7766031</v>
      </c>
    </row>
    <row r="7" spans="2:4" ht="18" customHeight="1">
      <c r="B7" s="120" t="s">
        <v>511</v>
      </c>
      <c r="C7" s="381">
        <v>7450000</v>
      </c>
      <c r="D7" s="380">
        <v>11115678</v>
      </c>
    </row>
    <row r="8" spans="2:4" ht="18" customHeight="1">
      <c r="B8" s="120" t="s">
        <v>510</v>
      </c>
      <c r="C8" s="381">
        <v>6650000</v>
      </c>
      <c r="D8" s="380">
        <v>7582753</v>
      </c>
    </row>
    <row r="9" spans="2:4" ht="18" customHeight="1">
      <c r="B9" s="120" t="s">
        <v>509</v>
      </c>
      <c r="C9" s="381">
        <v>8000000</v>
      </c>
      <c r="D9" s="380">
        <v>8115595</v>
      </c>
    </row>
    <row r="10" spans="2:4" ht="18" customHeight="1">
      <c r="B10" s="120" t="s">
        <v>508</v>
      </c>
      <c r="C10" s="381">
        <v>9000000</v>
      </c>
      <c r="D10" s="380">
        <v>6437780</v>
      </c>
    </row>
    <row r="11" spans="2:4" ht="18" customHeight="1">
      <c r="B11" s="120" t="s">
        <v>507</v>
      </c>
      <c r="C11" s="381">
        <v>10000000</v>
      </c>
      <c r="D11" s="380">
        <v>8033735</v>
      </c>
    </row>
    <row r="12" spans="2:4" ht="18" customHeight="1">
      <c r="B12" s="120" t="s">
        <v>506</v>
      </c>
      <c r="C12" s="381">
        <v>10000000</v>
      </c>
      <c r="D12" s="380">
        <v>10191515</v>
      </c>
    </row>
    <row r="13" spans="2:4" ht="18" customHeight="1" thickBot="1">
      <c r="B13" s="123" t="s">
        <v>505</v>
      </c>
      <c r="C13" s="379">
        <v>8750000</v>
      </c>
      <c r="D13" s="378">
        <v>9525236</v>
      </c>
    </row>
    <row r="14" spans="2:4" ht="15" customHeight="1"/>
  </sheetData>
  <autoFilter ref="B4:D13">
    <sortState ref="B5:D13">
      <sortCondition ref="B4:B13"/>
    </sortState>
  </autoFilter>
  <mergeCells count="1">
    <mergeCell ref="B2:D2"/>
  </mergeCells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8">
    <pageSetUpPr autoPageBreaks="0"/>
  </sheetPr>
  <dimension ref="B1:E49"/>
  <sheetViews>
    <sheetView workbookViewId="0">
      <selection activeCell="Q10" sqref="Q10"/>
    </sheetView>
  </sheetViews>
  <sheetFormatPr defaultColWidth="8.75" defaultRowHeight="18" customHeight="1"/>
  <cols>
    <col min="1" max="1" width="2.75" style="1" customWidth="1"/>
    <col min="2" max="2" width="8.25" style="2" bestFit="1" customWidth="1"/>
    <col min="3" max="3" width="10.875" style="2" bestFit="1" customWidth="1"/>
    <col min="4" max="4" width="11.125" style="1" bestFit="1" customWidth="1"/>
    <col min="5" max="5" width="11.125" style="1" customWidth="1"/>
    <col min="6" max="6" width="2.75" style="1" customWidth="1"/>
    <col min="7" max="16384" width="8.75" style="1"/>
  </cols>
  <sheetData>
    <row r="1" spans="2:5" ht="15" customHeight="1"/>
    <row r="2" spans="2:5" ht="27" customHeight="1">
      <c r="B2" s="847" t="s">
        <v>397</v>
      </c>
      <c r="C2" s="847"/>
      <c r="D2" s="847"/>
      <c r="E2" s="847"/>
    </row>
    <row r="3" spans="2:5" ht="6.6" customHeight="1" thickBot="1">
      <c r="B3" s="304"/>
      <c r="C3" s="304"/>
      <c r="D3" s="304"/>
      <c r="E3" s="304"/>
    </row>
    <row r="4" spans="2:5" ht="18" customHeight="1" thickBot="1">
      <c r="B4" s="303" t="s">
        <v>396</v>
      </c>
      <c r="C4" s="302" t="s">
        <v>395</v>
      </c>
      <c r="D4" s="301" t="s">
        <v>394</v>
      </c>
      <c r="E4" s="301" t="s">
        <v>393</v>
      </c>
    </row>
    <row r="5" spans="2:5" ht="18" customHeight="1">
      <c r="B5" s="300">
        <v>55</v>
      </c>
      <c r="C5" s="299">
        <v>13065473</v>
      </c>
      <c r="D5" s="298">
        <v>1174883</v>
      </c>
      <c r="E5" s="298">
        <v>632662</v>
      </c>
    </row>
    <row r="6" spans="2:5" ht="18" customHeight="1">
      <c r="B6" s="297">
        <v>56</v>
      </c>
      <c r="C6" s="177">
        <v>13371083</v>
      </c>
      <c r="D6" s="296">
        <v>1224642</v>
      </c>
      <c r="E6" s="296">
        <v>669146</v>
      </c>
    </row>
    <row r="7" spans="2:5" ht="18" customHeight="1">
      <c r="B7" s="297">
        <v>57</v>
      </c>
      <c r="C7" s="177">
        <v>13725991</v>
      </c>
      <c r="D7" s="296">
        <v>1604543</v>
      </c>
      <c r="E7" s="296">
        <v>719899</v>
      </c>
    </row>
    <row r="8" spans="2:5" ht="18" customHeight="1">
      <c r="B8" s="297">
        <v>58</v>
      </c>
      <c r="C8" s="177">
        <v>14389591</v>
      </c>
      <c r="D8" s="296">
        <v>1689723</v>
      </c>
      <c r="E8" s="296">
        <v>784502</v>
      </c>
    </row>
    <row r="9" spans="2:5" ht="18" customHeight="1">
      <c r="B9" s="297">
        <v>59</v>
      </c>
      <c r="C9" s="177">
        <v>14753911</v>
      </c>
      <c r="D9" s="296">
        <v>1769568</v>
      </c>
      <c r="E9" s="296">
        <v>828191</v>
      </c>
    </row>
    <row r="10" spans="2:5" ht="18" customHeight="1">
      <c r="B10" s="297">
        <v>60</v>
      </c>
      <c r="C10" s="177">
        <v>15073216</v>
      </c>
      <c r="D10" s="296">
        <v>1839641</v>
      </c>
      <c r="E10" s="296">
        <v>871824</v>
      </c>
    </row>
    <row r="11" spans="2:5" ht="18" customHeight="1">
      <c r="B11" s="297">
        <v>61</v>
      </c>
      <c r="C11" s="177">
        <v>15367774</v>
      </c>
      <c r="D11" s="296">
        <v>1909067</v>
      </c>
      <c r="E11" s="296">
        <v>906527</v>
      </c>
    </row>
    <row r="12" spans="2:5" ht="18" customHeight="1">
      <c r="B12" s="297">
        <v>62</v>
      </c>
      <c r="C12" s="177">
        <v>15642467</v>
      </c>
      <c r="D12" s="296">
        <v>1958396</v>
      </c>
      <c r="E12" s="296">
        <v>940336</v>
      </c>
    </row>
    <row r="13" spans="2:5" ht="18" customHeight="1">
      <c r="B13" s="297">
        <v>63</v>
      </c>
      <c r="C13" s="177">
        <v>15927167</v>
      </c>
      <c r="D13" s="296">
        <v>2003604</v>
      </c>
      <c r="E13" s="296">
        <v>972828</v>
      </c>
    </row>
    <row r="14" spans="2:5" ht="18" customHeight="1">
      <c r="B14" s="297">
        <v>64</v>
      </c>
      <c r="C14" s="177">
        <v>16223089</v>
      </c>
      <c r="D14" s="296">
        <v>2043318</v>
      </c>
      <c r="E14" s="296">
        <v>998919</v>
      </c>
    </row>
    <row r="15" spans="2:5" ht="18" customHeight="1">
      <c r="B15" s="297">
        <v>65</v>
      </c>
      <c r="C15" s="177">
        <v>16579737</v>
      </c>
      <c r="D15" s="296">
        <v>2089288</v>
      </c>
      <c r="E15" s="296">
        <v>1019900</v>
      </c>
    </row>
    <row r="16" spans="2:5" ht="18" customHeight="1">
      <c r="B16" s="297">
        <v>66</v>
      </c>
      <c r="C16" s="177">
        <v>16882053</v>
      </c>
      <c r="D16" s="296">
        <v>2127625</v>
      </c>
      <c r="E16" s="296">
        <v>1041364</v>
      </c>
    </row>
    <row r="17" spans="2:5" ht="18" customHeight="1">
      <c r="B17" s="297">
        <v>67</v>
      </c>
      <c r="C17" s="177">
        <v>17202491</v>
      </c>
      <c r="D17" s="296">
        <v>2163605</v>
      </c>
      <c r="E17" s="296">
        <v>1063797</v>
      </c>
    </row>
    <row r="18" spans="2:5" ht="18" customHeight="1">
      <c r="B18" s="297">
        <v>68</v>
      </c>
      <c r="C18" s="177">
        <v>17543067</v>
      </c>
      <c r="D18" s="296">
        <v>2196237</v>
      </c>
      <c r="E18" s="296">
        <v>1172977</v>
      </c>
    </row>
    <row r="19" spans="2:5" ht="18" customHeight="1">
      <c r="B19" s="297">
        <v>69</v>
      </c>
      <c r="C19" s="177">
        <v>17866008</v>
      </c>
      <c r="D19" s="296">
        <v>2220427</v>
      </c>
      <c r="E19" s="296">
        <v>1202123</v>
      </c>
    </row>
    <row r="20" spans="2:5" ht="18" customHeight="1">
      <c r="B20" s="297">
        <v>70</v>
      </c>
      <c r="C20" s="177">
        <v>18193955</v>
      </c>
      <c r="D20" s="296">
        <v>2270983</v>
      </c>
      <c r="E20" s="296">
        <v>1227454</v>
      </c>
    </row>
    <row r="21" spans="2:5" ht="18" customHeight="1">
      <c r="B21" s="297">
        <v>71</v>
      </c>
      <c r="C21" s="177">
        <v>18515754</v>
      </c>
      <c r="D21" s="296">
        <v>2327641</v>
      </c>
      <c r="E21" s="296">
        <v>1248175</v>
      </c>
    </row>
    <row r="22" spans="2:5" ht="18" customHeight="1">
      <c r="B22" s="297">
        <v>72</v>
      </c>
      <c r="C22" s="177">
        <v>18790538</v>
      </c>
      <c r="D22" s="296">
        <v>2388374</v>
      </c>
      <c r="E22" s="296">
        <v>1261743</v>
      </c>
    </row>
    <row r="23" spans="2:5" ht="18" customHeight="1">
      <c r="B23" s="297">
        <v>73</v>
      </c>
      <c r="C23" s="177">
        <v>19069194</v>
      </c>
      <c r="D23" s="296">
        <v>2449702</v>
      </c>
      <c r="E23" s="296">
        <v>1285132</v>
      </c>
    </row>
    <row r="24" spans="2:5" ht="18" customHeight="1">
      <c r="B24" s="297">
        <v>74</v>
      </c>
      <c r="C24" s="177">
        <v>19313825</v>
      </c>
      <c r="D24" s="296">
        <v>2507620</v>
      </c>
      <c r="E24" s="296">
        <v>1302849</v>
      </c>
    </row>
    <row r="25" spans="2:5" ht="18" customHeight="1">
      <c r="B25" s="297">
        <v>75</v>
      </c>
      <c r="C25" s="177">
        <v>19509082</v>
      </c>
      <c r="D25" s="296">
        <v>2575180</v>
      </c>
      <c r="E25" s="296">
        <v>1320552</v>
      </c>
    </row>
    <row r="26" spans="2:5" ht="18" customHeight="1">
      <c r="B26" s="297">
        <v>76</v>
      </c>
      <c r="C26" s="177">
        <v>19725010</v>
      </c>
      <c r="D26" s="296">
        <v>2637100</v>
      </c>
      <c r="E26" s="296">
        <v>1342797</v>
      </c>
    </row>
    <row r="27" spans="2:5" ht="18" customHeight="1">
      <c r="B27" s="297">
        <v>77</v>
      </c>
      <c r="C27" s="177">
        <v>19954397</v>
      </c>
      <c r="D27" s="296">
        <v>2681857</v>
      </c>
      <c r="E27" s="296">
        <v>1362086</v>
      </c>
    </row>
    <row r="28" spans="2:5" ht="18" customHeight="1">
      <c r="B28" s="297">
        <v>78</v>
      </c>
      <c r="C28" s="177">
        <v>20156587</v>
      </c>
      <c r="D28" s="296">
        <v>2702678</v>
      </c>
      <c r="E28" s="296">
        <v>1374231</v>
      </c>
    </row>
    <row r="29" spans="2:5" ht="18" customHeight="1">
      <c r="B29" s="297">
        <v>79</v>
      </c>
      <c r="C29" s="177">
        <v>20401305</v>
      </c>
      <c r="D29" s="296">
        <v>2719659</v>
      </c>
      <c r="E29" s="296">
        <v>1386723</v>
      </c>
    </row>
    <row r="30" spans="2:5" ht="18" customHeight="1">
      <c r="B30" s="297">
        <v>80</v>
      </c>
      <c r="C30" s="177">
        <v>20605831</v>
      </c>
      <c r="D30" s="296">
        <v>2717992</v>
      </c>
      <c r="E30" s="296">
        <v>1396425</v>
      </c>
    </row>
    <row r="31" spans="2:5" ht="18" customHeight="1">
      <c r="B31" s="297">
        <v>81</v>
      </c>
      <c r="C31" s="177">
        <v>20802622</v>
      </c>
      <c r="D31" s="296">
        <v>2696073</v>
      </c>
      <c r="E31" s="296">
        <v>1405909</v>
      </c>
    </row>
    <row r="32" spans="2:5" ht="18" customHeight="1">
      <c r="B32" s="297">
        <v>82</v>
      </c>
      <c r="C32" s="177">
        <v>20995416</v>
      </c>
      <c r="D32" s="296">
        <v>2653245</v>
      </c>
      <c r="E32" s="296">
        <v>1405349</v>
      </c>
    </row>
    <row r="33" spans="2:5" ht="18" customHeight="1">
      <c r="B33" s="297">
        <v>83</v>
      </c>
      <c r="C33" s="177">
        <v>21177874</v>
      </c>
      <c r="D33" s="296">
        <v>2653578</v>
      </c>
      <c r="E33" s="296">
        <v>1416248</v>
      </c>
    </row>
    <row r="34" spans="2:5" ht="18" customHeight="1">
      <c r="B34" s="297">
        <v>84</v>
      </c>
      <c r="C34" s="177">
        <v>21357431</v>
      </c>
      <c r="D34" s="296">
        <v>2632863</v>
      </c>
      <c r="E34" s="296">
        <v>1426035</v>
      </c>
    </row>
    <row r="35" spans="2:5" ht="18" customHeight="1">
      <c r="B35" s="297">
        <v>85</v>
      </c>
      <c r="C35" s="177">
        <v>21525433</v>
      </c>
      <c r="D35" s="296">
        <v>2605374</v>
      </c>
      <c r="E35" s="296">
        <v>1433621</v>
      </c>
    </row>
    <row r="36" spans="2:5" ht="18" customHeight="1">
      <c r="B36" s="297">
        <v>86</v>
      </c>
      <c r="C36" s="177">
        <v>21742815</v>
      </c>
      <c r="D36" s="296">
        <v>2598493</v>
      </c>
      <c r="E36" s="296">
        <v>1436142</v>
      </c>
    </row>
    <row r="37" spans="2:5" ht="18" customHeight="1">
      <c r="B37" s="297">
        <v>87</v>
      </c>
      <c r="C37" s="177">
        <v>21928591</v>
      </c>
      <c r="D37" s="296">
        <v>2639939</v>
      </c>
      <c r="E37" s="296">
        <v>1462302</v>
      </c>
    </row>
    <row r="38" spans="2:5" ht="18" customHeight="1">
      <c r="B38" s="297">
        <v>88</v>
      </c>
      <c r="C38" s="177">
        <v>22092387</v>
      </c>
      <c r="D38" s="296">
        <v>2641312</v>
      </c>
      <c r="E38" s="296">
        <v>1475505</v>
      </c>
    </row>
    <row r="39" spans="2:5" ht="18" customHeight="1">
      <c r="B39" s="297">
        <v>89</v>
      </c>
      <c r="C39" s="177">
        <v>22276672</v>
      </c>
      <c r="D39" s="296">
        <v>2646474</v>
      </c>
      <c r="E39" s="296">
        <v>1490560</v>
      </c>
    </row>
    <row r="40" spans="2:5" ht="18" customHeight="1">
      <c r="B40" s="297">
        <v>90</v>
      </c>
      <c r="C40" s="177">
        <v>22405568</v>
      </c>
      <c r="D40" s="296">
        <v>2633802</v>
      </c>
      <c r="E40" s="296">
        <v>1494457</v>
      </c>
    </row>
    <row r="41" spans="2:5" ht="18" customHeight="1">
      <c r="B41" s="297">
        <v>91</v>
      </c>
      <c r="C41" s="177">
        <v>22520776</v>
      </c>
      <c r="D41" s="296">
        <v>2641856</v>
      </c>
      <c r="E41" s="296">
        <v>1509510</v>
      </c>
    </row>
    <row r="42" spans="2:5" ht="18" customHeight="1">
      <c r="B42" s="297">
        <v>92</v>
      </c>
      <c r="C42" s="177">
        <v>22604550</v>
      </c>
      <c r="D42" s="296">
        <v>2627138</v>
      </c>
      <c r="E42" s="296">
        <v>1509350</v>
      </c>
    </row>
    <row r="43" spans="2:5" ht="18" customHeight="1">
      <c r="B43" s="297">
        <v>93</v>
      </c>
      <c r="C43" s="177">
        <v>22689122</v>
      </c>
      <c r="D43" s="296">
        <v>2622472</v>
      </c>
      <c r="E43" s="296">
        <v>1512677</v>
      </c>
    </row>
    <row r="44" spans="2:5" ht="18" customHeight="1">
      <c r="B44" s="297">
        <v>94</v>
      </c>
      <c r="C44" s="177">
        <v>22770383</v>
      </c>
      <c r="D44" s="296">
        <v>2616375</v>
      </c>
      <c r="E44" s="296">
        <v>1510649</v>
      </c>
    </row>
    <row r="45" spans="2:5" ht="18" customHeight="1">
      <c r="B45" s="297">
        <v>95</v>
      </c>
      <c r="C45" s="177">
        <v>22876527</v>
      </c>
      <c r="D45" s="296">
        <v>2632242</v>
      </c>
      <c r="E45" s="296">
        <v>1514706</v>
      </c>
    </row>
    <row r="46" spans="2:5" ht="18" customHeight="1">
      <c r="B46" s="297">
        <v>96</v>
      </c>
      <c r="C46" s="177">
        <v>22958360</v>
      </c>
      <c r="D46" s="296">
        <v>2629269</v>
      </c>
      <c r="E46" s="296">
        <v>1520555</v>
      </c>
    </row>
    <row r="47" spans="2:5" ht="18" customHeight="1">
      <c r="B47" s="297">
        <v>97</v>
      </c>
      <c r="C47" s="177">
        <v>23037031</v>
      </c>
      <c r="D47" s="296">
        <v>2622923</v>
      </c>
      <c r="E47" s="296">
        <v>1525642</v>
      </c>
    </row>
    <row r="48" spans="2:5" ht="18" customHeight="1">
      <c r="B48" s="297">
        <v>98</v>
      </c>
      <c r="C48" s="177">
        <v>23119772</v>
      </c>
      <c r="D48" s="296">
        <v>2607428</v>
      </c>
      <c r="E48" s="296">
        <v>1527914</v>
      </c>
    </row>
    <row r="49" spans="2:5" ht="18" customHeight="1" thickBot="1">
      <c r="B49" s="295">
        <v>99</v>
      </c>
      <c r="C49" s="294">
        <v>23162123</v>
      </c>
      <c r="D49" s="293">
        <v>2618772</v>
      </c>
      <c r="E49" s="293">
        <v>1529947</v>
      </c>
    </row>
  </sheetData>
  <autoFilter ref="B4:E49"/>
  <mergeCells count="1">
    <mergeCell ref="B2:E2"/>
  </mergeCells>
  <phoneticPr fontId="3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9"/>
  <dimension ref="B1:D16"/>
  <sheetViews>
    <sheetView workbookViewId="0"/>
  </sheetViews>
  <sheetFormatPr defaultRowHeight="16.5"/>
  <cols>
    <col min="1" max="1" width="2.75" customWidth="1"/>
    <col min="3" max="4" width="9.75" customWidth="1"/>
    <col min="5" max="5" width="2.75" customWidth="1"/>
  </cols>
  <sheetData>
    <row r="1" spans="2:4" ht="15" customHeight="1" thickBot="1"/>
    <row r="2" spans="2:4" ht="19.899999999999999" customHeight="1">
      <c r="B2" s="290" t="s">
        <v>379</v>
      </c>
      <c r="C2" s="751" t="s">
        <v>375</v>
      </c>
      <c r="D2" s="848"/>
    </row>
    <row r="3" spans="2:4" ht="19.899999999999999" customHeight="1" thickBot="1">
      <c r="B3" s="287" t="s">
        <v>376</v>
      </c>
      <c r="C3" s="288" t="s">
        <v>377</v>
      </c>
      <c r="D3" s="289" t="s">
        <v>378</v>
      </c>
    </row>
    <row r="4" spans="2:4" ht="19.899999999999999" customHeight="1">
      <c r="B4" s="117" t="s">
        <v>363</v>
      </c>
      <c r="C4" s="285">
        <v>5933259</v>
      </c>
      <c r="D4" s="286">
        <v>7873625</v>
      </c>
    </row>
    <row r="5" spans="2:4" ht="19.899999999999999" customHeight="1">
      <c r="B5" s="120" t="s">
        <v>364</v>
      </c>
      <c r="C5" s="281">
        <v>5264305</v>
      </c>
      <c r="D5" s="282">
        <v>5069763</v>
      </c>
    </row>
    <row r="6" spans="2:4" ht="19.899999999999999" customHeight="1">
      <c r="B6" s="120" t="s">
        <v>365</v>
      </c>
      <c r="C6" s="281">
        <v>9113538</v>
      </c>
      <c r="D6" s="282">
        <v>6431883</v>
      </c>
    </row>
    <row r="7" spans="2:4" ht="19.899999999999999" customHeight="1">
      <c r="B7" s="120" t="s">
        <v>366</v>
      </c>
      <c r="C7" s="281">
        <v>5840265</v>
      </c>
      <c r="D7" s="282">
        <v>8337673</v>
      </c>
    </row>
    <row r="8" spans="2:4" ht="19.899999999999999" customHeight="1">
      <c r="B8" s="120" t="s">
        <v>367</v>
      </c>
      <c r="C8" s="281">
        <v>5559235</v>
      </c>
      <c r="D8" s="282">
        <v>7160249</v>
      </c>
    </row>
    <row r="9" spans="2:4" ht="19.899999999999999" customHeight="1">
      <c r="B9" s="120" t="s">
        <v>368</v>
      </c>
      <c r="C9" s="281">
        <v>3600323</v>
      </c>
      <c r="D9" s="282">
        <v>4934755</v>
      </c>
    </row>
    <row r="10" spans="2:4" ht="19.899999999999999" customHeight="1">
      <c r="B10" s="120" t="s">
        <v>369</v>
      </c>
      <c r="C10" s="281">
        <v>4374005</v>
      </c>
      <c r="D10" s="282">
        <v>4919559</v>
      </c>
    </row>
    <row r="11" spans="2:4" ht="19.899999999999999" customHeight="1">
      <c r="B11" s="120" t="s">
        <v>370</v>
      </c>
      <c r="C11" s="281">
        <v>4343349</v>
      </c>
      <c r="D11" s="282">
        <v>4313392</v>
      </c>
    </row>
    <row r="12" spans="2:4" ht="19.899999999999999" customHeight="1">
      <c r="B12" s="120" t="s">
        <v>371</v>
      </c>
      <c r="C12" s="281">
        <v>3987732</v>
      </c>
      <c r="D12" s="282">
        <v>4724578</v>
      </c>
    </row>
    <row r="13" spans="2:4" ht="19.899999999999999" customHeight="1">
      <c r="B13" s="120" t="s">
        <v>372</v>
      </c>
      <c r="C13" s="281">
        <v>6047406</v>
      </c>
      <c r="D13" s="282">
        <v>4253971</v>
      </c>
    </row>
    <row r="14" spans="2:4" ht="19.899999999999999" customHeight="1">
      <c r="B14" s="120" t="s">
        <v>373</v>
      </c>
      <c r="C14" s="281">
        <v>3746341</v>
      </c>
      <c r="D14" s="282">
        <v>5448915</v>
      </c>
    </row>
    <row r="15" spans="2:4" ht="19.899999999999999" customHeight="1" thickBot="1">
      <c r="B15" s="123" t="s">
        <v>374</v>
      </c>
      <c r="C15" s="283">
        <v>8400433</v>
      </c>
      <c r="D15" s="284">
        <v>5141974</v>
      </c>
    </row>
    <row r="16" spans="2:4" ht="15" customHeight="1"/>
  </sheetData>
  <mergeCells count="1">
    <mergeCell ref="C2:D2"/>
  </mergeCells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0"/>
  <dimension ref="B1:G12"/>
  <sheetViews>
    <sheetView workbookViewId="0">
      <selection activeCell="J4" sqref="J4"/>
    </sheetView>
  </sheetViews>
  <sheetFormatPr defaultRowHeight="16.5"/>
  <cols>
    <col min="1" max="1" width="2.75" customWidth="1"/>
    <col min="2" max="2" width="11.75" style="280" customWidth="1"/>
    <col min="3" max="5" width="11.75" style="279" customWidth="1"/>
    <col min="6" max="7" width="10.875" hidden="1" customWidth="1"/>
    <col min="8" max="8" width="2.75" customWidth="1"/>
  </cols>
  <sheetData>
    <row r="1" spans="2:7" ht="15.6" customHeight="1" thickBot="1"/>
    <row r="2" spans="2:7" ht="19.899999999999999" customHeight="1" thickBot="1">
      <c r="B2" s="291" t="s">
        <v>389</v>
      </c>
      <c r="C2" s="292" t="s">
        <v>390</v>
      </c>
      <c r="D2" s="292" t="s">
        <v>391</v>
      </c>
      <c r="E2" s="395" t="s">
        <v>392</v>
      </c>
      <c r="F2" s="391" t="s">
        <v>519</v>
      </c>
      <c r="G2" s="390" t="s">
        <v>520</v>
      </c>
    </row>
    <row r="3" spans="2:7" ht="19.899999999999999" customHeight="1">
      <c r="B3" s="117" t="s">
        <v>380</v>
      </c>
      <c r="C3" s="285">
        <v>6568670</v>
      </c>
      <c r="D3" s="285">
        <v>9265014</v>
      </c>
      <c r="E3" s="286">
        <v>10000000</v>
      </c>
      <c r="F3" s="392">
        <f t="shared" ref="F3:F11" si="0">D3/E3</f>
        <v>0.92650140000000003</v>
      </c>
      <c r="G3" s="387">
        <f t="shared" ref="G3:G11" si="1">D3/C3</f>
        <v>1.4104855320787921</v>
      </c>
    </row>
    <row r="4" spans="2:7" ht="19.899999999999999" customHeight="1">
      <c r="B4" s="120" t="s">
        <v>381</v>
      </c>
      <c r="C4" s="281">
        <v>9132352</v>
      </c>
      <c r="D4" s="281">
        <v>7303396</v>
      </c>
      <c r="E4" s="282">
        <v>10000000</v>
      </c>
      <c r="F4" s="393">
        <f t="shared" si="0"/>
        <v>0.73033959999999998</v>
      </c>
      <c r="G4" s="388">
        <f t="shared" si="1"/>
        <v>0.79972782477066151</v>
      </c>
    </row>
    <row r="5" spans="2:7" ht="19.899999999999999" customHeight="1">
      <c r="B5" s="120" t="s">
        <v>382</v>
      </c>
      <c r="C5" s="281">
        <v>8438299</v>
      </c>
      <c r="D5" s="281">
        <v>5852528</v>
      </c>
      <c r="E5" s="282">
        <v>9000000</v>
      </c>
      <c r="F5" s="393">
        <f t="shared" si="0"/>
        <v>0.65028088888888891</v>
      </c>
      <c r="G5" s="388">
        <f t="shared" si="1"/>
        <v>0.69356726989645667</v>
      </c>
    </row>
    <row r="6" spans="2:7" ht="19.899999999999999" customHeight="1">
      <c r="B6" s="120" t="s">
        <v>383</v>
      </c>
      <c r="C6" s="281">
        <v>7923448</v>
      </c>
      <c r="D6" s="281">
        <v>8659306</v>
      </c>
      <c r="E6" s="282">
        <v>8750000</v>
      </c>
      <c r="F6" s="393">
        <f t="shared" si="0"/>
        <v>0.98963497142857138</v>
      </c>
      <c r="G6" s="388">
        <f t="shared" si="1"/>
        <v>1.0928709319478085</v>
      </c>
    </row>
    <row r="7" spans="2:7" ht="19.899999999999999" customHeight="1">
      <c r="B7" s="120" t="s">
        <v>384</v>
      </c>
      <c r="C7" s="281">
        <v>6626376</v>
      </c>
      <c r="D7" s="281">
        <v>7377814</v>
      </c>
      <c r="E7" s="282">
        <v>8000000</v>
      </c>
      <c r="F7" s="393">
        <f t="shared" si="0"/>
        <v>0.92222674999999998</v>
      </c>
      <c r="G7" s="388">
        <f t="shared" si="1"/>
        <v>1.1134010505893417</v>
      </c>
    </row>
    <row r="8" spans="2:7" ht="19.899999999999999" customHeight="1">
      <c r="B8" s="120" t="s">
        <v>385</v>
      </c>
      <c r="C8" s="281">
        <v>6964457</v>
      </c>
      <c r="D8" s="281">
        <v>7060029</v>
      </c>
      <c r="E8" s="282">
        <v>7850000</v>
      </c>
      <c r="F8" s="393">
        <f t="shared" si="0"/>
        <v>0.89936675159235668</v>
      </c>
      <c r="G8" s="388">
        <f t="shared" si="1"/>
        <v>1.0137228214633245</v>
      </c>
    </row>
    <row r="9" spans="2:7" ht="19.899999999999999" customHeight="1">
      <c r="B9" s="120" t="s">
        <v>386</v>
      </c>
      <c r="C9" s="281">
        <v>6621766</v>
      </c>
      <c r="D9" s="281">
        <v>10105162</v>
      </c>
      <c r="E9" s="282">
        <v>7450000</v>
      </c>
      <c r="F9" s="393">
        <f t="shared" si="0"/>
        <v>1.3563975838926174</v>
      </c>
      <c r="G9" s="388">
        <f t="shared" si="1"/>
        <v>1.5260524156244724</v>
      </c>
    </row>
    <row r="10" spans="2:7" ht="19.899999999999999" customHeight="1">
      <c r="B10" s="120" t="s">
        <v>387</v>
      </c>
      <c r="C10" s="281">
        <v>6157253</v>
      </c>
      <c r="D10" s="281">
        <v>6893412</v>
      </c>
      <c r="E10" s="282">
        <v>6650000</v>
      </c>
      <c r="F10" s="393">
        <f t="shared" si="0"/>
        <v>1.0366033082706767</v>
      </c>
      <c r="G10" s="388">
        <f t="shared" si="1"/>
        <v>1.1195596477844909</v>
      </c>
    </row>
    <row r="11" spans="2:7" ht="19.899999999999999" customHeight="1" thickBot="1">
      <c r="B11" s="123" t="s">
        <v>388</v>
      </c>
      <c r="C11" s="283">
        <v>7777570</v>
      </c>
      <c r="D11" s="283">
        <v>6093676</v>
      </c>
      <c r="E11" s="284">
        <v>6000000</v>
      </c>
      <c r="F11" s="394">
        <f t="shared" si="0"/>
        <v>1.0156126666666667</v>
      </c>
      <c r="G11" s="389">
        <f t="shared" si="1"/>
        <v>0.78349355904222018</v>
      </c>
    </row>
    <row r="12" spans="2:7" ht="15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B1:L19"/>
  <sheetViews>
    <sheetView workbookViewId="0"/>
  </sheetViews>
  <sheetFormatPr defaultColWidth="8.75" defaultRowHeight="18" customHeight="1"/>
  <cols>
    <col min="1" max="1" width="2.75" style="1" customWidth="1"/>
    <col min="2" max="2" width="5.75" style="1" customWidth="1"/>
    <col min="3" max="3" width="9.75" style="2" customWidth="1"/>
    <col min="4" max="4" width="9.75" style="1" customWidth="1"/>
    <col min="5" max="5" width="6" style="2" customWidth="1"/>
    <col min="6" max="7" width="9.75" style="2" customWidth="1"/>
    <col min="8" max="9" width="6.75" style="1" customWidth="1"/>
    <col min="10" max="10" width="6.75" style="2" customWidth="1"/>
    <col min="11" max="11" width="9.75" style="2" customWidth="1"/>
    <col min="12" max="12" width="21.875" style="1" bestFit="1" customWidth="1"/>
    <col min="13" max="13" width="2.75" style="1" customWidth="1"/>
    <col min="14" max="14" width="8.75" style="1"/>
    <col min="15" max="15" width="4.75" style="1" customWidth="1"/>
    <col min="16" max="16384" width="8.75" style="1"/>
  </cols>
  <sheetData>
    <row r="1" spans="2:12" ht="15" customHeight="1" thickBot="1"/>
    <row r="2" spans="2:12" ht="19.899999999999999" customHeight="1" thickBot="1">
      <c r="B2" s="757" t="s" ph="1">
        <v>272</v>
      </c>
      <c r="C2" s="769" t="s">
        <v>296</v>
      </c>
      <c r="D2" s="762" t="s">
        <v>297</v>
      </c>
      <c r="E2" s="762" t="s">
        <v>298</v>
      </c>
      <c r="F2" s="763" t="s">
        <v>299</v>
      </c>
      <c r="G2" s="763"/>
      <c r="H2" s="762" t="s">
        <v>300</v>
      </c>
      <c r="I2" s="762" t="s">
        <v>301</v>
      </c>
      <c r="J2" s="762" t="s">
        <v>302</v>
      </c>
      <c r="K2" s="763" t="s">
        <v>303</v>
      </c>
      <c r="L2" s="755" t="s">
        <v>304</v>
      </c>
    </row>
    <row r="3" spans="2:12" ht="19.899999999999999" customHeight="1" thickBot="1">
      <c r="B3" s="757" ph="1"/>
      <c r="C3" s="769"/>
      <c r="D3" s="762"/>
      <c r="E3" s="762"/>
      <c r="F3" s="176" t="s">
        <v>305</v>
      </c>
      <c r="G3" s="176" t="s">
        <v>306</v>
      </c>
      <c r="H3" s="762"/>
      <c r="I3" s="762"/>
      <c r="J3" s="762"/>
      <c r="K3" s="764"/>
      <c r="L3" s="756"/>
    </row>
    <row r="4" spans="2:12" ht="36" customHeight="1">
      <c r="B4" s="757" ph="1"/>
      <c r="C4" s="153">
        <v>1068</v>
      </c>
      <c r="D4" s="162" t="s">
        <v>307</v>
      </c>
      <c r="E4" s="158" t="s">
        <v>285</v>
      </c>
      <c r="F4" s="155">
        <v>40544</v>
      </c>
      <c r="G4" s="156">
        <v>0.406597222222222</v>
      </c>
      <c r="H4" s="121">
        <v>650</v>
      </c>
      <c r="I4" s="121">
        <v>9</v>
      </c>
      <c r="J4" s="157">
        <v>0.85</v>
      </c>
      <c r="K4" s="177">
        <f t="shared" ref="K4:K13" si="0">ROUND(H4*I4*J4,0)</f>
        <v>4973</v>
      </c>
      <c r="L4" s="159" t="s">
        <v>308</v>
      </c>
    </row>
    <row r="5" spans="2:12" ht="19.899999999999999" customHeight="1">
      <c r="B5" s="757" ph="1"/>
      <c r="C5" s="153">
        <v>856</v>
      </c>
      <c r="D5" s="154" t="s">
        <v>309</v>
      </c>
      <c r="E5" s="158" t="s">
        <v>285</v>
      </c>
      <c r="F5" s="155">
        <v>40545</v>
      </c>
      <c r="G5" s="156">
        <v>0.41666666666666702</v>
      </c>
      <c r="H5" s="163">
        <v>1.3333333333333333</v>
      </c>
      <c r="I5" s="121">
        <v>10</v>
      </c>
      <c r="J5" s="157">
        <v>0.95</v>
      </c>
      <c r="K5" s="177">
        <f t="shared" si="0"/>
        <v>13</v>
      </c>
      <c r="L5" s="164"/>
    </row>
    <row r="6" spans="2:12" ht="19.899999999999999" customHeight="1">
      <c r="B6" s="757" ph="1"/>
      <c r="C6" s="166">
        <v>1069</v>
      </c>
      <c r="D6" s="154" t="s">
        <v>288</v>
      </c>
      <c r="E6" s="158" t="s">
        <v>290</v>
      </c>
      <c r="F6" s="155">
        <v>40544</v>
      </c>
      <c r="G6" s="156">
        <v>0.4375</v>
      </c>
      <c r="H6" s="121">
        <v>800</v>
      </c>
      <c r="I6" s="121">
        <v>4</v>
      </c>
      <c r="J6" s="157">
        <v>0.88</v>
      </c>
      <c r="K6" s="177">
        <f t="shared" si="0"/>
        <v>2816</v>
      </c>
      <c r="L6" s="164"/>
    </row>
    <row r="7" spans="2:12" ht="19.899999999999999" customHeight="1">
      <c r="B7" s="757" ph="1"/>
      <c r="C7" s="166">
        <v>857</v>
      </c>
      <c r="D7" s="154" t="s">
        <v>283</v>
      </c>
      <c r="E7" s="158" t="s">
        <v>290</v>
      </c>
      <c r="F7" s="155">
        <v>40545</v>
      </c>
      <c r="G7" s="156">
        <v>0.66666666666666696</v>
      </c>
      <c r="H7" s="121">
        <v>650</v>
      </c>
      <c r="I7" s="121">
        <v>7</v>
      </c>
      <c r="J7" s="157">
        <v>0.85</v>
      </c>
      <c r="K7" s="177">
        <f t="shared" si="0"/>
        <v>3868</v>
      </c>
      <c r="L7" s="164"/>
    </row>
    <row r="8" spans="2:12" ht="19.899999999999999" customHeight="1">
      <c r="B8" s="757" ph="1"/>
      <c r="C8" s="166">
        <v>1070</v>
      </c>
      <c r="D8" s="154" t="s">
        <v>291</v>
      </c>
      <c r="E8" s="158" t="s">
        <v>285</v>
      </c>
      <c r="F8" s="155">
        <v>40813</v>
      </c>
      <c r="G8" s="156">
        <v>0.54166666666666696</v>
      </c>
      <c r="H8" s="163">
        <v>1.6666666666666665</v>
      </c>
      <c r="I8" s="121">
        <v>10</v>
      </c>
      <c r="J8" s="157">
        <v>0.95</v>
      </c>
      <c r="K8" s="177">
        <f t="shared" si="0"/>
        <v>16</v>
      </c>
      <c r="L8" s="164"/>
    </row>
    <row r="9" spans="2:12" ht="19.899999999999999" customHeight="1">
      <c r="B9" s="757" ph="1"/>
      <c r="C9" s="166">
        <v>858</v>
      </c>
      <c r="D9" s="154" t="s">
        <v>283</v>
      </c>
      <c r="E9" s="158" t="s">
        <v>290</v>
      </c>
      <c r="F9" s="155">
        <v>40547</v>
      </c>
      <c r="G9" s="156">
        <v>0.45833333333333298</v>
      </c>
      <c r="H9" s="121">
        <v>650</v>
      </c>
      <c r="I9" s="121">
        <v>4</v>
      </c>
      <c r="J9" s="157">
        <v>0.88</v>
      </c>
      <c r="K9" s="177">
        <f t="shared" si="0"/>
        <v>2288</v>
      </c>
      <c r="L9" s="164"/>
    </row>
    <row r="10" spans="2:12" ht="19.899999999999999" customHeight="1">
      <c r="B10" s="757" ph="1"/>
      <c r="C10" s="166">
        <v>1071</v>
      </c>
      <c r="D10" s="154" t="s">
        <v>291</v>
      </c>
      <c r="E10" s="158" t="s">
        <v>285</v>
      </c>
      <c r="F10" s="155">
        <v>40547</v>
      </c>
      <c r="G10" s="156">
        <v>0.58333333333333304</v>
      </c>
      <c r="H10" s="163">
        <v>1.5</v>
      </c>
      <c r="I10" s="121">
        <v>5</v>
      </c>
      <c r="J10" s="157">
        <v>0.97</v>
      </c>
      <c r="K10" s="177">
        <f t="shared" si="0"/>
        <v>7</v>
      </c>
      <c r="L10" s="164"/>
    </row>
    <row r="11" spans="2:12" ht="19.899999999999999" customHeight="1">
      <c r="B11" s="757" ph="1"/>
      <c r="C11" s="166">
        <v>859</v>
      </c>
      <c r="D11" s="154" t="s">
        <v>310</v>
      </c>
      <c r="E11" s="158" t="s">
        <v>290</v>
      </c>
      <c r="F11" s="155">
        <v>40548</v>
      </c>
      <c r="G11" s="156">
        <v>0.60416666666666696</v>
      </c>
      <c r="H11" s="163">
        <v>2.75</v>
      </c>
      <c r="I11" s="121">
        <v>5</v>
      </c>
      <c r="J11" s="157">
        <v>0.97</v>
      </c>
      <c r="K11" s="177">
        <f t="shared" si="0"/>
        <v>13</v>
      </c>
      <c r="L11" s="164"/>
    </row>
    <row r="12" spans="2:12" ht="19.899999999999999" customHeight="1">
      <c r="B12" s="757" ph="1"/>
      <c r="C12" s="166">
        <v>1072</v>
      </c>
      <c r="D12" s="154" t="s">
        <v>288</v>
      </c>
      <c r="E12" s="158" t="s">
        <v>285</v>
      </c>
      <c r="F12" s="155">
        <v>40548</v>
      </c>
      <c r="G12" s="156">
        <v>0.375</v>
      </c>
      <c r="H12" s="121">
        <v>800</v>
      </c>
      <c r="I12" s="121">
        <v>3</v>
      </c>
      <c r="J12" s="157">
        <v>0.88</v>
      </c>
      <c r="K12" s="177">
        <f t="shared" si="0"/>
        <v>2112</v>
      </c>
      <c r="L12" s="164"/>
    </row>
    <row r="13" spans="2:12" ht="19.899999999999999" customHeight="1" thickBot="1">
      <c r="B13" s="757" ph="1"/>
      <c r="C13" s="169">
        <v>860</v>
      </c>
      <c r="D13" s="178" t="s">
        <v>283</v>
      </c>
      <c r="E13" s="174" t="s">
        <v>285</v>
      </c>
      <c r="F13" s="171">
        <v>40549</v>
      </c>
      <c r="G13" s="172">
        <v>0.39583333333333298</v>
      </c>
      <c r="H13" s="124">
        <v>650</v>
      </c>
      <c r="I13" s="124">
        <v>2</v>
      </c>
      <c r="J13" s="173">
        <v>0.9</v>
      </c>
      <c r="K13" s="177">
        <f t="shared" si="0"/>
        <v>1170</v>
      </c>
      <c r="L13" s="175"/>
    </row>
    <row r="14" spans="2:12" ht="19.899999999999999" customHeight="1" thickBot="1">
      <c r="C14" s="765">
        <f>COUNT(C4:C13)</f>
        <v>10</v>
      </c>
      <c r="D14" s="766"/>
      <c r="E14" s="179"/>
      <c r="F14" s="179"/>
      <c r="G14" s="179"/>
      <c r="H14" s="179"/>
      <c r="I14" s="179"/>
      <c r="J14" s="179"/>
      <c r="K14" s="767">
        <f>SUM(K4:K13)</f>
        <v>17276</v>
      </c>
      <c r="L14" s="768"/>
    </row>
    <row r="15" spans="2:12" ht="15" customHeight="1"/>
    <row r="19" ht="28.15" customHeight="1"/>
  </sheetData>
  <mergeCells count="12">
    <mergeCell ref="B2:B13"/>
    <mergeCell ref="C2:C3"/>
    <mergeCell ref="D2:D3"/>
    <mergeCell ref="E2:E3"/>
    <mergeCell ref="F2:G2"/>
    <mergeCell ref="I2:I3"/>
    <mergeCell ref="J2:J3"/>
    <mergeCell ref="K2:K3"/>
    <mergeCell ref="L2:L3"/>
    <mergeCell ref="C14:D14"/>
    <mergeCell ref="K14:L14"/>
    <mergeCell ref="H2:H3"/>
  </mergeCells>
  <phoneticPr fontId="3" type="noConversion"/>
  <pageMargins left="0.19685039370078741" right="0.19685039370078741" top="0.39370078740157483" bottom="0.39370078740157483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B1:I16"/>
  <sheetViews>
    <sheetView workbookViewId="0"/>
  </sheetViews>
  <sheetFormatPr defaultColWidth="8.875" defaultRowHeight="15.75"/>
  <cols>
    <col min="1" max="1" width="2.75" style="4" customWidth="1"/>
    <col min="2" max="9" width="8.75" style="4" customWidth="1"/>
    <col min="10" max="10" width="2.75" style="4" customWidth="1"/>
    <col min="11" max="257" width="8.875" style="4"/>
    <col min="258" max="258" width="9.25" style="4" customWidth="1"/>
    <col min="259" max="259" width="10.75" style="4" customWidth="1"/>
    <col min="260" max="260" width="10.5" style="4" customWidth="1"/>
    <col min="261" max="261" width="10.25" style="4" customWidth="1"/>
    <col min="262" max="262" width="12.625" style="4" customWidth="1"/>
    <col min="263" max="263" width="12.5" style="4" customWidth="1"/>
    <col min="264" max="264" width="9" style="4" customWidth="1"/>
    <col min="265" max="265" width="7" style="4" customWidth="1"/>
    <col min="266" max="513" width="8.875" style="4"/>
    <col min="514" max="514" width="9.25" style="4" customWidth="1"/>
    <col min="515" max="515" width="10.75" style="4" customWidth="1"/>
    <col min="516" max="516" width="10.5" style="4" customWidth="1"/>
    <col min="517" max="517" width="10.25" style="4" customWidth="1"/>
    <col min="518" max="518" width="12.625" style="4" customWidth="1"/>
    <col min="519" max="519" width="12.5" style="4" customWidth="1"/>
    <col min="520" max="520" width="9" style="4" customWidth="1"/>
    <col min="521" max="521" width="7" style="4" customWidth="1"/>
    <col min="522" max="769" width="8.875" style="4"/>
    <col min="770" max="770" width="9.25" style="4" customWidth="1"/>
    <col min="771" max="771" width="10.75" style="4" customWidth="1"/>
    <col min="772" max="772" width="10.5" style="4" customWidth="1"/>
    <col min="773" max="773" width="10.25" style="4" customWidth="1"/>
    <col min="774" max="774" width="12.625" style="4" customWidth="1"/>
    <col min="775" max="775" width="12.5" style="4" customWidth="1"/>
    <col min="776" max="776" width="9" style="4" customWidth="1"/>
    <col min="777" max="777" width="7" style="4" customWidth="1"/>
    <col min="778" max="1025" width="8.875" style="4"/>
    <col min="1026" max="1026" width="9.25" style="4" customWidth="1"/>
    <col min="1027" max="1027" width="10.75" style="4" customWidth="1"/>
    <col min="1028" max="1028" width="10.5" style="4" customWidth="1"/>
    <col min="1029" max="1029" width="10.25" style="4" customWidth="1"/>
    <col min="1030" max="1030" width="12.625" style="4" customWidth="1"/>
    <col min="1031" max="1031" width="12.5" style="4" customWidth="1"/>
    <col min="1032" max="1032" width="9" style="4" customWidth="1"/>
    <col min="1033" max="1033" width="7" style="4" customWidth="1"/>
    <col min="1034" max="1281" width="8.875" style="4"/>
    <col min="1282" max="1282" width="9.25" style="4" customWidth="1"/>
    <col min="1283" max="1283" width="10.75" style="4" customWidth="1"/>
    <col min="1284" max="1284" width="10.5" style="4" customWidth="1"/>
    <col min="1285" max="1285" width="10.25" style="4" customWidth="1"/>
    <col min="1286" max="1286" width="12.625" style="4" customWidth="1"/>
    <col min="1287" max="1287" width="12.5" style="4" customWidth="1"/>
    <col min="1288" max="1288" width="9" style="4" customWidth="1"/>
    <col min="1289" max="1289" width="7" style="4" customWidth="1"/>
    <col min="1290" max="1537" width="8.875" style="4"/>
    <col min="1538" max="1538" width="9.25" style="4" customWidth="1"/>
    <col min="1539" max="1539" width="10.75" style="4" customWidth="1"/>
    <col min="1540" max="1540" width="10.5" style="4" customWidth="1"/>
    <col min="1541" max="1541" width="10.25" style="4" customWidth="1"/>
    <col min="1542" max="1542" width="12.625" style="4" customWidth="1"/>
    <col min="1543" max="1543" width="12.5" style="4" customWidth="1"/>
    <col min="1544" max="1544" width="9" style="4" customWidth="1"/>
    <col min="1545" max="1545" width="7" style="4" customWidth="1"/>
    <col min="1546" max="1793" width="8.875" style="4"/>
    <col min="1794" max="1794" width="9.25" style="4" customWidth="1"/>
    <col min="1795" max="1795" width="10.75" style="4" customWidth="1"/>
    <col min="1796" max="1796" width="10.5" style="4" customWidth="1"/>
    <col min="1797" max="1797" width="10.25" style="4" customWidth="1"/>
    <col min="1798" max="1798" width="12.625" style="4" customWidth="1"/>
    <col min="1799" max="1799" width="12.5" style="4" customWidth="1"/>
    <col min="1800" max="1800" width="9" style="4" customWidth="1"/>
    <col min="1801" max="1801" width="7" style="4" customWidth="1"/>
    <col min="1802" max="2049" width="8.875" style="4"/>
    <col min="2050" max="2050" width="9.25" style="4" customWidth="1"/>
    <col min="2051" max="2051" width="10.75" style="4" customWidth="1"/>
    <col min="2052" max="2052" width="10.5" style="4" customWidth="1"/>
    <col min="2053" max="2053" width="10.25" style="4" customWidth="1"/>
    <col min="2054" max="2054" width="12.625" style="4" customWidth="1"/>
    <col min="2055" max="2055" width="12.5" style="4" customWidth="1"/>
    <col min="2056" max="2056" width="9" style="4" customWidth="1"/>
    <col min="2057" max="2057" width="7" style="4" customWidth="1"/>
    <col min="2058" max="2305" width="8.875" style="4"/>
    <col min="2306" max="2306" width="9.25" style="4" customWidth="1"/>
    <col min="2307" max="2307" width="10.75" style="4" customWidth="1"/>
    <col min="2308" max="2308" width="10.5" style="4" customWidth="1"/>
    <col min="2309" max="2309" width="10.25" style="4" customWidth="1"/>
    <col min="2310" max="2310" width="12.625" style="4" customWidth="1"/>
    <col min="2311" max="2311" width="12.5" style="4" customWidth="1"/>
    <col min="2312" max="2312" width="9" style="4" customWidth="1"/>
    <col min="2313" max="2313" width="7" style="4" customWidth="1"/>
    <col min="2314" max="2561" width="8.875" style="4"/>
    <col min="2562" max="2562" width="9.25" style="4" customWidth="1"/>
    <col min="2563" max="2563" width="10.75" style="4" customWidth="1"/>
    <col min="2564" max="2564" width="10.5" style="4" customWidth="1"/>
    <col min="2565" max="2565" width="10.25" style="4" customWidth="1"/>
    <col min="2566" max="2566" width="12.625" style="4" customWidth="1"/>
    <col min="2567" max="2567" width="12.5" style="4" customWidth="1"/>
    <col min="2568" max="2568" width="9" style="4" customWidth="1"/>
    <col min="2569" max="2569" width="7" style="4" customWidth="1"/>
    <col min="2570" max="2817" width="8.875" style="4"/>
    <col min="2818" max="2818" width="9.25" style="4" customWidth="1"/>
    <col min="2819" max="2819" width="10.75" style="4" customWidth="1"/>
    <col min="2820" max="2820" width="10.5" style="4" customWidth="1"/>
    <col min="2821" max="2821" width="10.25" style="4" customWidth="1"/>
    <col min="2822" max="2822" width="12.625" style="4" customWidth="1"/>
    <col min="2823" max="2823" width="12.5" style="4" customWidth="1"/>
    <col min="2824" max="2824" width="9" style="4" customWidth="1"/>
    <col min="2825" max="2825" width="7" style="4" customWidth="1"/>
    <col min="2826" max="3073" width="8.875" style="4"/>
    <col min="3074" max="3074" width="9.25" style="4" customWidth="1"/>
    <col min="3075" max="3075" width="10.75" style="4" customWidth="1"/>
    <col min="3076" max="3076" width="10.5" style="4" customWidth="1"/>
    <col min="3077" max="3077" width="10.25" style="4" customWidth="1"/>
    <col min="3078" max="3078" width="12.625" style="4" customWidth="1"/>
    <col min="3079" max="3079" width="12.5" style="4" customWidth="1"/>
    <col min="3080" max="3080" width="9" style="4" customWidth="1"/>
    <col min="3081" max="3081" width="7" style="4" customWidth="1"/>
    <col min="3082" max="3329" width="8.875" style="4"/>
    <col min="3330" max="3330" width="9.25" style="4" customWidth="1"/>
    <col min="3331" max="3331" width="10.75" style="4" customWidth="1"/>
    <col min="3332" max="3332" width="10.5" style="4" customWidth="1"/>
    <col min="3333" max="3333" width="10.25" style="4" customWidth="1"/>
    <col min="3334" max="3334" width="12.625" style="4" customWidth="1"/>
    <col min="3335" max="3335" width="12.5" style="4" customWidth="1"/>
    <col min="3336" max="3336" width="9" style="4" customWidth="1"/>
    <col min="3337" max="3337" width="7" style="4" customWidth="1"/>
    <col min="3338" max="3585" width="8.875" style="4"/>
    <col min="3586" max="3586" width="9.25" style="4" customWidth="1"/>
    <col min="3587" max="3587" width="10.75" style="4" customWidth="1"/>
    <col min="3588" max="3588" width="10.5" style="4" customWidth="1"/>
    <col min="3589" max="3589" width="10.25" style="4" customWidth="1"/>
    <col min="3590" max="3590" width="12.625" style="4" customWidth="1"/>
    <col min="3591" max="3591" width="12.5" style="4" customWidth="1"/>
    <col min="3592" max="3592" width="9" style="4" customWidth="1"/>
    <col min="3593" max="3593" width="7" style="4" customWidth="1"/>
    <col min="3594" max="3841" width="8.875" style="4"/>
    <col min="3842" max="3842" width="9.25" style="4" customWidth="1"/>
    <col min="3843" max="3843" width="10.75" style="4" customWidth="1"/>
    <col min="3844" max="3844" width="10.5" style="4" customWidth="1"/>
    <col min="3845" max="3845" width="10.25" style="4" customWidth="1"/>
    <col min="3846" max="3846" width="12.625" style="4" customWidth="1"/>
    <col min="3847" max="3847" width="12.5" style="4" customWidth="1"/>
    <col min="3848" max="3848" width="9" style="4" customWidth="1"/>
    <col min="3849" max="3849" width="7" style="4" customWidth="1"/>
    <col min="3850" max="4097" width="8.875" style="4"/>
    <col min="4098" max="4098" width="9.25" style="4" customWidth="1"/>
    <col min="4099" max="4099" width="10.75" style="4" customWidth="1"/>
    <col min="4100" max="4100" width="10.5" style="4" customWidth="1"/>
    <col min="4101" max="4101" width="10.25" style="4" customWidth="1"/>
    <col min="4102" max="4102" width="12.625" style="4" customWidth="1"/>
    <col min="4103" max="4103" width="12.5" style="4" customWidth="1"/>
    <col min="4104" max="4104" width="9" style="4" customWidth="1"/>
    <col min="4105" max="4105" width="7" style="4" customWidth="1"/>
    <col min="4106" max="4353" width="8.875" style="4"/>
    <col min="4354" max="4354" width="9.25" style="4" customWidth="1"/>
    <col min="4355" max="4355" width="10.75" style="4" customWidth="1"/>
    <col min="4356" max="4356" width="10.5" style="4" customWidth="1"/>
    <col min="4357" max="4357" width="10.25" style="4" customWidth="1"/>
    <col min="4358" max="4358" width="12.625" style="4" customWidth="1"/>
    <col min="4359" max="4359" width="12.5" style="4" customWidth="1"/>
    <col min="4360" max="4360" width="9" style="4" customWidth="1"/>
    <col min="4361" max="4361" width="7" style="4" customWidth="1"/>
    <col min="4362" max="4609" width="8.875" style="4"/>
    <col min="4610" max="4610" width="9.25" style="4" customWidth="1"/>
    <col min="4611" max="4611" width="10.75" style="4" customWidth="1"/>
    <col min="4612" max="4612" width="10.5" style="4" customWidth="1"/>
    <col min="4613" max="4613" width="10.25" style="4" customWidth="1"/>
    <col min="4614" max="4614" width="12.625" style="4" customWidth="1"/>
    <col min="4615" max="4615" width="12.5" style="4" customWidth="1"/>
    <col min="4616" max="4616" width="9" style="4" customWidth="1"/>
    <col min="4617" max="4617" width="7" style="4" customWidth="1"/>
    <col min="4618" max="4865" width="8.875" style="4"/>
    <col min="4866" max="4866" width="9.25" style="4" customWidth="1"/>
    <col min="4867" max="4867" width="10.75" style="4" customWidth="1"/>
    <col min="4868" max="4868" width="10.5" style="4" customWidth="1"/>
    <col min="4869" max="4869" width="10.25" style="4" customWidth="1"/>
    <col min="4870" max="4870" width="12.625" style="4" customWidth="1"/>
    <col min="4871" max="4871" width="12.5" style="4" customWidth="1"/>
    <col min="4872" max="4872" width="9" style="4" customWidth="1"/>
    <col min="4873" max="4873" width="7" style="4" customWidth="1"/>
    <col min="4874" max="5121" width="8.875" style="4"/>
    <col min="5122" max="5122" width="9.25" style="4" customWidth="1"/>
    <col min="5123" max="5123" width="10.75" style="4" customWidth="1"/>
    <col min="5124" max="5124" width="10.5" style="4" customWidth="1"/>
    <col min="5125" max="5125" width="10.25" style="4" customWidth="1"/>
    <col min="5126" max="5126" width="12.625" style="4" customWidth="1"/>
    <col min="5127" max="5127" width="12.5" style="4" customWidth="1"/>
    <col min="5128" max="5128" width="9" style="4" customWidth="1"/>
    <col min="5129" max="5129" width="7" style="4" customWidth="1"/>
    <col min="5130" max="5377" width="8.875" style="4"/>
    <col min="5378" max="5378" width="9.25" style="4" customWidth="1"/>
    <col min="5379" max="5379" width="10.75" style="4" customWidth="1"/>
    <col min="5380" max="5380" width="10.5" style="4" customWidth="1"/>
    <col min="5381" max="5381" width="10.25" style="4" customWidth="1"/>
    <col min="5382" max="5382" width="12.625" style="4" customWidth="1"/>
    <col min="5383" max="5383" width="12.5" style="4" customWidth="1"/>
    <col min="5384" max="5384" width="9" style="4" customWidth="1"/>
    <col min="5385" max="5385" width="7" style="4" customWidth="1"/>
    <col min="5386" max="5633" width="8.875" style="4"/>
    <col min="5634" max="5634" width="9.25" style="4" customWidth="1"/>
    <col min="5635" max="5635" width="10.75" style="4" customWidth="1"/>
    <col min="5636" max="5636" width="10.5" style="4" customWidth="1"/>
    <col min="5637" max="5637" width="10.25" style="4" customWidth="1"/>
    <col min="5638" max="5638" width="12.625" style="4" customWidth="1"/>
    <col min="5639" max="5639" width="12.5" style="4" customWidth="1"/>
    <col min="5640" max="5640" width="9" style="4" customWidth="1"/>
    <col min="5641" max="5641" width="7" style="4" customWidth="1"/>
    <col min="5642" max="5889" width="8.875" style="4"/>
    <col min="5890" max="5890" width="9.25" style="4" customWidth="1"/>
    <col min="5891" max="5891" width="10.75" style="4" customWidth="1"/>
    <col min="5892" max="5892" width="10.5" style="4" customWidth="1"/>
    <col min="5893" max="5893" width="10.25" style="4" customWidth="1"/>
    <col min="5894" max="5894" width="12.625" style="4" customWidth="1"/>
    <col min="5895" max="5895" width="12.5" style="4" customWidth="1"/>
    <col min="5896" max="5896" width="9" style="4" customWidth="1"/>
    <col min="5897" max="5897" width="7" style="4" customWidth="1"/>
    <col min="5898" max="6145" width="8.875" style="4"/>
    <col min="6146" max="6146" width="9.25" style="4" customWidth="1"/>
    <col min="6147" max="6147" width="10.75" style="4" customWidth="1"/>
    <col min="6148" max="6148" width="10.5" style="4" customWidth="1"/>
    <col min="6149" max="6149" width="10.25" style="4" customWidth="1"/>
    <col min="6150" max="6150" width="12.625" style="4" customWidth="1"/>
    <col min="6151" max="6151" width="12.5" style="4" customWidth="1"/>
    <col min="6152" max="6152" width="9" style="4" customWidth="1"/>
    <col min="6153" max="6153" width="7" style="4" customWidth="1"/>
    <col min="6154" max="6401" width="8.875" style="4"/>
    <col min="6402" max="6402" width="9.25" style="4" customWidth="1"/>
    <col min="6403" max="6403" width="10.75" style="4" customWidth="1"/>
    <col min="6404" max="6404" width="10.5" style="4" customWidth="1"/>
    <col min="6405" max="6405" width="10.25" style="4" customWidth="1"/>
    <col min="6406" max="6406" width="12.625" style="4" customWidth="1"/>
    <col min="6407" max="6407" width="12.5" style="4" customWidth="1"/>
    <col min="6408" max="6408" width="9" style="4" customWidth="1"/>
    <col min="6409" max="6409" width="7" style="4" customWidth="1"/>
    <col min="6410" max="6657" width="8.875" style="4"/>
    <col min="6658" max="6658" width="9.25" style="4" customWidth="1"/>
    <col min="6659" max="6659" width="10.75" style="4" customWidth="1"/>
    <col min="6660" max="6660" width="10.5" style="4" customWidth="1"/>
    <col min="6661" max="6661" width="10.25" style="4" customWidth="1"/>
    <col min="6662" max="6662" width="12.625" style="4" customWidth="1"/>
    <col min="6663" max="6663" width="12.5" style="4" customWidth="1"/>
    <col min="6664" max="6664" width="9" style="4" customWidth="1"/>
    <col min="6665" max="6665" width="7" style="4" customWidth="1"/>
    <col min="6666" max="6913" width="8.875" style="4"/>
    <col min="6914" max="6914" width="9.25" style="4" customWidth="1"/>
    <col min="6915" max="6915" width="10.75" style="4" customWidth="1"/>
    <col min="6916" max="6916" width="10.5" style="4" customWidth="1"/>
    <col min="6917" max="6917" width="10.25" style="4" customWidth="1"/>
    <col min="6918" max="6918" width="12.625" style="4" customWidth="1"/>
    <col min="6919" max="6919" width="12.5" style="4" customWidth="1"/>
    <col min="6920" max="6920" width="9" style="4" customWidth="1"/>
    <col min="6921" max="6921" width="7" style="4" customWidth="1"/>
    <col min="6922" max="7169" width="8.875" style="4"/>
    <col min="7170" max="7170" width="9.25" style="4" customWidth="1"/>
    <col min="7171" max="7171" width="10.75" style="4" customWidth="1"/>
    <col min="7172" max="7172" width="10.5" style="4" customWidth="1"/>
    <col min="7173" max="7173" width="10.25" style="4" customWidth="1"/>
    <col min="7174" max="7174" width="12.625" style="4" customWidth="1"/>
    <col min="7175" max="7175" width="12.5" style="4" customWidth="1"/>
    <col min="7176" max="7176" width="9" style="4" customWidth="1"/>
    <col min="7177" max="7177" width="7" style="4" customWidth="1"/>
    <col min="7178" max="7425" width="8.875" style="4"/>
    <col min="7426" max="7426" width="9.25" style="4" customWidth="1"/>
    <col min="7427" max="7427" width="10.75" style="4" customWidth="1"/>
    <col min="7428" max="7428" width="10.5" style="4" customWidth="1"/>
    <col min="7429" max="7429" width="10.25" style="4" customWidth="1"/>
    <col min="7430" max="7430" width="12.625" style="4" customWidth="1"/>
    <col min="7431" max="7431" width="12.5" style="4" customWidth="1"/>
    <col min="7432" max="7432" width="9" style="4" customWidth="1"/>
    <col min="7433" max="7433" width="7" style="4" customWidth="1"/>
    <col min="7434" max="7681" width="8.875" style="4"/>
    <col min="7682" max="7682" width="9.25" style="4" customWidth="1"/>
    <col min="7683" max="7683" width="10.75" style="4" customWidth="1"/>
    <col min="7684" max="7684" width="10.5" style="4" customWidth="1"/>
    <col min="7685" max="7685" width="10.25" style="4" customWidth="1"/>
    <col min="7686" max="7686" width="12.625" style="4" customWidth="1"/>
    <col min="7687" max="7687" width="12.5" style="4" customWidth="1"/>
    <col min="7688" max="7688" width="9" style="4" customWidth="1"/>
    <col min="7689" max="7689" width="7" style="4" customWidth="1"/>
    <col min="7690" max="7937" width="8.875" style="4"/>
    <col min="7938" max="7938" width="9.25" style="4" customWidth="1"/>
    <col min="7939" max="7939" width="10.75" style="4" customWidth="1"/>
    <col min="7940" max="7940" width="10.5" style="4" customWidth="1"/>
    <col min="7941" max="7941" width="10.25" style="4" customWidth="1"/>
    <col min="7942" max="7942" width="12.625" style="4" customWidth="1"/>
    <col min="7943" max="7943" width="12.5" style="4" customWidth="1"/>
    <col min="7944" max="7944" width="9" style="4" customWidth="1"/>
    <col min="7945" max="7945" width="7" style="4" customWidth="1"/>
    <col min="7946" max="8193" width="8.875" style="4"/>
    <col min="8194" max="8194" width="9.25" style="4" customWidth="1"/>
    <col min="8195" max="8195" width="10.75" style="4" customWidth="1"/>
    <col min="8196" max="8196" width="10.5" style="4" customWidth="1"/>
    <col min="8197" max="8197" width="10.25" style="4" customWidth="1"/>
    <col min="8198" max="8198" width="12.625" style="4" customWidth="1"/>
    <col min="8199" max="8199" width="12.5" style="4" customWidth="1"/>
    <col min="8200" max="8200" width="9" style="4" customWidth="1"/>
    <col min="8201" max="8201" width="7" style="4" customWidth="1"/>
    <col min="8202" max="8449" width="8.875" style="4"/>
    <col min="8450" max="8450" width="9.25" style="4" customWidth="1"/>
    <col min="8451" max="8451" width="10.75" style="4" customWidth="1"/>
    <col min="8452" max="8452" width="10.5" style="4" customWidth="1"/>
    <col min="8453" max="8453" width="10.25" style="4" customWidth="1"/>
    <col min="8454" max="8454" width="12.625" style="4" customWidth="1"/>
    <col min="8455" max="8455" width="12.5" style="4" customWidth="1"/>
    <col min="8456" max="8456" width="9" style="4" customWidth="1"/>
    <col min="8457" max="8457" width="7" style="4" customWidth="1"/>
    <col min="8458" max="8705" width="8.875" style="4"/>
    <col min="8706" max="8706" width="9.25" style="4" customWidth="1"/>
    <col min="8707" max="8707" width="10.75" style="4" customWidth="1"/>
    <col min="8708" max="8708" width="10.5" style="4" customWidth="1"/>
    <col min="8709" max="8709" width="10.25" style="4" customWidth="1"/>
    <col min="8710" max="8710" width="12.625" style="4" customWidth="1"/>
    <col min="8711" max="8711" width="12.5" style="4" customWidth="1"/>
    <col min="8712" max="8712" width="9" style="4" customWidth="1"/>
    <col min="8713" max="8713" width="7" style="4" customWidth="1"/>
    <col min="8714" max="8961" width="8.875" style="4"/>
    <col min="8962" max="8962" width="9.25" style="4" customWidth="1"/>
    <col min="8963" max="8963" width="10.75" style="4" customWidth="1"/>
    <col min="8964" max="8964" width="10.5" style="4" customWidth="1"/>
    <col min="8965" max="8965" width="10.25" style="4" customWidth="1"/>
    <col min="8966" max="8966" width="12.625" style="4" customWidth="1"/>
    <col min="8967" max="8967" width="12.5" style="4" customWidth="1"/>
    <col min="8968" max="8968" width="9" style="4" customWidth="1"/>
    <col min="8969" max="8969" width="7" style="4" customWidth="1"/>
    <col min="8970" max="9217" width="8.875" style="4"/>
    <col min="9218" max="9218" width="9.25" style="4" customWidth="1"/>
    <col min="9219" max="9219" width="10.75" style="4" customWidth="1"/>
    <col min="9220" max="9220" width="10.5" style="4" customWidth="1"/>
    <col min="9221" max="9221" width="10.25" style="4" customWidth="1"/>
    <col min="9222" max="9222" width="12.625" style="4" customWidth="1"/>
    <col min="9223" max="9223" width="12.5" style="4" customWidth="1"/>
    <col min="9224" max="9224" width="9" style="4" customWidth="1"/>
    <col min="9225" max="9225" width="7" style="4" customWidth="1"/>
    <col min="9226" max="9473" width="8.875" style="4"/>
    <col min="9474" max="9474" width="9.25" style="4" customWidth="1"/>
    <col min="9475" max="9475" width="10.75" style="4" customWidth="1"/>
    <col min="9476" max="9476" width="10.5" style="4" customWidth="1"/>
    <col min="9477" max="9477" width="10.25" style="4" customWidth="1"/>
    <col min="9478" max="9478" width="12.625" style="4" customWidth="1"/>
    <col min="9479" max="9479" width="12.5" style="4" customWidth="1"/>
    <col min="9480" max="9480" width="9" style="4" customWidth="1"/>
    <col min="9481" max="9481" width="7" style="4" customWidth="1"/>
    <col min="9482" max="9729" width="8.875" style="4"/>
    <col min="9730" max="9730" width="9.25" style="4" customWidth="1"/>
    <col min="9731" max="9731" width="10.75" style="4" customWidth="1"/>
    <col min="9732" max="9732" width="10.5" style="4" customWidth="1"/>
    <col min="9733" max="9733" width="10.25" style="4" customWidth="1"/>
    <col min="9734" max="9734" width="12.625" style="4" customWidth="1"/>
    <col min="9735" max="9735" width="12.5" style="4" customWidth="1"/>
    <col min="9736" max="9736" width="9" style="4" customWidth="1"/>
    <col min="9737" max="9737" width="7" style="4" customWidth="1"/>
    <col min="9738" max="9985" width="8.875" style="4"/>
    <col min="9986" max="9986" width="9.25" style="4" customWidth="1"/>
    <col min="9987" max="9987" width="10.75" style="4" customWidth="1"/>
    <col min="9988" max="9988" width="10.5" style="4" customWidth="1"/>
    <col min="9989" max="9989" width="10.25" style="4" customWidth="1"/>
    <col min="9990" max="9990" width="12.625" style="4" customWidth="1"/>
    <col min="9991" max="9991" width="12.5" style="4" customWidth="1"/>
    <col min="9992" max="9992" width="9" style="4" customWidth="1"/>
    <col min="9993" max="9993" width="7" style="4" customWidth="1"/>
    <col min="9994" max="10241" width="8.875" style="4"/>
    <col min="10242" max="10242" width="9.25" style="4" customWidth="1"/>
    <col min="10243" max="10243" width="10.75" style="4" customWidth="1"/>
    <col min="10244" max="10244" width="10.5" style="4" customWidth="1"/>
    <col min="10245" max="10245" width="10.25" style="4" customWidth="1"/>
    <col min="10246" max="10246" width="12.625" style="4" customWidth="1"/>
    <col min="10247" max="10247" width="12.5" style="4" customWidth="1"/>
    <col min="10248" max="10248" width="9" style="4" customWidth="1"/>
    <col min="10249" max="10249" width="7" style="4" customWidth="1"/>
    <col min="10250" max="10497" width="8.875" style="4"/>
    <col min="10498" max="10498" width="9.25" style="4" customWidth="1"/>
    <col min="10499" max="10499" width="10.75" style="4" customWidth="1"/>
    <col min="10500" max="10500" width="10.5" style="4" customWidth="1"/>
    <col min="10501" max="10501" width="10.25" style="4" customWidth="1"/>
    <col min="10502" max="10502" width="12.625" style="4" customWidth="1"/>
    <col min="10503" max="10503" width="12.5" style="4" customWidth="1"/>
    <col min="10504" max="10504" width="9" style="4" customWidth="1"/>
    <col min="10505" max="10505" width="7" style="4" customWidth="1"/>
    <col min="10506" max="10753" width="8.875" style="4"/>
    <col min="10754" max="10754" width="9.25" style="4" customWidth="1"/>
    <col min="10755" max="10755" width="10.75" style="4" customWidth="1"/>
    <col min="10756" max="10756" width="10.5" style="4" customWidth="1"/>
    <col min="10757" max="10757" width="10.25" style="4" customWidth="1"/>
    <col min="10758" max="10758" width="12.625" style="4" customWidth="1"/>
    <col min="10759" max="10759" width="12.5" style="4" customWidth="1"/>
    <col min="10760" max="10760" width="9" style="4" customWidth="1"/>
    <col min="10761" max="10761" width="7" style="4" customWidth="1"/>
    <col min="10762" max="11009" width="8.875" style="4"/>
    <col min="11010" max="11010" width="9.25" style="4" customWidth="1"/>
    <col min="11011" max="11011" width="10.75" style="4" customWidth="1"/>
    <col min="11012" max="11012" width="10.5" style="4" customWidth="1"/>
    <col min="11013" max="11013" width="10.25" style="4" customWidth="1"/>
    <col min="11014" max="11014" width="12.625" style="4" customWidth="1"/>
    <col min="11015" max="11015" width="12.5" style="4" customWidth="1"/>
    <col min="11016" max="11016" width="9" style="4" customWidth="1"/>
    <col min="11017" max="11017" width="7" style="4" customWidth="1"/>
    <col min="11018" max="11265" width="8.875" style="4"/>
    <col min="11266" max="11266" width="9.25" style="4" customWidth="1"/>
    <col min="11267" max="11267" width="10.75" style="4" customWidth="1"/>
    <col min="11268" max="11268" width="10.5" style="4" customWidth="1"/>
    <col min="11269" max="11269" width="10.25" style="4" customWidth="1"/>
    <col min="11270" max="11270" width="12.625" style="4" customWidth="1"/>
    <col min="11271" max="11271" width="12.5" style="4" customWidth="1"/>
    <col min="11272" max="11272" width="9" style="4" customWidth="1"/>
    <col min="11273" max="11273" width="7" style="4" customWidth="1"/>
    <col min="11274" max="11521" width="8.875" style="4"/>
    <col min="11522" max="11522" width="9.25" style="4" customWidth="1"/>
    <col min="11523" max="11523" width="10.75" style="4" customWidth="1"/>
    <col min="11524" max="11524" width="10.5" style="4" customWidth="1"/>
    <col min="11525" max="11525" width="10.25" style="4" customWidth="1"/>
    <col min="11526" max="11526" width="12.625" style="4" customWidth="1"/>
    <col min="11527" max="11527" width="12.5" style="4" customWidth="1"/>
    <col min="11528" max="11528" width="9" style="4" customWidth="1"/>
    <col min="11529" max="11529" width="7" style="4" customWidth="1"/>
    <col min="11530" max="11777" width="8.875" style="4"/>
    <col min="11778" max="11778" width="9.25" style="4" customWidth="1"/>
    <col min="11779" max="11779" width="10.75" style="4" customWidth="1"/>
    <col min="11780" max="11780" width="10.5" style="4" customWidth="1"/>
    <col min="11781" max="11781" width="10.25" style="4" customWidth="1"/>
    <col min="11782" max="11782" width="12.625" style="4" customWidth="1"/>
    <col min="11783" max="11783" width="12.5" style="4" customWidth="1"/>
    <col min="11784" max="11784" width="9" style="4" customWidth="1"/>
    <col min="11785" max="11785" width="7" style="4" customWidth="1"/>
    <col min="11786" max="12033" width="8.875" style="4"/>
    <col min="12034" max="12034" width="9.25" style="4" customWidth="1"/>
    <col min="12035" max="12035" width="10.75" style="4" customWidth="1"/>
    <col min="12036" max="12036" width="10.5" style="4" customWidth="1"/>
    <col min="12037" max="12037" width="10.25" style="4" customWidth="1"/>
    <col min="12038" max="12038" width="12.625" style="4" customWidth="1"/>
    <col min="12039" max="12039" width="12.5" style="4" customWidth="1"/>
    <col min="12040" max="12040" width="9" style="4" customWidth="1"/>
    <col min="12041" max="12041" width="7" style="4" customWidth="1"/>
    <col min="12042" max="12289" width="8.875" style="4"/>
    <col min="12290" max="12290" width="9.25" style="4" customWidth="1"/>
    <col min="12291" max="12291" width="10.75" style="4" customWidth="1"/>
    <col min="12292" max="12292" width="10.5" style="4" customWidth="1"/>
    <col min="12293" max="12293" width="10.25" style="4" customWidth="1"/>
    <col min="12294" max="12294" width="12.625" style="4" customWidth="1"/>
    <col min="12295" max="12295" width="12.5" style="4" customWidth="1"/>
    <col min="12296" max="12296" width="9" style="4" customWidth="1"/>
    <col min="12297" max="12297" width="7" style="4" customWidth="1"/>
    <col min="12298" max="12545" width="8.875" style="4"/>
    <col min="12546" max="12546" width="9.25" style="4" customWidth="1"/>
    <col min="12547" max="12547" width="10.75" style="4" customWidth="1"/>
    <col min="12548" max="12548" width="10.5" style="4" customWidth="1"/>
    <col min="12549" max="12549" width="10.25" style="4" customWidth="1"/>
    <col min="12550" max="12550" width="12.625" style="4" customWidth="1"/>
    <col min="12551" max="12551" width="12.5" style="4" customWidth="1"/>
    <col min="12552" max="12552" width="9" style="4" customWidth="1"/>
    <col min="12553" max="12553" width="7" style="4" customWidth="1"/>
    <col min="12554" max="12801" width="8.875" style="4"/>
    <col min="12802" max="12802" width="9.25" style="4" customWidth="1"/>
    <col min="12803" max="12803" width="10.75" style="4" customWidth="1"/>
    <col min="12804" max="12804" width="10.5" style="4" customWidth="1"/>
    <col min="12805" max="12805" width="10.25" style="4" customWidth="1"/>
    <col min="12806" max="12806" width="12.625" style="4" customWidth="1"/>
    <col min="12807" max="12807" width="12.5" style="4" customWidth="1"/>
    <col min="12808" max="12808" width="9" style="4" customWidth="1"/>
    <col min="12809" max="12809" width="7" style="4" customWidth="1"/>
    <col min="12810" max="13057" width="8.875" style="4"/>
    <col min="13058" max="13058" width="9.25" style="4" customWidth="1"/>
    <col min="13059" max="13059" width="10.75" style="4" customWidth="1"/>
    <col min="13060" max="13060" width="10.5" style="4" customWidth="1"/>
    <col min="13061" max="13061" width="10.25" style="4" customWidth="1"/>
    <col min="13062" max="13062" width="12.625" style="4" customWidth="1"/>
    <col min="13063" max="13063" width="12.5" style="4" customWidth="1"/>
    <col min="13064" max="13064" width="9" style="4" customWidth="1"/>
    <col min="13065" max="13065" width="7" style="4" customWidth="1"/>
    <col min="13066" max="13313" width="8.875" style="4"/>
    <col min="13314" max="13314" width="9.25" style="4" customWidth="1"/>
    <col min="13315" max="13315" width="10.75" style="4" customWidth="1"/>
    <col min="13316" max="13316" width="10.5" style="4" customWidth="1"/>
    <col min="13317" max="13317" width="10.25" style="4" customWidth="1"/>
    <col min="13318" max="13318" width="12.625" style="4" customWidth="1"/>
    <col min="13319" max="13319" width="12.5" style="4" customWidth="1"/>
    <col min="13320" max="13320" width="9" style="4" customWidth="1"/>
    <col min="13321" max="13321" width="7" style="4" customWidth="1"/>
    <col min="13322" max="13569" width="8.875" style="4"/>
    <col min="13570" max="13570" width="9.25" style="4" customWidth="1"/>
    <col min="13571" max="13571" width="10.75" style="4" customWidth="1"/>
    <col min="13572" max="13572" width="10.5" style="4" customWidth="1"/>
    <col min="13573" max="13573" width="10.25" style="4" customWidth="1"/>
    <col min="13574" max="13574" width="12.625" style="4" customWidth="1"/>
    <col min="13575" max="13575" width="12.5" style="4" customWidth="1"/>
    <col min="13576" max="13576" width="9" style="4" customWidth="1"/>
    <col min="13577" max="13577" width="7" style="4" customWidth="1"/>
    <col min="13578" max="13825" width="8.875" style="4"/>
    <col min="13826" max="13826" width="9.25" style="4" customWidth="1"/>
    <col min="13827" max="13827" width="10.75" style="4" customWidth="1"/>
    <col min="13828" max="13828" width="10.5" style="4" customWidth="1"/>
    <col min="13829" max="13829" width="10.25" style="4" customWidth="1"/>
    <col min="13830" max="13830" width="12.625" style="4" customWidth="1"/>
    <col min="13831" max="13831" width="12.5" style="4" customWidth="1"/>
    <col min="13832" max="13832" width="9" style="4" customWidth="1"/>
    <col min="13833" max="13833" width="7" style="4" customWidth="1"/>
    <col min="13834" max="14081" width="8.875" style="4"/>
    <col min="14082" max="14082" width="9.25" style="4" customWidth="1"/>
    <col min="14083" max="14083" width="10.75" style="4" customWidth="1"/>
    <col min="14084" max="14084" width="10.5" style="4" customWidth="1"/>
    <col min="14085" max="14085" width="10.25" style="4" customWidth="1"/>
    <col min="14086" max="14086" width="12.625" style="4" customWidth="1"/>
    <col min="14087" max="14087" width="12.5" style="4" customWidth="1"/>
    <col min="14088" max="14088" width="9" style="4" customWidth="1"/>
    <col min="14089" max="14089" width="7" style="4" customWidth="1"/>
    <col min="14090" max="14337" width="8.875" style="4"/>
    <col min="14338" max="14338" width="9.25" style="4" customWidth="1"/>
    <col min="14339" max="14339" width="10.75" style="4" customWidth="1"/>
    <col min="14340" max="14340" width="10.5" style="4" customWidth="1"/>
    <col min="14341" max="14341" width="10.25" style="4" customWidth="1"/>
    <col min="14342" max="14342" width="12.625" style="4" customWidth="1"/>
    <col min="14343" max="14343" width="12.5" style="4" customWidth="1"/>
    <col min="14344" max="14344" width="9" style="4" customWidth="1"/>
    <col min="14345" max="14345" width="7" style="4" customWidth="1"/>
    <col min="14346" max="14593" width="8.875" style="4"/>
    <col min="14594" max="14594" width="9.25" style="4" customWidth="1"/>
    <col min="14595" max="14595" width="10.75" style="4" customWidth="1"/>
    <col min="14596" max="14596" width="10.5" style="4" customWidth="1"/>
    <col min="14597" max="14597" width="10.25" style="4" customWidth="1"/>
    <col min="14598" max="14598" width="12.625" style="4" customWidth="1"/>
    <col min="14599" max="14599" width="12.5" style="4" customWidth="1"/>
    <col min="14600" max="14600" width="9" style="4" customWidth="1"/>
    <col min="14601" max="14601" width="7" style="4" customWidth="1"/>
    <col min="14602" max="14849" width="8.875" style="4"/>
    <col min="14850" max="14850" width="9.25" style="4" customWidth="1"/>
    <col min="14851" max="14851" width="10.75" style="4" customWidth="1"/>
    <col min="14852" max="14852" width="10.5" style="4" customWidth="1"/>
    <col min="14853" max="14853" width="10.25" style="4" customWidth="1"/>
    <col min="14854" max="14854" width="12.625" style="4" customWidth="1"/>
    <col min="14855" max="14855" width="12.5" style="4" customWidth="1"/>
    <col min="14856" max="14856" width="9" style="4" customWidth="1"/>
    <col min="14857" max="14857" width="7" style="4" customWidth="1"/>
    <col min="14858" max="15105" width="8.875" style="4"/>
    <col min="15106" max="15106" width="9.25" style="4" customWidth="1"/>
    <col min="15107" max="15107" width="10.75" style="4" customWidth="1"/>
    <col min="15108" max="15108" width="10.5" style="4" customWidth="1"/>
    <col min="15109" max="15109" width="10.25" style="4" customWidth="1"/>
    <col min="15110" max="15110" width="12.625" style="4" customWidth="1"/>
    <col min="15111" max="15111" width="12.5" style="4" customWidth="1"/>
    <col min="15112" max="15112" width="9" style="4" customWidth="1"/>
    <col min="15113" max="15113" width="7" style="4" customWidth="1"/>
    <col min="15114" max="15361" width="8.875" style="4"/>
    <col min="15362" max="15362" width="9.25" style="4" customWidth="1"/>
    <col min="15363" max="15363" width="10.75" style="4" customWidth="1"/>
    <col min="15364" max="15364" width="10.5" style="4" customWidth="1"/>
    <col min="15365" max="15365" width="10.25" style="4" customWidth="1"/>
    <col min="15366" max="15366" width="12.625" style="4" customWidth="1"/>
    <col min="15367" max="15367" width="12.5" style="4" customWidth="1"/>
    <col min="15368" max="15368" width="9" style="4" customWidth="1"/>
    <col min="15369" max="15369" width="7" style="4" customWidth="1"/>
    <col min="15370" max="15617" width="8.875" style="4"/>
    <col min="15618" max="15618" width="9.25" style="4" customWidth="1"/>
    <col min="15619" max="15619" width="10.75" style="4" customWidth="1"/>
    <col min="15620" max="15620" width="10.5" style="4" customWidth="1"/>
    <col min="15621" max="15621" width="10.25" style="4" customWidth="1"/>
    <col min="15622" max="15622" width="12.625" style="4" customWidth="1"/>
    <col min="15623" max="15623" width="12.5" style="4" customWidth="1"/>
    <col min="15624" max="15624" width="9" style="4" customWidth="1"/>
    <col min="15625" max="15625" width="7" style="4" customWidth="1"/>
    <col min="15626" max="15873" width="8.875" style="4"/>
    <col min="15874" max="15874" width="9.25" style="4" customWidth="1"/>
    <col min="15875" max="15875" width="10.75" style="4" customWidth="1"/>
    <col min="15876" max="15876" width="10.5" style="4" customWidth="1"/>
    <col min="15877" max="15877" width="10.25" style="4" customWidth="1"/>
    <col min="15878" max="15878" width="12.625" style="4" customWidth="1"/>
    <col min="15879" max="15879" width="12.5" style="4" customWidth="1"/>
    <col min="15880" max="15880" width="9" style="4" customWidth="1"/>
    <col min="15881" max="15881" width="7" style="4" customWidth="1"/>
    <col min="15882" max="16129" width="8.875" style="4"/>
    <col min="16130" max="16130" width="9.25" style="4" customWidth="1"/>
    <col min="16131" max="16131" width="10.75" style="4" customWidth="1"/>
    <col min="16132" max="16132" width="10.5" style="4" customWidth="1"/>
    <col min="16133" max="16133" width="10.25" style="4" customWidth="1"/>
    <col min="16134" max="16134" width="12.625" style="4" customWidth="1"/>
    <col min="16135" max="16135" width="12.5" style="4" customWidth="1"/>
    <col min="16136" max="16136" width="9" style="4" customWidth="1"/>
    <col min="16137" max="16137" width="7" style="4" customWidth="1"/>
    <col min="16138" max="16384" width="8.875" style="4"/>
  </cols>
  <sheetData>
    <row r="1" spans="2:9" ht="15" customHeight="1"/>
    <row r="2" spans="2:9" ht="24" customHeight="1">
      <c r="B2" s="770" t="s">
        <v>622</v>
      </c>
      <c r="C2" s="770"/>
      <c r="D2" s="770"/>
      <c r="E2" s="770"/>
      <c r="F2" s="770"/>
      <c r="G2" s="770"/>
      <c r="H2" s="770"/>
      <c r="I2" s="770"/>
    </row>
    <row r="3" spans="2:9" ht="22.5" customHeight="1" thickBot="1">
      <c r="B3" s="409" t="s">
        <v>542</v>
      </c>
      <c r="C3" s="410"/>
      <c r="D3" s="410"/>
      <c r="E3" s="410"/>
      <c r="F3" s="410"/>
      <c r="G3" s="410"/>
      <c r="H3" s="410"/>
      <c r="I3" s="410"/>
    </row>
    <row r="4" spans="2:9" s="202" customFormat="1" ht="22.5" customHeight="1" thickBot="1">
      <c r="B4" s="411" t="s">
        <v>543</v>
      </c>
      <c r="C4" s="412" t="s">
        <v>544</v>
      </c>
      <c r="D4" s="413" t="s">
        <v>545</v>
      </c>
      <c r="E4" s="414" t="s">
        <v>546</v>
      </c>
      <c r="F4" s="415" t="s">
        <v>547</v>
      </c>
      <c r="G4" s="415" t="s">
        <v>548</v>
      </c>
      <c r="H4" s="414" t="s">
        <v>549</v>
      </c>
      <c r="I4" s="416" t="s">
        <v>550</v>
      </c>
    </row>
    <row r="5" spans="2:9" ht="22.5" customHeight="1">
      <c r="B5" s="417">
        <v>73001</v>
      </c>
      <c r="C5" s="418" t="s">
        <v>551</v>
      </c>
      <c r="D5" s="419">
        <v>59</v>
      </c>
      <c r="E5" s="420">
        <v>47</v>
      </c>
      <c r="F5" s="420">
        <v>94</v>
      </c>
      <c r="G5" s="420">
        <v>99</v>
      </c>
      <c r="H5" s="421"/>
      <c r="I5" s="422"/>
    </row>
    <row r="6" spans="2:9" ht="22.5" customHeight="1">
      <c r="B6" s="423">
        <v>73002</v>
      </c>
      <c r="C6" s="424" t="s">
        <v>552</v>
      </c>
      <c r="D6" s="425">
        <v>60</v>
      </c>
      <c r="E6" s="426">
        <v>83</v>
      </c>
      <c r="F6" s="426">
        <v>57</v>
      </c>
      <c r="G6" s="426">
        <v>90</v>
      </c>
      <c r="H6" s="427"/>
      <c r="I6" s="428"/>
    </row>
    <row r="7" spans="2:9" ht="22.5" customHeight="1">
      <c r="B7" s="423">
        <v>73003</v>
      </c>
      <c r="C7" s="424" t="s">
        <v>553</v>
      </c>
      <c r="D7" s="425">
        <v>83</v>
      </c>
      <c r="E7" s="426">
        <v>54</v>
      </c>
      <c r="F7" s="426">
        <v>56</v>
      </c>
      <c r="G7" s="426">
        <v>30</v>
      </c>
      <c r="H7" s="427"/>
      <c r="I7" s="428"/>
    </row>
    <row r="8" spans="2:9" ht="22.5" customHeight="1">
      <c r="B8" s="423">
        <v>73004</v>
      </c>
      <c r="C8" s="424" t="s">
        <v>554</v>
      </c>
      <c r="D8" s="425">
        <v>75</v>
      </c>
      <c r="E8" s="426">
        <v>98</v>
      </c>
      <c r="F8" s="426">
        <v>100</v>
      </c>
      <c r="G8" s="426">
        <v>35</v>
      </c>
      <c r="H8" s="427"/>
      <c r="I8" s="428"/>
    </row>
    <row r="9" spans="2:9" ht="22.5" customHeight="1">
      <c r="B9" s="423">
        <v>73005</v>
      </c>
      <c r="C9" s="424" t="s">
        <v>555</v>
      </c>
      <c r="D9" s="425">
        <v>93</v>
      </c>
      <c r="E9" s="426">
        <v>30</v>
      </c>
      <c r="F9" s="426">
        <v>32</v>
      </c>
      <c r="G9" s="426">
        <v>79</v>
      </c>
      <c r="H9" s="427"/>
      <c r="I9" s="428"/>
    </row>
    <row r="10" spans="2:9" ht="22.5" customHeight="1">
      <c r="B10" s="423">
        <v>73006</v>
      </c>
      <c r="C10" s="424" t="s">
        <v>556</v>
      </c>
      <c r="D10" s="425">
        <v>62</v>
      </c>
      <c r="E10" s="426">
        <v>65</v>
      </c>
      <c r="F10" s="426">
        <v>38</v>
      </c>
      <c r="G10" s="426">
        <v>68</v>
      </c>
      <c r="H10" s="427"/>
      <c r="I10" s="428"/>
    </row>
    <row r="11" spans="2:9" ht="22.5" customHeight="1">
      <c r="B11" s="423">
        <v>73007</v>
      </c>
      <c r="C11" s="424" t="s">
        <v>557</v>
      </c>
      <c r="D11" s="425">
        <v>46</v>
      </c>
      <c r="E11" s="426">
        <v>84</v>
      </c>
      <c r="F11" s="426">
        <v>58</v>
      </c>
      <c r="G11" s="426">
        <v>79</v>
      </c>
      <c r="H11" s="427"/>
      <c r="I11" s="428"/>
    </row>
    <row r="12" spans="2:9" ht="22.5" customHeight="1" thickBot="1">
      <c r="B12" s="429">
        <v>73008</v>
      </c>
      <c r="C12" s="430" t="s">
        <v>558</v>
      </c>
      <c r="D12" s="431">
        <v>61</v>
      </c>
      <c r="E12" s="432">
        <v>40</v>
      </c>
      <c r="F12" s="432">
        <v>72</v>
      </c>
      <c r="G12" s="432">
        <v>88</v>
      </c>
      <c r="H12" s="433"/>
      <c r="I12" s="434"/>
    </row>
    <row r="13" spans="2:9" ht="22.5" customHeight="1">
      <c r="B13" s="771" t="s">
        <v>559</v>
      </c>
      <c r="C13" s="772"/>
      <c r="D13" s="435"/>
      <c r="E13" s="436"/>
      <c r="F13" s="436"/>
      <c r="G13" s="436"/>
      <c r="H13" s="436"/>
      <c r="I13" s="437"/>
    </row>
    <row r="14" spans="2:9" ht="22.5" customHeight="1">
      <c r="B14" s="773" t="s">
        <v>560</v>
      </c>
      <c r="C14" s="774"/>
      <c r="D14" s="438"/>
      <c r="E14" s="439"/>
      <c r="F14" s="439"/>
      <c r="G14" s="439"/>
      <c r="H14" s="439"/>
      <c r="I14" s="440"/>
    </row>
    <row r="15" spans="2:9" ht="22.5" customHeight="1" thickBot="1">
      <c r="B15" s="775" t="s">
        <v>561</v>
      </c>
      <c r="C15" s="776"/>
      <c r="D15" s="441"/>
      <c r="E15" s="442"/>
      <c r="F15" s="442"/>
      <c r="G15" s="442"/>
      <c r="H15" s="442"/>
      <c r="I15" s="443"/>
    </row>
    <row r="16" spans="2:9" ht="15" customHeight="1"/>
  </sheetData>
  <mergeCells count="4">
    <mergeCell ref="B2:I2"/>
    <mergeCell ref="B13:C13"/>
    <mergeCell ref="B14:C14"/>
    <mergeCell ref="B15:C15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workbookViewId="0"/>
  </sheetViews>
  <sheetFormatPr defaultColWidth="8.75" defaultRowHeight="16.5"/>
  <cols>
    <col min="1" max="1" width="2.75" style="1" customWidth="1"/>
    <col min="2" max="2" width="9.75" style="1" bestFit="1" customWidth="1"/>
    <col min="3" max="3" width="2.75" style="1" customWidth="1"/>
    <col min="4" max="4" width="14.875" style="1" customWidth="1"/>
    <col min="5" max="5" width="9.375" style="1" customWidth="1"/>
    <col min="6" max="6" width="2.75" style="1" customWidth="1"/>
    <col min="7" max="8" width="9.75" style="1" customWidth="1"/>
    <col min="9" max="16384" width="8.75" style="1"/>
  </cols>
  <sheetData>
    <row r="1" spans="2:8" ht="15" customHeight="1" thickBot="1"/>
    <row r="2" spans="2:8" ht="19.899999999999999" customHeight="1" thickBot="1">
      <c r="B2" s="349" t="s">
        <v>642</v>
      </c>
      <c r="C2" s="673"/>
      <c r="D2" s="687" t="s">
        <v>641</v>
      </c>
      <c r="E2" s="686">
        <f>SUM(B3:B15)</f>
        <v>733</v>
      </c>
      <c r="F2" s="681"/>
      <c r="G2" s="685" t="s">
        <v>640</v>
      </c>
      <c r="H2" s="684" t="s">
        <v>639</v>
      </c>
    </row>
    <row r="3" spans="2:8" ht="19.899999999999999" customHeight="1">
      <c r="B3" s="672">
        <v>36</v>
      </c>
      <c r="C3" s="673"/>
      <c r="D3" s="680" t="s">
        <v>638</v>
      </c>
      <c r="E3" s="683">
        <f>AVERAGE(B3:B15)</f>
        <v>56.384615384615387</v>
      </c>
      <c r="F3" s="681"/>
      <c r="G3" s="672"/>
      <c r="H3" s="672"/>
    </row>
    <row r="4" spans="2:8" ht="19.899999999999999" customHeight="1">
      <c r="B4" s="672">
        <v>49</v>
      </c>
      <c r="C4" s="673"/>
      <c r="D4" s="680" t="s">
        <v>637</v>
      </c>
      <c r="E4" s="682"/>
      <c r="F4" s="681"/>
      <c r="G4" s="672"/>
      <c r="H4" s="672"/>
    </row>
    <row r="5" spans="2:8" ht="19.899999999999999" customHeight="1">
      <c r="B5" s="672">
        <v>38</v>
      </c>
      <c r="C5" s="673"/>
      <c r="D5" s="680" t="s">
        <v>636</v>
      </c>
      <c r="E5" s="679">
        <f>MAX(B3:B15)</f>
        <v>100</v>
      </c>
      <c r="F5" s="681"/>
      <c r="G5" s="672"/>
      <c r="H5" s="672"/>
    </row>
    <row r="6" spans="2:8" ht="19.899999999999999" customHeight="1">
      <c r="B6" s="672">
        <v>100</v>
      </c>
      <c r="C6" s="673"/>
      <c r="D6" s="680" t="s">
        <v>635</v>
      </c>
      <c r="E6" s="679">
        <f>MIN(B3:B15)</f>
        <v>10</v>
      </c>
      <c r="F6" s="674"/>
      <c r="G6" s="672"/>
      <c r="H6" s="672"/>
    </row>
    <row r="7" spans="2:8" ht="19.899999999999999" customHeight="1">
      <c r="B7" s="672">
        <v>98</v>
      </c>
      <c r="C7" s="673"/>
      <c r="D7" s="678">
        <v>3</v>
      </c>
      <c r="E7" s="677"/>
      <c r="F7" s="674"/>
      <c r="G7" s="672"/>
      <c r="H7" s="672"/>
    </row>
    <row r="8" spans="2:8" ht="19.899999999999999" customHeight="1" thickBot="1">
      <c r="B8" s="672">
        <v>73</v>
      </c>
      <c r="C8" s="673"/>
      <c r="D8" s="676">
        <v>3</v>
      </c>
      <c r="E8" s="675"/>
      <c r="F8" s="674"/>
      <c r="G8" s="672"/>
      <c r="H8" s="672"/>
    </row>
    <row r="9" spans="2:8" ht="19.899999999999999" customHeight="1">
      <c r="B9" s="672">
        <v>57</v>
      </c>
      <c r="C9" s="673"/>
      <c r="D9" s="673"/>
      <c r="E9" s="673"/>
      <c r="F9" s="673"/>
      <c r="G9" s="672"/>
      <c r="H9" s="672"/>
    </row>
    <row r="10" spans="2:8" ht="19.899999999999999" customHeight="1">
      <c r="B10" s="672">
        <v>10</v>
      </c>
      <c r="C10" s="673"/>
      <c r="D10" s="673"/>
      <c r="E10" s="673"/>
      <c r="F10" s="673"/>
      <c r="G10" s="672"/>
      <c r="H10" s="672"/>
    </row>
    <row r="11" spans="2:8" ht="15" customHeight="1">
      <c r="B11" s="672">
        <v>62</v>
      </c>
      <c r="G11" s="672"/>
      <c r="H11" s="672"/>
    </row>
    <row r="12" spans="2:8" ht="19.899999999999999" customHeight="1">
      <c r="B12" s="672">
        <v>31</v>
      </c>
      <c r="G12" s="672"/>
      <c r="H12" s="672"/>
    </row>
    <row r="13" spans="2:8" ht="19.899999999999999" customHeight="1">
      <c r="B13" s="672">
        <v>94</v>
      </c>
      <c r="G13" s="672"/>
      <c r="H13" s="672"/>
    </row>
    <row r="14" spans="2:8" ht="19.899999999999999" customHeight="1">
      <c r="B14" s="672">
        <v>20</v>
      </c>
      <c r="G14" s="672"/>
      <c r="H14" s="672"/>
    </row>
    <row r="15" spans="2:8" ht="19.899999999999999" customHeight="1" thickBot="1">
      <c r="B15" s="671">
        <v>65</v>
      </c>
      <c r="G15" s="671"/>
      <c r="H15" s="671"/>
    </row>
    <row r="16" spans="2:8" ht="15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F28"/>
  <sheetViews>
    <sheetView zoomScaleNormal="100" workbookViewId="0"/>
  </sheetViews>
  <sheetFormatPr defaultColWidth="8.75" defaultRowHeight="19.899999999999999" customHeight="1"/>
  <cols>
    <col min="1" max="1" width="2.75" style="49" customWidth="1"/>
    <col min="2" max="2" width="18.75" style="49" customWidth="1"/>
    <col min="3" max="3" width="32.75" style="49" bestFit="1" customWidth="1"/>
    <col min="4" max="4" width="2.75" style="49" customWidth="1"/>
    <col min="5" max="5" width="19.75" style="49" customWidth="1"/>
    <col min="6" max="6" width="26.125" style="49" bestFit="1" customWidth="1"/>
    <col min="7" max="7" width="2.75" style="49" customWidth="1"/>
    <col min="8" max="16384" width="8.75" style="49"/>
  </cols>
  <sheetData>
    <row r="1" spans="2:6" ht="15" customHeight="1" thickBot="1"/>
    <row r="2" spans="2:6" ht="19.899999999999999" customHeight="1">
      <c r="B2" s="50" t="s">
        <v>149</v>
      </c>
      <c r="C2" s="116" t="s">
        <v>540</v>
      </c>
      <c r="E2" s="50" t="s">
        <v>181</v>
      </c>
      <c r="F2" s="406" t="s">
        <v>568</v>
      </c>
    </row>
    <row r="3" spans="2:6" ht="19.899999999999999" customHeight="1">
      <c r="B3" s="53" t="s">
        <v>152</v>
      </c>
      <c r="C3" s="105">
        <f>LEN(C2)</f>
        <v>16</v>
      </c>
      <c r="E3" s="72" t="s">
        <v>182</v>
      </c>
      <c r="F3" s="79" t="s">
        <v>569</v>
      </c>
    </row>
    <row r="4" spans="2:6" ht="19.899999999999999" customHeight="1" thickBot="1">
      <c r="B4" s="57" t="s">
        <v>153</v>
      </c>
      <c r="C4" s="47">
        <f>LENB(C2)</f>
        <v>22</v>
      </c>
      <c r="E4" s="57" t="s">
        <v>567</v>
      </c>
      <c r="F4" s="81" t="str">
        <f>CONCATENATE(F2,F3)</f>
        <v>My name is Linda Wu</v>
      </c>
    </row>
    <row r="5" spans="2:6" ht="15" customHeight="1" thickBot="1"/>
    <row r="6" spans="2:6" ht="19.899999999999999" customHeight="1">
      <c r="B6" s="50" t="s">
        <v>157</v>
      </c>
      <c r="C6" s="133" t="s">
        <v>179</v>
      </c>
      <c r="E6" s="50" t="s">
        <v>157</v>
      </c>
      <c r="F6" s="99" t="s">
        <v>179</v>
      </c>
    </row>
    <row r="7" spans="2:6" ht="19.899999999999999" customHeight="1">
      <c r="B7" s="62" t="s">
        <v>158</v>
      </c>
      <c r="C7" s="108">
        <v>11</v>
      </c>
      <c r="E7" s="72" t="s">
        <v>163</v>
      </c>
      <c r="F7" s="109">
        <v>3</v>
      </c>
    </row>
    <row r="8" spans="2:6" ht="19.899999999999999" customHeight="1">
      <c r="B8" s="53" t="s">
        <v>155</v>
      </c>
      <c r="C8" s="110" t="str">
        <f>LEFT(C6,C7)</f>
        <v>吳琳達 is Lind</v>
      </c>
      <c r="E8" s="62" t="s">
        <v>158</v>
      </c>
      <c r="F8" s="108">
        <v>9</v>
      </c>
    </row>
    <row r="9" spans="2:6" ht="19.899999999999999" customHeight="1">
      <c r="B9" s="68" t="s">
        <v>626</v>
      </c>
      <c r="C9" s="134" t="str">
        <f>LEFTB(C6,C7)</f>
        <v>吳琳達 is L</v>
      </c>
      <c r="E9" s="53" t="s">
        <v>161</v>
      </c>
      <c r="F9" s="110" t="str">
        <f>MID(F6,F7,F8)</f>
        <v>達 is Lind</v>
      </c>
    </row>
    <row r="10" spans="2:6" ht="19.899999999999999" customHeight="1" thickBot="1">
      <c r="B10" s="68" t="s">
        <v>159</v>
      </c>
      <c r="C10" s="134" t="str">
        <f>RIGHT(C6,C7)</f>
        <v>Linda Wu, 讚</v>
      </c>
      <c r="E10" s="57" t="s">
        <v>162</v>
      </c>
      <c r="F10" s="100" t="str">
        <f>MIDB(F6,F7,F8)</f>
        <v>琳達 is L</v>
      </c>
    </row>
    <row r="11" spans="2:6" ht="19.899999999999999" customHeight="1" thickBot="1">
      <c r="B11" s="57" t="s">
        <v>160</v>
      </c>
      <c r="C11" s="135" t="str">
        <f>RIGHTB(C6,C7)</f>
        <v>inda Wu, 讚</v>
      </c>
    </row>
    <row r="12" spans="2:6" ht="15" customHeight="1" thickBot="1"/>
    <row r="13" spans="2:6" ht="19.899999999999999" customHeight="1">
      <c r="B13" s="88" t="s">
        <v>173</v>
      </c>
      <c r="C13" s="132" t="s">
        <v>177</v>
      </c>
      <c r="E13" s="50" t="s">
        <v>241</v>
      </c>
      <c r="F13" s="116" t="s">
        <v>242</v>
      </c>
    </row>
    <row r="14" spans="2:6" ht="19.899999999999999" customHeight="1">
      <c r="B14" s="89" t="s">
        <v>174</v>
      </c>
      <c r="C14" s="130" t="s">
        <v>150</v>
      </c>
      <c r="E14" s="68" t="s">
        <v>243</v>
      </c>
      <c r="F14" s="106" t="str">
        <f>TRIM(F13)</f>
        <v>I am Linda</v>
      </c>
    </row>
    <row r="15" spans="2:6" ht="19.899999999999999" customHeight="1">
      <c r="B15" s="89" t="s">
        <v>175</v>
      </c>
      <c r="C15" s="130" t="s">
        <v>183</v>
      </c>
      <c r="E15" s="68" t="s">
        <v>250</v>
      </c>
      <c r="F15" s="106" t="str">
        <f>UPPER(F13)</f>
        <v xml:space="preserve">I AM LINDA   </v>
      </c>
    </row>
    <row r="16" spans="2:6" ht="19.899999999999999" customHeight="1">
      <c r="B16" s="89" t="s">
        <v>176</v>
      </c>
      <c r="C16" s="131"/>
      <c r="E16" s="68" t="s">
        <v>251</v>
      </c>
      <c r="F16" s="106" t="str">
        <f>LOWER(F13)</f>
        <v xml:space="preserve">i am linda   </v>
      </c>
    </row>
    <row r="17" spans="2:6" ht="19.899999999999999" customHeight="1" thickBot="1">
      <c r="B17" s="57" t="s">
        <v>184</v>
      </c>
      <c r="C17" s="136" t="str">
        <f>SUBSTITUTE(C13,C14,C15)</f>
        <v>I am Debby, Debby means beautiful girl!</v>
      </c>
      <c r="E17" s="57" t="s">
        <v>252</v>
      </c>
      <c r="F17" s="47" t="str">
        <f>PROPER(F13)</f>
        <v xml:space="preserve">I Am Linda   </v>
      </c>
    </row>
    <row r="18" spans="2:6" ht="15" customHeight="1" thickBot="1"/>
    <row r="19" spans="2:6" ht="19.899999999999999" customHeight="1">
      <c r="B19" s="88" t="s">
        <v>229</v>
      </c>
      <c r="C19" s="132" t="s">
        <v>230</v>
      </c>
      <c r="E19" s="50" t="s">
        <v>237</v>
      </c>
      <c r="F19" s="133" t="s">
        <v>238</v>
      </c>
    </row>
    <row r="20" spans="2:6" ht="19.899999999999999" customHeight="1">
      <c r="B20" s="89" t="s">
        <v>231</v>
      </c>
      <c r="C20" s="130">
        <v>8</v>
      </c>
      <c r="E20" s="72" t="s">
        <v>239</v>
      </c>
      <c r="F20" s="79" t="s">
        <v>238</v>
      </c>
    </row>
    <row r="21" spans="2:6" ht="19.899999999999999" customHeight="1" thickBot="1">
      <c r="B21" s="62" t="s">
        <v>232</v>
      </c>
      <c r="C21" s="137">
        <v>5</v>
      </c>
      <c r="E21" s="57" t="s">
        <v>240</v>
      </c>
      <c r="F21" s="81" t="b">
        <f>EXACT(F19,F20)</f>
        <v>1</v>
      </c>
    </row>
    <row r="22" spans="2:6" ht="19.899999999999999" customHeight="1">
      <c r="B22" s="89" t="s">
        <v>233</v>
      </c>
      <c r="C22" s="131" t="s">
        <v>234</v>
      </c>
    </row>
    <row r="23" spans="2:6" ht="19.899999999999999" customHeight="1">
      <c r="B23" s="68" t="s">
        <v>235</v>
      </c>
      <c r="C23" s="138" t="str">
        <f>REPLACE(C19,C20,C21,C22)</f>
        <v>吳琳達 is Debby Wu, 讚</v>
      </c>
    </row>
    <row r="24" spans="2:6" ht="19.899999999999999" customHeight="1" thickBot="1">
      <c r="B24" s="57" t="s">
        <v>236</v>
      </c>
      <c r="C24" s="139" t="str">
        <f>REPLACEB(C19,C20,C21,C22)</f>
        <v>吳琳達 Debbynda Wu, 讚</v>
      </c>
    </row>
    <row r="25" spans="2:6" ht="15" customHeight="1" thickBot="1"/>
    <row r="26" spans="2:6" ht="19.899999999999999" customHeight="1">
      <c r="B26" s="50" t="s">
        <v>149</v>
      </c>
      <c r="C26" s="116" t="s">
        <v>255</v>
      </c>
      <c r="E26" s="50" t="s">
        <v>244</v>
      </c>
      <c r="F26" s="133" t="s">
        <v>245</v>
      </c>
    </row>
    <row r="27" spans="2:6" ht="19.899999999999999" customHeight="1">
      <c r="B27" s="53" t="s">
        <v>253</v>
      </c>
      <c r="C27" s="105" t="str">
        <f>ASC(C26)</f>
        <v>Linda is Linda</v>
      </c>
      <c r="E27" s="72" t="s">
        <v>246</v>
      </c>
      <c r="F27" s="79">
        <v>3</v>
      </c>
    </row>
    <row r="28" spans="2:6" ht="19.899999999999999" customHeight="1" thickBot="1">
      <c r="B28" s="57" t="s">
        <v>254</v>
      </c>
      <c r="C28" s="47" t="str">
        <f>DBCS(C26)</f>
        <v>Ｌｉｎｄａ　ｉｓ　Ｌｉｎｄａ</v>
      </c>
      <c r="E28" s="57" t="s">
        <v>247</v>
      </c>
      <c r="F28" s="81" t="str">
        <f>REPT(F26,F27)</f>
        <v xml:space="preserve">^_^ | ^_^ | ^_^ | </v>
      </c>
    </row>
  </sheetData>
  <phoneticPr fontId="3" type="noConversion"/>
  <printOptions horizont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/>
  </sheetViews>
  <sheetFormatPr defaultColWidth="8.75" defaultRowHeight="16.5"/>
  <cols>
    <col min="1" max="1" width="8.75" style="1"/>
    <col min="2" max="7" width="7.75" style="1" customWidth="1"/>
    <col min="8" max="16384" width="8.75" style="1"/>
  </cols>
  <sheetData>
    <row r="2" spans="2:10" ht="19.899999999999999" customHeight="1" thickBot="1"/>
    <row r="3" spans="2:10" ht="19.899999999999999" customHeight="1" thickBot="1">
      <c r="B3" s="688">
        <v>1</v>
      </c>
      <c r="C3" s="689">
        <v>2</v>
      </c>
      <c r="D3" s="689">
        <v>3</v>
      </c>
      <c r="E3" s="689" t="s">
        <v>643</v>
      </c>
      <c r="F3" s="689" t="s">
        <v>644</v>
      </c>
      <c r="G3" s="690" t="s">
        <v>645</v>
      </c>
      <c r="I3" s="694">
        <v>2</v>
      </c>
    </row>
    <row r="4" spans="2:10" ht="19.899999999999999" customHeight="1">
      <c r="B4" s="691"/>
      <c r="C4" s="691"/>
      <c r="D4" s="691"/>
      <c r="E4" s="691"/>
      <c r="F4" s="691"/>
      <c r="G4" s="691"/>
    </row>
    <row r="5" spans="2:10" ht="19.899999999999999" customHeight="1">
      <c r="B5" s="693">
        <f>--AND(B3=1,D3=3,F3="B")</f>
        <v>1</v>
      </c>
      <c r="C5" s="692" t="s">
        <v>646</v>
      </c>
      <c r="D5" s="691"/>
      <c r="E5" s="691"/>
      <c r="F5" s="691"/>
      <c r="G5" s="691"/>
      <c r="I5" s="693">
        <f>--OR(I3={1,4,9})</f>
        <v>0</v>
      </c>
      <c r="J5" s="692" t="s">
        <v>650</v>
      </c>
    </row>
    <row r="6" spans="2:10" ht="19.899999999999999" customHeight="1">
      <c r="B6" s="693">
        <f>(B3=1)*(D3=3)*(F3="B")</f>
        <v>1</v>
      </c>
      <c r="C6" s="692" t="s">
        <v>647</v>
      </c>
      <c r="D6" s="691"/>
      <c r="E6" s="691"/>
      <c r="F6" s="691"/>
      <c r="G6" s="691"/>
    </row>
    <row r="7" spans="2:10">
      <c r="B7" s="693">
        <f>--OR(B3=1,D3=3,F3="B")</f>
        <v>1</v>
      </c>
      <c r="C7" s="692" t="s">
        <v>648</v>
      </c>
      <c r="D7" s="691"/>
      <c r="E7" s="691"/>
      <c r="F7" s="691"/>
      <c r="G7" s="691"/>
    </row>
    <row r="8" spans="2:10">
      <c r="B8" s="693">
        <f>SIGN((B3=1)+(D3=3)+(F3="B"))</f>
        <v>1</v>
      </c>
      <c r="C8" s="692" t="s">
        <v>649</v>
      </c>
      <c r="D8" s="691"/>
      <c r="E8" s="691"/>
      <c r="F8" s="691"/>
      <c r="G8" s="691"/>
    </row>
    <row r="9" spans="2:10">
      <c r="B9" s="691"/>
      <c r="C9" s="691"/>
      <c r="D9" s="691"/>
      <c r="E9" s="691"/>
      <c r="F9" s="691"/>
      <c r="G9" s="691"/>
    </row>
    <row r="10" spans="2:10">
      <c r="B10" s="691"/>
      <c r="C10" s="691"/>
      <c r="D10" s="691"/>
      <c r="E10" s="691"/>
      <c r="F10" s="691"/>
      <c r="G10" s="691"/>
    </row>
    <row r="11" spans="2:10">
      <c r="B11" s="691"/>
      <c r="C11" s="691"/>
      <c r="D11" s="691"/>
      <c r="E11" s="691"/>
      <c r="F11" s="691"/>
      <c r="G11" s="691"/>
    </row>
    <row r="12" spans="2:10">
      <c r="B12" s="691"/>
      <c r="C12" s="691"/>
      <c r="D12" s="691"/>
      <c r="E12" s="691"/>
      <c r="F12" s="691"/>
      <c r="G12" s="691"/>
    </row>
    <row r="13" spans="2:10">
      <c r="B13" s="691"/>
      <c r="C13" s="691"/>
      <c r="D13" s="691"/>
      <c r="E13" s="691"/>
      <c r="F13" s="691"/>
      <c r="G13" s="691"/>
    </row>
    <row r="14" spans="2:10">
      <c r="B14" s="691"/>
      <c r="C14" s="691"/>
      <c r="D14" s="691"/>
      <c r="E14" s="691"/>
      <c r="F14" s="691"/>
      <c r="G14" s="691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B1:G94"/>
  <sheetViews>
    <sheetView workbookViewId="0"/>
  </sheetViews>
  <sheetFormatPr defaultColWidth="8.75" defaultRowHeight="19.899999999999999" customHeight="1"/>
  <cols>
    <col min="1" max="1" width="2.75" style="49" customWidth="1"/>
    <col min="2" max="2" width="12.75" style="49" customWidth="1"/>
    <col min="3" max="3" width="16.75" style="49" customWidth="1"/>
    <col min="4" max="6" width="12.75" style="49" customWidth="1"/>
    <col min="7" max="7" width="2.75" style="49" customWidth="1"/>
    <col min="8" max="12" width="16.75" style="49" customWidth="1"/>
    <col min="13" max="16384" width="8.75" style="49"/>
  </cols>
  <sheetData>
    <row r="1" spans="2:6" ht="15" customHeight="1" thickBot="1"/>
    <row r="2" spans="2:6" ht="19.899999999999999" customHeight="1" thickBot="1">
      <c r="B2" s="101" t="s">
        <v>196</v>
      </c>
      <c r="C2" s="102">
        <f ca="1">NOW()</f>
        <v>41731.363091782405</v>
      </c>
      <c r="D2" s="103">
        <f ca="1">NOW()</f>
        <v>41731.363091782405</v>
      </c>
      <c r="E2" s="801">
        <f ca="1">NOW()</f>
        <v>41731.363091782405</v>
      </c>
      <c r="F2" s="802"/>
    </row>
    <row r="3" spans="2:6" ht="15" customHeight="1" thickBot="1"/>
    <row r="4" spans="2:6" ht="19.899999999999999" customHeight="1">
      <c r="B4" s="50" t="s">
        <v>197</v>
      </c>
      <c r="C4" s="406">
        <v>2011</v>
      </c>
      <c r="E4" s="50" t="s">
        <v>202</v>
      </c>
      <c r="F4" s="104">
        <f ca="1">TODAY()</f>
        <v>41731</v>
      </c>
    </row>
    <row r="5" spans="2:6" ht="19.899999999999999" customHeight="1">
      <c r="B5" s="62" t="s">
        <v>198</v>
      </c>
      <c r="C5" s="111">
        <v>10</v>
      </c>
      <c r="E5" s="53" t="s">
        <v>201</v>
      </c>
      <c r="F5" s="105">
        <f ca="1">YEAR(F4)</f>
        <v>2014</v>
      </c>
    </row>
    <row r="6" spans="2:6" ht="19.899999999999999" customHeight="1">
      <c r="B6" s="62" t="s">
        <v>199</v>
      </c>
      <c r="C6" s="407">
        <v>10</v>
      </c>
      <c r="E6" s="68" t="s">
        <v>203</v>
      </c>
      <c r="F6" s="106">
        <f ca="1">MONTH(F4)</f>
        <v>4</v>
      </c>
    </row>
    <row r="7" spans="2:6" ht="19.899999999999999" customHeight="1" thickBot="1">
      <c r="B7" s="57" t="s">
        <v>200</v>
      </c>
      <c r="C7" s="112">
        <f>DATE(C4,C5,C6)</f>
        <v>40826</v>
      </c>
      <c r="E7" s="57" t="s">
        <v>204</v>
      </c>
      <c r="F7" s="47">
        <f ca="1">DAY(F4)</f>
        <v>2</v>
      </c>
    </row>
    <row r="8" spans="2:6" ht="15" customHeight="1" thickBot="1"/>
    <row r="9" spans="2:6" ht="19.899999999999999" customHeight="1">
      <c r="B9" s="50" t="s">
        <v>202</v>
      </c>
      <c r="C9" s="114">
        <v>40825</v>
      </c>
    </row>
    <row r="10" spans="2:6" ht="19.899999999999999" customHeight="1">
      <c r="B10" s="62" t="s">
        <v>205</v>
      </c>
      <c r="C10" s="407">
        <v>1</v>
      </c>
    </row>
    <row r="11" spans="2:6" ht="19.899999999999999" customHeight="1" thickBot="1">
      <c r="B11" s="57" t="s">
        <v>206</v>
      </c>
      <c r="C11" s="115">
        <f>WEEKDAY(C9,C10)</f>
        <v>1</v>
      </c>
    </row>
    <row r="12" spans="2:6" ht="15" customHeight="1" thickBot="1"/>
    <row r="13" spans="2:6" ht="19.899999999999999" customHeight="1">
      <c r="B13" s="50" t="s">
        <v>208</v>
      </c>
      <c r="C13" s="406">
        <v>11</v>
      </c>
      <c r="E13" s="50" t="s">
        <v>211</v>
      </c>
      <c r="F13" s="107">
        <f ca="1">NOW()</f>
        <v>41731.363091782405</v>
      </c>
    </row>
    <row r="14" spans="2:6" ht="19.899999999999999" customHeight="1">
      <c r="B14" s="62" t="s">
        <v>209</v>
      </c>
      <c r="C14" s="111">
        <v>11</v>
      </c>
      <c r="E14" s="53" t="s">
        <v>212</v>
      </c>
      <c r="F14" s="105">
        <f ca="1">HOUR(F13)</f>
        <v>8</v>
      </c>
    </row>
    <row r="15" spans="2:6" ht="19.899999999999999" customHeight="1">
      <c r="B15" s="62" t="s">
        <v>210</v>
      </c>
      <c r="C15" s="407">
        <v>11</v>
      </c>
      <c r="E15" s="68" t="s">
        <v>213</v>
      </c>
      <c r="F15" s="106">
        <f ca="1">MINUTE(F13)</f>
        <v>42</v>
      </c>
    </row>
    <row r="16" spans="2:6" ht="19.899999999999999" customHeight="1" thickBot="1">
      <c r="B16" s="57" t="s">
        <v>207</v>
      </c>
      <c r="C16" s="113">
        <f>TIME(C13,C14,C15)</f>
        <v>0.46609953703703705</v>
      </c>
      <c r="E16" s="57" t="s">
        <v>214</v>
      </c>
      <c r="F16" s="47">
        <f ca="1">SECOND(F13)</f>
        <v>51</v>
      </c>
    </row>
    <row r="17" ht="15" customHeight="1"/>
    <row r="40" spans="2:7" ht="19.899999999999999" customHeight="1" thickBot="1"/>
    <row r="41" spans="2:7" ht="19.899999999999999" customHeight="1">
      <c r="B41" s="50" t="s">
        <v>149</v>
      </c>
      <c r="C41" s="51" t="s">
        <v>154</v>
      </c>
      <c r="D41" s="52" t="s">
        <v>178</v>
      </c>
      <c r="E41" s="97" t="s">
        <v>179</v>
      </c>
    </row>
    <row r="42" spans="2:7" ht="19.899999999999999" customHeight="1">
      <c r="B42" s="53" t="s">
        <v>152</v>
      </c>
      <c r="C42" s="54">
        <f>LEN(C41)</f>
        <v>10</v>
      </c>
      <c r="D42" s="55">
        <f>LEN(D41)</f>
        <v>4</v>
      </c>
      <c r="E42" s="56">
        <f>LEN(E41)</f>
        <v>18</v>
      </c>
    </row>
    <row r="43" spans="2:7" ht="19.899999999999999" customHeight="1" thickBot="1">
      <c r="B43" s="57" t="s">
        <v>153</v>
      </c>
      <c r="C43" s="58">
        <f>LENB(C41)</f>
        <v>10</v>
      </c>
      <c r="D43" s="59">
        <f>LENB(D41)</f>
        <v>8</v>
      </c>
      <c r="E43" s="60">
        <f>LENB(E41)</f>
        <v>22</v>
      </c>
    </row>
    <row r="44" spans="2:7" ht="19.899999999999999" customHeight="1" thickBot="1"/>
    <row r="45" spans="2:7" ht="19.899999999999999" customHeight="1">
      <c r="B45" s="50" t="s">
        <v>149</v>
      </c>
      <c r="C45" s="61" t="s">
        <v>179</v>
      </c>
      <c r="D45" s="96" t="s">
        <v>179</v>
      </c>
      <c r="E45" s="96" t="s">
        <v>179</v>
      </c>
      <c r="F45" s="779" t="s">
        <v>179</v>
      </c>
      <c r="G45" s="780"/>
    </row>
    <row r="46" spans="2:7" ht="19.899999999999999" customHeight="1">
      <c r="B46" s="62" t="s">
        <v>158</v>
      </c>
      <c r="C46" s="63">
        <v>0</v>
      </c>
      <c r="D46" s="64"/>
      <c r="E46" s="64">
        <v>7</v>
      </c>
      <c r="F46" s="781">
        <v>30</v>
      </c>
      <c r="G46" s="782"/>
    </row>
    <row r="47" spans="2:7" ht="19.899999999999999" customHeight="1">
      <c r="B47" s="53" t="s">
        <v>155</v>
      </c>
      <c r="C47" s="54" t="str">
        <f>LEFT(C45,C46)</f>
        <v/>
      </c>
      <c r="D47" s="66" t="str">
        <f>LEFT(D45)</f>
        <v>吳</v>
      </c>
      <c r="E47" s="66" t="str">
        <f>LEFT(E45,E46)</f>
        <v xml:space="preserve">吳琳達 is </v>
      </c>
      <c r="F47" s="783" t="str">
        <f>LEFT(F45,F46)</f>
        <v>吳琳達 is Linda Wu, 讚</v>
      </c>
      <c r="G47" s="784"/>
    </row>
    <row r="48" spans="2:7" ht="19.899999999999999" customHeight="1">
      <c r="B48" s="68" t="s">
        <v>156</v>
      </c>
      <c r="C48" s="69" t="str">
        <f>LEFTB(C45,C46)</f>
        <v/>
      </c>
      <c r="D48" s="70" t="str">
        <f>LEFTB(D45)</f>
        <v xml:space="preserve"> </v>
      </c>
      <c r="E48" s="71" t="str">
        <f>LEFTB(E45,E46)</f>
        <v xml:space="preserve">吳琳達 </v>
      </c>
      <c r="F48" s="785" t="str">
        <f>LEFTB(F45,F46)</f>
        <v>吳琳達 is Linda Wu, 讚</v>
      </c>
      <c r="G48" s="786"/>
    </row>
    <row r="49" spans="2:7" ht="19.899999999999999" customHeight="1">
      <c r="B49" s="68" t="s">
        <v>159</v>
      </c>
      <c r="C49" s="69" t="str">
        <f>RIGHT(C45,C46)</f>
        <v/>
      </c>
      <c r="D49" s="71" t="str">
        <f>RIGHT(D45)</f>
        <v>讚</v>
      </c>
      <c r="E49" s="71" t="str">
        <f>RIGHT(E45,E46)</f>
        <v>a Wu, 讚</v>
      </c>
      <c r="F49" s="785" t="str">
        <f>RIGHT(F45,F46)</f>
        <v>吳琳達 is Linda Wu, 讚</v>
      </c>
      <c r="G49" s="786"/>
    </row>
    <row r="50" spans="2:7" ht="19.899999999999999" customHeight="1" thickBot="1">
      <c r="B50" s="57" t="s">
        <v>160</v>
      </c>
      <c r="C50" s="58" t="str">
        <f>RIGHTB(C45,C46)</f>
        <v/>
      </c>
      <c r="D50" s="59" t="str">
        <f>RIGHTB(D45)</f>
        <v xml:space="preserve"> </v>
      </c>
      <c r="E50" s="94" t="str">
        <f>RIGHTB(E45,E46)</f>
        <v xml:space="preserve"> Wu, 讚</v>
      </c>
      <c r="F50" s="787" t="str">
        <f>RIGHTB(F45,F46)</f>
        <v>吳琳達 is Linda Wu, 讚</v>
      </c>
      <c r="G50" s="788"/>
    </row>
    <row r="51" spans="2:7" ht="19.899999999999999" customHeight="1" thickBot="1"/>
    <row r="52" spans="2:7" ht="19.899999999999999" customHeight="1">
      <c r="B52" s="50" t="s">
        <v>149</v>
      </c>
      <c r="C52" s="61" t="s">
        <v>179</v>
      </c>
      <c r="D52" s="96" t="s">
        <v>179</v>
      </c>
      <c r="E52" s="97" t="s">
        <v>179</v>
      </c>
    </row>
    <row r="53" spans="2:7" ht="19.899999999999999" customHeight="1">
      <c r="B53" s="72" t="s">
        <v>163</v>
      </c>
      <c r="C53" s="73">
        <v>30</v>
      </c>
      <c r="D53" s="74">
        <v>4</v>
      </c>
      <c r="E53" s="75">
        <v>5</v>
      </c>
    </row>
    <row r="54" spans="2:7" ht="19.899999999999999" customHeight="1">
      <c r="B54" s="62" t="s">
        <v>158</v>
      </c>
      <c r="C54" s="63">
        <v>5</v>
      </c>
      <c r="D54" s="64">
        <v>10</v>
      </c>
      <c r="E54" s="65">
        <v>25</v>
      </c>
    </row>
    <row r="55" spans="2:7" ht="19.899999999999999" customHeight="1">
      <c r="B55" s="53" t="s">
        <v>161</v>
      </c>
      <c r="C55" s="76" t="str">
        <f>MID(C52,C53,C54)</f>
        <v/>
      </c>
      <c r="D55" s="66" t="str">
        <f>MID(D52,D53,D54)</f>
        <v xml:space="preserve"> is Linda </v>
      </c>
      <c r="E55" s="67" t="str">
        <f>MID(E52,E53,E54)</f>
        <v>is Linda Wu, 讚</v>
      </c>
    </row>
    <row r="56" spans="2:7" ht="19.899999999999999" customHeight="1" thickBot="1">
      <c r="B56" s="57" t="s">
        <v>162</v>
      </c>
      <c r="C56" s="77" t="str">
        <f>MIDB(C52,C53,C54)</f>
        <v/>
      </c>
      <c r="D56" s="94" t="str">
        <f>MIDB(D52,D53,D54)</f>
        <v xml:space="preserve"> 達 is Lin</v>
      </c>
      <c r="E56" s="95" t="str">
        <f>MIDB(E52,E53,E54)</f>
        <v>達 is Linda Wu, 讚</v>
      </c>
    </row>
    <row r="57" spans="2:7" ht="19.899999999999999" customHeight="1" thickBot="1"/>
    <row r="58" spans="2:7" ht="19.899999999999999" customHeight="1">
      <c r="B58" s="87" t="s">
        <v>149</v>
      </c>
      <c r="C58" s="789" t="s">
        <v>180</v>
      </c>
      <c r="D58" s="790"/>
    </row>
    <row r="59" spans="2:7" ht="19.899999999999999" customHeight="1">
      <c r="B59" s="68" t="s">
        <v>164</v>
      </c>
      <c r="C59" s="791" t="str">
        <f>LOWER(C58)</f>
        <v>琳達(linda_wu),good-bye</v>
      </c>
      <c r="D59" s="786"/>
    </row>
    <row r="60" spans="2:7" ht="19.899999999999999" customHeight="1">
      <c r="B60" s="68" t="s">
        <v>165</v>
      </c>
      <c r="C60" s="791" t="str">
        <f>UPPER(C58)</f>
        <v>琳達(LINDA_WU),GOOD-BYE</v>
      </c>
      <c r="D60" s="786"/>
    </row>
    <row r="61" spans="2:7" ht="19.899999999999999" customHeight="1" thickBot="1">
      <c r="B61" s="57" t="s">
        <v>166</v>
      </c>
      <c r="C61" s="792" t="str">
        <f>PROPER(C58)</f>
        <v>琳達(Linda_Wu),Good-Bye</v>
      </c>
      <c r="D61" s="793"/>
    </row>
    <row r="62" spans="2:7" ht="19.899999999999999" customHeight="1" thickBot="1"/>
    <row r="63" spans="2:7" ht="19.899999999999999" customHeight="1">
      <c r="B63" s="50" t="s">
        <v>181</v>
      </c>
      <c r="C63" s="61" t="s">
        <v>154</v>
      </c>
      <c r="D63" s="98" t="s">
        <v>154</v>
      </c>
    </row>
    <row r="64" spans="2:7" ht="19.899999999999999" customHeight="1">
      <c r="B64" s="72" t="s">
        <v>182</v>
      </c>
      <c r="C64" s="78" t="s">
        <v>154</v>
      </c>
      <c r="D64" s="79" t="s">
        <v>168</v>
      </c>
    </row>
    <row r="65" spans="2:6" ht="19.899999999999999" customHeight="1" thickBot="1">
      <c r="B65" s="57" t="s">
        <v>167</v>
      </c>
      <c r="C65" s="80" t="b">
        <f>EXACT(C63,C64)</f>
        <v>1</v>
      </c>
      <c r="D65" s="81" t="b">
        <f>EXACT(D63,D64)</f>
        <v>0</v>
      </c>
    </row>
    <row r="66" spans="2:6" ht="19.899999999999999" customHeight="1" thickBot="1"/>
    <row r="67" spans="2:6" ht="19.899999999999999" customHeight="1">
      <c r="B67" s="50" t="s">
        <v>149</v>
      </c>
      <c r="C67" s="51" t="s">
        <v>172</v>
      </c>
      <c r="D67" s="82" t="s">
        <v>170</v>
      </c>
      <c r="E67" s="97" t="s">
        <v>171</v>
      </c>
    </row>
    <row r="68" spans="2:6" ht="19.899999999999999" customHeight="1" thickBot="1">
      <c r="B68" s="57" t="s">
        <v>169</v>
      </c>
      <c r="C68" s="58" t="str">
        <f>TRIM(C67)</f>
        <v>I am Linda</v>
      </c>
      <c r="D68" s="94" t="str">
        <f>TRIM(D67)</f>
        <v>我 是 琳 達</v>
      </c>
      <c r="E68" s="60" t="str">
        <f>TRIM(E67)</f>
        <v>I am Linda , YA!</v>
      </c>
    </row>
    <row r="69" spans="2:6" ht="19.899999999999999" customHeight="1" thickBot="1"/>
    <row r="70" spans="2:6" ht="19.899999999999999" customHeight="1">
      <c r="B70" s="88" t="s">
        <v>173</v>
      </c>
      <c r="C70" s="777" t="s">
        <v>177</v>
      </c>
      <c r="D70" s="777"/>
      <c r="E70" s="777" t="s">
        <v>177</v>
      </c>
      <c r="F70" s="778"/>
    </row>
    <row r="71" spans="2:6" ht="19.899999999999999" customHeight="1">
      <c r="B71" s="89" t="s">
        <v>174</v>
      </c>
      <c r="C71" s="794" t="s">
        <v>150</v>
      </c>
      <c r="D71" s="794"/>
      <c r="E71" s="794" t="s">
        <v>150</v>
      </c>
      <c r="F71" s="795"/>
    </row>
    <row r="72" spans="2:6" ht="19.899999999999999" customHeight="1">
      <c r="B72" s="89" t="s">
        <v>175</v>
      </c>
      <c r="C72" s="794" t="s">
        <v>183</v>
      </c>
      <c r="D72" s="794"/>
      <c r="E72" s="794" t="s">
        <v>183</v>
      </c>
      <c r="F72" s="795"/>
    </row>
    <row r="73" spans="2:6" ht="19.899999999999999" customHeight="1">
      <c r="B73" s="89" t="s">
        <v>176</v>
      </c>
      <c r="C73" s="796"/>
      <c r="D73" s="796"/>
      <c r="E73" s="796">
        <v>2</v>
      </c>
      <c r="F73" s="797"/>
    </row>
    <row r="74" spans="2:6" ht="19.899999999999999" customHeight="1" thickBot="1">
      <c r="B74" s="57" t="s">
        <v>184</v>
      </c>
      <c r="C74" s="807" t="str">
        <f>SUBSTITUTE(C70,C71,C72)</f>
        <v>I am Debby, Debby means beautiful girl!</v>
      </c>
      <c r="D74" s="808"/>
      <c r="E74" s="808" t="str">
        <f>SUBSTITUTE(E70,E71,E72,E73)</f>
        <v>I am Linda, Debby means beautiful girl!</v>
      </c>
      <c r="F74" s="809"/>
    </row>
    <row r="75" spans="2:6" ht="19.899999999999999" customHeight="1" thickBot="1"/>
    <row r="76" spans="2:6" ht="19.899999999999999" customHeight="1">
      <c r="B76" s="88" t="s">
        <v>185</v>
      </c>
      <c r="C76" s="777" t="s">
        <v>179</v>
      </c>
      <c r="D76" s="777"/>
      <c r="E76" s="777" t="s">
        <v>179</v>
      </c>
      <c r="F76" s="778"/>
    </row>
    <row r="77" spans="2:6" ht="19.899999999999999" customHeight="1">
      <c r="B77" s="89" t="s">
        <v>163</v>
      </c>
      <c r="C77" s="794">
        <v>8</v>
      </c>
      <c r="D77" s="794"/>
      <c r="E77" s="794">
        <v>8</v>
      </c>
      <c r="F77" s="795"/>
    </row>
    <row r="78" spans="2:6" ht="19.899999999999999" customHeight="1">
      <c r="B78" s="62" t="s">
        <v>158</v>
      </c>
      <c r="C78" s="803">
        <v>5</v>
      </c>
      <c r="D78" s="794"/>
      <c r="E78" s="794">
        <v>5</v>
      </c>
      <c r="F78" s="795"/>
    </row>
    <row r="79" spans="2:6" ht="19.899999999999999" customHeight="1">
      <c r="B79" s="89" t="s">
        <v>186</v>
      </c>
      <c r="C79" s="796" t="s">
        <v>183</v>
      </c>
      <c r="D79" s="796"/>
      <c r="E79" s="796" t="s">
        <v>187</v>
      </c>
      <c r="F79" s="797"/>
    </row>
    <row r="80" spans="2:6" ht="19.899999999999999" customHeight="1">
      <c r="B80" s="68" t="s">
        <v>188</v>
      </c>
      <c r="C80" s="804" t="str">
        <f>REPLACE(C76,C77,C78,C79)</f>
        <v>吳琳達 is Debby Wu, 讚</v>
      </c>
      <c r="D80" s="805"/>
      <c r="E80" s="805" t="str">
        <f>REPLACE(E76,E77,E78,E79)</f>
        <v>吳琳達 is *?* Wu, 讚</v>
      </c>
      <c r="F80" s="806"/>
    </row>
    <row r="81" spans="2:7" ht="19.899999999999999" customHeight="1" thickBot="1">
      <c r="B81" s="57" t="s">
        <v>189</v>
      </c>
      <c r="C81" s="798" t="str">
        <f>REPLACEB(C76,C77,C78,C79)</f>
        <v>吳琳達 Debbynda Wu, 讚</v>
      </c>
      <c r="D81" s="799"/>
      <c r="E81" s="799" t="str">
        <f>REPLACEB(E76,E77,E78,E79)</f>
        <v>吳琳達 *?*nda Wu, 讚</v>
      </c>
      <c r="F81" s="800"/>
    </row>
    <row r="82" spans="2:7" ht="19.899999999999999" customHeight="1" thickBot="1"/>
    <row r="83" spans="2:7" ht="19.899999999999999" customHeight="1">
      <c r="B83" s="50" t="s">
        <v>149</v>
      </c>
      <c r="C83" s="61" t="s">
        <v>193</v>
      </c>
      <c r="D83" s="90" t="s">
        <v>192</v>
      </c>
    </row>
    <row r="84" spans="2:7" ht="19.899999999999999" customHeight="1">
      <c r="B84" s="72" t="s">
        <v>190</v>
      </c>
      <c r="C84" s="78">
        <v>3</v>
      </c>
      <c r="D84" s="79">
        <v>5.2</v>
      </c>
    </row>
    <row r="85" spans="2:7" ht="19.899999999999999" customHeight="1" thickBot="1">
      <c r="B85" s="57" t="s">
        <v>191</v>
      </c>
      <c r="C85" s="80" t="str">
        <f>REPT(C83,C84)</f>
        <v xml:space="preserve">^_^ | ^_^ | ^_^ | </v>
      </c>
      <c r="D85" s="91" t="str">
        <f>REPT(D83,D84)</f>
        <v>nnnnn</v>
      </c>
    </row>
    <row r="86" spans="2:7" ht="19.899999999999999" customHeight="1" thickBot="1"/>
    <row r="87" spans="2:7" ht="19.899999999999999" customHeight="1">
      <c r="B87" s="50" t="s">
        <v>148</v>
      </c>
      <c r="C87" s="51">
        <v>65</v>
      </c>
      <c r="D87" s="51">
        <v>100</v>
      </c>
      <c r="E87" s="83">
        <v>126</v>
      </c>
    </row>
    <row r="88" spans="2:7" ht="19.899999999999999" customHeight="1" thickBot="1">
      <c r="B88" s="84" t="s">
        <v>145</v>
      </c>
      <c r="C88" s="85" t="str">
        <f>CHAR(C87)</f>
        <v>A</v>
      </c>
      <c r="D88" s="85" t="str">
        <f>CHAR(D87)</f>
        <v>d</v>
      </c>
      <c r="E88" s="86" t="str">
        <f>CHAR(E87)</f>
        <v>~</v>
      </c>
    </row>
    <row r="89" spans="2:7" ht="19.899999999999999" customHeight="1" thickBot="1"/>
    <row r="90" spans="2:7" ht="19.899999999999999" customHeight="1">
      <c r="B90" s="50" t="s">
        <v>149</v>
      </c>
      <c r="C90" s="51" t="s">
        <v>147</v>
      </c>
      <c r="D90" s="51" t="s">
        <v>150</v>
      </c>
      <c r="E90" s="83" t="s">
        <v>151</v>
      </c>
    </row>
    <row r="91" spans="2:7" ht="19.899999999999999" customHeight="1" thickBot="1">
      <c r="B91" s="84" t="s">
        <v>146</v>
      </c>
      <c r="C91" s="85">
        <f>CODE(C90)</f>
        <v>33</v>
      </c>
      <c r="D91" s="85">
        <f>CODE(D90)</f>
        <v>76</v>
      </c>
      <c r="E91" s="86">
        <f>CODE(E90)</f>
        <v>106</v>
      </c>
    </row>
    <row r="92" spans="2:7" ht="19.899999999999999" customHeight="1" thickBot="1"/>
    <row r="93" spans="2:7" ht="19.899999999999999" customHeight="1">
      <c r="B93" s="50" t="s">
        <v>194</v>
      </c>
      <c r="C93" s="51" t="s">
        <v>150</v>
      </c>
      <c r="D93" s="51">
        <v>456</v>
      </c>
      <c r="E93" s="51" t="str">
        <f>"123"</f>
        <v>123</v>
      </c>
      <c r="F93" s="93">
        <v>40827</v>
      </c>
      <c r="G93" s="92">
        <v>7.9166666666666663E-2</v>
      </c>
    </row>
    <row r="94" spans="2:7" ht="19.899999999999999" customHeight="1" thickBot="1">
      <c r="B94" s="84" t="s">
        <v>195</v>
      </c>
      <c r="C94" s="85" t="e">
        <f>VALUE(C93)</f>
        <v>#VALUE!</v>
      </c>
      <c r="D94" s="85">
        <f>VALUE(D93)</f>
        <v>456</v>
      </c>
      <c r="E94" s="85">
        <f>VALUE(E93)</f>
        <v>123</v>
      </c>
      <c r="F94" s="85">
        <f>VALUE(F93)</f>
        <v>40827</v>
      </c>
      <c r="G94" s="86">
        <f>VALUE(G93)</f>
        <v>7.9166666666666663E-2</v>
      </c>
    </row>
  </sheetData>
  <mergeCells count="33">
    <mergeCell ref="C81:D81"/>
    <mergeCell ref="E81:F81"/>
    <mergeCell ref="E2:F2"/>
    <mergeCell ref="C78:D78"/>
    <mergeCell ref="E78:F78"/>
    <mergeCell ref="C79:D79"/>
    <mergeCell ref="E79:F79"/>
    <mergeCell ref="C80:D80"/>
    <mergeCell ref="E80:F80"/>
    <mergeCell ref="C74:D74"/>
    <mergeCell ref="E74:F74"/>
    <mergeCell ref="C76:D76"/>
    <mergeCell ref="E76:F76"/>
    <mergeCell ref="C77:D77"/>
    <mergeCell ref="E77:F77"/>
    <mergeCell ref="C71:D71"/>
    <mergeCell ref="E71:F71"/>
    <mergeCell ref="C72:D72"/>
    <mergeCell ref="E72:F72"/>
    <mergeCell ref="C73:D73"/>
    <mergeCell ref="E73:F73"/>
    <mergeCell ref="C58:D58"/>
    <mergeCell ref="C59:D59"/>
    <mergeCell ref="C60:D60"/>
    <mergeCell ref="C61:D61"/>
    <mergeCell ref="C70:D70"/>
    <mergeCell ref="E70:F70"/>
    <mergeCell ref="F45:G45"/>
    <mergeCell ref="F46:G46"/>
    <mergeCell ref="F47:G47"/>
    <mergeCell ref="F48:G48"/>
    <mergeCell ref="F49:G49"/>
    <mergeCell ref="F50:G50"/>
  </mergeCells>
  <phoneticPr fontId="3" type="noConversion"/>
  <printOptions horizont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Demo</vt:lpstr>
      <vt:lpstr>目標一二</vt:lpstr>
      <vt:lpstr>目標一</vt:lpstr>
      <vt:lpstr>目標二</vt:lpstr>
      <vt:lpstr>基本計算</vt:lpstr>
      <vt:lpstr>綜合計算</vt:lpstr>
      <vt:lpstr>基本文字函數</vt:lpstr>
      <vt:lpstr>基本邏輯函數</vt:lpstr>
      <vt:lpstr>基本日期時間函數</vt:lpstr>
      <vt:lpstr>基本數學函數</vt:lpstr>
      <vt:lpstr>樂透號碼</vt:lpstr>
      <vt:lpstr>業務員薪資</vt:lpstr>
      <vt:lpstr>產品訂單</vt:lpstr>
      <vt:lpstr>資料參照</vt:lpstr>
      <vt:lpstr>面試順序</vt:lpstr>
      <vt:lpstr>逆向查詢</vt:lpstr>
      <vt:lpstr>發票製作</vt:lpstr>
      <vt:lpstr>資料庫函數</vt:lpstr>
      <vt:lpstr>超連結</vt:lpstr>
      <vt:lpstr>合併彙算1</vt:lpstr>
      <vt:lpstr>合併彙算2</vt:lpstr>
      <vt:lpstr>合併彙算3</vt:lpstr>
      <vt:lpstr>合併彙算結果-1</vt:lpstr>
      <vt:lpstr>合併彙算4</vt:lpstr>
      <vt:lpstr>合併彙算5</vt:lpstr>
      <vt:lpstr>合併彙算6</vt:lpstr>
      <vt:lpstr>合併彙算結果-2</vt:lpstr>
      <vt:lpstr>圖表建置</vt:lpstr>
      <vt:lpstr>走勢圖</vt:lpstr>
      <vt:lpstr>直條折線組合圖</vt:lpstr>
      <vt:lpstr>副座標組合圖</vt:lpstr>
      <vt:lpstr>雷達圖</vt:lpstr>
      <vt:lpstr>泡泡圖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cp:lastPrinted>2012-01-30T12:59:14Z</cp:lastPrinted>
  <dcterms:created xsi:type="dcterms:W3CDTF">2011-09-10T14:34:53Z</dcterms:created>
  <dcterms:modified xsi:type="dcterms:W3CDTF">2014-04-02T00:42:53Z</dcterms:modified>
</cp:coreProperties>
</file>