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<sst xmlns="http://schemas.openxmlformats.org/spreadsheetml/2006/main" count="85" uniqueCount="83">
  <si>
    <t xml:space="preserve">ملاحظات مهمة
</t>
  </si>
  <si>
    <t>افضل مكان تشتري منه مسامير و صواميل هو السبتية في رمسيس لانك هتشتري الاطوال و الكمية اللي محتاجها بدون حد ادني ليها. اي لينك لمسامير و صواميل هنا في الملف ده هو مجرد مرجع ليك. 
معظم محلات الالكترونكس اللي بتبيع مسامير زي جزور مثلاً اقل كمية بيبيعوها هي ٥٠ مسمار و بيكون سعرها غالي جداً مقارنةً بأسعار السبتية.</t>
  </si>
  <si>
    <t>اخر تحديث في الملف ده كان يوم ١٠/٢/٢٠٢٣
الاسعار الموجودة في الملف متوافقة مع احدث اسعار السوق بتاريخ ١٠/٢/٢٠٢٣</t>
  </si>
  <si>
    <r>
      <rPr>
        <rFont val="Nunito"/>
        <b/>
      </rPr>
      <t xml:space="preserve">الصفحة الخاصة بالماكينة:  </t>
    </r>
    <r>
      <rPr>
        <rFont val="Nunito"/>
        <b/>
        <color rgb="FF1155CC"/>
        <u/>
      </rPr>
      <t>https://makesomestuff.org/cairo30-3d-printer/</t>
    </r>
    <r>
      <rPr>
        <rFont val="Nunito"/>
        <b/>
      </rPr>
      <t xml:space="preserve"> </t>
    </r>
  </si>
  <si>
    <r>
      <rPr>
        <rFont val="Nunito"/>
        <b/>
      </rPr>
      <t xml:space="preserve">جروب الفيسبوك: </t>
    </r>
    <r>
      <rPr>
        <rFont val="Nunito"/>
        <b/>
        <color rgb="FF1155CC"/>
        <u/>
      </rPr>
      <t>https://www.facebook.com/groups/2085101554986922</t>
    </r>
    <r>
      <rPr>
        <rFont val="Nunito"/>
        <b/>
      </rPr>
      <t xml:space="preserve"> </t>
    </r>
  </si>
  <si>
    <t>Quantity</t>
  </si>
  <si>
    <t>Component</t>
  </si>
  <si>
    <t>Price</t>
  </si>
  <si>
    <t>Total Price</t>
  </si>
  <si>
    <t>Useful Links (Global)</t>
  </si>
  <si>
    <t>Useful Links (Local)</t>
  </si>
  <si>
    <t>Notes</t>
  </si>
  <si>
    <t>Electrical Components</t>
  </si>
  <si>
    <t>BTT SKR 1.4 Turbo</t>
  </si>
  <si>
    <t>NPN Inductive Proximity sensor 12mm Dia. (LJ12A3-4-Z/BX) 5v</t>
  </si>
  <si>
    <t>Mechincal End Stop Module</t>
  </si>
  <si>
    <t>Fan 4040 -- 24v</t>
  </si>
  <si>
    <t>5015 Blower fan -- 24v</t>
  </si>
  <si>
    <t>BTT TMC2208 Stepper Driver V3.0</t>
  </si>
  <si>
    <t>E3d V6 Hotend full kit</t>
  </si>
  <si>
    <t>Ceramic cartidge heater 24V 40W</t>
  </si>
  <si>
    <t>3010 cooling fan 24V</t>
  </si>
  <si>
    <t>MK2a Aluminium headted(300mm*300mm) 24v</t>
  </si>
  <si>
    <t>Power Supply SMPS 20A 24V</t>
  </si>
  <si>
    <t>Ramps LCD screen 128*64</t>
  </si>
  <si>
    <t>AC Inlet power socket with fuse holder</t>
  </si>
  <si>
    <t>Power Supply cable</t>
  </si>
  <si>
    <t xml:space="preserve">See Next Coloumn --&gt; </t>
  </si>
  <si>
    <t>من اي محل بتاع قطع غيار كمبيوترات</t>
  </si>
  <si>
    <t>Heat shrink (3mm)</t>
  </si>
  <si>
    <t>Heat shrink (2mm)</t>
  </si>
  <si>
    <t>Heat shrink (1mm)</t>
  </si>
  <si>
    <t>NTC 100K ohm thermistor for heated bed</t>
  </si>
  <si>
    <t>Mechanical Components</t>
  </si>
  <si>
    <t>2040 V-slot aluminium profile 34cm (Frame)</t>
  </si>
  <si>
    <t>هتشتري نص متر(٥٠سم) و هتطلب منهم و انت بتعمل الاوردر يقطعهولك ٣٤سم</t>
  </si>
  <si>
    <t>2040 V-slot aluminium profile 42cm (Frame)</t>
  </si>
  <si>
    <t>هتشتري نص متر(٥٠سم) و هتطلب منهم و انت بتعمل الاوردر يقطعهولك ٤٢سم</t>
  </si>
  <si>
    <t>2040 V-slot aluminium profile 64cm (Frame)</t>
  </si>
  <si>
    <t>هتشتري نص متر(٥٠سم) و هتطلب منهم و انت بتعمل الاوردر يقطعهولك ٦٤سم</t>
  </si>
  <si>
    <t>2040 V-slot aluminium profile 60cm (Frame)</t>
  </si>
  <si>
    <t>هتشتري نص متر(٥٠سم) و هتطلب منهم و انت بتعمل الاوردر يقطعهولك ٦٠سم</t>
  </si>
  <si>
    <t>2020 V-slot aluminium profile 46cm (X-axis)</t>
  </si>
  <si>
    <t>هتشتري نص متر(٥٠سم) و هتطلب منهم و انت بتعمل الاوردر يقطعهولك ٤٦سم</t>
  </si>
  <si>
    <t>2020 V-slot aluminium profile 68cm (Y-axis)</t>
  </si>
  <si>
    <t>هتشتري نص متر(٥٠سم) و هتطلب منهم و انت بتعمل الاوردر يقطعهولك ٦٨سم</t>
  </si>
  <si>
    <t>2020 aluminum profile corner bracket</t>
  </si>
  <si>
    <t>Steel flat T-joint plate</t>
  </si>
  <si>
    <t>Steel joining plate 90 degrees</t>
  </si>
  <si>
    <t>Xtreme Solid V-wheel</t>
  </si>
  <si>
    <t>GT2 open timing 6mm belt for the X-axis (1.5 metre)</t>
  </si>
  <si>
    <t>GT2 open timing 6mm belt for the Y-axis (1.5 metre)</t>
  </si>
  <si>
    <t>Slide-in M5 T-nuts</t>
  </si>
  <si>
    <t>GT2 20Teeth pulley for 6mm belt bore 5mm (5mm inner)</t>
  </si>
  <si>
    <t>GT2 Toothless pulley for 6mm belt bore 5mm (5mm inner)</t>
  </si>
  <si>
    <t>Leveling Screw (M3*40)</t>
  </si>
  <si>
    <t>Nema17 Stepper Motor 17HS4401S – 38mm</t>
  </si>
  <si>
    <t>MK8 Remote Extruder Kit</t>
  </si>
  <si>
    <t>Flexible Coupler 5*8mm</t>
  </si>
  <si>
    <t>8mm Lead Screw, 4 Start, 2mm Pitch with Copper Nut ( 53cm)</t>
  </si>
  <si>
    <t>M5 drop-in T-nut 2020</t>
  </si>
  <si>
    <t xml:space="preserve">M3x10mm screw </t>
  </si>
  <si>
    <t xml:space="preserve">M3x15mm screw </t>
  </si>
  <si>
    <t>لو ملقتش مسمار طوله ١٦ مللي. ممكن تشتري ١٥ مللي بداله و هيشتغل معاك كويس.</t>
  </si>
  <si>
    <t>M3 20mm screw</t>
  </si>
  <si>
    <t>M3 25mm screw</t>
  </si>
  <si>
    <t>M3 standard nut</t>
  </si>
  <si>
    <t>M5--10mm flat head screw low profile</t>
  </si>
  <si>
    <t>M5--12mm or 15mm flat head screw low profile</t>
  </si>
  <si>
    <t>M5--25mm flat head screw low profile</t>
  </si>
  <si>
    <t>M5--30mm flat head screw low profile</t>
  </si>
  <si>
    <t>M5--35mm flat head screw low profile</t>
  </si>
  <si>
    <t>M5--40mm flat head screw low profile</t>
  </si>
  <si>
    <t>M5 closed nut for idler pulleys(M5 Acorn Nut)</t>
  </si>
  <si>
    <t>M5 standard nut</t>
  </si>
  <si>
    <t>6mm M5 Ecentric spacer for V-wheels</t>
  </si>
  <si>
    <t>3mm M5 spacer</t>
  </si>
  <si>
    <t>6mm M5 spacer</t>
  </si>
  <si>
    <t>9mm M5 spacer</t>
  </si>
  <si>
    <t>15mm black cable sleeve</t>
  </si>
  <si>
    <t>اي cover للاسلاك هيكون كويس معاك. علي حسب انت تفضل ايه. هنستخدمه علشان نغطي الاسلاك و يكون شكلها حلو فقط</t>
  </si>
  <si>
    <t>10mm black cable sleeve</t>
  </si>
  <si>
    <t>Machine parts acrylic 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</si>
</sst>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.00"/>
  </numFmts>
  <fonts count="22">
    <font>
      <sz val="10.0"/>
      <color rgb="FF000000"/>
      <name val="Arial"/>
      <scheme val="minor"/>
    </font>
    <font>
      <color theme="1"/>
      <name val="Nunito"/>
    </font>
    <font>
      <b/>
      <color theme="1"/>
      <name val="Nunito"/>
    </font>
    <font>
      <b/>
      <sz val="14.0"/>
      <color theme="1"/>
      <name val="Nunito"/>
    </font>
    <font>
      <b/>
      <sz val="10.0"/>
      <color theme="1"/>
      <name val="Nunito"/>
    </font>
    <font>
      <b/>
      <u/>
      <color rgb="FF0000FF"/>
      <name val="Nunito"/>
    </font>
    <font>
      <b/>
      <sz val="15.0"/>
      <color rgb="FFFFFFFF"/>
      <name val="Nunito"/>
    </font>
    <font>
      <color rgb="FF0000FF"/>
      <name val="Nunito"/>
    </font>
    <font>
      <sz val="10.0"/>
      <color rgb="FF24292E"/>
      <name val="Nunito"/>
    </font>
    <font>
      <color theme="1"/>
      <name val="Arial"/>
    </font>
    <font>
      <u/>
      <sz val="11.0"/>
      <color rgb="FF0000FF"/>
      <name val="Nunito"/>
    </font>
    <font>
      <u/>
      <sz val="11.0"/>
      <color rgb="FF1155CC"/>
      <name val="Nunito"/>
    </font>
    <font>
      <u/>
      <sz val="11.0"/>
      <color rgb="FF0000FF"/>
      <name val="Nunito"/>
    </font>
    <font>
      <color rgb="FF000000"/>
      <name val="Nunito"/>
    </font>
    <font>
      <sz val="11.0"/>
      <color theme="1"/>
      <name val="Nunito"/>
    </font>
    <font>
      <sz val="11.0"/>
      <color rgb="FF0000FF"/>
      <name val="Nunito"/>
    </font>
    <font>
      <sz val="10.0"/>
      <color theme="1"/>
      <name val="Nunito"/>
    </font>
    <font>
      <u/>
      <sz val="11.0"/>
      <color rgb="FF0000FF"/>
      <name val="Nunito"/>
    </font>
    <font>
      <u/>
      <sz val="11.0"/>
      <color rgb="FF0000FF"/>
      <name val="Nunito"/>
    </font>
    <font>
      <u/>
      <sz val="11.0"/>
      <color rgb="FF0000FF"/>
      <name val="Nunito"/>
    </font>
    <font>
      <sz val="13.0"/>
      <color theme="1"/>
      <name val="Nunito"/>
    </font>
    <font>
      <strike/>
      <color theme="1"/>
      <name val="Nunito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2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2" fontId="5" numFmtId="164" xfId="0" applyAlignment="1" applyFont="1" applyNumberFormat="1">
      <alignment horizontal="left" readingOrder="0" vertical="center"/>
    </xf>
    <xf borderId="0" fillId="3" fontId="1" numFmtId="0" xfId="0" applyAlignment="1" applyFill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7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5" fontId="1" numFmtId="164" xfId="0" applyAlignment="1" applyFill="1" applyFont="1" applyNumberFormat="1">
      <alignment horizontal="center"/>
    </xf>
    <xf borderId="0" fillId="5" fontId="9" numFmtId="0" xfId="0" applyFont="1"/>
    <xf borderId="0" fillId="5" fontId="10" numFmtId="0" xfId="0" applyAlignment="1" applyFont="1">
      <alignment horizontal="center"/>
    </xf>
    <xf borderId="0" fillId="4" fontId="1" numFmtId="0" xfId="0" applyAlignment="1" applyFont="1">
      <alignment horizontal="center" vertical="center"/>
    </xf>
    <xf borderId="0" fillId="5" fontId="11" numFmtId="0" xfId="0" applyAlignment="1" applyFont="1">
      <alignment horizontal="center"/>
    </xf>
    <xf borderId="0" fillId="4" fontId="1" numFmtId="0" xfId="0" applyAlignment="1" applyFont="1">
      <alignment horizontal="center" readingOrder="0" vertical="center"/>
    </xf>
    <xf borderId="0" fillId="5" fontId="9" numFmtId="0" xfId="0" applyFont="1"/>
    <xf borderId="0" fillId="5" fontId="12" numFmtId="0" xfId="0" applyAlignment="1" applyFont="1">
      <alignment horizontal="center"/>
    </xf>
    <xf borderId="0" fillId="4" fontId="13" numFmtId="0" xfId="0" applyAlignment="1" applyFont="1">
      <alignment horizontal="center" readingOrder="0" vertical="center"/>
    </xf>
    <xf borderId="0" fillId="5" fontId="14" numFmtId="0" xfId="0" applyAlignment="1" applyFont="1">
      <alignment horizontal="center"/>
    </xf>
    <xf borderId="0" fillId="5" fontId="1" numFmtId="164" xfId="0" applyAlignment="1" applyFont="1" applyNumberFormat="1">
      <alignment horizontal="center"/>
    </xf>
    <xf borderId="0" fillId="3" fontId="15" numFmtId="0" xfId="0" applyAlignment="1" applyFont="1">
      <alignment horizontal="center" vertical="center"/>
    </xf>
    <xf borderId="0" fillId="4" fontId="16" numFmtId="164" xfId="0" applyAlignment="1" applyFont="1" applyNumberFormat="1">
      <alignment horizontal="center" readingOrder="0" vertical="center"/>
    </xf>
    <xf borderId="0" fillId="4" fontId="1" numFmtId="164" xfId="0" applyAlignment="1" applyFont="1" applyNumberFormat="1">
      <alignment horizontal="center" vertical="center"/>
    </xf>
    <xf borderId="0" fillId="4" fontId="3" numFmtId="0" xfId="0" applyAlignment="1" applyFont="1">
      <alignment horizontal="center" readingOrder="0" vertical="center"/>
    </xf>
    <xf borderId="0" fillId="4" fontId="17" numFmtId="0" xfId="0" applyAlignment="1" applyFont="1">
      <alignment horizontal="center" readingOrder="0" vertical="center"/>
    </xf>
    <xf borderId="0" fillId="4" fontId="18" numFmtId="0" xfId="0" applyAlignment="1" applyFont="1">
      <alignment horizontal="center" vertical="center"/>
    </xf>
    <xf borderId="0" fillId="4" fontId="19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1" numFmtId="164" xfId="0" applyAlignment="1" applyFont="1" applyNumberForma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6" fontId="20" numFmtId="164" xfId="0" applyAlignment="1" applyFill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6" numFmtId="164" xfId="0" applyAlignment="1" applyFont="1" applyNumberFormat="1">
      <alignment horizontal="center" readingOrder="0" vertical="center"/>
    </xf>
    <xf borderId="0" fillId="0" fontId="16" numFmtId="164" xfId="0" applyAlignment="1" applyFont="1" applyNumberFormat="1">
      <alignment horizontal="center" vertical="center"/>
    </xf>
    <xf borderId="0" fillId="0" fontId="16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2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kesomestuff.org/cairo30-3d-printer/" TargetMode="External"/><Relationship Id="rId2" Type="http://schemas.openxmlformats.org/officeDocument/2006/relationships/hyperlink" Target="https://www.facebook.com/groups/208510155498692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  <col customWidth="1" min="3" max="3" width="16.0"/>
    <col customWidth="1" min="4" max="4" width="17.75"/>
    <col customWidth="1" min="5" max="5" width="22.63"/>
    <col customWidth="1" min="6" max="6" width="30.75"/>
    <col customWidth="1" min="7" max="7" width="97.5"/>
    <col customWidth="1" min="8" max="8" width="28.88"/>
  </cols>
  <sheetData>
    <row r="1">
      <c r="A1" s="1"/>
      <c r="B1" s="1"/>
      <c r="C1" s="2"/>
      <c r="D1" s="2"/>
      <c r="E1" s="3" t="s">
        <v>0</v>
      </c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1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1" t="s">
        <v>2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7"/>
      <c r="C4" s="12"/>
      <c r="D4" s="13"/>
      <c r="E4" s="7"/>
      <c r="F4" s="7"/>
      <c r="G4" s="7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4"/>
      <c r="C5" s="15"/>
      <c r="D5" s="16" t="s">
        <v>3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4"/>
      <c r="C6" s="15"/>
      <c r="D6" s="16" t="s">
        <v>4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/>
      <c r="B7" s="4"/>
      <c r="C7" s="2"/>
      <c r="D7" s="2"/>
      <c r="E7" s="4"/>
      <c r="F7" s="4"/>
      <c r="G7" s="4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5</v>
      </c>
      <c r="B8" s="4" t="s">
        <v>6</v>
      </c>
      <c r="C8" s="2" t="s">
        <v>7</v>
      </c>
      <c r="D8" s="2" t="s">
        <v>8</v>
      </c>
      <c r="E8" s="4" t="s">
        <v>9</v>
      </c>
      <c r="F8" s="4" t="s">
        <v>10</v>
      </c>
      <c r="G8" s="4" t="s">
        <v>11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/>
      <c r="B9" s="18" t="s">
        <v>12</v>
      </c>
      <c r="C9" s="19"/>
      <c r="D9" s="20"/>
      <c r="E9" s="20"/>
      <c r="F9" s="21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8"/>
      <c r="C10" s="19"/>
      <c r="D10" s="20"/>
      <c r="E10" s="20"/>
      <c r="F10" s="21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2">
        <v>1.0</v>
      </c>
      <c r="B11" s="23" t="s">
        <v>13</v>
      </c>
      <c r="C11" s="24">
        <v>3400.0</v>
      </c>
      <c r="D11" s="24">
        <f t="shared" ref="D11:D28" si="1">MULTIPLY(C11,A11)</f>
        <v>3400</v>
      </c>
      <c r="E11" s="25"/>
      <c r="F11" s="26" t="str">
        <f>HYPERLINK("https://lancer3d.com/en/products/skr-1-4-turbo-254", "Lancer 3d")</f>
        <v>Lancer 3d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2">
        <v>1.0</v>
      </c>
      <c r="B12" s="23" t="s">
        <v>14</v>
      </c>
      <c r="C12" s="24">
        <v>170.0</v>
      </c>
      <c r="D12" s="24">
        <f t="shared" si="1"/>
        <v>170</v>
      </c>
      <c r="E12" s="25"/>
      <c r="F12" s="26" t="str">
        <f>HYPERLINK("https://lancer3d.com/en/products/proximity-sensor--lj12a3-4-z-bx-9", "Lancer 3d")</f>
        <v>Lancer 3d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2">
        <v>2.0</v>
      </c>
      <c r="B13" s="23" t="s">
        <v>15</v>
      </c>
      <c r="C13" s="24">
        <v>25.0</v>
      </c>
      <c r="D13" s="24">
        <f t="shared" si="1"/>
        <v>50</v>
      </c>
      <c r="E13" s="25"/>
      <c r="F13" s="26" t="str">
        <f>HYPERLINK("https://ram-e-shop.com/product/kit-3d-1003/", "Ram Electronics")</f>
        <v>Ram Electronics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2">
        <v>2.0</v>
      </c>
      <c r="B14" s="22" t="s">
        <v>16</v>
      </c>
      <c r="C14" s="24">
        <v>35.0</v>
      </c>
      <c r="D14" s="24">
        <f t="shared" si="1"/>
        <v>70</v>
      </c>
      <c r="E14" s="25"/>
      <c r="F14" s="26" t="str">
        <f>HYPERLINK("https://www.ampere-electronics.com/p/4010-cooling-fan-24vdc/", "Ampere Electronics")</f>
        <v>Ampere Electronics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2">
        <v>1.0</v>
      </c>
      <c r="B15" s="22" t="s">
        <v>17</v>
      </c>
      <c r="C15" s="24">
        <v>50.0</v>
      </c>
      <c r="D15" s="24">
        <f t="shared" si="1"/>
        <v>50</v>
      </c>
      <c r="E15" s="25"/>
      <c r="F15" s="26" t="str">
        <f>HYPERLINK("https://www.ampere-electronics.com/p/5015-blower-fan-24vdc/", "Ampere Electronics")</f>
        <v>Ampere Electronics</v>
      </c>
      <c r="G15" s="22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2">
        <v>4.0</v>
      </c>
      <c r="B16" s="22" t="s">
        <v>18</v>
      </c>
      <c r="C16" s="24">
        <v>250.0</v>
      </c>
      <c r="D16" s="24">
        <f t="shared" si="1"/>
        <v>1000</v>
      </c>
      <c r="E16" s="25"/>
      <c r="F16" s="26" t="str">
        <f>HYPERLINK("https://www.ampere-electronics.com/product/tmc2209-v2-stepper-motor-driver/", "Ampere Electronics")</f>
        <v>Ampere Electronics</v>
      </c>
      <c r="G16" s="22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2">
        <v>1.0</v>
      </c>
      <c r="B17" s="22" t="s">
        <v>19</v>
      </c>
      <c r="C17" s="24">
        <v>250.0</v>
      </c>
      <c r="D17" s="24">
        <f t="shared" si="1"/>
        <v>250</v>
      </c>
      <c r="E17" s="25"/>
      <c r="F17" s="26" t="str">
        <f>HYPERLINK("https://www.ampere-electronics.com/p/e3d-v6-j-head-hotend-1-75mm-extruder-nozzle-0-4mm-3/", "Ampere Electronics")</f>
        <v>Ampere Electronics</v>
      </c>
      <c r="G17" s="22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2">
        <v>1.0</v>
      </c>
      <c r="B18" s="22" t="s">
        <v>20</v>
      </c>
      <c r="C18" s="24">
        <v>45.0</v>
      </c>
      <c r="D18" s="24">
        <f t="shared" si="1"/>
        <v>45</v>
      </c>
      <c r="E18" s="25"/>
      <c r="F18" s="26" t="str">
        <f>HYPERLINK("https://www.ampere-electronics.com/p/ceramic-cartridge-heater-24v-40w-6x20mm-1m-length-cable-for-3d-printer-3/", "Ampere Electronics")</f>
        <v>Ampere Electronics</v>
      </c>
      <c r="G18" s="22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2">
        <v>1.0</v>
      </c>
      <c r="B19" s="22" t="s">
        <v>21</v>
      </c>
      <c r="C19" s="24">
        <v>35.0</v>
      </c>
      <c r="D19" s="24">
        <f t="shared" si="1"/>
        <v>35</v>
      </c>
      <c r="E19" s="25"/>
      <c r="F19" s="28" t="str">
        <f>HYPERLINK("https://www.ampere-electronics.com/p/3010-cooling-fan-24vdc-30x30x10mm-copy/", "Ampere Electronics")</f>
        <v>Ampere Electronics</v>
      </c>
      <c r="G19" s="22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2">
        <v>1.0</v>
      </c>
      <c r="B20" s="22" t="s">
        <v>22</v>
      </c>
      <c r="C20" s="24">
        <v>900.0</v>
      </c>
      <c r="D20" s="24">
        <f t="shared" si="1"/>
        <v>900</v>
      </c>
      <c r="E20" s="25"/>
      <c r="F20" s="26" t="str">
        <f>HYPERLINK("https://lancer3d.com/en/products/heated-bed-3030-aluminum-24v-198", "Lancer 3d")</f>
        <v>Lancer 3d</v>
      </c>
      <c r="G20" s="22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2">
        <v>1.0</v>
      </c>
      <c r="B21" s="22" t="s">
        <v>23</v>
      </c>
      <c r="C21" s="24">
        <v>600.0</v>
      </c>
      <c r="D21" s="24">
        <f t="shared" si="1"/>
        <v>600</v>
      </c>
      <c r="E21" s="25"/>
      <c r="F21" s="26" t="str">
        <f>HYPERLINK("https://www.ampere-electronics.com/p/power-supply-smps-480w-24v-20a/", "Ampere Electronics")</f>
        <v>Ampere Electronics</v>
      </c>
      <c r="G21" s="29"/>
      <c r="H21" s="22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2">
        <v>1.0</v>
      </c>
      <c r="B22" s="22" t="s">
        <v>24</v>
      </c>
      <c r="C22" s="24">
        <v>350.0</v>
      </c>
      <c r="D22" s="24">
        <f t="shared" si="1"/>
        <v>350</v>
      </c>
      <c r="E22" s="30"/>
      <c r="F22" s="31" t="str">
        <f>HYPERLINK("https://www.ampere-electronics.com/p/ramps-lcd12864-3d-printer-controller/", "Ampere Electronics")</f>
        <v>Ampere Electronics</v>
      </c>
      <c r="G22" s="22"/>
      <c r="H22" s="32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2">
        <v>1.0</v>
      </c>
      <c r="B23" s="22" t="s">
        <v>25</v>
      </c>
      <c r="C23" s="24">
        <v>17.0</v>
      </c>
      <c r="D23" s="24">
        <f t="shared" si="1"/>
        <v>17</v>
      </c>
      <c r="E23" s="30"/>
      <c r="F23" s="31" t="str">
        <f>HYPERLINK("https://free-electronic.com/product/panel-mount-ac-inlet-power-socket-with-fuse-holer-switch/", "Free Electronics")</f>
        <v>Free Electronics</v>
      </c>
      <c r="G23" s="22"/>
      <c r="H23" s="32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2">
        <v>1.0</v>
      </c>
      <c r="B24" s="22" t="s">
        <v>26</v>
      </c>
      <c r="C24" s="24">
        <v>30.0</v>
      </c>
      <c r="D24" s="24">
        <f t="shared" si="1"/>
        <v>30</v>
      </c>
      <c r="E24" s="30"/>
      <c r="F24" s="33" t="s">
        <v>27</v>
      </c>
      <c r="G24" s="29" t="s">
        <v>28</v>
      </c>
      <c r="H24" s="32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2">
        <v>3.0</v>
      </c>
      <c r="B25" s="22" t="s">
        <v>29</v>
      </c>
      <c r="C25" s="34">
        <v>4.0</v>
      </c>
      <c r="D25" s="24">
        <f t="shared" si="1"/>
        <v>12</v>
      </c>
      <c r="E25" s="30"/>
      <c r="F25" s="28" t="str">
        <f>HYPERLINK("https://www.ampere-electronics.com/p/heat-shrink-3mm/", "Ampere Electronics")</f>
        <v>Ampere Electronics</v>
      </c>
      <c r="G25" s="29"/>
      <c r="H25" s="32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2">
        <v>3.0</v>
      </c>
      <c r="B26" s="22" t="s">
        <v>30</v>
      </c>
      <c r="C26" s="34">
        <v>4.0</v>
      </c>
      <c r="D26" s="24">
        <f t="shared" si="1"/>
        <v>12</v>
      </c>
      <c r="E26" s="30"/>
      <c r="F26" s="28" t="str">
        <f>HYPERLINK("https://www.ampere-electronics.com/p/heat-shrink-2mm-1mm/", "Ampere Electronics")</f>
        <v>Ampere Electronics</v>
      </c>
      <c r="G26" s="29"/>
      <c r="H26" s="32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2">
        <v>3.0</v>
      </c>
      <c r="B27" s="22" t="s">
        <v>31</v>
      </c>
      <c r="C27" s="34">
        <v>3.0</v>
      </c>
      <c r="D27" s="24">
        <f t="shared" si="1"/>
        <v>9</v>
      </c>
      <c r="E27" s="30"/>
      <c r="F27" s="28" t="str">
        <f>HYPERLINK("https://www.ampere-electronics.com/p/heat-shrink-1mm/", "Ampere Electronics")</f>
        <v>Ampere Electronics</v>
      </c>
      <c r="G27" s="29"/>
      <c r="H27" s="32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2">
        <v>1.0</v>
      </c>
      <c r="B28" s="22" t="s">
        <v>32</v>
      </c>
      <c r="C28" s="24">
        <v>30.0</v>
      </c>
      <c r="D28" s="24">
        <f t="shared" si="1"/>
        <v>30</v>
      </c>
      <c r="E28" s="30"/>
      <c r="F28" s="26" t="str">
        <f>HYPERLINK("https://www.ampere-electronics.com/p/100k-ohm-ntc-thermistors-temperature-sensor-with-cable-for-3d-printer-2pin-dupont-head/", "Ampere Electronics")</f>
        <v>Ampere Electronics</v>
      </c>
      <c r="G28" s="22"/>
      <c r="H28" s="32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17"/>
      <c r="B29" s="18"/>
      <c r="C29" s="19"/>
      <c r="D29" s="20"/>
      <c r="E29" s="20"/>
      <c r="F29" s="3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8" t="s">
        <v>33</v>
      </c>
      <c r="C30" s="19"/>
      <c r="D30" s="20"/>
      <c r="E30" s="20"/>
      <c r="F30" s="3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8"/>
      <c r="C31" s="19"/>
      <c r="D31" s="20"/>
      <c r="E31" s="20"/>
      <c r="F31" s="3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2">
        <v>1.0</v>
      </c>
      <c r="B32" s="22" t="s">
        <v>34</v>
      </c>
      <c r="C32" s="36">
        <v>127.0</v>
      </c>
      <c r="D32" s="37">
        <f t="shared" ref="D32:D72" si="2">MULTIPLY(C32,A32)</f>
        <v>127</v>
      </c>
      <c r="E32" s="38"/>
      <c r="F32" s="39" t="str">
        <f t="shared" ref="F32:F35" si="3">HYPERLINK("https://www.juthour-tech.com/en/v-slot-20x40-linear-rail", "Juthour Tech")</f>
        <v>Juthour Tech</v>
      </c>
      <c r="G32" s="29" t="s">
        <v>35</v>
      </c>
      <c r="H32" s="32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2">
        <v>2.0</v>
      </c>
      <c r="B33" s="22" t="s">
        <v>36</v>
      </c>
      <c r="C33" s="36">
        <v>127.0</v>
      </c>
      <c r="D33" s="37">
        <f t="shared" si="2"/>
        <v>254</v>
      </c>
      <c r="E33" s="38"/>
      <c r="F33" s="39" t="str">
        <f t="shared" si="3"/>
        <v>Juthour Tech</v>
      </c>
      <c r="G33" s="29" t="s">
        <v>37</v>
      </c>
      <c r="H33" s="32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2">
        <v>2.0</v>
      </c>
      <c r="B34" s="22" t="s">
        <v>38</v>
      </c>
      <c r="C34" s="36">
        <v>244.0</v>
      </c>
      <c r="D34" s="37">
        <f t="shared" si="2"/>
        <v>488</v>
      </c>
      <c r="E34" s="38"/>
      <c r="F34" s="39" t="str">
        <f t="shared" si="3"/>
        <v>Juthour Tech</v>
      </c>
      <c r="G34" s="29" t="s">
        <v>39</v>
      </c>
      <c r="H34" s="32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2">
        <v>2.0</v>
      </c>
      <c r="B35" s="22" t="s">
        <v>40</v>
      </c>
      <c r="C35" s="36">
        <v>244.0</v>
      </c>
      <c r="D35" s="37">
        <f t="shared" si="2"/>
        <v>488</v>
      </c>
      <c r="E35" s="38"/>
      <c r="F35" s="39" t="str">
        <f t="shared" si="3"/>
        <v>Juthour Tech</v>
      </c>
      <c r="G35" s="29" t="s">
        <v>41</v>
      </c>
      <c r="H35" s="32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2">
        <v>1.0</v>
      </c>
      <c r="B36" s="22" t="s">
        <v>42</v>
      </c>
      <c r="C36" s="36">
        <v>84.0</v>
      </c>
      <c r="D36" s="37">
        <f t="shared" si="2"/>
        <v>84</v>
      </c>
      <c r="E36" s="38"/>
      <c r="F36" s="39" t="str">
        <f t="shared" ref="F36:F37" si="4">HYPERLINK("https://www.juthour-tech.com/en/v-slot-20x20-linear-rail", "Juthour Tech")</f>
        <v>Juthour Tech</v>
      </c>
      <c r="G36" s="29" t="s">
        <v>43</v>
      </c>
      <c r="H36" s="32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2">
        <v>2.0</v>
      </c>
      <c r="B37" s="22" t="s">
        <v>44</v>
      </c>
      <c r="C37" s="36">
        <v>152.0</v>
      </c>
      <c r="D37" s="37">
        <f t="shared" si="2"/>
        <v>304</v>
      </c>
      <c r="E37" s="38"/>
      <c r="F37" s="39" t="str">
        <f t="shared" si="4"/>
        <v>Juthour Tech</v>
      </c>
      <c r="G37" s="29" t="s">
        <v>45</v>
      </c>
      <c r="H37" s="32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2">
        <v>22.0</v>
      </c>
      <c r="B38" s="22" t="s">
        <v>46</v>
      </c>
      <c r="C38" s="36">
        <v>20.0</v>
      </c>
      <c r="D38" s="37">
        <f t="shared" si="2"/>
        <v>440</v>
      </c>
      <c r="E38" s="38"/>
      <c r="F38" s="39" t="str">
        <f>HYPERLINK("https://www.ampere-electronics.com/p/2020-aluminum-profile-corner-bracket/", "Ampere Electronics")</f>
        <v>Ampere Electronics</v>
      </c>
      <c r="G38" s="29"/>
      <c r="H38" s="32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2">
        <v>4.0</v>
      </c>
      <c r="B39" s="22" t="s">
        <v>47</v>
      </c>
      <c r="C39" s="36">
        <v>25.0</v>
      </c>
      <c r="D39" s="37">
        <f t="shared" si="2"/>
        <v>100</v>
      </c>
      <c r="E39" s="38"/>
      <c r="F39" s="39" t="str">
        <f>HYPERLINK("https://www.ampere-electronics.com/p/steel-flat-t-joining-plate/", "Ampere Electronics")</f>
        <v>Ampere Electronics</v>
      </c>
      <c r="G39" s="29"/>
      <c r="H39" s="32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2">
        <v>2.0</v>
      </c>
      <c r="B40" s="22" t="s">
        <v>48</v>
      </c>
      <c r="C40" s="36">
        <v>40.0</v>
      </c>
      <c r="D40" s="37">
        <f t="shared" si="2"/>
        <v>80</v>
      </c>
      <c r="E40" s="38"/>
      <c r="F40" s="39" t="str">
        <f>HYPERLINK("https://www.ampere-electronics.com/p/steel-90-degree-joining-plate/", "Ampere Electronics")</f>
        <v>Ampere Electronics</v>
      </c>
      <c r="G40" s="29"/>
      <c r="H40" s="32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2">
        <v>23.0</v>
      </c>
      <c r="B41" s="22" t="s">
        <v>49</v>
      </c>
      <c r="C41" s="36">
        <v>45.0</v>
      </c>
      <c r="D41" s="37">
        <f t="shared" si="2"/>
        <v>1035</v>
      </c>
      <c r="E41" s="38"/>
      <c r="F41" s="40" t="str">
        <f>HYPERLINK("https://www.ampere-electronics.com/p/xtreme-solid-v-wheel-kit/", "Ampere Electronics")</f>
        <v>Ampere Electronics</v>
      </c>
      <c r="G41" s="29"/>
      <c r="H41" s="32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2">
        <v>1.5</v>
      </c>
      <c r="B42" s="22" t="s">
        <v>50</v>
      </c>
      <c r="C42" s="36">
        <v>45.0</v>
      </c>
      <c r="D42" s="37">
        <f t="shared" si="2"/>
        <v>67.5</v>
      </c>
      <c r="E42" s="38"/>
      <c r="F42" s="39" t="str">
        <f t="shared" ref="F42:F43" si="5">HYPERLINK("https://www.ampere-electronics.com/p/gt2-open-belt-6mm-wide-1-meter/", "Ampere Electronics")</f>
        <v>Ampere Electronics</v>
      </c>
      <c r="G42" s="29"/>
      <c r="H42" s="32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2">
        <v>1.5</v>
      </c>
      <c r="B43" s="22" t="s">
        <v>51</v>
      </c>
      <c r="C43" s="36">
        <v>45.0</v>
      </c>
      <c r="D43" s="37">
        <f t="shared" si="2"/>
        <v>67.5</v>
      </c>
      <c r="E43" s="38"/>
      <c r="F43" s="39" t="str">
        <f t="shared" si="5"/>
        <v>Ampere Electronics</v>
      </c>
      <c r="G43" s="29"/>
      <c r="H43" s="32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2">
        <v>90.0</v>
      </c>
      <c r="B44" s="22" t="s">
        <v>52</v>
      </c>
      <c r="C44" s="36">
        <v>5.0</v>
      </c>
      <c r="D44" s="37">
        <f t="shared" si="2"/>
        <v>450</v>
      </c>
      <c r="E44" s="38"/>
      <c r="F44" s="39" t="str">
        <f>HYPERLINK("https://www.ampere-electronics.com/p/m5-sliding-tee-nut-for-2020-aluminum-profile-3/", "Ampere Electronics")</f>
        <v>Ampere Electronics</v>
      </c>
      <c r="G44" s="29"/>
      <c r="H44" s="32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2">
        <v>2.0</v>
      </c>
      <c r="B45" s="22" t="s">
        <v>53</v>
      </c>
      <c r="C45" s="36">
        <v>40.0</v>
      </c>
      <c r="D45" s="37">
        <f t="shared" si="2"/>
        <v>80</v>
      </c>
      <c r="E45" s="38"/>
      <c r="F45" s="39" t="str">
        <f>HYPERLINK("https://www.ampere-electronics.com/p/gt2-20teeth-5mm-bore-timing-belt-pulley-3/", "Ampere Electronics")</f>
        <v>Ampere Electronics</v>
      </c>
      <c r="G45" s="29"/>
      <c r="H45" s="32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2">
        <v>3.0</v>
      </c>
      <c r="B46" s="22" t="s">
        <v>54</v>
      </c>
      <c r="C46" s="36">
        <v>40.0</v>
      </c>
      <c r="D46" s="37">
        <f t="shared" si="2"/>
        <v>120</v>
      </c>
      <c r="E46" s="38"/>
      <c r="F46" s="39" t="str">
        <f>HYPERLINK("https://www.ampere-electronics.com/p/toothless-gt2-idler-pulley-5mm-bore-6mm-width-timing-belt/", "Ampere Electronics")</f>
        <v>Ampere Electronics</v>
      </c>
      <c r="G46" s="29"/>
      <c r="H46" s="32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2">
        <v>4.0</v>
      </c>
      <c r="B47" s="22" t="s">
        <v>55</v>
      </c>
      <c r="C47" s="36">
        <v>15.0</v>
      </c>
      <c r="D47" s="37">
        <f t="shared" si="2"/>
        <v>60</v>
      </c>
      <c r="E47" s="38"/>
      <c r="F47" s="39" t="str">
        <f>HYPERLINK("https://www.ampere-electronics.com/p/leveling-kit-m3-screw-spring-knob-for-3d-printer-3/", "Ampere Electronics")</f>
        <v>Ampere Electronics</v>
      </c>
      <c r="G47" s="29"/>
      <c r="H47" s="32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2">
        <v>5.0</v>
      </c>
      <c r="B48" s="22" t="s">
        <v>56</v>
      </c>
      <c r="C48" s="36">
        <v>325.0</v>
      </c>
      <c r="D48" s="37">
        <f t="shared" si="2"/>
        <v>1625</v>
      </c>
      <c r="E48" s="38"/>
      <c r="F48" s="39" t="str">
        <f>HYPERLINK("https://www.ampere-electronics.com/p/nema17-stepper-motor-17hs4401s/", "Ampere Electronics")</f>
        <v>Ampere Electronics</v>
      </c>
      <c r="G48" s="29"/>
      <c r="H48" s="32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2">
        <v>1.0</v>
      </c>
      <c r="B49" s="22" t="s">
        <v>57</v>
      </c>
      <c r="C49" s="36">
        <v>150.0</v>
      </c>
      <c r="D49" s="37">
        <f t="shared" si="2"/>
        <v>150</v>
      </c>
      <c r="E49" s="38"/>
      <c r="F49" s="39" t="str">
        <f>HYPERLINK("https://www.ampere-electronics.com/p/mk8-remote-extruder-aluminum/", "Ampere Electronics")</f>
        <v>Ampere Electronics</v>
      </c>
      <c r="G49" s="29"/>
      <c r="H49" s="32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2">
        <v>2.0</v>
      </c>
      <c r="B50" s="22" t="s">
        <v>58</v>
      </c>
      <c r="C50" s="36">
        <v>40.0</v>
      </c>
      <c r="D50" s="37">
        <f t="shared" si="2"/>
        <v>80</v>
      </c>
      <c r="E50" s="38"/>
      <c r="F50" s="39" t="str">
        <f>HYPERLINK("https://www.ampere-electronics.com/p/5x8mm-flexible-shaft-coupler/", "Ampere Electronics")</f>
        <v>Ampere Electronics</v>
      </c>
      <c r="G50" s="29"/>
      <c r="H50" s="32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2">
        <v>2.0</v>
      </c>
      <c r="B51" s="22" t="s">
        <v>59</v>
      </c>
      <c r="C51" s="36">
        <v>214.0</v>
      </c>
      <c r="D51" s="37">
        <f t="shared" si="2"/>
        <v>428</v>
      </c>
      <c r="E51" s="38"/>
      <c r="F51" s="39" t="str">
        <f>HYPERLINK("https://www.juthour-tech.com/en/t8-600mm-lead-screw-8mm-thread-lead-screw-2mm-pitch-lead-screw-with-brass-nut", "Juthour Tech")</f>
        <v>Juthour Tech</v>
      </c>
      <c r="G51" s="29"/>
      <c r="H51" s="32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2">
        <v>10.0</v>
      </c>
      <c r="B52" s="22" t="s">
        <v>60</v>
      </c>
      <c r="C52" s="36">
        <v>5.0</v>
      </c>
      <c r="D52" s="37">
        <f t="shared" si="2"/>
        <v>50</v>
      </c>
      <c r="E52" s="38"/>
      <c r="F52" s="39" t="str">
        <f>HYPERLINK("https://www.ampere-electronics.com/p/m5-drop-in-tee-nut-for-2020-aluminum-profile-3/", "Ampere Electronics")</f>
        <v>Ampere Electronics</v>
      </c>
      <c r="G52" s="29"/>
      <c r="H52" s="32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2">
        <v>1.0</v>
      </c>
      <c r="B53" s="22" t="s">
        <v>61</v>
      </c>
      <c r="C53" s="36">
        <v>14.0</v>
      </c>
      <c r="D53" s="37">
        <f t="shared" si="2"/>
        <v>14</v>
      </c>
      <c r="E53" s="38"/>
      <c r="F53" s="41" t="str">
        <f>HYPERLINK("http://www.juthour-tech.com/en/3x10mm-phillips-flat-head-machine-screws-pack-50", "Juthour Tech")</f>
        <v>Juthour Tech</v>
      </c>
      <c r="G53" s="27"/>
      <c r="H53" s="32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2">
        <v>1.0</v>
      </c>
      <c r="B54" s="22" t="s">
        <v>62</v>
      </c>
      <c r="C54" s="36">
        <v>25.0</v>
      </c>
      <c r="D54" s="37">
        <f t="shared" si="2"/>
        <v>25</v>
      </c>
      <c r="E54" s="38"/>
      <c r="F54" s="39" t="str">
        <f>HYPERLINK("http://www.juthour-tech.com/en/3x15mm-flat-head-machine-screws-pack-50", "Juthour Tech")</f>
        <v>Juthour Tech</v>
      </c>
      <c r="G54" s="29" t="s">
        <v>63</v>
      </c>
      <c r="H54" s="32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2">
        <v>1.0</v>
      </c>
      <c r="B55" s="22" t="s">
        <v>64</v>
      </c>
      <c r="C55" s="36">
        <v>34.0</v>
      </c>
      <c r="D55" s="37">
        <f t="shared" si="2"/>
        <v>34</v>
      </c>
      <c r="E55" s="38"/>
      <c r="F55" s="39" t="str">
        <f>HYPERLINK("http://www.juthour-tech.com/en/m3x20mm-high-tensile-socket-countersunk-screws-pack-50", "Juthour Tech")</f>
        <v>Juthour Tech</v>
      </c>
      <c r="G55" s="29"/>
      <c r="H55" s="32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2">
        <v>1.0</v>
      </c>
      <c r="B56" s="22" t="s">
        <v>65</v>
      </c>
      <c r="C56" s="36">
        <v>51.0</v>
      </c>
      <c r="D56" s="37">
        <f t="shared" si="2"/>
        <v>51</v>
      </c>
      <c r="E56" s="38"/>
      <c r="F56" s="39" t="str">
        <f>HYPERLINK("http://www.juthour-tech.com/en/m3x25mm-high-tensile-socket-head-screws-pack-50", "Juthour Tech")</f>
        <v>Juthour Tech</v>
      </c>
      <c r="G56" s="29"/>
      <c r="H56" s="32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2">
        <v>1.0</v>
      </c>
      <c r="B57" s="22" t="s">
        <v>66</v>
      </c>
      <c r="C57" s="36">
        <v>14.0</v>
      </c>
      <c r="D57" s="37">
        <f t="shared" si="2"/>
        <v>14</v>
      </c>
      <c r="E57" s="38"/>
      <c r="F57" s="39" t="str">
        <f>HYPERLINK("http://www.juthour-tech.com/en/iron-nut-3mm-pack-50", "Juthour Tech")</f>
        <v>Juthour Tech</v>
      </c>
      <c r="G57" s="29"/>
      <c r="H57" s="32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2">
        <v>1.0</v>
      </c>
      <c r="B58" s="22" t="s">
        <v>67</v>
      </c>
      <c r="C58" s="36">
        <v>26.0</v>
      </c>
      <c r="D58" s="37">
        <f t="shared" si="2"/>
        <v>26</v>
      </c>
      <c r="E58" s="38"/>
      <c r="F58" s="39" t="str">
        <f>HYPERLINK("http://www.juthour-tech.com/en/5x10mm-phillips-flat-head-machine-screws-pack-50", "Juthour Tech")</f>
        <v>Juthour Tech</v>
      </c>
      <c r="G58" s="29"/>
      <c r="H58" s="32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2">
        <v>1.0</v>
      </c>
      <c r="B59" s="22" t="s">
        <v>68</v>
      </c>
      <c r="C59" s="36">
        <v>47.0</v>
      </c>
      <c r="D59" s="37">
        <f t="shared" si="2"/>
        <v>47</v>
      </c>
      <c r="E59" s="38"/>
      <c r="F59" s="39" t="str">
        <f>HYPERLINK("http://www.juthour-tech.com/en/m5x12mm-high-tensile-socket-countersunk-screws-pack-50", "Juthour Tech")</f>
        <v>Juthour Tech</v>
      </c>
      <c r="G59" s="22"/>
      <c r="H59" s="32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2">
        <v>1.0</v>
      </c>
      <c r="B60" s="22" t="s">
        <v>69</v>
      </c>
      <c r="C60" s="36">
        <v>71.0</v>
      </c>
      <c r="D60" s="37">
        <f t="shared" si="2"/>
        <v>71</v>
      </c>
      <c r="E60" s="38"/>
      <c r="F60" s="39" t="str">
        <f>HYPERLINK("http://www.juthour-tech.com/en/m5x25mm-high-tensile-socket-countersunk-screws-pack-50", "Juthour Tech")</f>
        <v>Juthour Tech</v>
      </c>
      <c r="G60" s="29"/>
      <c r="H60" s="32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2">
        <v>1.0</v>
      </c>
      <c r="B61" s="22" t="s">
        <v>70</v>
      </c>
      <c r="C61" s="36">
        <v>84.0</v>
      </c>
      <c r="D61" s="37">
        <f t="shared" si="2"/>
        <v>84</v>
      </c>
      <c r="E61" s="38"/>
      <c r="F61" s="39" t="str">
        <f>HYPERLINK("http://www.juthour-tech.com/en/m5x30mm-high-tensile-socket-countersunk-screws-pack-50", "Juthour Tech")</f>
        <v>Juthour Tech</v>
      </c>
      <c r="G61" s="42"/>
      <c r="H61" s="32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2">
        <v>1.0</v>
      </c>
      <c r="B62" s="22" t="s">
        <v>71</v>
      </c>
      <c r="C62" s="36">
        <v>71.0</v>
      </c>
      <c r="D62" s="37">
        <f t="shared" si="2"/>
        <v>71</v>
      </c>
      <c r="E62" s="38"/>
      <c r="F62" s="39" t="str">
        <f>HYPERLINK("http://www.juthour-tech.com/en/m5x35mm-high-tensile-socket-countersunk-screws-pack-50", "Juthour Tech")</f>
        <v>Juthour Tech</v>
      </c>
      <c r="G62" s="42"/>
      <c r="H62" s="32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2">
        <v>1.0</v>
      </c>
      <c r="B63" s="22" t="s">
        <v>72</v>
      </c>
      <c r="C63" s="36">
        <v>88.0</v>
      </c>
      <c r="D63" s="37">
        <f t="shared" si="2"/>
        <v>88</v>
      </c>
      <c r="E63" s="38"/>
      <c r="F63" s="39" t="str">
        <f>HYPERLINK("http://www.juthour-tech.com/en/m5x40mm-high-tensile-socket-head-screws-pack-50", "Juthour Tech")</f>
        <v>Juthour Tech</v>
      </c>
      <c r="G63" s="42"/>
      <c r="H63" s="32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2">
        <v>1.0</v>
      </c>
      <c r="B64" s="22" t="s">
        <v>73</v>
      </c>
      <c r="C64" s="36">
        <v>30.0</v>
      </c>
      <c r="D64" s="37">
        <f t="shared" si="2"/>
        <v>30</v>
      </c>
      <c r="E64" s="38"/>
      <c r="F64" s="39" t="str">
        <f>HYPERLINK("http://www.juthour-tech.com/en/m5-acorn-cap-nuts-pack-50-2", "Juthour Tech")</f>
        <v>Juthour Tech</v>
      </c>
      <c r="G64" s="42"/>
      <c r="H64" s="32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2">
        <v>1.0</v>
      </c>
      <c r="B65" s="22" t="s">
        <v>74</v>
      </c>
      <c r="C65" s="36">
        <v>27.0</v>
      </c>
      <c r="D65" s="37">
        <f t="shared" si="2"/>
        <v>27</v>
      </c>
      <c r="E65" s="38"/>
      <c r="F65" s="39" t="str">
        <f>HYPERLINK("https://www.juthour-tech.com/en/iron-nut-5mm-pack-50", "Juthour Tech")</f>
        <v>Juthour Tech</v>
      </c>
      <c r="G65" s="42"/>
      <c r="H65" s="32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2">
        <v>12.0</v>
      </c>
      <c r="B66" s="22" t="s">
        <v>75</v>
      </c>
      <c r="C66" s="36">
        <v>15.0</v>
      </c>
      <c r="D66" s="37">
        <f t="shared" si="2"/>
        <v>180</v>
      </c>
      <c r="E66" s="38"/>
      <c r="F66" s="40" t="str">
        <f>HYPERLINK("https://www.ampere-electronics.com/p/eccentric-spacer-5mm-bore-2/", "Ampere Electronics")</f>
        <v>Ampere Electronics</v>
      </c>
      <c r="G66" s="42"/>
      <c r="H66" s="32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2">
        <v>10.0</v>
      </c>
      <c r="B67" s="22" t="s">
        <v>76</v>
      </c>
      <c r="C67" s="36">
        <v>3.5</v>
      </c>
      <c r="D67" s="37">
        <f t="shared" si="2"/>
        <v>35</v>
      </c>
      <c r="E67" s="38"/>
      <c r="F67" s="39" t="str">
        <f>HYPERLINK("https://www.ampere-electronics.com/p/aluminum-spacers-5-1x10x3mm-3/", "Ampere Electronics")</f>
        <v>Ampere Electronics</v>
      </c>
      <c r="G67" s="42"/>
      <c r="H67" s="32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2">
        <v>2.0</v>
      </c>
      <c r="B68" s="22" t="s">
        <v>77</v>
      </c>
      <c r="C68" s="36">
        <v>5.0</v>
      </c>
      <c r="D68" s="37">
        <f t="shared" si="2"/>
        <v>10</v>
      </c>
      <c r="E68" s="38"/>
      <c r="F68" s="39" t="str">
        <f>HYPERLINK("https://www.ampere-electronics.com/p/aluminum-spacers-5-1x10x6mm-3/", "Ampere Electronics")</f>
        <v>Ampere Electronics</v>
      </c>
      <c r="G68" s="42"/>
      <c r="H68" s="32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2">
        <v>20.0</v>
      </c>
      <c r="B69" s="22" t="s">
        <v>78</v>
      </c>
      <c r="C69" s="36">
        <v>6.0</v>
      </c>
      <c r="D69" s="37">
        <f t="shared" si="2"/>
        <v>120</v>
      </c>
      <c r="E69" s="38"/>
      <c r="F69" s="39" t="str">
        <f>HYPERLINK("https://www.ampere-electronics.com/p/aluminum-spacers-5-1x10x9mm-3/", "Ampere Electronics")</f>
        <v>Ampere Electronics</v>
      </c>
      <c r="G69" s="42"/>
      <c r="H69" s="32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2">
        <v>5.0</v>
      </c>
      <c r="B70" s="22" t="s">
        <v>79</v>
      </c>
      <c r="C70" s="43">
        <v>15.0</v>
      </c>
      <c r="D70" s="37">
        <f t="shared" si="2"/>
        <v>75</v>
      </c>
      <c r="E70" s="44"/>
      <c r="F70" s="39" t="str">
        <f>HYPERLINK("https://www.ampere-electronics.com/p/15mm-expandable-braided-cable-sleeve/", "Ampere Electronics")</f>
        <v>Ampere Electronics</v>
      </c>
      <c r="G70" s="29" t="s">
        <v>80</v>
      </c>
      <c r="H70" s="22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2">
        <v>5.0</v>
      </c>
      <c r="B71" s="22" t="s">
        <v>81</v>
      </c>
      <c r="C71" s="43">
        <v>12.0</v>
      </c>
      <c r="D71" s="37">
        <f t="shared" si="2"/>
        <v>60</v>
      </c>
      <c r="E71" s="44"/>
      <c r="F71" s="39" t="str">
        <f>HYPERLINK("https://www.ampere-electronics.com/p/10mm-expandable-braided-cable-sleeve/", "Ampere Electronics")</f>
        <v>Ampere Electronics</v>
      </c>
      <c r="G71" s="29" t="s">
        <v>80</v>
      </c>
      <c r="H71" s="22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2">
        <v>1.0</v>
      </c>
      <c r="B72" s="22" t="s">
        <v>82</v>
      </c>
      <c r="C72" s="43">
        <v>800.0</v>
      </c>
      <c r="D72" s="37">
        <f t="shared" si="2"/>
        <v>800</v>
      </c>
      <c r="E72" s="44"/>
      <c r="F72" s="39" t="str">
        <f>HYPERLINK("https://www.fablabegypt.com/", "Fab Lab Egypt")</f>
        <v>Fab Lab Egypt</v>
      </c>
      <c r="G72" s="29"/>
      <c r="H72" s="22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17"/>
      <c r="B73" s="18"/>
      <c r="C73" s="19"/>
      <c r="D73" s="20"/>
      <c r="E73" s="20"/>
      <c r="F73" s="21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8" t="s">
        <v>8</v>
      </c>
      <c r="C74" s="19"/>
      <c r="D74" s="20"/>
      <c r="E74" s="20"/>
      <c r="F74" s="21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8"/>
      <c r="C75" s="19"/>
      <c r="D75" s="20"/>
      <c r="E75" s="20"/>
      <c r="F75" s="21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"/>
      <c r="B76" s="45"/>
      <c r="C76" s="46"/>
      <c r="D76" s="47"/>
      <c r="E76" s="48">
        <f>SUM(D11:D72)</f>
        <v>15470</v>
      </c>
      <c r="F76" s="4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45"/>
      <c r="C77" s="46"/>
      <c r="D77" s="47"/>
      <c r="E77" s="1"/>
      <c r="F77" s="4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80">
      <c r="A80" s="50"/>
      <c r="B80" s="50"/>
      <c r="C80" s="51"/>
      <c r="D80" s="52"/>
      <c r="E80" s="1"/>
      <c r="F80" s="4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50"/>
      <c r="B81" s="50"/>
      <c r="C81" s="51"/>
      <c r="D81" s="52"/>
      <c r="E81" s="1"/>
      <c r="F81" s="4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50"/>
      <c r="B82" s="50"/>
      <c r="C82" s="51"/>
      <c r="D82" s="52"/>
      <c r="E82" s="1"/>
      <c r="F82" s="4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50"/>
      <c r="B83" s="50"/>
      <c r="C83" s="53"/>
      <c r="D83" s="52"/>
      <c r="E83" s="1"/>
      <c r="F83" s="4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50"/>
      <c r="B84" s="50"/>
      <c r="C84" s="53"/>
      <c r="D84" s="52"/>
      <c r="E84" s="1"/>
      <c r="F84" s="4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54"/>
      <c r="D85" s="54"/>
      <c r="E85" s="1"/>
      <c r="F85" s="49"/>
      <c r="G85" s="5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56"/>
      <c r="D86" s="56"/>
      <c r="E86" s="1"/>
      <c r="F86" s="4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56"/>
      <c r="D87" s="56"/>
      <c r="E87" s="1"/>
      <c r="F87" s="4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56"/>
      <c r="D88" s="56"/>
      <c r="E88" s="1"/>
      <c r="F88" s="4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56"/>
      <c r="D89" s="4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56"/>
      <c r="D90" s="5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56"/>
      <c r="D91" s="5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56"/>
      <c r="D92" s="5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56"/>
      <c r="D93" s="5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56"/>
      <c r="D94" s="5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56"/>
      <c r="D95" s="5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56"/>
      <c r="D96" s="5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56"/>
      <c r="D97" s="5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56"/>
      <c r="D98" s="5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56"/>
      <c r="D99" s="5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56"/>
      <c r="D100" s="5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56"/>
      <c r="D101" s="5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56"/>
      <c r="D102" s="5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56"/>
      <c r="D103" s="5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56"/>
      <c r="D104" s="5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56"/>
      <c r="D105" s="5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56"/>
      <c r="D106" s="5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56"/>
      <c r="D107" s="5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56"/>
      <c r="D108" s="5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56"/>
      <c r="D109" s="5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56"/>
      <c r="D110" s="5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56"/>
      <c r="D111" s="5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56"/>
      <c r="D112" s="5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56"/>
      <c r="D113" s="5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56"/>
      <c r="D114" s="5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56"/>
      <c r="D115" s="5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56"/>
      <c r="D116" s="5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56"/>
      <c r="D117" s="5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56"/>
      <c r="D118" s="5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56"/>
      <c r="D119" s="5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56"/>
      <c r="D120" s="5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56"/>
      <c r="D121" s="5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56"/>
      <c r="D122" s="5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56"/>
      <c r="D123" s="5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56"/>
      <c r="D124" s="5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56"/>
      <c r="D125" s="5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56"/>
      <c r="D126" s="5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56"/>
      <c r="D127" s="5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56"/>
      <c r="D128" s="5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56"/>
      <c r="D129" s="5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56"/>
      <c r="D130" s="5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56"/>
      <c r="D131" s="5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56"/>
      <c r="D132" s="5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56"/>
      <c r="D133" s="5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56"/>
      <c r="D134" s="5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56"/>
      <c r="D135" s="5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56"/>
      <c r="D136" s="5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56"/>
      <c r="D137" s="5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56"/>
      <c r="D138" s="5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56"/>
      <c r="D139" s="5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56"/>
      <c r="D140" s="5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56"/>
      <c r="D141" s="5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56"/>
      <c r="D142" s="5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56"/>
      <c r="D143" s="5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56"/>
      <c r="D144" s="5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56"/>
      <c r="D145" s="5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56"/>
      <c r="D146" s="5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56"/>
      <c r="D147" s="5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56"/>
      <c r="D148" s="5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56"/>
      <c r="D149" s="5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56"/>
      <c r="D150" s="5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56"/>
      <c r="D151" s="5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56"/>
      <c r="D152" s="5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56"/>
      <c r="D153" s="5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56"/>
      <c r="D154" s="5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56"/>
      <c r="D155" s="5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56"/>
      <c r="D156" s="5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56"/>
      <c r="D157" s="5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56"/>
      <c r="D158" s="5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56"/>
      <c r="D159" s="5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56"/>
      <c r="D160" s="5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56"/>
      <c r="D161" s="5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56"/>
      <c r="D162" s="5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56"/>
      <c r="D163" s="5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56"/>
      <c r="D164" s="5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56"/>
      <c r="D165" s="5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56"/>
      <c r="D166" s="5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56"/>
      <c r="D167" s="5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56"/>
      <c r="D168" s="5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56"/>
      <c r="D169" s="5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56"/>
      <c r="D170" s="5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56"/>
      <c r="D171" s="5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56"/>
      <c r="D172" s="5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56"/>
      <c r="D173" s="5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56"/>
      <c r="D174" s="5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56"/>
      <c r="D175" s="5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56"/>
      <c r="D176" s="5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56"/>
      <c r="D177" s="5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56"/>
      <c r="D178" s="5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56"/>
      <c r="D179" s="5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56"/>
      <c r="D180" s="5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56"/>
      <c r="D181" s="5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56"/>
      <c r="D182" s="5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56"/>
      <c r="D183" s="5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56"/>
      <c r="D184" s="5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56"/>
      <c r="D185" s="5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56"/>
      <c r="D186" s="5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56"/>
      <c r="D187" s="5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56"/>
      <c r="D188" s="5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56"/>
      <c r="D189" s="5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56"/>
      <c r="D190" s="5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56"/>
      <c r="D191" s="5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56"/>
      <c r="D192" s="5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56"/>
      <c r="D193" s="5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56"/>
      <c r="D194" s="5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56"/>
      <c r="D195" s="5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56"/>
      <c r="D196" s="5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56"/>
      <c r="D197" s="5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56"/>
      <c r="D198" s="5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56"/>
      <c r="D199" s="5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56"/>
      <c r="D200" s="5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56"/>
      <c r="D201" s="5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56"/>
      <c r="D202" s="5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56"/>
      <c r="D203" s="5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56"/>
      <c r="D204" s="5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56"/>
      <c r="D205" s="5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56"/>
      <c r="D206" s="5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56"/>
      <c r="D207" s="5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56"/>
      <c r="D208" s="5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56"/>
      <c r="D209" s="5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56"/>
      <c r="D210" s="5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56"/>
      <c r="D211" s="5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56"/>
      <c r="D212" s="5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56"/>
      <c r="D213" s="5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56"/>
      <c r="D214" s="5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56"/>
      <c r="D215" s="5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56"/>
      <c r="D216" s="5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56"/>
      <c r="D217" s="5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56"/>
      <c r="D218" s="5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56"/>
      <c r="D219" s="5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56"/>
      <c r="D220" s="5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56"/>
      <c r="D221" s="5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56"/>
      <c r="D222" s="5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56"/>
      <c r="D223" s="5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56"/>
      <c r="D224" s="5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56"/>
      <c r="D225" s="5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56"/>
      <c r="D226" s="5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56"/>
      <c r="D227" s="5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56"/>
      <c r="D228" s="5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56"/>
      <c r="D229" s="5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56"/>
      <c r="D230" s="5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56"/>
      <c r="D231" s="5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56"/>
      <c r="D232" s="5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56"/>
      <c r="D233" s="5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56"/>
      <c r="D234" s="5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56"/>
      <c r="D235" s="5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56"/>
      <c r="D236" s="5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56"/>
      <c r="D237" s="5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56"/>
      <c r="D238" s="5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56"/>
      <c r="D239" s="5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56"/>
      <c r="D240" s="5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56"/>
      <c r="D241" s="5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56"/>
      <c r="D242" s="5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56"/>
      <c r="D243" s="5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56"/>
      <c r="D244" s="5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56"/>
      <c r="D245" s="5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56"/>
      <c r="D246" s="5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56"/>
      <c r="D247" s="5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56"/>
      <c r="D248" s="5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56"/>
      <c r="D249" s="5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56"/>
      <c r="D250" s="5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56"/>
      <c r="D251" s="5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56"/>
      <c r="D252" s="5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56"/>
      <c r="D253" s="5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56"/>
      <c r="D254" s="5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56"/>
      <c r="D255" s="5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56"/>
      <c r="D256" s="5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56"/>
      <c r="D257" s="5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56"/>
      <c r="D258" s="5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56"/>
      <c r="D259" s="5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56"/>
      <c r="D260" s="5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56"/>
      <c r="D261" s="5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56"/>
      <c r="D262" s="5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56"/>
      <c r="D263" s="5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56"/>
      <c r="D264" s="5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56"/>
      <c r="D265" s="5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56"/>
      <c r="D266" s="5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56"/>
      <c r="D267" s="5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56"/>
      <c r="D268" s="5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56"/>
      <c r="D269" s="5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56"/>
      <c r="D270" s="5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56"/>
      <c r="D271" s="5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56"/>
      <c r="D272" s="5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56"/>
      <c r="D273" s="5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56"/>
      <c r="D274" s="5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56"/>
      <c r="D275" s="5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56"/>
      <c r="D276" s="5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56"/>
      <c r="D277" s="5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56"/>
      <c r="D278" s="5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56"/>
      <c r="D279" s="5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56"/>
      <c r="D280" s="5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56"/>
      <c r="D281" s="5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56"/>
      <c r="D282" s="5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56"/>
      <c r="D283" s="5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56"/>
      <c r="D284" s="5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56"/>
      <c r="D285" s="5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56"/>
      <c r="D286" s="5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56"/>
      <c r="D287" s="5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56"/>
      <c r="D288" s="5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56"/>
      <c r="D289" s="5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56"/>
      <c r="D290" s="5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56"/>
      <c r="D291" s="5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56"/>
      <c r="D292" s="5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56"/>
      <c r="D293" s="5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56"/>
      <c r="D294" s="5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56"/>
      <c r="D295" s="5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56"/>
      <c r="D296" s="5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56"/>
      <c r="D297" s="5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56"/>
      <c r="D298" s="5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56"/>
      <c r="D299" s="5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56"/>
      <c r="D300" s="5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56"/>
      <c r="D301" s="5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56"/>
      <c r="D302" s="5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56"/>
      <c r="D303" s="5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56"/>
      <c r="D304" s="5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56"/>
      <c r="D305" s="5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56"/>
      <c r="D306" s="5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56"/>
      <c r="D307" s="5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56"/>
      <c r="D308" s="5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56"/>
      <c r="D309" s="5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56"/>
      <c r="D310" s="5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56"/>
      <c r="D311" s="5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56"/>
      <c r="D312" s="5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56"/>
      <c r="D313" s="5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56"/>
      <c r="D314" s="5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56"/>
      <c r="D315" s="5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56"/>
      <c r="D316" s="5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56"/>
      <c r="D317" s="5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56"/>
      <c r="D318" s="5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56"/>
      <c r="D319" s="5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56"/>
      <c r="D320" s="5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56"/>
      <c r="D321" s="5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56"/>
      <c r="D322" s="5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56"/>
      <c r="D323" s="5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56"/>
      <c r="D324" s="5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56"/>
      <c r="D325" s="5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56"/>
      <c r="D326" s="5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56"/>
      <c r="D327" s="5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56"/>
      <c r="D328" s="5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56"/>
      <c r="D329" s="5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56"/>
      <c r="D330" s="5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56"/>
      <c r="D331" s="5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56"/>
      <c r="D332" s="5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56"/>
      <c r="D333" s="5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56"/>
      <c r="D334" s="5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56"/>
      <c r="D335" s="5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56"/>
      <c r="D336" s="5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56"/>
      <c r="D337" s="5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56"/>
      <c r="D338" s="5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56"/>
      <c r="D339" s="5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56"/>
      <c r="D340" s="5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56"/>
      <c r="D341" s="5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56"/>
      <c r="D342" s="5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56"/>
      <c r="D343" s="5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56"/>
      <c r="D344" s="5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56"/>
      <c r="D345" s="5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56"/>
      <c r="D346" s="5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56"/>
      <c r="D347" s="5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56"/>
      <c r="D348" s="5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56"/>
      <c r="D349" s="5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56"/>
      <c r="D350" s="5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56"/>
      <c r="D351" s="5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56"/>
      <c r="D352" s="5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56"/>
      <c r="D353" s="5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56"/>
      <c r="D354" s="5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56"/>
      <c r="D355" s="5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56"/>
      <c r="D356" s="5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56"/>
      <c r="D357" s="5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56"/>
      <c r="D358" s="5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56"/>
      <c r="D359" s="5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56"/>
      <c r="D360" s="5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56"/>
      <c r="D361" s="5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56"/>
      <c r="D362" s="5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56"/>
      <c r="D363" s="5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56"/>
      <c r="D364" s="5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56"/>
      <c r="D365" s="5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56"/>
      <c r="D366" s="5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56"/>
      <c r="D367" s="5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56"/>
      <c r="D368" s="5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56"/>
      <c r="D369" s="5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56"/>
      <c r="D370" s="5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56"/>
      <c r="D371" s="5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56"/>
      <c r="D372" s="5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56"/>
      <c r="D373" s="5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56"/>
      <c r="D374" s="5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56"/>
      <c r="D375" s="5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56"/>
      <c r="D376" s="5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56"/>
      <c r="D377" s="5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56"/>
      <c r="D378" s="5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56"/>
      <c r="D379" s="5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56"/>
      <c r="D380" s="5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56"/>
      <c r="D381" s="5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56"/>
      <c r="D382" s="5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56"/>
      <c r="D383" s="5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56"/>
      <c r="D384" s="5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56"/>
      <c r="D385" s="5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56"/>
      <c r="D386" s="5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56"/>
      <c r="D387" s="5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56"/>
      <c r="D388" s="5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56"/>
      <c r="D389" s="5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56"/>
      <c r="D390" s="5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56"/>
      <c r="D391" s="5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56"/>
      <c r="D392" s="5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56"/>
      <c r="D393" s="5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56"/>
      <c r="D394" s="5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56"/>
      <c r="D395" s="5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56"/>
      <c r="D396" s="5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56"/>
      <c r="D397" s="5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56"/>
      <c r="D398" s="5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56"/>
      <c r="D399" s="5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56"/>
      <c r="D400" s="5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56"/>
      <c r="D401" s="5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56"/>
      <c r="D402" s="5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56"/>
      <c r="D403" s="5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56"/>
      <c r="D404" s="5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56"/>
      <c r="D405" s="5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56"/>
      <c r="D406" s="5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56"/>
      <c r="D407" s="5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56"/>
      <c r="D408" s="5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56"/>
      <c r="D409" s="5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56"/>
      <c r="D410" s="5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56"/>
      <c r="D411" s="5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56"/>
      <c r="D412" s="5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56"/>
      <c r="D413" s="5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56"/>
      <c r="D414" s="5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56"/>
      <c r="D415" s="5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56"/>
      <c r="D416" s="5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56"/>
      <c r="D417" s="5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56"/>
      <c r="D418" s="5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56"/>
      <c r="D419" s="5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56"/>
      <c r="D420" s="5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56"/>
      <c r="D421" s="5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56"/>
      <c r="D422" s="5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56"/>
      <c r="D423" s="5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56"/>
      <c r="D424" s="5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56"/>
      <c r="D425" s="5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56"/>
      <c r="D426" s="5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56"/>
      <c r="D427" s="5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56"/>
      <c r="D428" s="5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56"/>
      <c r="D429" s="5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56"/>
      <c r="D430" s="5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56"/>
      <c r="D431" s="5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56"/>
      <c r="D432" s="5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56"/>
      <c r="D433" s="5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56"/>
      <c r="D434" s="5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56"/>
      <c r="D435" s="5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56"/>
      <c r="D436" s="5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56"/>
      <c r="D437" s="5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56"/>
      <c r="D438" s="5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56"/>
      <c r="D439" s="5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56"/>
      <c r="D440" s="5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56"/>
      <c r="D441" s="5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56"/>
      <c r="D442" s="5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56"/>
      <c r="D443" s="5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56"/>
      <c r="D444" s="5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56"/>
      <c r="D445" s="5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56"/>
      <c r="D446" s="5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56"/>
      <c r="D447" s="5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56"/>
      <c r="D448" s="5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56"/>
      <c r="D449" s="5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56"/>
      <c r="D450" s="5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56"/>
      <c r="D451" s="5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56"/>
      <c r="D452" s="5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56"/>
      <c r="D453" s="5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56"/>
      <c r="D454" s="5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56"/>
      <c r="D455" s="5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56"/>
      <c r="D456" s="5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56"/>
      <c r="D457" s="5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56"/>
      <c r="D458" s="5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56"/>
      <c r="D459" s="5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56"/>
      <c r="D460" s="5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56"/>
      <c r="D461" s="5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56"/>
      <c r="D462" s="5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56"/>
      <c r="D463" s="5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56"/>
      <c r="D464" s="5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56"/>
      <c r="D465" s="5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56"/>
      <c r="D466" s="5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56"/>
      <c r="D467" s="5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56"/>
      <c r="D468" s="5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56"/>
      <c r="D469" s="5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56"/>
      <c r="D470" s="5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56"/>
      <c r="D471" s="5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56"/>
      <c r="D472" s="5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56"/>
      <c r="D473" s="5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56"/>
      <c r="D474" s="5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56"/>
      <c r="D475" s="5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56"/>
      <c r="D476" s="5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56"/>
      <c r="D477" s="5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56"/>
      <c r="D478" s="5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56"/>
      <c r="D479" s="5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56"/>
      <c r="D480" s="5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56"/>
      <c r="D481" s="5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56"/>
      <c r="D482" s="5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56"/>
      <c r="D483" s="5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56"/>
      <c r="D484" s="5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56"/>
      <c r="D485" s="5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56"/>
      <c r="D486" s="5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56"/>
      <c r="D487" s="5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56"/>
      <c r="D488" s="5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56"/>
      <c r="D489" s="5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56"/>
      <c r="D490" s="5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56"/>
      <c r="D491" s="5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56"/>
      <c r="D492" s="5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56"/>
      <c r="D493" s="5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56"/>
      <c r="D494" s="5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56"/>
      <c r="D495" s="5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56"/>
      <c r="D496" s="5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56"/>
      <c r="D497" s="5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56"/>
      <c r="D498" s="5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56"/>
      <c r="D499" s="5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56"/>
      <c r="D500" s="5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56"/>
      <c r="D501" s="5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56"/>
      <c r="D502" s="5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56"/>
      <c r="D503" s="5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56"/>
      <c r="D504" s="5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56"/>
      <c r="D505" s="5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56"/>
      <c r="D506" s="5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56"/>
      <c r="D507" s="5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56"/>
      <c r="D508" s="5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56"/>
      <c r="D509" s="5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56"/>
      <c r="D510" s="5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56"/>
      <c r="D511" s="5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56"/>
      <c r="D512" s="5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56"/>
      <c r="D513" s="5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56"/>
      <c r="D514" s="5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56"/>
      <c r="D515" s="5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56"/>
      <c r="D516" s="5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56"/>
      <c r="D517" s="5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56"/>
      <c r="D518" s="5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56"/>
      <c r="D519" s="5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56"/>
      <c r="D520" s="5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56"/>
      <c r="D521" s="5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56"/>
      <c r="D522" s="5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56"/>
      <c r="D523" s="5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56"/>
      <c r="D524" s="5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56"/>
      <c r="D525" s="5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56"/>
      <c r="D526" s="5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56"/>
      <c r="D527" s="5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56"/>
      <c r="D528" s="5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56"/>
      <c r="D529" s="5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56"/>
      <c r="D530" s="5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56"/>
      <c r="D531" s="5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56"/>
      <c r="D532" s="5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56"/>
      <c r="D533" s="5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56"/>
      <c r="D534" s="5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56"/>
      <c r="D535" s="5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56"/>
      <c r="D536" s="5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56"/>
      <c r="D537" s="5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56"/>
      <c r="D538" s="5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56"/>
      <c r="D539" s="5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56"/>
      <c r="D540" s="5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56"/>
      <c r="D541" s="5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56"/>
      <c r="D542" s="5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56"/>
      <c r="D543" s="5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56"/>
      <c r="D544" s="5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56"/>
      <c r="D545" s="5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56"/>
      <c r="D546" s="5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56"/>
      <c r="D547" s="5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56"/>
      <c r="D548" s="5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56"/>
      <c r="D549" s="5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56"/>
      <c r="D550" s="5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56"/>
      <c r="D551" s="5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56"/>
      <c r="D552" s="5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56"/>
      <c r="D553" s="5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56"/>
      <c r="D554" s="5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56"/>
      <c r="D555" s="5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56"/>
      <c r="D556" s="5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56"/>
      <c r="D557" s="5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56"/>
      <c r="D558" s="5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56"/>
      <c r="D559" s="5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56"/>
      <c r="D560" s="5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56"/>
      <c r="D561" s="5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56"/>
      <c r="D562" s="5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56"/>
      <c r="D563" s="5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56"/>
      <c r="D564" s="5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56"/>
      <c r="D565" s="5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56"/>
      <c r="D566" s="5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56"/>
      <c r="D567" s="5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56"/>
      <c r="D568" s="5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56"/>
      <c r="D569" s="5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56"/>
      <c r="D570" s="5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56"/>
      <c r="D571" s="5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56"/>
      <c r="D572" s="5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56"/>
      <c r="D573" s="5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56"/>
      <c r="D574" s="5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56"/>
      <c r="D575" s="5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56"/>
      <c r="D576" s="5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56"/>
      <c r="D577" s="5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56"/>
      <c r="D578" s="5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56"/>
      <c r="D579" s="5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56"/>
      <c r="D580" s="5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56"/>
      <c r="D581" s="5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56"/>
      <c r="D582" s="5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56"/>
      <c r="D583" s="5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56"/>
      <c r="D584" s="5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56"/>
      <c r="D585" s="5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56"/>
      <c r="D586" s="5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56"/>
      <c r="D587" s="5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56"/>
      <c r="D588" s="5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56"/>
      <c r="D589" s="5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56"/>
      <c r="D590" s="5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56"/>
      <c r="D591" s="5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56"/>
      <c r="D592" s="5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56"/>
      <c r="D593" s="5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56"/>
      <c r="D594" s="5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56"/>
      <c r="D595" s="5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56"/>
      <c r="D596" s="5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56"/>
      <c r="D597" s="5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56"/>
      <c r="D598" s="5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56"/>
      <c r="D599" s="5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56"/>
      <c r="D600" s="5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56"/>
      <c r="D601" s="5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56"/>
      <c r="D602" s="5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56"/>
      <c r="D603" s="5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56"/>
      <c r="D604" s="5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56"/>
      <c r="D605" s="5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56"/>
      <c r="D606" s="5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56"/>
      <c r="D607" s="5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56"/>
      <c r="D608" s="5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56"/>
      <c r="D609" s="5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56"/>
      <c r="D610" s="5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56"/>
      <c r="D611" s="5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56"/>
      <c r="D612" s="5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56"/>
      <c r="D613" s="5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56"/>
      <c r="D614" s="5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56"/>
      <c r="D615" s="5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56"/>
      <c r="D616" s="5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56"/>
      <c r="D617" s="5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56"/>
      <c r="D618" s="5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56"/>
      <c r="D619" s="5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56"/>
      <c r="D620" s="5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56"/>
      <c r="D621" s="5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56"/>
      <c r="D622" s="5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56"/>
      <c r="D623" s="5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56"/>
      <c r="D624" s="5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56"/>
      <c r="D625" s="5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56"/>
      <c r="D626" s="5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56"/>
      <c r="D627" s="5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56"/>
      <c r="D628" s="5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56"/>
      <c r="D629" s="5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56"/>
      <c r="D630" s="5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56"/>
      <c r="D631" s="5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56"/>
      <c r="D632" s="5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56"/>
      <c r="D633" s="5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56"/>
      <c r="D634" s="5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56"/>
      <c r="D635" s="5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56"/>
      <c r="D636" s="5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56"/>
      <c r="D637" s="5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56"/>
      <c r="D638" s="5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56"/>
      <c r="D639" s="5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56"/>
      <c r="D640" s="5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56"/>
      <c r="D641" s="5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56"/>
      <c r="D642" s="5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56"/>
      <c r="D643" s="5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56"/>
      <c r="D644" s="5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56"/>
      <c r="D645" s="5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56"/>
      <c r="D646" s="5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56"/>
      <c r="D647" s="5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56"/>
      <c r="D648" s="5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56"/>
      <c r="D649" s="5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56"/>
      <c r="D650" s="5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56"/>
      <c r="D651" s="5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56"/>
      <c r="D652" s="5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56"/>
      <c r="D653" s="5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56"/>
      <c r="D654" s="5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56"/>
      <c r="D655" s="5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56"/>
      <c r="D656" s="5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56"/>
      <c r="D657" s="5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56"/>
      <c r="D658" s="5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56"/>
      <c r="D659" s="5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56"/>
      <c r="D660" s="5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56"/>
      <c r="D661" s="5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56"/>
      <c r="D662" s="5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56"/>
      <c r="D663" s="5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56"/>
      <c r="D664" s="5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56"/>
      <c r="D665" s="5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56"/>
      <c r="D666" s="5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56"/>
      <c r="D667" s="5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56"/>
      <c r="D668" s="5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56"/>
      <c r="D669" s="5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56"/>
      <c r="D670" s="5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56"/>
      <c r="D671" s="5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56"/>
      <c r="D672" s="5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56"/>
      <c r="D673" s="5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56"/>
      <c r="D674" s="5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56"/>
      <c r="D675" s="5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56"/>
      <c r="D676" s="5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56"/>
      <c r="D677" s="5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56"/>
      <c r="D678" s="5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56"/>
      <c r="D679" s="5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56"/>
      <c r="D680" s="5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56"/>
      <c r="D681" s="5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56"/>
      <c r="D682" s="5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56"/>
      <c r="D683" s="5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56"/>
      <c r="D684" s="5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56"/>
      <c r="D685" s="5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56"/>
      <c r="D686" s="5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56"/>
      <c r="D687" s="5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56"/>
      <c r="D688" s="5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56"/>
      <c r="D689" s="5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56"/>
      <c r="D690" s="5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56"/>
      <c r="D691" s="5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56"/>
      <c r="D692" s="5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56"/>
      <c r="D693" s="5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56"/>
      <c r="D694" s="5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56"/>
      <c r="D695" s="5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56"/>
      <c r="D696" s="5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56"/>
      <c r="D697" s="5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56"/>
      <c r="D698" s="5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56"/>
      <c r="D699" s="5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56"/>
      <c r="D700" s="5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56"/>
      <c r="D701" s="5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56"/>
      <c r="D702" s="5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56"/>
      <c r="D703" s="5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56"/>
      <c r="D704" s="5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56"/>
      <c r="D705" s="5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56"/>
      <c r="D706" s="5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56"/>
      <c r="D707" s="5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56"/>
      <c r="D708" s="5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56"/>
      <c r="D709" s="5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56"/>
      <c r="D710" s="5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56"/>
      <c r="D711" s="5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56"/>
      <c r="D712" s="5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56"/>
      <c r="D713" s="5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56"/>
      <c r="D714" s="5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56"/>
      <c r="D715" s="5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56"/>
      <c r="D716" s="5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56"/>
      <c r="D717" s="5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56"/>
      <c r="D718" s="5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56"/>
      <c r="D719" s="5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56"/>
      <c r="D720" s="5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56"/>
      <c r="D721" s="5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56"/>
      <c r="D722" s="5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56"/>
      <c r="D723" s="5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56"/>
      <c r="D724" s="5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56"/>
      <c r="D725" s="5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56"/>
      <c r="D726" s="5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56"/>
      <c r="D727" s="5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56"/>
      <c r="D728" s="5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56"/>
      <c r="D729" s="5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56"/>
      <c r="D730" s="5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56"/>
      <c r="D731" s="5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56"/>
      <c r="D732" s="5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56"/>
      <c r="D733" s="5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56"/>
      <c r="D734" s="5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56"/>
      <c r="D735" s="5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56"/>
      <c r="D736" s="5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56"/>
      <c r="D737" s="5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56"/>
      <c r="D738" s="5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56"/>
      <c r="D739" s="5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56"/>
      <c r="D740" s="5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56"/>
      <c r="D741" s="5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56"/>
      <c r="D742" s="5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56"/>
      <c r="D743" s="5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56"/>
      <c r="D744" s="5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56"/>
      <c r="D745" s="5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56"/>
      <c r="D746" s="5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56"/>
      <c r="D747" s="5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56"/>
      <c r="D748" s="5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56"/>
      <c r="D749" s="5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56"/>
      <c r="D750" s="5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56"/>
      <c r="D751" s="5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56"/>
      <c r="D752" s="5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56"/>
      <c r="D753" s="5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56"/>
      <c r="D754" s="5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56"/>
      <c r="D755" s="5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56"/>
      <c r="D756" s="5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56"/>
      <c r="D757" s="5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56"/>
      <c r="D758" s="5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56"/>
      <c r="D759" s="5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56"/>
      <c r="D760" s="5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56"/>
      <c r="D761" s="5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56"/>
      <c r="D762" s="5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56"/>
      <c r="D763" s="5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56"/>
      <c r="D764" s="5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56"/>
      <c r="D765" s="5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56"/>
      <c r="D766" s="5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56"/>
      <c r="D767" s="5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56"/>
      <c r="D768" s="5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56"/>
      <c r="D769" s="5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56"/>
      <c r="D770" s="5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56"/>
      <c r="D771" s="5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56"/>
      <c r="D772" s="5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56"/>
      <c r="D773" s="5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56"/>
      <c r="D774" s="5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56"/>
      <c r="D775" s="5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56"/>
      <c r="D776" s="5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56"/>
      <c r="D777" s="5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56"/>
      <c r="D778" s="5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56"/>
      <c r="D779" s="5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56"/>
      <c r="D780" s="5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56"/>
      <c r="D781" s="5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56"/>
      <c r="D782" s="5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56"/>
      <c r="D783" s="5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56"/>
      <c r="D784" s="5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56"/>
      <c r="D785" s="5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56"/>
      <c r="D786" s="5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56"/>
      <c r="D787" s="5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56"/>
      <c r="D788" s="5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56"/>
      <c r="D789" s="5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56"/>
      <c r="D790" s="5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56"/>
      <c r="D791" s="5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56"/>
      <c r="D792" s="5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56"/>
      <c r="D793" s="5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56"/>
      <c r="D794" s="5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56"/>
      <c r="D795" s="5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56"/>
      <c r="D796" s="5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56"/>
      <c r="D797" s="5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56"/>
      <c r="D798" s="5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56"/>
      <c r="D799" s="5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56"/>
      <c r="D800" s="5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56"/>
      <c r="D801" s="5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56"/>
      <c r="D802" s="5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56"/>
      <c r="D803" s="5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56"/>
      <c r="D804" s="5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56"/>
      <c r="D805" s="5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56"/>
      <c r="D806" s="5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56"/>
      <c r="D807" s="5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56"/>
      <c r="D808" s="5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56"/>
      <c r="D809" s="5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56"/>
      <c r="D810" s="5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56"/>
      <c r="D811" s="5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56"/>
      <c r="D812" s="5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56"/>
      <c r="D813" s="5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56"/>
      <c r="D814" s="5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56"/>
      <c r="D815" s="5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56"/>
      <c r="D816" s="5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56"/>
      <c r="D817" s="5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56"/>
      <c r="D818" s="5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56"/>
      <c r="D819" s="5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56"/>
      <c r="D820" s="5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56"/>
      <c r="D821" s="5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56"/>
      <c r="D822" s="5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56"/>
      <c r="D823" s="5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56"/>
      <c r="D824" s="5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56"/>
      <c r="D825" s="5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56"/>
      <c r="D826" s="5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56"/>
      <c r="D827" s="5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56"/>
      <c r="D828" s="5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56"/>
      <c r="D829" s="5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56"/>
      <c r="D830" s="5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56"/>
      <c r="D831" s="5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56"/>
      <c r="D832" s="5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56"/>
      <c r="D833" s="5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56"/>
      <c r="D834" s="5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56"/>
      <c r="D835" s="5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56"/>
      <c r="D836" s="5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56"/>
      <c r="D837" s="5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56"/>
      <c r="D838" s="5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56"/>
      <c r="D839" s="5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56"/>
      <c r="D840" s="5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56"/>
      <c r="D841" s="5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56"/>
      <c r="D842" s="5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56"/>
      <c r="D843" s="5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56"/>
      <c r="D844" s="5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56"/>
      <c r="D845" s="5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56"/>
      <c r="D846" s="5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56"/>
      <c r="D847" s="5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56"/>
      <c r="D848" s="5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56"/>
      <c r="D849" s="5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56"/>
      <c r="D850" s="5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56"/>
      <c r="D851" s="5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56"/>
      <c r="D852" s="5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56"/>
      <c r="D853" s="5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56"/>
      <c r="D854" s="5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56"/>
      <c r="D855" s="5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56"/>
      <c r="D856" s="5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56"/>
      <c r="D857" s="5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56"/>
      <c r="D858" s="5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56"/>
      <c r="D859" s="5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56"/>
      <c r="D860" s="5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56"/>
      <c r="D861" s="5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56"/>
      <c r="D862" s="5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56"/>
      <c r="D863" s="5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56"/>
      <c r="D864" s="5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56"/>
      <c r="D865" s="5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56"/>
      <c r="D866" s="5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56"/>
      <c r="D867" s="5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56"/>
      <c r="D868" s="5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56"/>
      <c r="D869" s="5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56"/>
      <c r="D870" s="5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56"/>
      <c r="D871" s="5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56"/>
      <c r="D872" s="5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56"/>
      <c r="D873" s="5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56"/>
      <c r="D874" s="5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56"/>
      <c r="D875" s="5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56"/>
      <c r="D876" s="5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56"/>
      <c r="D877" s="5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56"/>
      <c r="D878" s="5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56"/>
      <c r="D879" s="5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56"/>
      <c r="D880" s="5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56"/>
      <c r="D881" s="5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56"/>
      <c r="D882" s="5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56"/>
      <c r="D883" s="5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56"/>
      <c r="D884" s="5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56"/>
      <c r="D885" s="5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56"/>
      <c r="D886" s="5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56"/>
      <c r="D887" s="5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56"/>
      <c r="D888" s="5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56"/>
      <c r="D889" s="5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56"/>
      <c r="D890" s="5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56"/>
      <c r="D891" s="5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56"/>
      <c r="D892" s="5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56"/>
      <c r="D893" s="5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56"/>
      <c r="D894" s="5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56"/>
      <c r="D895" s="5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56"/>
      <c r="D896" s="5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56"/>
      <c r="D897" s="5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56"/>
      <c r="D898" s="5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56"/>
      <c r="D899" s="5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56"/>
      <c r="D900" s="5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56"/>
      <c r="D901" s="5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56"/>
      <c r="D902" s="5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56"/>
      <c r="D903" s="5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56"/>
      <c r="D904" s="5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56"/>
      <c r="D905" s="5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56"/>
      <c r="D906" s="5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56"/>
      <c r="D907" s="5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56"/>
      <c r="D908" s="5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56"/>
      <c r="D909" s="5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56"/>
      <c r="D910" s="5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56"/>
      <c r="D911" s="5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56"/>
      <c r="D912" s="5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56"/>
      <c r="D913" s="5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56"/>
      <c r="D914" s="5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56"/>
      <c r="D915" s="5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56"/>
      <c r="D916" s="5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56"/>
      <c r="D917" s="5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56"/>
      <c r="D918" s="5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56"/>
      <c r="D919" s="5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56"/>
      <c r="D920" s="5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56"/>
      <c r="D921" s="5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56"/>
      <c r="D922" s="5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56"/>
      <c r="D923" s="5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56"/>
      <c r="D924" s="5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56"/>
      <c r="D925" s="5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56"/>
      <c r="D926" s="5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56"/>
      <c r="D927" s="5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56"/>
      <c r="D928" s="5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56"/>
      <c r="D929" s="5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56"/>
      <c r="D930" s="5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56"/>
      <c r="D931" s="5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56"/>
      <c r="D932" s="5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56"/>
      <c r="D933" s="5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56"/>
      <c r="D934" s="5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56"/>
      <c r="D935" s="5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56"/>
      <c r="D936" s="5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56"/>
      <c r="D937" s="5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56"/>
      <c r="D938" s="5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56"/>
      <c r="D939" s="5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56"/>
      <c r="D940" s="5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56"/>
      <c r="D941" s="5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56"/>
      <c r="D942" s="5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56"/>
      <c r="D943" s="5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56"/>
      <c r="D944" s="5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56"/>
      <c r="D945" s="5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56"/>
      <c r="D946" s="5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56"/>
      <c r="D947" s="5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56"/>
      <c r="D948" s="5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56"/>
      <c r="D949" s="5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56"/>
      <c r="D950" s="5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56"/>
      <c r="D951" s="5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56"/>
      <c r="D952" s="5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56"/>
      <c r="D953" s="5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56"/>
      <c r="D954" s="5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56"/>
      <c r="D955" s="5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56"/>
      <c r="D956" s="5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56"/>
      <c r="D957" s="5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56"/>
      <c r="D958" s="5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56"/>
      <c r="D959" s="5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56"/>
      <c r="D960" s="5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56"/>
      <c r="D961" s="5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56"/>
      <c r="D962" s="5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56"/>
      <c r="D963" s="5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56"/>
      <c r="D964" s="5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56"/>
      <c r="D965" s="5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56"/>
      <c r="D966" s="5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56"/>
      <c r="D967" s="5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56"/>
      <c r="D968" s="5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56"/>
      <c r="D969" s="5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56"/>
      <c r="D970" s="5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56"/>
      <c r="D971" s="5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56"/>
      <c r="D972" s="5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56"/>
      <c r="D973" s="5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56"/>
      <c r="D974" s="5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56"/>
      <c r="D975" s="5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56"/>
      <c r="D976" s="5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56"/>
      <c r="D977" s="5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56"/>
      <c r="D978" s="5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56"/>
      <c r="D979" s="5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56"/>
      <c r="D980" s="5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56"/>
      <c r="D981" s="5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56"/>
      <c r="D982" s="5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56"/>
      <c r="D983" s="5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56"/>
      <c r="D984" s="5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56"/>
      <c r="D985" s="5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56"/>
      <c r="D986" s="5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56"/>
      <c r="D987" s="5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56"/>
      <c r="D988" s="5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56"/>
      <c r="D989" s="5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56"/>
      <c r="D990" s="5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56"/>
      <c r="D991" s="5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56"/>
      <c r="D992" s="5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56"/>
      <c r="D993" s="5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56"/>
      <c r="D994" s="5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56"/>
      <c r="D995" s="5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56"/>
      <c r="D996" s="5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56"/>
      <c r="D997" s="5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56"/>
      <c r="D998" s="5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56"/>
      <c r="D999" s="5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56"/>
      <c r="D1000" s="5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56"/>
      <c r="D1001" s="5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56"/>
      <c r="D1002" s="5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56"/>
      <c r="D1003" s="5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56"/>
      <c r="D1004" s="5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56"/>
      <c r="D1005" s="5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56"/>
      <c r="D1006" s="5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56"/>
      <c r="D1007" s="56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56"/>
      <c r="D1008" s="56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56"/>
      <c r="D1009" s="56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56"/>
      <c r="D1010" s="56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56"/>
      <c r="D1011" s="56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56"/>
      <c r="D1012" s="56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56"/>
      <c r="D1013" s="56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56"/>
      <c r="D1014" s="56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56"/>
      <c r="D1015" s="56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56"/>
      <c r="D1016" s="56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56"/>
      <c r="D1017" s="56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56"/>
      <c r="D1018" s="56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56"/>
      <c r="D1019" s="56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56"/>
      <c r="D1020" s="56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56"/>
      <c r="D1021" s="56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56"/>
      <c r="D1022" s="56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56"/>
      <c r="D1023" s="56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56"/>
      <c r="D1024" s="56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56"/>
      <c r="D1025" s="56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56"/>
      <c r="D1026" s="56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56"/>
      <c r="D1027" s="56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56"/>
      <c r="D1028" s="56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56"/>
      <c r="D1029" s="56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56"/>
      <c r="D1030" s="56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56"/>
      <c r="D1031" s="56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56"/>
      <c r="D1032" s="56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56"/>
      <c r="D1033" s="56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56"/>
      <c r="D1034" s="56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56"/>
      <c r="D1035" s="56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56"/>
      <c r="D1036" s="56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56"/>
      <c r="D1037" s="56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56"/>
      <c r="D1038" s="56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56"/>
      <c r="D1039" s="56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56"/>
      <c r="D1040" s="56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56"/>
      <c r="D1041" s="56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56"/>
      <c r="D1042" s="56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56"/>
      <c r="D1043" s="56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56"/>
      <c r="D1044" s="56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56"/>
      <c r="D1045" s="56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56"/>
      <c r="D1046" s="56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56"/>
      <c r="D1047" s="56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56"/>
      <c r="D1048" s="56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56"/>
      <c r="D1049" s="56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</sheetData>
  <mergeCells count="4">
    <mergeCell ref="B2:G2"/>
    <mergeCell ref="B3:G3"/>
    <mergeCell ref="D5:G5"/>
    <mergeCell ref="D6:G6"/>
  </mergeCells>
  <conditionalFormatting sqref="C6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D5"/>
    <hyperlink r:id="rId2" ref="D6"/>
  </hyperlinks>
  <drawing r:id="rId3"/>
</worksheet>
</file>