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cin\Documents\git\fvm\excel\"/>
    </mc:Choice>
  </mc:AlternateContent>
  <xr:revisionPtr revIDLastSave="0" documentId="13_ncr:1_{3E97EDDC-3EFD-48DA-B457-45DD3B6B0CF7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numerical solution" sheetId="1" r:id="rId1"/>
    <sheet name="analytical solution" sheetId="2" r:id="rId2"/>
    <sheet name="plot" sheetId="3" r:id="rId3"/>
  </sheets>
  <definedNames>
    <definedName name="A">'numerical solution'!$B$5</definedName>
    <definedName name="dx">'numerical solution'!$B$13</definedName>
    <definedName name="Gamma">'numerical solution'!$B$6</definedName>
    <definedName name="L">'numerical solution'!$B$4</definedName>
    <definedName name="phiL">'numerical solution'!$B$8</definedName>
    <definedName name="phiR">'numerical solution'!$B$9</definedName>
    <definedName name="S">'numerical solution'!$B$7</definedName>
    <definedName name="TL">'numerical solution'!$B$8</definedName>
    <definedName name="TR">'numerical solution'!$B$9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C51" i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4" i="2"/>
  <c r="B16" i="1"/>
  <c r="B13" i="1"/>
  <c r="C14" i="1" a="1"/>
  <c r="C14" i="1" s="1"/>
  <c r="C19" i="1" s="1"/>
  <c r="C16" i="1" l="1"/>
  <c r="C17" i="1" s="1"/>
  <c r="C25" i="1" s="1"/>
  <c r="D14" i="1" a="1"/>
  <c r="D14" i="1" s="1"/>
  <c r="D19" i="1" s="1"/>
  <c r="D25" i="1" s="1"/>
  <c r="C38" i="1" s="1"/>
  <c r="C26" i="1" l="1"/>
  <c r="C37" i="1"/>
  <c r="E14" i="1" a="1"/>
  <c r="E14" i="1" s="1"/>
  <c r="D16" i="1"/>
  <c r="E16" i="1" l="1"/>
  <c r="E17" i="1" s="1"/>
  <c r="E23" i="1" s="1"/>
  <c r="D33" i="1" s="1"/>
  <c r="E19" i="1"/>
  <c r="E25" i="1" s="1"/>
  <c r="C39" i="1" s="1"/>
  <c r="C18" i="1"/>
  <c r="C24" i="1" s="1"/>
  <c r="D31" i="1" s="1"/>
  <c r="D17" i="1"/>
  <c r="D23" i="1" s="1"/>
  <c r="C32" i="1" s="1"/>
  <c r="D18" i="1"/>
  <c r="D24" i="1" s="1"/>
  <c r="E32" i="1" s="1"/>
  <c r="F14" i="1" a="1"/>
  <c r="F14" i="1" s="1"/>
  <c r="F19" i="1" s="1"/>
  <c r="F25" i="1" s="1"/>
  <c r="C40" i="1" s="1"/>
  <c r="C27" i="1" l="1"/>
  <c r="C31" i="1" s="1"/>
  <c r="D27" i="1"/>
  <c r="D32" i="1" s="1"/>
  <c r="G14" i="1" a="1"/>
  <c r="G14" i="1" s="1"/>
  <c r="G19" i="1" s="1"/>
  <c r="F16" i="1"/>
  <c r="E18" i="1" l="1"/>
  <c r="E24" i="1" s="1"/>
  <c r="F33" i="1" s="1"/>
  <c r="F17" i="1"/>
  <c r="F23" i="1" s="1"/>
  <c r="E34" i="1" s="1"/>
  <c r="G16" i="1"/>
  <c r="H16" i="1"/>
  <c r="E27" i="1" l="1"/>
  <c r="E33" i="1" s="1"/>
  <c r="G17" i="1"/>
  <c r="G23" i="1" s="1"/>
  <c r="F35" i="1" s="1"/>
  <c r="F18" i="1"/>
  <c r="F24" i="1" s="1"/>
  <c r="G34" i="1" s="1"/>
  <c r="G18" i="1"/>
  <c r="G25" i="1" s="1"/>
  <c r="F27" i="1" l="1"/>
  <c r="F34" i="1" s="1"/>
  <c r="G26" i="1"/>
  <c r="G27" i="1" s="1"/>
  <c r="G35" i="1" s="1"/>
  <c r="C41" i="1"/>
  <c r="C45" i="1" l="1" a="1"/>
  <c r="C45" i="1" s="1"/>
  <c r="E48" i="1" l="1"/>
  <c r="G47" i="1"/>
  <c r="D47" i="1"/>
  <c r="C47" i="1"/>
  <c r="E46" i="1"/>
  <c r="F47" i="1"/>
  <c r="E49" i="1"/>
  <c r="G48" i="1"/>
  <c r="C49" i="1"/>
  <c r="C48" i="1"/>
  <c r="D49" i="1"/>
  <c r="F48" i="1"/>
  <c r="F46" i="1"/>
  <c r="D45" i="1"/>
  <c r="C52" i="1" s="1" a="1"/>
  <c r="C56" i="1" s="1"/>
  <c r="F49" i="1"/>
  <c r="G49" i="1"/>
  <c r="F45" i="1"/>
  <c r="G45" i="1"/>
  <c r="D48" i="1"/>
  <c r="G46" i="1"/>
  <c r="D46" i="1"/>
  <c r="C46" i="1"/>
  <c r="E45" i="1"/>
  <c r="E47" i="1"/>
  <c r="C52" i="1" l="1"/>
  <c r="C54" i="1"/>
  <c r="C53" i="1"/>
  <c r="C5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<sst xmlns="http://schemas.openxmlformats.org/spreadsheetml/2006/main" count="37" uniqueCount="33">
  <si>
    <t>input</t>
  </si>
  <si>
    <r>
      <t xml:space="preserve">thermal conductivity </t>
    </r>
    <r>
      <rPr>
        <i/>
        <sz val="11"/>
        <color theme="1"/>
        <rFont val="Calibri"/>
        <family val="2"/>
        <charset val="238"/>
        <scheme val="minor"/>
      </rPr>
      <t>Γ</t>
    </r>
    <r>
      <rPr>
        <sz val="11"/>
        <color theme="1"/>
        <rFont val="Calibri"/>
        <family val="2"/>
        <scheme val="minor"/>
      </rPr>
      <t xml:space="preserve"> (W / (m K))</t>
    </r>
  </si>
  <si>
    <r>
      <t xml:space="preserve">cross section area </t>
    </r>
    <r>
      <rPr>
        <i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scheme val="minor"/>
      </rPr>
      <t xml:space="preserve"> (m2)</t>
    </r>
  </si>
  <si>
    <r>
      <t xml:space="preserve">heat source per unit volume </t>
    </r>
    <r>
      <rPr>
        <i/>
        <sz val="11"/>
        <color theme="1"/>
        <rFont val="Calibri"/>
        <family val="2"/>
        <charset val="238"/>
        <scheme val="minor"/>
      </rPr>
      <t>S</t>
    </r>
    <r>
      <rPr>
        <sz val="11"/>
        <color theme="1"/>
        <rFont val="Calibri"/>
        <family val="2"/>
        <scheme val="minor"/>
      </rPr>
      <t xml:space="preserve"> (W / m3)</t>
    </r>
  </si>
  <si>
    <r>
      <t xml:space="preserve">length of the bar </t>
    </r>
    <r>
      <rPr>
        <i/>
        <sz val="11"/>
        <color theme="1"/>
        <rFont val="Calibri"/>
        <family val="2"/>
        <charset val="238"/>
        <scheme val="minor"/>
      </rPr>
      <t>L</t>
    </r>
    <r>
      <rPr>
        <sz val="11"/>
        <color theme="1"/>
        <rFont val="Calibri"/>
        <family val="2"/>
        <scheme val="minor"/>
      </rPr>
      <t xml:space="preserve"> (m)</t>
    </r>
  </si>
  <si>
    <r>
      <t xml:space="preserve">left side temperature </t>
    </r>
    <r>
      <rPr>
        <i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L (℃)</t>
    </r>
  </si>
  <si>
    <r>
      <t xml:space="preserve">right side temperature </t>
    </r>
    <r>
      <rPr>
        <i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R (℃)</t>
    </r>
  </si>
  <si>
    <t>number of cells</t>
  </si>
  <si>
    <t>mesh</t>
  </si>
  <si>
    <t>spacing</t>
  </si>
  <si>
    <t>x_faces</t>
  </si>
  <si>
    <t>x_centroids</t>
  </si>
  <si>
    <t>delta_x_w</t>
  </si>
  <si>
    <t>delta_x_e</t>
  </si>
  <si>
    <t>Delta_x</t>
  </si>
  <si>
    <t>cell no</t>
  </si>
  <si>
    <t>(left boundary)</t>
  </si>
  <si>
    <t>(right boundary)</t>
  </si>
  <si>
    <t>matrix coefficients</t>
  </si>
  <si>
    <t>a_W</t>
  </si>
  <si>
    <t>a_E</t>
  </si>
  <si>
    <t>S_C</t>
  </si>
  <si>
    <t>S_P</t>
  </si>
  <si>
    <t>a_P</t>
  </si>
  <si>
    <t>solution of 1D heat condutction equation w Dirichlet boundary conditions (Marcin Moździerz)</t>
  </si>
  <si>
    <t>system of equations</t>
  </si>
  <si>
    <t>b</t>
  </si>
  <si>
    <t>A</t>
  </si>
  <si>
    <t>solution</t>
  </si>
  <si>
    <t>A-1</t>
  </si>
  <si>
    <t>φ</t>
  </si>
  <si>
    <t>analytical solution: φ = φL + (φR - φL) / L x + S / (2 Γ) (L x - x2)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</si>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</sst>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analytical solution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'analytical solution'!$A$4:$A$24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'analytical solution'!$B$4:$B$24</c:f>
              <c:numCache>
                <c:formatCode>General</c:formatCode>
                <c:ptCount val="21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E-48F4-803B-0D60F0D83359}"/>
            </c:ext>
          </c:extLst>
        </c:ser>
        <c:ser>
          <c:idx val="1"/>
          <c:order val="1"/>
          <c:tx>
            <c:v>numerical solution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'numerical solution'!$B$16:$H$16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0.30000000000000004</c:v>
                </c:pt>
                <c:pt idx="3">
                  <c:v>0.5</c:v>
                </c:pt>
                <c:pt idx="4">
                  <c:v>0.70000000000000007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'numerical solution'!$C$51:$C$57</c:f>
              <c:numCache>
                <c:formatCode>General</c:formatCode>
                <c:ptCount val="7"/>
                <c:pt idx="0">
                  <c:v>100</c:v>
                </c:pt>
                <c:pt idx="1">
                  <c:v>109.99999999999999</c:v>
                </c:pt>
                <c:pt idx="2">
                  <c:v>129.99999999999997</c:v>
                </c:pt>
                <c:pt idx="3">
                  <c:v>149.99999999999991</c:v>
                </c:pt>
                <c:pt idx="4">
                  <c:v>169.99999999999994</c:v>
                </c:pt>
                <c:pt idx="5">
                  <c:v>189.99999999999997</c:v>
                </c:pt>
                <c:pt idx="6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CE-48F4-803B-0D60F0D83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550351"/>
        <c:axId val="967256655"/>
      </c:scatterChart>
      <c:valAx>
        <c:axId val="465550351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i="1"/>
                  <a:t>x</a:t>
                </a:r>
                <a:r>
                  <a:rPr lang="pl-PL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7256655"/>
        <c:crosses val="autoZero"/>
        <c:crossBetween val="midCat"/>
      </c:valAx>
      <c:valAx>
        <c:axId val="96725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i="1"/>
                  <a:t>T</a:t>
                </a:r>
                <a:r>
                  <a:rPr lang="pl-PL"/>
                  <a:t> 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5550351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DAC0E3-7662-443D-A684-CB7DBE91787A}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912FD7D-E575-2212-8CB4-7CDB6FF295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>
      <selection activeCell="B8" sqref="B8"/>
    </sheetView>
  </sheetViews>
  <sheetFormatPr defaultRowHeight="15" x14ac:dyDescent="0.25"/>
  <cols>
    <col min="1" max="1" width="36.140625" customWidth="1"/>
    <col min="2" max="8" width="10.7109375" customWidth="1"/>
  </cols>
  <sheetData>
    <row r="1" spans="1:8" x14ac:dyDescent="0.25">
      <c r="A1" t="s">
        <v>24</v>
      </c>
    </row>
    <row r="3" spans="1:8" x14ac:dyDescent="0.25">
      <c r="A3" s="2" t="s">
        <v>0</v>
      </c>
      <c r="B3" s="2"/>
    </row>
    <row r="4" spans="1:8" x14ac:dyDescent="0.25">
      <c r="A4" s="3" t="s">
        <v>4</v>
      </c>
      <c r="B4" s="3">
        <v>1</v>
      </c>
    </row>
    <row r="5" spans="1:8" x14ac:dyDescent="0.25">
      <c r="A5" s="3" t="s">
        <v>2</v>
      </c>
      <c r="B5" s="3">
        <v>1</v>
      </c>
    </row>
    <row r="6" spans="1:8" x14ac:dyDescent="0.25">
      <c r="A6" s="3" t="s">
        <v>1</v>
      </c>
      <c r="B6" s="3">
        <v>1</v>
      </c>
    </row>
    <row r="7" spans="1:8" x14ac:dyDescent="0.25">
      <c r="A7" s="3" t="s">
        <v>3</v>
      </c>
      <c r="B7" s="3">
        <v>0</v>
      </c>
    </row>
    <row r="8" spans="1:8" x14ac:dyDescent="0.25">
      <c r="A8" s="3" t="s">
        <v>5</v>
      </c>
      <c r="B8" s="3">
        <v>100</v>
      </c>
    </row>
    <row r="9" spans="1:8" x14ac:dyDescent="0.25">
      <c r="A9" s="3" t="s">
        <v>6</v>
      </c>
      <c r="B9" s="3">
        <v>200</v>
      </c>
    </row>
    <row r="11" spans="1:8" x14ac:dyDescent="0.25">
      <c r="A11" s="2" t="s">
        <v>8</v>
      </c>
      <c r="B11" s="2"/>
      <c r="C11" s="2"/>
      <c r="D11" s="2"/>
      <c r="E11" s="2"/>
      <c r="F11" s="2"/>
      <c r="G11" s="2"/>
      <c r="H11" s="2"/>
    </row>
    <row r="12" spans="1:8" x14ac:dyDescent="0.25">
      <c r="A12" s="3" t="s">
        <v>7</v>
      </c>
      <c r="B12" s="3">
        <v>5</v>
      </c>
      <c r="C12" s="3"/>
      <c r="D12" s="3"/>
      <c r="E12" s="3"/>
      <c r="F12" s="3"/>
      <c r="G12" s="3"/>
      <c r="H12" s="3"/>
    </row>
    <row r="13" spans="1:8" x14ac:dyDescent="0.25">
      <c r="A13" s="3" t="s">
        <v>9</v>
      </c>
      <c r="B13" s="3">
        <f>B4/B12</f>
        <v>0.2</v>
      </c>
      <c r="C13" s="3"/>
      <c r="D13" s="3"/>
      <c r="E13" s="3"/>
      <c r="F13" s="3"/>
      <c r="G13" s="3"/>
      <c r="H13" s="3"/>
    </row>
    <row r="14" spans="1:8" x14ac:dyDescent="0.25">
      <c r="A14" s="3" t="s">
        <v>10</v>
      </c>
      <c r="B14" s="3">
        <v>0</v>
      </c>
      <c r="C14" s="3" cm="1">
        <f t="array" ref="C14">B14+dx</f>
        <v>0.2</v>
      </c>
      <c r="D14" s="3" cm="1">
        <f t="array" ref="D14">C14+dx</f>
        <v>0.4</v>
      </c>
      <c r="E14" s="3" cm="1">
        <f t="array" ref="E14">D14+dx</f>
        <v>0.60000000000000009</v>
      </c>
      <c r="F14" s="3" cm="1">
        <f t="array" ref="F14">E14+dx</f>
        <v>0.8</v>
      </c>
      <c r="G14" s="3" cm="1">
        <f t="array" ref="G14">F14+dx</f>
        <v>1</v>
      </c>
      <c r="H14" s="3"/>
    </row>
    <row r="15" spans="1:8" ht="45" x14ac:dyDescent="0.25">
      <c r="A15" s="3" t="s">
        <v>15</v>
      </c>
      <c r="B15" s="4" t="s">
        <v>16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4" t="s">
        <v>17</v>
      </c>
    </row>
    <row r="16" spans="1:8" x14ac:dyDescent="0.25">
      <c r="A16" s="3" t="s">
        <v>11</v>
      </c>
      <c r="B16" s="3">
        <f>B14</f>
        <v>0</v>
      </c>
      <c r="C16" s="3">
        <f>(B14 + C14) / 2</f>
        <v>0.1</v>
      </c>
      <c r="D16" s="3">
        <f>(C14 + D14) / 2</f>
        <v>0.30000000000000004</v>
      </c>
      <c r="E16" s="3">
        <f>(D14 + E14) / 2</f>
        <v>0.5</v>
      </c>
      <c r="F16" s="3">
        <f>(E14 + F14) / 2</f>
        <v>0.70000000000000007</v>
      </c>
      <c r="G16" s="3">
        <f>(F14 + G14) / 2</f>
        <v>0.9</v>
      </c>
      <c r="H16" s="3">
        <f>G14</f>
        <v>1</v>
      </c>
    </row>
    <row r="17" spans="1:8" x14ac:dyDescent="0.25">
      <c r="A17" s="3" t="s">
        <v>12</v>
      </c>
      <c r="B17" s="3"/>
      <c r="C17" s="3">
        <f>C16-B16</f>
        <v>0.1</v>
      </c>
      <c r="D17" s="3">
        <f>D16-C16</f>
        <v>0.20000000000000004</v>
      </c>
      <c r="E17" s="3">
        <f>E16-D16</f>
        <v>0.19999999999999996</v>
      </c>
      <c r="F17" s="3">
        <f>F16-E16</f>
        <v>0.20000000000000007</v>
      </c>
      <c r="G17" s="3">
        <f>G16-F16</f>
        <v>0.19999999999999996</v>
      </c>
      <c r="H17" s="3"/>
    </row>
    <row r="18" spans="1:8" x14ac:dyDescent="0.25">
      <c r="A18" s="3" t="s">
        <v>13</v>
      </c>
      <c r="B18" s="3"/>
      <c r="C18" s="3">
        <f>D16-C16</f>
        <v>0.20000000000000004</v>
      </c>
      <c r="D18" s="3">
        <f>E16-D16</f>
        <v>0.19999999999999996</v>
      </c>
      <c r="E18" s="3">
        <f>F16-E16</f>
        <v>0.20000000000000007</v>
      </c>
      <c r="F18" s="3">
        <f>G16-F16</f>
        <v>0.19999999999999996</v>
      </c>
      <c r="G18" s="3">
        <f>H16-G16</f>
        <v>9.9999999999999978E-2</v>
      </c>
      <c r="H18" s="3"/>
    </row>
    <row r="19" spans="1:8" x14ac:dyDescent="0.25">
      <c r="A19" s="3" t="s">
        <v>14</v>
      </c>
      <c r="B19" s="3"/>
      <c r="C19" s="3">
        <f>C14-B14</f>
        <v>0.2</v>
      </c>
      <c r="D19" s="3">
        <f t="shared" ref="D19:G19" si="0">D14-C14</f>
        <v>0.2</v>
      </c>
      <c r="E19" s="3">
        <f t="shared" si="0"/>
        <v>0.20000000000000007</v>
      </c>
      <c r="F19" s="3">
        <f t="shared" si="0"/>
        <v>0.19999999999999996</v>
      </c>
      <c r="G19" s="3">
        <f t="shared" si="0"/>
        <v>0.19999999999999996</v>
      </c>
      <c r="H19" s="3"/>
    </row>
    <row r="21" spans="1:8" x14ac:dyDescent="0.25">
      <c r="A21" s="2" t="s">
        <v>18</v>
      </c>
      <c r="B21" s="2"/>
      <c r="C21" s="2"/>
      <c r="D21" s="2"/>
      <c r="E21" s="2"/>
      <c r="F21" s="2"/>
      <c r="G21" s="2"/>
      <c r="H21" s="2"/>
    </row>
    <row r="22" spans="1:8" ht="30" x14ac:dyDescent="0.25">
      <c r="A22" s="3" t="s">
        <v>15</v>
      </c>
      <c r="B22" s="4" t="s">
        <v>16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4" t="s">
        <v>17</v>
      </c>
    </row>
    <row r="23" spans="1:8" x14ac:dyDescent="0.25">
      <c r="A23" s="3" t="s">
        <v>19</v>
      </c>
      <c r="B23" s="3"/>
      <c r="C23" s="3">
        <v>0</v>
      </c>
      <c r="D23" s="3">
        <f xml:space="preserve"> Gamma * A / D17</f>
        <v>4.9999999999999991</v>
      </c>
      <c r="E23" s="3">
        <f xml:space="preserve"> Gamma * A / E17</f>
        <v>5.0000000000000009</v>
      </c>
      <c r="F23" s="3">
        <f xml:space="preserve"> Gamma * A / F17</f>
        <v>4.9999999999999982</v>
      </c>
      <c r="G23" s="3">
        <f xml:space="preserve"> Gamma * A / G17</f>
        <v>5.0000000000000009</v>
      </c>
      <c r="H23" s="3"/>
    </row>
    <row r="24" spans="1:8" x14ac:dyDescent="0.25">
      <c r="A24" s="3" t="s">
        <v>20</v>
      </c>
      <c r="B24" s="3"/>
      <c r="C24" s="3">
        <f xml:space="preserve"> Gamma * A / C18</f>
        <v>4.9999999999999991</v>
      </c>
      <c r="D24" s="3">
        <f xml:space="preserve"> Gamma * A / D18</f>
        <v>5.0000000000000009</v>
      </c>
      <c r="E24" s="3">
        <f xml:space="preserve"> Gamma * A / E18</f>
        <v>4.9999999999999982</v>
      </c>
      <c r="F24" s="3">
        <f xml:space="preserve"> Gamma * A / F18</f>
        <v>5.0000000000000009</v>
      </c>
      <c r="G24" s="3">
        <v>0</v>
      </c>
      <c r="H24" s="3"/>
    </row>
    <row r="25" spans="1:8" x14ac:dyDescent="0.25">
      <c r="A25" s="3" t="s">
        <v>21</v>
      </c>
      <c r="B25" s="3"/>
      <c r="C25" s="3">
        <f xml:space="preserve"> S * A * C19 + Gamma * A / C17 * phiL</f>
        <v>1000</v>
      </c>
      <c r="D25" s="3">
        <f xml:space="preserve"> S * A * D19</f>
        <v>0</v>
      </c>
      <c r="E25" s="3">
        <f xml:space="preserve"> S * A * E19</f>
        <v>0</v>
      </c>
      <c r="F25" s="3">
        <f xml:space="preserve"> S * A * F19</f>
        <v>0</v>
      </c>
      <c r="G25" s="3">
        <f xml:space="preserve"> S * A * G19 + Gamma * A / G18 * phiR</f>
        <v>2000.0000000000005</v>
      </c>
      <c r="H25" s="3"/>
    </row>
    <row r="26" spans="1:8" x14ac:dyDescent="0.25">
      <c r="A26" s="3" t="s">
        <v>22</v>
      </c>
      <c r="B26" s="3"/>
      <c r="C26" s="3">
        <f xml:space="preserve"> - Gamma * A / C17</f>
        <v>-10</v>
      </c>
      <c r="D26" s="3">
        <v>0</v>
      </c>
      <c r="E26" s="3">
        <v>0</v>
      </c>
      <c r="F26" s="3">
        <v>0</v>
      </c>
      <c r="G26" s="3">
        <f xml:space="preserve"> - Gamma * A / G18</f>
        <v>-10.000000000000002</v>
      </c>
      <c r="H26" s="3"/>
    </row>
    <row r="27" spans="1:8" x14ac:dyDescent="0.25">
      <c r="A27" s="3" t="s">
        <v>23</v>
      </c>
      <c r="B27" s="3"/>
      <c r="C27" s="3">
        <f>C23 + C24 - C26</f>
        <v>15</v>
      </c>
      <c r="D27" s="3">
        <f t="shared" ref="D27:G27" si="1">D23 + D24 - D26</f>
        <v>10</v>
      </c>
      <c r="E27" s="3">
        <f t="shared" si="1"/>
        <v>10</v>
      </c>
      <c r="F27" s="3">
        <f t="shared" si="1"/>
        <v>10</v>
      </c>
      <c r="G27" s="3">
        <f t="shared" si="1"/>
        <v>15.000000000000004</v>
      </c>
      <c r="H27" s="3"/>
    </row>
    <row r="29" spans="1:8" x14ac:dyDescent="0.25">
      <c r="A29" s="2" t="s">
        <v>25</v>
      </c>
      <c r="B29" s="2"/>
      <c r="C29" s="2"/>
      <c r="D29" s="2"/>
      <c r="E29" s="2"/>
      <c r="F29" s="2"/>
      <c r="G29" s="2"/>
      <c r="H29" s="2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B31" s="5" t="s">
        <v>27</v>
      </c>
      <c r="C31" s="3">
        <f>C27</f>
        <v>15</v>
      </c>
      <c r="D31" s="3">
        <f>-C24</f>
        <v>-4.9999999999999991</v>
      </c>
      <c r="E31" s="3">
        <v>0</v>
      </c>
      <c r="F31" s="3">
        <v>0</v>
      </c>
      <c r="G31" s="3">
        <v>0</v>
      </c>
    </row>
    <row r="32" spans="1:8" x14ac:dyDescent="0.25">
      <c r="B32" s="5"/>
      <c r="C32" s="3">
        <f>-D23</f>
        <v>-4.9999999999999991</v>
      </c>
      <c r="D32" s="3">
        <f>D27</f>
        <v>10</v>
      </c>
      <c r="E32" s="3">
        <f>-D24</f>
        <v>-5.0000000000000009</v>
      </c>
      <c r="F32" s="3">
        <v>0</v>
      </c>
      <c r="G32" s="3">
        <v>0</v>
      </c>
    </row>
    <row r="33" spans="1:8" x14ac:dyDescent="0.25">
      <c r="B33" s="5"/>
      <c r="C33" s="3">
        <v>0</v>
      </c>
      <c r="D33" s="3">
        <f>-E23</f>
        <v>-5.0000000000000009</v>
      </c>
      <c r="E33" s="3">
        <f>E27</f>
        <v>10</v>
      </c>
      <c r="F33" s="3">
        <f>-E24</f>
        <v>-4.9999999999999982</v>
      </c>
      <c r="G33" s="3">
        <v>0</v>
      </c>
    </row>
    <row r="34" spans="1:8" x14ac:dyDescent="0.25">
      <c r="B34" s="5"/>
      <c r="C34" s="3">
        <v>0</v>
      </c>
      <c r="D34" s="3">
        <v>0</v>
      </c>
      <c r="E34" s="3">
        <f>-F23</f>
        <v>-4.9999999999999982</v>
      </c>
      <c r="F34" s="3">
        <f>F27</f>
        <v>10</v>
      </c>
      <c r="G34" s="3">
        <f>-F24</f>
        <v>-5.0000000000000009</v>
      </c>
    </row>
    <row r="35" spans="1:8" x14ac:dyDescent="0.25">
      <c r="B35" s="5"/>
      <c r="C35" s="3">
        <v>0</v>
      </c>
      <c r="D35" s="3">
        <v>0</v>
      </c>
      <c r="E35" s="3">
        <v>0</v>
      </c>
      <c r="F35" s="3">
        <f>-G23</f>
        <v>-5.0000000000000009</v>
      </c>
      <c r="G35" s="3">
        <f>G27</f>
        <v>15.000000000000004</v>
      </c>
    </row>
    <row r="37" spans="1:8" x14ac:dyDescent="0.25">
      <c r="B37" s="5" t="s">
        <v>26</v>
      </c>
      <c r="C37" s="3">
        <f>C25</f>
        <v>1000</v>
      </c>
    </row>
    <row r="38" spans="1:8" x14ac:dyDescent="0.25">
      <c r="B38" s="5"/>
      <c r="C38" s="3">
        <f>D25</f>
        <v>0</v>
      </c>
    </row>
    <row r="39" spans="1:8" x14ac:dyDescent="0.25">
      <c r="B39" s="5"/>
      <c r="C39" s="3">
        <f>E25</f>
        <v>0</v>
      </c>
    </row>
    <row r="40" spans="1:8" x14ac:dyDescent="0.25">
      <c r="B40" s="5"/>
      <c r="C40" s="3">
        <f>F25</f>
        <v>0</v>
      </c>
    </row>
    <row r="41" spans="1:8" x14ac:dyDescent="0.25">
      <c r="B41" s="5"/>
      <c r="C41" s="3">
        <f>G25</f>
        <v>2000.0000000000005</v>
      </c>
    </row>
    <row r="43" spans="1:8" x14ac:dyDescent="0.25">
      <c r="A43" s="2" t="s">
        <v>28</v>
      </c>
      <c r="B43" s="2"/>
      <c r="C43" s="2"/>
      <c r="D43" s="2"/>
      <c r="E43" s="2"/>
      <c r="F43" s="2"/>
      <c r="G43" s="2"/>
      <c r="H43" s="2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B45" s="5" t="s">
        <v>29</v>
      </c>
      <c r="C45" s="3">
        <f t="array" ref="C45:G49">MINVERSE(C31:G35)</f>
        <v>0.09</v>
      </c>
      <c r="D45" s="3">
        <v>6.9999999999999993E-2</v>
      </c>
      <c r="E45" s="3">
        <v>4.9999999999999996E-2</v>
      </c>
      <c r="F45" s="3">
        <v>2.9999999999999978E-2</v>
      </c>
      <c r="G45" s="3">
        <v>9.9999999999999915E-3</v>
      </c>
    </row>
    <row r="46" spans="1:8" x14ac:dyDescent="0.25">
      <c r="B46" s="5"/>
      <c r="C46" s="3">
        <v>6.9999999999999993E-2</v>
      </c>
      <c r="D46" s="3">
        <v>0.21</v>
      </c>
      <c r="E46" s="3">
        <v>0.15</v>
      </c>
      <c r="F46" s="3">
        <v>8.9999999999999955E-2</v>
      </c>
      <c r="G46" s="3">
        <v>2.9999999999999982E-2</v>
      </c>
    </row>
    <row r="47" spans="1:8" x14ac:dyDescent="0.25">
      <c r="B47" s="5"/>
      <c r="C47" s="3">
        <v>4.9999999999999982E-2</v>
      </c>
      <c r="D47" s="3">
        <v>0.14999999999999997</v>
      </c>
      <c r="E47" s="3">
        <v>0.24999999999999994</v>
      </c>
      <c r="F47" s="3">
        <v>0.14999999999999991</v>
      </c>
      <c r="G47" s="3">
        <v>4.9999999999999961E-2</v>
      </c>
    </row>
    <row r="48" spans="1:8" x14ac:dyDescent="0.25">
      <c r="B48" s="5"/>
      <c r="C48" s="3">
        <v>2.9999999999999975E-2</v>
      </c>
      <c r="D48" s="3">
        <v>8.9999999999999941E-2</v>
      </c>
      <c r="E48" s="3">
        <v>0.14999999999999991</v>
      </c>
      <c r="F48" s="3">
        <v>0.20999999999999991</v>
      </c>
      <c r="G48" s="3">
        <v>6.9999999999999965E-2</v>
      </c>
    </row>
    <row r="49" spans="2:7" x14ac:dyDescent="0.25">
      <c r="B49" s="5"/>
      <c r="C49" s="3">
        <v>9.9999999999999915E-3</v>
      </c>
      <c r="D49" s="3">
        <v>2.9999999999999982E-2</v>
      </c>
      <c r="E49" s="3">
        <v>4.9999999999999968E-2</v>
      </c>
      <c r="F49" s="3">
        <v>6.9999999999999965E-2</v>
      </c>
      <c r="G49" s="3">
        <v>8.9999999999999969E-2</v>
      </c>
    </row>
    <row r="51" spans="2:7" x14ac:dyDescent="0.25">
      <c r="B51" s="5" t="s">
        <v>30</v>
      </c>
      <c r="C51" s="3">
        <f>phiL</f>
        <v>100</v>
      </c>
    </row>
    <row r="52" spans="2:7" x14ac:dyDescent="0.25">
      <c r="B52" s="5"/>
      <c r="C52" s="3">
        <f t="array" ref="C52:C56">MMULT(C45:G49, C37:C41)</f>
        <v>109.99999999999999</v>
      </c>
    </row>
    <row r="53" spans="2:7" x14ac:dyDescent="0.25">
      <c r="B53" s="5"/>
      <c r="C53" s="3">
        <v>129.99999999999997</v>
      </c>
    </row>
    <row r="54" spans="2:7" x14ac:dyDescent="0.25">
      <c r="B54" s="5"/>
      <c r="C54" s="3">
        <v>149.99999999999991</v>
      </c>
    </row>
    <row r="55" spans="2:7" x14ac:dyDescent="0.25">
      <c r="B55" s="5"/>
      <c r="C55" s="3">
        <v>169.99999999999994</v>
      </c>
    </row>
    <row r="56" spans="2:7" x14ac:dyDescent="0.25">
      <c r="B56" s="5"/>
      <c r="C56" s="3">
        <v>189.99999999999997</v>
      </c>
    </row>
    <row r="57" spans="2:7" x14ac:dyDescent="0.25">
      <c r="B57" s="5"/>
      <c r="C57" s="3">
        <f>phiR</f>
        <v>200</v>
      </c>
    </row>
  </sheetData>
  <mergeCells count="9">
    <mergeCell ref="A43:H43"/>
    <mergeCell ref="B45:B49"/>
    <mergeCell ref="B51:B57"/>
    <mergeCell ref="A11:H11"/>
    <mergeCell ref="A3:B3"/>
    <mergeCell ref="A21:H21"/>
    <mergeCell ref="A29:H29"/>
    <mergeCell ref="B31:B35"/>
    <mergeCell ref="B37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F1CD-21F2-468E-B815-560EDD342CC2}">
  <dimension ref="A1:B24"/>
  <sheetViews>
    <sheetView workbookViewId="0"/>
  </sheetViews>
  <sheetFormatPr defaultRowHeight="15" x14ac:dyDescent="0.25"/>
  <sheetData>
    <row r="1" spans="1:2" x14ac:dyDescent="0.25">
      <c r="A1" t="s">
        <v>31</v>
      </c>
    </row>
    <row r="3" spans="1:2" x14ac:dyDescent="0.25">
      <c r="A3" t="s">
        <v>32</v>
      </c>
      <c r="B3" t="s">
        <v>30</v>
      </c>
    </row>
    <row r="4" spans="1:2" x14ac:dyDescent="0.25">
      <c r="A4">
        <v>0</v>
      </c>
      <c r="B4">
        <f xml:space="preserve"> phiL + (phiR - phiL) / L * A4 + S / (2 * Gamma) * (L * A4 - A4^2)</f>
        <v>100</v>
      </c>
    </row>
    <row r="5" spans="1:2" x14ac:dyDescent="0.25">
      <c r="A5">
        <v>0.05</v>
      </c>
      <c r="B5">
        <f xml:space="preserve"> phiL + (phiR - phiL) / L * A5 + S / (2 * Gamma) * (L * A5 - A5^2)</f>
        <v>105</v>
      </c>
    </row>
    <row r="6" spans="1:2" x14ac:dyDescent="0.25">
      <c r="A6">
        <v>0.1</v>
      </c>
      <c r="B6">
        <f xml:space="preserve"> phiL + (phiR - phiL) / L * A6 + S / (2 * Gamma) * (L * A6 - A6^2)</f>
        <v>110</v>
      </c>
    </row>
    <row r="7" spans="1:2" x14ac:dyDescent="0.25">
      <c r="A7">
        <v>0.15</v>
      </c>
      <c r="B7">
        <f xml:space="preserve"> phiL + (phiR - phiL) / L * A7 + S / (2 * Gamma) * (L * A7 - A7^2)</f>
        <v>115</v>
      </c>
    </row>
    <row r="8" spans="1:2" x14ac:dyDescent="0.25">
      <c r="A8">
        <v>0.2</v>
      </c>
      <c r="B8">
        <f xml:space="preserve"> phiL + (phiR - phiL) / L * A8 + S / (2 * Gamma) * (L * A8 - A8^2)</f>
        <v>120</v>
      </c>
    </row>
    <row r="9" spans="1:2" x14ac:dyDescent="0.25">
      <c r="A9">
        <v>0.25</v>
      </c>
      <c r="B9">
        <f xml:space="preserve"> phiL + (phiR - phiL) / L * A9 + S / (2 * Gamma) * (L * A9 - A9^2)</f>
        <v>125</v>
      </c>
    </row>
    <row r="10" spans="1:2" x14ac:dyDescent="0.25">
      <c r="A10">
        <v>0.3</v>
      </c>
      <c r="B10">
        <f xml:space="preserve"> phiL + (phiR - phiL) / L * A10 + S / (2 * Gamma) * (L * A10 - A10^2)</f>
        <v>130</v>
      </c>
    </row>
    <row r="11" spans="1:2" x14ac:dyDescent="0.25">
      <c r="A11">
        <v>0.35</v>
      </c>
      <c r="B11">
        <f xml:space="preserve"> phiL + (phiR - phiL) / L * A11 + S / (2 * Gamma) * (L * A11 - A11^2)</f>
        <v>135</v>
      </c>
    </row>
    <row r="12" spans="1:2" x14ac:dyDescent="0.25">
      <c r="A12">
        <v>0.4</v>
      </c>
      <c r="B12">
        <f xml:space="preserve"> phiL + (phiR - phiL) / L * A12 + S / (2 * Gamma) * (L * A12 - A12^2)</f>
        <v>140</v>
      </c>
    </row>
    <row r="13" spans="1:2" x14ac:dyDescent="0.25">
      <c r="A13">
        <v>0.45</v>
      </c>
      <c r="B13">
        <f xml:space="preserve"> phiL + (phiR - phiL) / L * A13 + S / (2 * Gamma) * (L * A13 - A13^2)</f>
        <v>145</v>
      </c>
    </row>
    <row r="14" spans="1:2" x14ac:dyDescent="0.25">
      <c r="A14">
        <v>0.5</v>
      </c>
      <c r="B14">
        <f xml:space="preserve"> phiL + (phiR - phiL) / L * A14 + S / (2 * Gamma) * (L * A14 - A14^2)</f>
        <v>150</v>
      </c>
    </row>
    <row r="15" spans="1:2" x14ac:dyDescent="0.25">
      <c r="A15">
        <v>0.55000000000000004</v>
      </c>
      <c r="B15">
        <f xml:space="preserve"> phiL + (phiR - phiL) / L * A15 + S / (2 * Gamma) * (L * A15 - A15^2)</f>
        <v>155</v>
      </c>
    </row>
    <row r="16" spans="1:2" x14ac:dyDescent="0.25">
      <c r="A16">
        <v>0.6</v>
      </c>
      <c r="B16">
        <f xml:space="preserve"> phiL + (phiR - phiL) / L * A16 + S / (2 * Gamma) * (L * A16 - A16^2)</f>
        <v>160</v>
      </c>
    </row>
    <row r="17" spans="1:2" x14ac:dyDescent="0.25">
      <c r="A17">
        <v>0.65</v>
      </c>
      <c r="B17">
        <f xml:space="preserve"> phiL + (phiR - phiL) / L * A17 + S / (2 * Gamma) * (L * A17 - A17^2)</f>
        <v>165</v>
      </c>
    </row>
    <row r="18" spans="1:2" x14ac:dyDescent="0.25">
      <c r="A18">
        <v>0.7</v>
      </c>
      <c r="B18">
        <f xml:space="preserve"> phiL + (phiR - phiL) / L * A18 + S / (2 * Gamma) * (L * A18 - A18^2)</f>
        <v>170</v>
      </c>
    </row>
    <row r="19" spans="1:2" x14ac:dyDescent="0.25">
      <c r="A19">
        <v>0.75</v>
      </c>
      <c r="B19">
        <f xml:space="preserve"> phiL + (phiR - phiL) / L * A19 + S / (2 * Gamma) * (L * A19 - A19^2)</f>
        <v>175</v>
      </c>
    </row>
    <row r="20" spans="1:2" x14ac:dyDescent="0.25">
      <c r="A20">
        <v>0.8</v>
      </c>
      <c r="B20">
        <f xml:space="preserve"> phiL + (phiR - phiL) / L * A20 + S / (2 * Gamma) * (L * A20 - A20^2)</f>
        <v>180</v>
      </c>
    </row>
    <row r="21" spans="1:2" x14ac:dyDescent="0.25">
      <c r="A21">
        <v>0.85</v>
      </c>
      <c r="B21">
        <f xml:space="preserve"> phiL + (phiR - phiL) / L * A21 + S / (2 * Gamma) * (L * A21 - A21^2)</f>
        <v>185</v>
      </c>
    </row>
    <row r="22" spans="1:2" x14ac:dyDescent="0.25">
      <c r="A22">
        <v>0.9</v>
      </c>
      <c r="B22">
        <f xml:space="preserve"> phiL + (phiR - phiL) / L * A22 + S / (2 * Gamma) * (L * A22 - A22^2)</f>
        <v>190</v>
      </c>
    </row>
    <row r="23" spans="1:2" x14ac:dyDescent="0.25">
      <c r="A23">
        <v>0.95</v>
      </c>
      <c r="B23">
        <f xml:space="preserve"> phiL + (phiR - phiL) / L * A23 + S / (2 * Gamma) * (L * A23 - A23^2)</f>
        <v>195</v>
      </c>
    </row>
    <row r="24" spans="1:2" x14ac:dyDescent="0.25">
      <c r="A24">
        <v>1</v>
      </c>
      <c r="B24">
        <f xml:space="preserve"> phiL + (phiR - phiL) / L * A24 + S / (2 * Gamma) * (L * A24 - A24^2)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2</vt:i4>
      </vt:variant>
      <vt:variant>
        <vt:lpstr>Wykresy</vt:lpstr>
      </vt:variant>
      <vt:variant>
        <vt:i4>1</vt:i4>
      </vt:variant>
      <vt:variant>
        <vt:lpstr>Nazwane zakresy</vt:lpstr>
      </vt:variant>
      <vt:variant>
        <vt:i4>9</vt:i4>
      </vt:variant>
    </vt:vector>
  </HeadingPairs>
  <TitlesOfParts>
    <vt:vector size="12" baseType="lpstr">
      <vt:lpstr>numerical solution</vt:lpstr>
      <vt:lpstr>analytical solution</vt:lpstr>
      <vt:lpstr>plot</vt:lpstr>
      <vt:lpstr>A</vt:lpstr>
      <vt:lpstr>dx</vt:lpstr>
      <vt:lpstr>Gamma</vt:lpstr>
      <vt:lpstr>L</vt:lpstr>
      <vt:lpstr>phiL</vt:lpstr>
      <vt:lpstr>phiR</vt:lpstr>
      <vt:lpstr>S</vt:lpstr>
      <vt:lpstr>TL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Moździerz</cp:lastModifiedBy>
  <dcterms:created xsi:type="dcterms:W3CDTF">2015-06-05T18:19:34Z</dcterms:created>
  <dcterms:modified xsi:type="dcterms:W3CDTF">2024-11-04T08:15:30Z</dcterms:modified>
</cp:coreProperties>
</file>