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A77AB0E-402C-4AD7-952C-7A241D87D0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Comparison" sheetId="6" r:id="rId6"/>
  </sheets>
  <calcPr calcId="191029"/>
</workbook>
</file>

<file path=xl/calcChain.xml><?xml version="1.0" encoding="utf-8"?>
<calcChain xmlns="http://schemas.openxmlformats.org/spreadsheetml/2006/main">
  <c r="I19" i="5" l="1"/>
  <c r="M22" i="5"/>
  <c r="L22" i="5"/>
  <c r="K22" i="5"/>
  <c r="J22" i="5"/>
  <c r="I22" i="5"/>
  <c r="H22" i="5"/>
  <c r="G22" i="5"/>
  <c r="F22" i="5"/>
  <c r="M21" i="5"/>
  <c r="L21" i="5"/>
  <c r="K21" i="5"/>
  <c r="J21" i="5"/>
  <c r="I21" i="5"/>
  <c r="H21" i="5"/>
  <c r="G21" i="5"/>
  <c r="F21" i="5"/>
  <c r="M20" i="5"/>
  <c r="L20" i="5"/>
  <c r="K20" i="5"/>
  <c r="J20" i="5"/>
  <c r="I20" i="5"/>
  <c r="H20" i="5"/>
  <c r="G20" i="5"/>
  <c r="F20" i="5"/>
  <c r="M19" i="5"/>
  <c r="L19" i="5"/>
  <c r="K19" i="5"/>
  <c r="J19" i="5"/>
  <c r="H19" i="5"/>
  <c r="G19" i="5"/>
  <c r="F19" i="5"/>
  <c r="M18" i="5"/>
  <c r="L18" i="5"/>
  <c r="K18" i="5"/>
  <c r="J18" i="5"/>
  <c r="I18" i="5"/>
  <c r="H18" i="5"/>
  <c r="G18" i="5"/>
  <c r="F18" i="5"/>
  <c r="M17" i="5"/>
  <c r="L17" i="5"/>
  <c r="K17" i="5"/>
  <c r="J17" i="5"/>
  <c r="I17" i="5"/>
  <c r="H17" i="5"/>
  <c r="G17" i="5"/>
  <c r="F17" i="5"/>
  <c r="M16" i="5"/>
  <c r="L16" i="5"/>
  <c r="K16" i="5"/>
  <c r="J16" i="5"/>
  <c r="I16" i="5"/>
  <c r="H16" i="5"/>
  <c r="G16" i="5"/>
  <c r="F16" i="5"/>
  <c r="M15" i="5"/>
  <c r="M23" i="5" s="1"/>
  <c r="L15" i="5"/>
  <c r="L23" i="5" s="1"/>
  <c r="K15" i="5"/>
  <c r="K23" i="5" s="1"/>
  <c r="J15" i="5"/>
  <c r="J23" i="5" s="1"/>
  <c r="I15" i="5"/>
  <c r="H15" i="5"/>
  <c r="H23" i="5" s="1"/>
  <c r="G15" i="5"/>
  <c r="G23" i="5" s="1"/>
  <c r="F15" i="5"/>
  <c r="F23" i="5" s="1"/>
  <c r="M10" i="5"/>
  <c r="L10" i="5"/>
  <c r="K10" i="5"/>
  <c r="J10" i="5"/>
  <c r="I10" i="5"/>
  <c r="H10" i="5"/>
  <c r="G10" i="5"/>
  <c r="F10" i="5"/>
  <c r="M9" i="5"/>
  <c r="L9" i="5"/>
  <c r="K9" i="5"/>
  <c r="J9" i="5"/>
  <c r="I9" i="5"/>
  <c r="H9" i="5"/>
  <c r="G9" i="5"/>
  <c r="F9" i="5"/>
  <c r="M8" i="5"/>
  <c r="L8" i="5"/>
  <c r="K8" i="5"/>
  <c r="J8" i="5"/>
  <c r="I8" i="5"/>
  <c r="H8" i="5"/>
  <c r="G8" i="5"/>
  <c r="F8" i="5"/>
  <c r="M7" i="5"/>
  <c r="L7" i="5"/>
  <c r="K7" i="5"/>
  <c r="J7" i="5"/>
  <c r="I7" i="5"/>
  <c r="H7" i="5"/>
  <c r="G7" i="5"/>
  <c r="F7" i="5"/>
  <c r="M6" i="5"/>
  <c r="L6" i="5"/>
  <c r="K6" i="5"/>
  <c r="J6" i="5"/>
  <c r="I6" i="5"/>
  <c r="H6" i="5"/>
  <c r="G6" i="5"/>
  <c r="F6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M3" i="5"/>
  <c r="M11" i="5" s="1"/>
  <c r="M24" i="5" s="1"/>
  <c r="L3" i="5"/>
  <c r="L11" i="5" s="1"/>
  <c r="L24" i="5" s="1"/>
  <c r="K3" i="5"/>
  <c r="K11" i="5" s="1"/>
  <c r="K24" i="5" s="1"/>
  <c r="J3" i="5"/>
  <c r="J11" i="5" s="1"/>
  <c r="J24" i="5" s="1"/>
  <c r="I3" i="5"/>
  <c r="I11" i="5" s="1"/>
  <c r="H3" i="5"/>
  <c r="H11" i="5" s="1"/>
  <c r="H24" i="5" s="1"/>
  <c r="G3" i="5"/>
  <c r="G11" i="5" s="1"/>
  <c r="G24" i="5" s="1"/>
  <c r="F3" i="5"/>
  <c r="F11" i="5" s="1"/>
  <c r="F24" i="5" s="1"/>
  <c r="M22" i="4"/>
  <c r="L22" i="4"/>
  <c r="K22" i="4"/>
  <c r="J22" i="4"/>
  <c r="I22" i="4"/>
  <c r="H22" i="4"/>
  <c r="G22" i="4"/>
  <c r="F22" i="4"/>
  <c r="M21" i="4"/>
  <c r="L21" i="4"/>
  <c r="K21" i="4"/>
  <c r="J21" i="4"/>
  <c r="I21" i="4"/>
  <c r="H21" i="4"/>
  <c r="G21" i="4"/>
  <c r="F21" i="4"/>
  <c r="M20" i="4"/>
  <c r="L20" i="4"/>
  <c r="K20" i="4"/>
  <c r="J20" i="4"/>
  <c r="I20" i="4"/>
  <c r="H20" i="4"/>
  <c r="G20" i="4"/>
  <c r="F20" i="4"/>
  <c r="M19" i="4"/>
  <c r="L19" i="4"/>
  <c r="K19" i="4"/>
  <c r="J19" i="4"/>
  <c r="I19" i="4"/>
  <c r="H19" i="4"/>
  <c r="G19" i="4"/>
  <c r="F19" i="4"/>
  <c r="M18" i="4"/>
  <c r="L18" i="4"/>
  <c r="K18" i="4"/>
  <c r="J18" i="4"/>
  <c r="I18" i="4"/>
  <c r="H18" i="4"/>
  <c r="G18" i="4"/>
  <c r="F18" i="4"/>
  <c r="M17" i="4"/>
  <c r="L17" i="4"/>
  <c r="K17" i="4"/>
  <c r="J17" i="4"/>
  <c r="I17" i="4"/>
  <c r="H17" i="4"/>
  <c r="G17" i="4"/>
  <c r="F17" i="4"/>
  <c r="M16" i="4"/>
  <c r="L16" i="4"/>
  <c r="K16" i="4"/>
  <c r="J16" i="4"/>
  <c r="I16" i="4"/>
  <c r="H16" i="4"/>
  <c r="G16" i="4"/>
  <c r="F16" i="4"/>
  <c r="M15" i="4"/>
  <c r="M23" i="4" s="1"/>
  <c r="L15" i="4"/>
  <c r="L23" i="4" s="1"/>
  <c r="K15" i="4"/>
  <c r="K23" i="4" s="1"/>
  <c r="J15" i="4"/>
  <c r="J23" i="4" s="1"/>
  <c r="I15" i="4"/>
  <c r="I23" i="4" s="1"/>
  <c r="H15" i="4"/>
  <c r="H23" i="4" s="1"/>
  <c r="G15" i="4"/>
  <c r="G23" i="4" s="1"/>
  <c r="F15" i="4"/>
  <c r="F23" i="4" s="1"/>
  <c r="M10" i="4"/>
  <c r="L10" i="4"/>
  <c r="K10" i="4"/>
  <c r="J10" i="4"/>
  <c r="I10" i="4"/>
  <c r="H10" i="4"/>
  <c r="G10" i="4"/>
  <c r="F10" i="4"/>
  <c r="M9" i="4"/>
  <c r="L9" i="4"/>
  <c r="K9" i="4"/>
  <c r="J9" i="4"/>
  <c r="I9" i="4"/>
  <c r="H9" i="4"/>
  <c r="G9" i="4"/>
  <c r="F9" i="4"/>
  <c r="M8" i="4"/>
  <c r="L8" i="4"/>
  <c r="K8" i="4"/>
  <c r="J8" i="4"/>
  <c r="I8" i="4"/>
  <c r="H8" i="4"/>
  <c r="G8" i="4"/>
  <c r="F8" i="4"/>
  <c r="M7" i="4"/>
  <c r="L7" i="4"/>
  <c r="K7" i="4"/>
  <c r="J7" i="4"/>
  <c r="I7" i="4"/>
  <c r="H7" i="4"/>
  <c r="G7" i="4"/>
  <c r="F7" i="4"/>
  <c r="M6" i="4"/>
  <c r="L6" i="4"/>
  <c r="K6" i="4"/>
  <c r="J6" i="4"/>
  <c r="I6" i="4"/>
  <c r="H6" i="4"/>
  <c r="G6" i="4"/>
  <c r="F6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M3" i="4"/>
  <c r="M11" i="4" s="1"/>
  <c r="M24" i="4" s="1"/>
  <c r="L3" i="4"/>
  <c r="L11" i="4" s="1"/>
  <c r="L24" i="4" s="1"/>
  <c r="K3" i="4"/>
  <c r="K11" i="4" s="1"/>
  <c r="J3" i="4"/>
  <c r="J11" i="4" s="1"/>
  <c r="J24" i="4" s="1"/>
  <c r="I3" i="4"/>
  <c r="I11" i="4" s="1"/>
  <c r="I24" i="4" s="1"/>
  <c r="H3" i="4"/>
  <c r="H11" i="4" s="1"/>
  <c r="H24" i="4" s="1"/>
  <c r="G3" i="4"/>
  <c r="G11" i="4" s="1"/>
  <c r="G24" i="4" s="1"/>
  <c r="F3" i="4"/>
  <c r="F11" i="4" s="1"/>
  <c r="F24" i="4" s="1"/>
  <c r="M22" i="3"/>
  <c r="L22" i="3"/>
  <c r="K22" i="3"/>
  <c r="J22" i="3"/>
  <c r="I22" i="3"/>
  <c r="H22" i="3"/>
  <c r="G22" i="3"/>
  <c r="F22" i="3"/>
  <c r="M21" i="3"/>
  <c r="L21" i="3"/>
  <c r="K21" i="3"/>
  <c r="J21" i="3"/>
  <c r="I21" i="3"/>
  <c r="H21" i="3"/>
  <c r="G21" i="3"/>
  <c r="F21" i="3"/>
  <c r="M20" i="3"/>
  <c r="L20" i="3"/>
  <c r="K20" i="3"/>
  <c r="J20" i="3"/>
  <c r="I20" i="3"/>
  <c r="H20" i="3"/>
  <c r="G20" i="3"/>
  <c r="F20" i="3"/>
  <c r="M19" i="3"/>
  <c r="L19" i="3"/>
  <c r="K19" i="3"/>
  <c r="J19" i="3"/>
  <c r="I19" i="3"/>
  <c r="H19" i="3"/>
  <c r="G19" i="3"/>
  <c r="F19" i="3"/>
  <c r="M18" i="3"/>
  <c r="L18" i="3"/>
  <c r="K18" i="3"/>
  <c r="J18" i="3"/>
  <c r="I18" i="3"/>
  <c r="H18" i="3"/>
  <c r="G18" i="3"/>
  <c r="F18" i="3"/>
  <c r="M17" i="3"/>
  <c r="L17" i="3"/>
  <c r="K17" i="3"/>
  <c r="J17" i="3"/>
  <c r="I17" i="3"/>
  <c r="H17" i="3"/>
  <c r="G17" i="3"/>
  <c r="F17" i="3"/>
  <c r="M16" i="3"/>
  <c r="L16" i="3"/>
  <c r="K16" i="3"/>
  <c r="J16" i="3"/>
  <c r="I16" i="3"/>
  <c r="H16" i="3"/>
  <c r="G16" i="3"/>
  <c r="F16" i="3"/>
  <c r="M15" i="3"/>
  <c r="M23" i="3" s="1"/>
  <c r="L15" i="3"/>
  <c r="L23" i="3" s="1"/>
  <c r="K15" i="3"/>
  <c r="K23" i="3" s="1"/>
  <c r="J15" i="3"/>
  <c r="J23" i="3" s="1"/>
  <c r="I15" i="3"/>
  <c r="I23" i="3" s="1"/>
  <c r="H15" i="3"/>
  <c r="H23" i="3" s="1"/>
  <c r="G15" i="3"/>
  <c r="G23" i="3" s="1"/>
  <c r="F15" i="3"/>
  <c r="F23" i="3" s="1"/>
  <c r="M10" i="3"/>
  <c r="L10" i="3"/>
  <c r="K10" i="3"/>
  <c r="J10" i="3"/>
  <c r="I10" i="3"/>
  <c r="H10" i="3"/>
  <c r="G10" i="3"/>
  <c r="F10" i="3"/>
  <c r="M9" i="3"/>
  <c r="L9" i="3"/>
  <c r="K9" i="3"/>
  <c r="J9" i="3"/>
  <c r="I9" i="3"/>
  <c r="H9" i="3"/>
  <c r="G9" i="3"/>
  <c r="F9" i="3"/>
  <c r="M8" i="3"/>
  <c r="L8" i="3"/>
  <c r="K8" i="3"/>
  <c r="J8" i="3"/>
  <c r="I8" i="3"/>
  <c r="H8" i="3"/>
  <c r="G8" i="3"/>
  <c r="F8" i="3"/>
  <c r="M7" i="3"/>
  <c r="L7" i="3"/>
  <c r="K7" i="3"/>
  <c r="J7" i="3"/>
  <c r="I7" i="3"/>
  <c r="H7" i="3"/>
  <c r="G7" i="3"/>
  <c r="F7" i="3"/>
  <c r="M6" i="3"/>
  <c r="L6" i="3"/>
  <c r="K6" i="3"/>
  <c r="J6" i="3"/>
  <c r="I6" i="3"/>
  <c r="H6" i="3"/>
  <c r="G6" i="3"/>
  <c r="F6" i="3"/>
  <c r="M5" i="3"/>
  <c r="L5" i="3"/>
  <c r="K5" i="3"/>
  <c r="J5" i="3"/>
  <c r="I5" i="3"/>
  <c r="H5" i="3"/>
  <c r="G5" i="3"/>
  <c r="F5" i="3"/>
  <c r="M4" i="3"/>
  <c r="L4" i="3"/>
  <c r="K4" i="3"/>
  <c r="J4" i="3"/>
  <c r="I4" i="3"/>
  <c r="H4" i="3"/>
  <c r="G4" i="3"/>
  <c r="F4" i="3"/>
  <c r="M3" i="3"/>
  <c r="M11" i="3" s="1"/>
  <c r="M24" i="3" s="1"/>
  <c r="L3" i="3"/>
  <c r="L11" i="3" s="1"/>
  <c r="L24" i="3" s="1"/>
  <c r="K3" i="3"/>
  <c r="K11" i="3" s="1"/>
  <c r="K24" i="3" s="1"/>
  <c r="J3" i="3"/>
  <c r="J11" i="3" s="1"/>
  <c r="J24" i="3" s="1"/>
  <c r="I3" i="3"/>
  <c r="I11" i="3" s="1"/>
  <c r="I24" i="3" s="1"/>
  <c r="H3" i="3"/>
  <c r="H11" i="3" s="1"/>
  <c r="H24" i="3" s="1"/>
  <c r="G3" i="3"/>
  <c r="G11" i="3" s="1"/>
  <c r="G24" i="3" s="1"/>
  <c r="F3" i="3"/>
  <c r="F11" i="3" s="1"/>
  <c r="F24" i="3" s="1"/>
  <c r="M12" i="2"/>
  <c r="L12" i="2"/>
  <c r="K12" i="2"/>
  <c r="J12" i="2"/>
  <c r="I12" i="2"/>
  <c r="H12" i="2"/>
  <c r="G12" i="2"/>
  <c r="F12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M11" i="2" s="1"/>
  <c r="M13" i="2" s="1"/>
  <c r="L3" i="2"/>
  <c r="L11" i="2" s="1"/>
  <c r="L13" i="2" s="1"/>
  <c r="K3" i="2"/>
  <c r="K11" i="2" s="1"/>
  <c r="K13" i="2" s="1"/>
  <c r="J3" i="2"/>
  <c r="J11" i="2" s="1"/>
  <c r="J13" i="2" s="1"/>
  <c r="I3" i="2"/>
  <c r="I11" i="2" s="1"/>
  <c r="I13" i="2" s="1"/>
  <c r="H3" i="2"/>
  <c r="H11" i="2" s="1"/>
  <c r="H13" i="2" s="1"/>
  <c r="G3" i="2"/>
  <c r="G11" i="2" s="1"/>
  <c r="G13" i="2" s="1"/>
  <c r="F3" i="2"/>
  <c r="F11" i="2" s="1"/>
  <c r="F13" i="2" s="1"/>
  <c r="K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  <c r="M6" i="1"/>
  <c r="L6" i="1"/>
  <c r="K6" i="1"/>
  <c r="J6" i="1"/>
  <c r="I6" i="1"/>
  <c r="H6" i="1"/>
  <c r="G6" i="1"/>
  <c r="F6" i="1"/>
  <c r="M5" i="1"/>
  <c r="L5" i="1"/>
  <c r="K5" i="1"/>
  <c r="J5" i="1"/>
  <c r="I5" i="1"/>
  <c r="H5" i="1"/>
  <c r="G5" i="1"/>
  <c r="F5" i="1"/>
  <c r="M4" i="1"/>
  <c r="L4" i="1"/>
  <c r="K4" i="1"/>
  <c r="J4" i="1"/>
  <c r="I4" i="1"/>
  <c r="H4" i="1"/>
  <c r="G4" i="1"/>
  <c r="F4" i="1"/>
  <c r="M3" i="1"/>
  <c r="M11" i="1" s="1"/>
  <c r="L3" i="1"/>
  <c r="L11" i="1" s="1"/>
  <c r="K3" i="1"/>
  <c r="J3" i="1"/>
  <c r="J11" i="1" s="1"/>
  <c r="I3" i="1"/>
  <c r="I11" i="1" s="1"/>
  <c r="H3" i="1"/>
  <c r="H11" i="1" s="1"/>
  <c r="G3" i="1"/>
  <c r="G11" i="1" s="1"/>
  <c r="F3" i="1"/>
  <c r="F11" i="1" s="1"/>
  <c r="I23" i="5" l="1"/>
  <c r="I24" i="5" s="1"/>
  <c r="K24" i="4"/>
</calcChain>
</file>

<file path=xl/sharedStrings.xml><?xml version="1.0" encoding="utf-8"?>
<sst xmlns="http://schemas.openxmlformats.org/spreadsheetml/2006/main" count="69" uniqueCount="26">
  <si>
    <t>We assume that the price that retailer buys from supplier is 20$ so the profit for the supplier is 0 at any case.</t>
  </si>
  <si>
    <t>Retailer</t>
  </si>
  <si>
    <t>SupplierProductionCost</t>
  </si>
  <si>
    <t>Demand Prob.</t>
  </si>
  <si>
    <t>Demand\Order</t>
  </si>
  <si>
    <t>RetailerPrice</t>
  </si>
  <si>
    <t>SalvageValue</t>
  </si>
  <si>
    <t>Expected Profit</t>
  </si>
  <si>
    <t>SupplierPrice</t>
  </si>
  <si>
    <t>Expected Retailer Profit</t>
  </si>
  <si>
    <t>Supplier Profit</t>
  </si>
  <si>
    <t>Total Profit</t>
  </si>
  <si>
    <t>OptionContrant SupplierPrice</t>
  </si>
  <si>
    <t>Premium</t>
  </si>
  <si>
    <t>Supplier</t>
  </si>
  <si>
    <t>Expected Supplier Profit</t>
  </si>
  <si>
    <t>Salvage Value</t>
  </si>
  <si>
    <t>BuyBack Price</t>
  </si>
  <si>
    <t>Supplier RevenueShare</t>
  </si>
  <si>
    <t>Scenario</t>
  </si>
  <si>
    <t>Qty</t>
  </si>
  <si>
    <t>Retailer Profit</t>
  </si>
  <si>
    <t>B. Normal</t>
  </si>
  <si>
    <t>C. Option Contract</t>
  </si>
  <si>
    <t>D. BuyBack Contract</t>
  </si>
  <si>
    <t>E. Revenue-Sharing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</si>
</sst>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Chain Profit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B!$E$11</c:f>
              <c:strCache>
                <c:ptCount val="1"/>
                <c:pt idx="0">
                  <c:v>Expected Retailer Profit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B!$F$11:$M$11</c:f>
              <c:numCache>
                <c:formatCode>General</c:formatCode>
                <c:ptCount val="8"/>
                <c:pt idx="0">
                  <c:v>20000</c:v>
                </c:pt>
                <c:pt idx="1">
                  <c:v>20880</c:v>
                </c:pt>
                <c:pt idx="2">
                  <c:v>21440</c:v>
                </c:pt>
                <c:pt idx="3">
                  <c:v>21400</c:v>
                </c:pt>
                <c:pt idx="4">
                  <c:v>20160</c:v>
                </c:pt>
                <c:pt idx="5">
                  <c:v>18240</c:v>
                </c:pt>
                <c:pt idx="6">
                  <c:v>15840</c:v>
                </c:pt>
                <c:pt idx="7">
                  <c:v>13040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0-4C0E-A839-B63C6AFFDC2C}"/>
            </c:ext>
          </c:extLst>
        </c:ser>
        <c:ser>
          <c:idx val="1"/>
          <c:order val="1"/>
          <c:tx>
            <c:strRef>
              <c:f>B!$E$12</c:f>
              <c:strCache>
                <c:ptCount val="1"/>
                <c:pt idx="0">
                  <c:v>Supplier Profit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B!$F$2:$M$2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B!$F$12:$M$12</c:f>
              <c:numCache>
                <c:formatCode>General</c:formatCode>
                <c:ptCount val="8"/>
                <c:pt idx="0">
                  <c:v>40000</c:v>
                </c:pt>
                <c:pt idx="1">
                  <c:v>42000</c:v>
                </c:pt>
                <c:pt idx="2">
                  <c:v>44000</c:v>
                </c:pt>
                <c:pt idx="3">
                  <c:v>46000</c:v>
                </c:pt>
                <c:pt idx="4">
                  <c:v>48000</c:v>
                </c:pt>
                <c:pt idx="5">
                  <c:v>50000</c:v>
                </c:pt>
                <c:pt idx="6">
                  <c:v>52000</c:v>
                </c:pt>
                <c:pt idx="7">
                  <c:v>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0-4C0E-A839-B63C6AFFDC2C}"/>
            </c:ext>
          </c:extLst>
        </c:ser>
        <c:ser>
          <c:idx val="2"/>
          <c:order val="2"/>
          <c:tx>
            <c:strRef>
              <c:f>B!$E$13</c:f>
              <c:strCache>
                <c:ptCount val="1"/>
                <c:pt idx="0">
                  <c:v>Total Profit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B!$F$2:$M$2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B!$F$13:$M$13</c:f>
              <c:numCache>
                <c:formatCode>General</c:formatCode>
                <c:ptCount val="8"/>
                <c:pt idx="0">
                  <c:v>60000</c:v>
                </c:pt>
                <c:pt idx="1">
                  <c:v>62880</c:v>
                </c:pt>
                <c:pt idx="2">
                  <c:v>65440</c:v>
                </c:pt>
                <c:pt idx="3">
                  <c:v>67400</c:v>
                </c:pt>
                <c:pt idx="4">
                  <c:v>68160</c:v>
                </c:pt>
                <c:pt idx="5">
                  <c:v>68240</c:v>
                </c:pt>
                <c:pt idx="6">
                  <c:v>67840</c:v>
                </c:pt>
                <c:pt idx="7">
                  <c:v>67040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0-4C0E-A839-B63C6AFF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98846"/>
        <c:axId val="702018886"/>
      </c:lineChart>
      <c:catAx>
        <c:axId val="1878598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2018886"/>
        <c:crosses val="autoZero"/>
        <c:auto val="1"/>
        <c:lblAlgn val="ctr"/>
        <c:lblOffset val="100"/>
        <c:noMultiLvlLbl val="1"/>
      </c:catAx>
      <c:valAx>
        <c:axId val="702018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85988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Chain Profit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'C'!$E$11</c:f>
              <c:strCache>
                <c:ptCount val="1"/>
                <c:pt idx="0">
                  <c:v>Expected Retailer Profit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'C'!$F$2:$M$2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'C'!$F$11:$M$11</c:f>
              <c:numCache>
                <c:formatCode>General</c:formatCode>
                <c:ptCount val="8"/>
                <c:pt idx="0">
                  <c:v>20000</c:v>
                </c:pt>
                <c:pt idx="1">
                  <c:v>20940</c:v>
                </c:pt>
                <c:pt idx="2">
                  <c:v>21720</c:v>
                </c:pt>
                <c:pt idx="3">
                  <c:v>22200</c:v>
                </c:pt>
                <c:pt idx="4">
                  <c:v>22080</c:v>
                </c:pt>
                <c:pt idx="5">
                  <c:v>21620</c:v>
                </c:pt>
                <c:pt idx="6">
                  <c:v>20920</c:v>
                </c:pt>
                <c:pt idx="7">
                  <c:v>20020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A-4150-9501-ADFF4728D0D7}"/>
            </c:ext>
          </c:extLst>
        </c:ser>
        <c:ser>
          <c:idx val="1"/>
          <c:order val="1"/>
          <c:tx>
            <c:strRef>
              <c:f>'C'!$E$23</c:f>
              <c:strCache>
                <c:ptCount val="1"/>
                <c:pt idx="0">
                  <c:v>Expected Supplier Profit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'C'!$F$2:$M$2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'C'!$F$23:$M$23</c:f>
              <c:numCache>
                <c:formatCode>General</c:formatCode>
                <c:ptCount val="8"/>
                <c:pt idx="0">
                  <c:v>40000</c:v>
                </c:pt>
                <c:pt idx="1">
                  <c:v>41940</c:v>
                </c:pt>
                <c:pt idx="2">
                  <c:v>43720</c:v>
                </c:pt>
                <c:pt idx="3">
                  <c:v>45200</c:v>
                </c:pt>
                <c:pt idx="4">
                  <c:v>46080</c:v>
                </c:pt>
                <c:pt idx="5">
                  <c:v>46620</c:v>
                </c:pt>
                <c:pt idx="6">
                  <c:v>46920</c:v>
                </c:pt>
                <c:pt idx="7">
                  <c:v>47020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A-4150-9501-ADFF4728D0D7}"/>
            </c:ext>
          </c:extLst>
        </c:ser>
        <c:ser>
          <c:idx val="2"/>
          <c:order val="2"/>
          <c:tx>
            <c:strRef>
              <c:f>'C'!$E$24</c:f>
              <c:strCache>
                <c:ptCount val="1"/>
                <c:pt idx="0">
                  <c:v>Total Profit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'C'!$F$2:$M$2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'C'!$F$24:$M$24</c:f>
              <c:numCache>
                <c:formatCode>General</c:formatCode>
                <c:ptCount val="8"/>
                <c:pt idx="0">
                  <c:v>60000</c:v>
                </c:pt>
                <c:pt idx="1">
                  <c:v>62880</c:v>
                </c:pt>
                <c:pt idx="2">
                  <c:v>65440</c:v>
                </c:pt>
                <c:pt idx="3">
                  <c:v>67400</c:v>
                </c:pt>
                <c:pt idx="4">
                  <c:v>68160</c:v>
                </c:pt>
                <c:pt idx="5">
                  <c:v>68240</c:v>
                </c:pt>
                <c:pt idx="6">
                  <c:v>67840</c:v>
                </c:pt>
                <c:pt idx="7">
                  <c:v>67040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A-4150-9501-ADFF4728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45325"/>
        <c:axId val="1118148395"/>
      </c:lineChart>
      <c:catAx>
        <c:axId val="119164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148395"/>
        <c:crosses val="autoZero"/>
        <c:auto val="1"/>
        <c:lblAlgn val="ctr"/>
        <c:lblOffset val="100"/>
        <c:noMultiLvlLbl val="1"/>
      </c:catAx>
      <c:valAx>
        <c:axId val="1118148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Demand\Order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16453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Supply Chain Profit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D!$E$11</c:f>
              <c:strCache>
                <c:ptCount val="1"/>
                <c:pt idx="0">
                  <c:v>Expected Retailer Profit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D!$F$11:$M$11</c:f>
              <c:numCache>
                <c:formatCode>General</c:formatCode>
                <c:ptCount val="8"/>
                <c:pt idx="0">
                  <c:v>20000</c:v>
                </c:pt>
                <c:pt idx="1">
                  <c:v>20925</c:v>
                </c:pt>
                <c:pt idx="2">
                  <c:v>21650</c:v>
                </c:pt>
                <c:pt idx="3">
                  <c:v>22000</c:v>
                </c:pt>
                <c:pt idx="4">
                  <c:v>21600</c:v>
                </c:pt>
                <c:pt idx="5">
                  <c:v>20775</c:v>
                </c:pt>
                <c:pt idx="6">
                  <c:v>19650</c:v>
                </c:pt>
                <c:pt idx="7">
                  <c:v>18275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C-40B0-A192-C3740ECDD96B}"/>
            </c:ext>
          </c:extLst>
        </c:ser>
        <c:ser>
          <c:idx val="1"/>
          <c:order val="1"/>
          <c:tx>
            <c:strRef>
              <c:f>D!$E$23</c:f>
              <c:strCache>
                <c:ptCount val="1"/>
                <c:pt idx="0">
                  <c:v>Expected Supplier Profit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D!$F$2:$M$2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D!$F$23:$M$23</c:f>
              <c:numCache>
                <c:formatCode>General</c:formatCode>
                <c:ptCount val="8"/>
                <c:pt idx="0">
                  <c:v>40000</c:v>
                </c:pt>
                <c:pt idx="1">
                  <c:v>41955</c:v>
                </c:pt>
                <c:pt idx="2">
                  <c:v>43790</c:v>
                </c:pt>
                <c:pt idx="3">
                  <c:v>45400</c:v>
                </c:pt>
                <c:pt idx="4">
                  <c:v>46560</c:v>
                </c:pt>
                <c:pt idx="5">
                  <c:v>47465</c:v>
                </c:pt>
                <c:pt idx="6">
                  <c:v>48190</c:v>
                </c:pt>
                <c:pt idx="7">
                  <c:v>48765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C-40B0-A192-C3740ECDD96B}"/>
            </c:ext>
          </c:extLst>
        </c:ser>
        <c:ser>
          <c:idx val="2"/>
          <c:order val="2"/>
          <c:tx>
            <c:strRef>
              <c:f>D!$E$24</c:f>
              <c:strCache>
                <c:ptCount val="1"/>
                <c:pt idx="0">
                  <c:v>Total Profit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D!$F$2:$M$2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D!$F$24:$M$24</c:f>
              <c:numCache>
                <c:formatCode>General</c:formatCode>
                <c:ptCount val="8"/>
                <c:pt idx="0">
                  <c:v>60000</c:v>
                </c:pt>
                <c:pt idx="1">
                  <c:v>62880</c:v>
                </c:pt>
                <c:pt idx="2">
                  <c:v>65440</c:v>
                </c:pt>
                <c:pt idx="3">
                  <c:v>67400</c:v>
                </c:pt>
                <c:pt idx="4">
                  <c:v>68160</c:v>
                </c:pt>
                <c:pt idx="5">
                  <c:v>68240</c:v>
                </c:pt>
                <c:pt idx="6">
                  <c:v>67840</c:v>
                </c:pt>
                <c:pt idx="7">
                  <c:v>67040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C-40B0-A192-C3740ECD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554796"/>
        <c:axId val="39771343"/>
      </c:lineChart>
      <c:catAx>
        <c:axId val="189655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771343"/>
        <c:crosses val="autoZero"/>
        <c:auto val="1"/>
        <c:lblAlgn val="ctr"/>
        <c:lblOffset val="100"/>
        <c:noMultiLvlLbl val="1"/>
      </c:catAx>
      <c:valAx>
        <c:axId val="39771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Demand\Order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65547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Supply Chain Profit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E!$E$11</c:f>
              <c:strCache>
                <c:ptCount val="1"/>
                <c:pt idx="0">
                  <c:v>Expected Retailer Profit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E!$F$2:$M$2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E!$F$11:$M$11</c:f>
              <c:numCache>
                <c:formatCode>General</c:formatCode>
                <c:ptCount val="8"/>
                <c:pt idx="0">
                  <c:v>25000</c:v>
                </c:pt>
                <c:pt idx="1">
                  <c:v>26152.5</c:v>
                </c:pt>
                <c:pt idx="2">
                  <c:v>27045</c:v>
                </c:pt>
                <c:pt idx="3">
                  <c:v>27450</c:v>
                </c:pt>
                <c:pt idx="4">
                  <c:v>26880</c:v>
                </c:pt>
                <c:pt idx="5">
                  <c:v>25757.5</c:v>
                </c:pt>
                <c:pt idx="6">
                  <c:v>24245</c:v>
                </c:pt>
                <c:pt idx="7">
                  <c:v>22407.5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9-4005-9391-9A9D54D3E7B8}"/>
            </c:ext>
          </c:extLst>
        </c:ser>
        <c:ser>
          <c:idx val="1"/>
          <c:order val="1"/>
          <c:tx>
            <c:strRef>
              <c:f>E!$E$23</c:f>
              <c:strCache>
                <c:ptCount val="1"/>
                <c:pt idx="0">
                  <c:v>Expected Supplier Profit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E!$F$2:$M$2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E!$F$23:$M$23</c:f>
              <c:numCache>
                <c:formatCode>General</c:formatCode>
                <c:ptCount val="8"/>
                <c:pt idx="0">
                  <c:v>35000</c:v>
                </c:pt>
                <c:pt idx="1">
                  <c:v>36727.5</c:v>
                </c:pt>
                <c:pt idx="2">
                  <c:v>38395</c:v>
                </c:pt>
                <c:pt idx="3">
                  <c:v>39950</c:v>
                </c:pt>
                <c:pt idx="4">
                  <c:v>41280</c:v>
                </c:pt>
                <c:pt idx="5">
                  <c:v>42482.5</c:v>
                </c:pt>
                <c:pt idx="6">
                  <c:v>43595</c:v>
                </c:pt>
                <c:pt idx="7">
                  <c:v>44632.5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9-4005-9391-9A9D54D3E7B8}"/>
            </c:ext>
          </c:extLst>
        </c:ser>
        <c:ser>
          <c:idx val="2"/>
          <c:order val="2"/>
          <c:tx>
            <c:strRef>
              <c:f>E!$E$24</c:f>
              <c:strCache>
                <c:ptCount val="1"/>
                <c:pt idx="0">
                  <c:v>Total Profit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E!$F$2:$M$2</c:f>
              <c:numCache>
                <c:formatCode>General</c:formatCode>
                <c:ptCount val="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</c:numCache>
            </c:numRef>
          </c:cat>
          <c:val>
            <c:numRef>
              <c:f>E!$F$24:$M$24</c:f>
              <c:numCache>
                <c:formatCode>General</c:formatCode>
                <c:ptCount val="8"/>
                <c:pt idx="0">
                  <c:v>60000</c:v>
                </c:pt>
                <c:pt idx="1">
                  <c:v>62880</c:v>
                </c:pt>
                <c:pt idx="2">
                  <c:v>65440</c:v>
                </c:pt>
                <c:pt idx="3">
                  <c:v>67400</c:v>
                </c:pt>
                <c:pt idx="4">
                  <c:v>68160</c:v>
                </c:pt>
                <c:pt idx="5">
                  <c:v>68240</c:v>
                </c:pt>
                <c:pt idx="6">
                  <c:v>67840</c:v>
                </c:pt>
                <c:pt idx="7">
                  <c:v>67040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9-4005-9391-9A9D54D3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11424"/>
        <c:axId val="651441984"/>
      </c:lineChart>
      <c:catAx>
        <c:axId val="9905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1441984"/>
        <c:crosses val="autoZero"/>
        <c:auto val="1"/>
        <c:lblAlgn val="ctr"/>
        <c:lblOffset val="100"/>
        <c:noMultiLvlLbl val="1"/>
      </c:catAx>
      <c:valAx>
        <c:axId val="651441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Demand\Order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05114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Retailer Profit, Supplier Profit and Total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Comparison!$D$2</c:f>
              <c:strCache>
                <c:ptCount val="1"/>
                <c:pt idx="0">
                  <c:v>Retailer Profit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Comparison!$B$3:$B$6</c:f>
              <c:strCache>
                <c:ptCount val="4"/>
                <c:pt idx="0">
                  <c:v>B. Normal</c:v>
                </c:pt>
                <c:pt idx="1">
                  <c:v>C. Option Contract</c:v>
                </c:pt>
                <c:pt idx="2">
                  <c:v>D. BuyBack Contract</c:v>
                </c:pt>
                <c:pt idx="3">
                  <c:v>E. Revenue-Sharing Contract</c:v>
                </c:pt>
              </c:strCache>
            </c:strRef>
          </c:cat>
          <c:val>
            <c:numRef>
              <c:f>Comparison!$D$3:$D$6</c:f>
              <c:numCache>
                <c:formatCode>General</c:formatCode>
                <c:ptCount val="4"/>
                <c:pt idx="0">
                  <c:v>21440</c:v>
                </c:pt>
                <c:pt idx="1">
                  <c:v>22200</c:v>
                </c:pt>
                <c:pt idx="2">
                  <c:v>22000</c:v>
                </c:pt>
                <c:pt idx="3">
                  <c:v>27450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12-4B5C-9028-12EBDA1AD0D6}"/>
            </c:ext>
          </c:extLst>
        </c:ser>
        <c:ser>
          <c:idx val="1"/>
          <c:order val="1"/>
          <c:tx>
            <c:strRef>
              <c:f>Comparison!$E$2</c:f>
              <c:strCache>
                <c:ptCount val="1"/>
                <c:pt idx="0">
                  <c:v>Supplier Profit</c:v>
                </c:pt>
              </c:strCache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Comparison!$B$3:$B$6</c:f>
              <c:strCache>
                <c:ptCount val="4"/>
                <c:pt idx="0">
                  <c:v>B. Normal</c:v>
                </c:pt>
                <c:pt idx="1">
                  <c:v>C. Option Contract</c:v>
                </c:pt>
                <c:pt idx="2">
                  <c:v>D. BuyBack Contract</c:v>
                </c:pt>
                <c:pt idx="3">
                  <c:v>E. Revenue-Sharing Contract</c:v>
                </c:pt>
              </c:strCache>
            </c:strRef>
          </c:cat>
          <c:val>
            <c:numRef>
              <c:f>Comparison!$E$3:$E$6</c:f>
              <c:numCache>
                <c:formatCode>General</c:formatCode>
                <c:ptCount val="4"/>
                <c:pt idx="0">
                  <c:v>44000</c:v>
                </c:pt>
                <c:pt idx="1">
                  <c:v>45200</c:v>
                </c:pt>
                <c:pt idx="2">
                  <c:v>45400</c:v>
                </c:pt>
                <c:pt idx="3">
                  <c:v>39950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12-4B5C-9028-12EBDA1AD0D6}"/>
            </c:ext>
          </c:extLst>
        </c:ser>
        <c:ser>
          <c:idx val="2"/>
          <c:order val="2"/>
          <c:tx>
            <c:strRef>
              <c:f>Comparison!$F$2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Comparison!$B$3:$B$6</c:f>
              <c:strCache>
                <c:ptCount val="4"/>
                <c:pt idx="0">
                  <c:v>B. Normal</c:v>
                </c:pt>
                <c:pt idx="1">
                  <c:v>C. Option Contract</c:v>
                </c:pt>
                <c:pt idx="2">
                  <c:v>D. BuyBack Contract</c:v>
                </c:pt>
                <c:pt idx="3">
                  <c:v>E. Revenue-Sharing Contract</c:v>
                </c:pt>
              </c:strCache>
            </c:strRef>
          </c:cat>
          <c:val>
            <c:numRef>
              <c:f>Comparison!$F$3:$F$6</c:f>
              <c:numCache>
                <c:formatCode>General</c:formatCode>
                <c:ptCount val="4"/>
                <c:pt idx="0">
                  <c:v>65440</c:v>
                </c:pt>
                <c:pt idx="1">
                  <c:v>67400</c:v>
                </c:pt>
                <c:pt idx="2">
                  <c:v>67400</c:v>
                </c:pt>
                <c:pt idx="3">
                  <c:v>67400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512-4B5C-9028-12EBDA1A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051033"/>
        <c:axId val="1767479479"/>
      </c:barChart>
      <c:catAx>
        <c:axId val="35205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Scenario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479479"/>
        <c:crosses val="autoZero"/>
        <c:auto val="1"/>
        <c:lblAlgn val="ctr"/>
        <c:lblOffset val="100"/>
        <c:noMultiLvlLbl val="1"/>
      </c:catAx>
      <c:valAx>
        <c:axId val="1767479479"/>
        <c:scaling>
          <c:orientation val="minMax"/>
          <c:max val="7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20510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219075</xdr:colOff>
      <xdr:row>1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295275</xdr:colOff>
      <xdr:row>0</xdr:row>
      <xdr:rowOff>171450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923925</xdr:colOff>
      <xdr:row>0</xdr:row>
      <xdr:rowOff>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933450</xdr:colOff>
      <xdr:row>0</xdr:row>
      <xdr:rowOff>123825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923925</xdr:colOff>
      <xdr:row>6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5" sqref="F5"/>
    </sheetView>
  </sheetViews>
  <sheetFormatPr defaultColWidth="12.6640625" defaultRowHeight="15.75" customHeight="1" x14ac:dyDescent="0.25"/>
  <cols>
    <col min="1" max="1" width="22.44140625" customWidth="1"/>
    <col min="5" max="5" width="14.5546875" bestFit="1" customWidth="1"/>
  </cols>
  <sheetData>
    <row r="1" spans="1:26" x14ac:dyDescent="0.25">
      <c r="A1" s="1" t="s">
        <v>0</v>
      </c>
      <c r="B1" s="2"/>
      <c r="C1" s="2"/>
      <c r="D1" s="2"/>
      <c r="E1" s="3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B2" s="3">
        <v>20</v>
      </c>
      <c r="C2" s="2"/>
      <c r="D2" s="3" t="s">
        <v>3</v>
      </c>
      <c r="E2" s="3" t="s">
        <v>4</v>
      </c>
      <c r="F2" s="3">
        <v>2000</v>
      </c>
      <c r="G2" s="3">
        <v>2100</v>
      </c>
      <c r="H2" s="3">
        <v>2200</v>
      </c>
      <c r="I2" s="3">
        <v>2300</v>
      </c>
      <c r="J2" s="3">
        <v>2400</v>
      </c>
      <c r="K2" s="3">
        <v>2500</v>
      </c>
      <c r="L2" s="3">
        <v>2600</v>
      </c>
      <c r="M2" s="4">
        <v>2700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5</v>
      </c>
      <c r="B3" s="3">
        <v>50</v>
      </c>
      <c r="C3" s="2"/>
      <c r="D3" s="3">
        <v>0.03</v>
      </c>
      <c r="E3" s="3">
        <v>2000</v>
      </c>
      <c r="F3" s="2">
        <f t="shared" ref="F3:M3" si="0">IF(F$2&lt;= $E3, F$2* ($B$3- $B$2), F$2* ($B$3- $B$2)+ (F$2- $E3)* ($B$4- $B$2))</f>
        <v>60000</v>
      </c>
      <c r="G3" s="2">
        <f t="shared" si="0"/>
        <v>62000</v>
      </c>
      <c r="H3" s="2">
        <f t="shared" si="0"/>
        <v>64000</v>
      </c>
      <c r="I3" s="2">
        <f t="shared" si="0"/>
        <v>66000</v>
      </c>
      <c r="J3" s="2">
        <f t="shared" si="0"/>
        <v>68000</v>
      </c>
      <c r="K3" s="2">
        <f t="shared" si="0"/>
        <v>70000</v>
      </c>
      <c r="L3" s="2">
        <f t="shared" si="0"/>
        <v>72000</v>
      </c>
      <c r="M3" s="5">
        <f t="shared" si="0"/>
        <v>74000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 t="s">
        <v>6</v>
      </c>
      <c r="B4" s="3">
        <v>10</v>
      </c>
      <c r="C4" s="2"/>
      <c r="D4" s="3">
        <v>0.08</v>
      </c>
      <c r="E4" s="3">
        <v>2100</v>
      </c>
      <c r="F4" s="2">
        <f t="shared" ref="F4:M4" si="1">IF(F$2&lt;= $E4, F$2* ($B$3- $B$2), F$2* ($B$3- $B$2)+ (F$2- $E4)* ($B$4- $B$2))</f>
        <v>60000</v>
      </c>
      <c r="G4" s="2">
        <f t="shared" si="1"/>
        <v>63000</v>
      </c>
      <c r="H4" s="2">
        <f t="shared" si="1"/>
        <v>65000</v>
      </c>
      <c r="I4" s="2">
        <f t="shared" si="1"/>
        <v>67000</v>
      </c>
      <c r="J4" s="2">
        <f t="shared" si="1"/>
        <v>69000</v>
      </c>
      <c r="K4" s="2">
        <f t="shared" si="1"/>
        <v>71000</v>
      </c>
      <c r="L4" s="2">
        <f t="shared" si="1"/>
        <v>73000</v>
      </c>
      <c r="M4" s="5">
        <f t="shared" si="1"/>
        <v>75000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3">
        <v>0.15</v>
      </c>
      <c r="E5" s="3">
        <v>2200</v>
      </c>
      <c r="F5" s="2">
        <f t="shared" ref="F5:M5" si="2">IF(F$2&lt;= $E5, F$2* ($B$3- $B$2), F$2* ($B$3- $B$2)+ (F$2- $E5)* ($B$4- $B$2))</f>
        <v>60000</v>
      </c>
      <c r="G5" s="2">
        <f t="shared" si="2"/>
        <v>63000</v>
      </c>
      <c r="H5" s="2">
        <f t="shared" si="2"/>
        <v>66000</v>
      </c>
      <c r="I5" s="2">
        <f t="shared" si="2"/>
        <v>68000</v>
      </c>
      <c r="J5" s="2">
        <f t="shared" si="2"/>
        <v>70000</v>
      </c>
      <c r="K5" s="2">
        <f t="shared" si="2"/>
        <v>72000</v>
      </c>
      <c r="L5" s="2">
        <f t="shared" si="2"/>
        <v>74000</v>
      </c>
      <c r="M5" s="5">
        <f t="shared" si="2"/>
        <v>76000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3">
        <v>0.3</v>
      </c>
      <c r="E6" s="3">
        <v>2300</v>
      </c>
      <c r="F6" s="2">
        <f t="shared" ref="F6:M6" si="3">IF(F$2&lt;= $E6, F$2* ($B$3- $B$2), F$2* ($B$3- $B$2)+ (F$2- $E6)* ($B$4- $B$2))</f>
        <v>60000</v>
      </c>
      <c r="G6" s="2">
        <f t="shared" si="3"/>
        <v>63000</v>
      </c>
      <c r="H6" s="2">
        <f t="shared" si="3"/>
        <v>66000</v>
      </c>
      <c r="I6" s="2">
        <f t="shared" si="3"/>
        <v>69000</v>
      </c>
      <c r="J6" s="2">
        <f t="shared" si="3"/>
        <v>71000</v>
      </c>
      <c r="K6" s="2">
        <f t="shared" si="3"/>
        <v>73000</v>
      </c>
      <c r="L6" s="2">
        <f t="shared" si="3"/>
        <v>75000</v>
      </c>
      <c r="M6" s="5">
        <f t="shared" si="3"/>
        <v>77000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3">
        <v>0.17</v>
      </c>
      <c r="E7" s="3">
        <v>2400</v>
      </c>
      <c r="F7" s="2">
        <f t="shared" ref="F7:M7" si="4">IF(F$2&lt;= $E7, F$2* ($B$3- $B$2), F$2* ($B$3- $B$2)+ (F$2- $E7)* ($B$4- $B$2))</f>
        <v>60000</v>
      </c>
      <c r="G7" s="2">
        <f t="shared" si="4"/>
        <v>63000</v>
      </c>
      <c r="H7" s="2">
        <f t="shared" si="4"/>
        <v>66000</v>
      </c>
      <c r="I7" s="2">
        <f t="shared" si="4"/>
        <v>69000</v>
      </c>
      <c r="J7" s="2">
        <f t="shared" si="4"/>
        <v>72000</v>
      </c>
      <c r="K7" s="2">
        <f t="shared" si="4"/>
        <v>74000</v>
      </c>
      <c r="L7" s="2">
        <f t="shared" si="4"/>
        <v>76000</v>
      </c>
      <c r="M7" s="5">
        <f t="shared" si="4"/>
        <v>78000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3">
        <v>0.12</v>
      </c>
      <c r="E8" s="3">
        <v>2500</v>
      </c>
      <c r="F8" s="2">
        <f t="shared" ref="F8:M8" si="5">IF(F$2&lt;= $E8, F$2* ($B$3- $B$2), F$2* ($B$3- $B$2)+ (F$2- $E8)* ($B$4- $B$2))</f>
        <v>60000</v>
      </c>
      <c r="G8" s="2">
        <f t="shared" si="5"/>
        <v>63000</v>
      </c>
      <c r="H8" s="2">
        <f t="shared" si="5"/>
        <v>66000</v>
      </c>
      <c r="I8" s="2">
        <f t="shared" si="5"/>
        <v>69000</v>
      </c>
      <c r="J8" s="2">
        <f t="shared" si="5"/>
        <v>72000</v>
      </c>
      <c r="K8" s="2">
        <f t="shared" si="5"/>
        <v>75000</v>
      </c>
      <c r="L8" s="2">
        <f t="shared" si="5"/>
        <v>77000</v>
      </c>
      <c r="M8" s="5">
        <f t="shared" si="5"/>
        <v>79000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3">
        <v>0.1</v>
      </c>
      <c r="E9" s="3">
        <v>2600</v>
      </c>
      <c r="F9" s="2">
        <f t="shared" ref="F9:M9" si="6">IF(F$2&lt;= $E9, F$2* ($B$3- $B$2), F$2* ($B$3- $B$2)+ (F$2- $E9)* ($B$4- $B$2))</f>
        <v>60000</v>
      </c>
      <c r="G9" s="2">
        <f t="shared" si="6"/>
        <v>63000</v>
      </c>
      <c r="H9" s="2">
        <f t="shared" si="6"/>
        <v>66000</v>
      </c>
      <c r="I9" s="2">
        <f t="shared" si="6"/>
        <v>69000</v>
      </c>
      <c r="J9" s="2">
        <f t="shared" si="6"/>
        <v>72000</v>
      </c>
      <c r="K9" s="2">
        <f t="shared" si="6"/>
        <v>75000</v>
      </c>
      <c r="L9" s="2">
        <f t="shared" si="6"/>
        <v>78000</v>
      </c>
      <c r="M9" s="5">
        <f t="shared" si="6"/>
        <v>80000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3">
        <v>0.05</v>
      </c>
      <c r="E10" s="3">
        <v>2700</v>
      </c>
      <c r="F10" s="2">
        <f t="shared" ref="F10:M10" si="7">IF(F$2&lt;= $E10, F$2* ($B$3- $B$2), F$2* ($B$3- $B$2)+ (F$2- $E10)* ($B$4- $B$2))</f>
        <v>60000</v>
      </c>
      <c r="G10" s="2">
        <f t="shared" si="7"/>
        <v>63000</v>
      </c>
      <c r="H10" s="2">
        <f t="shared" si="7"/>
        <v>66000</v>
      </c>
      <c r="I10" s="2">
        <f t="shared" si="7"/>
        <v>69000</v>
      </c>
      <c r="J10" s="2">
        <f t="shared" si="7"/>
        <v>72000</v>
      </c>
      <c r="K10" s="2">
        <f t="shared" si="7"/>
        <v>75000</v>
      </c>
      <c r="L10" s="2">
        <f t="shared" si="7"/>
        <v>78000</v>
      </c>
      <c r="M10" s="5">
        <f t="shared" si="7"/>
        <v>81000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3" t="s">
        <v>7</v>
      </c>
      <c r="F11" s="3">
        <f t="shared" ref="F11:M11" si="8">SUMPRODUCT(F3:F10, $D3:$D10)</f>
        <v>60000</v>
      </c>
      <c r="G11" s="3">
        <f t="shared" si="8"/>
        <v>62970</v>
      </c>
      <c r="H11" s="3">
        <f t="shared" si="8"/>
        <v>65860</v>
      </c>
      <c r="I11" s="3">
        <f t="shared" si="8"/>
        <v>68600</v>
      </c>
      <c r="J11" s="3">
        <f t="shared" si="8"/>
        <v>71040</v>
      </c>
      <c r="K11" s="3">
        <f t="shared" si="8"/>
        <v>73310</v>
      </c>
      <c r="L11" s="3">
        <f t="shared" si="8"/>
        <v>75460</v>
      </c>
      <c r="M11" s="4">
        <f t="shared" si="8"/>
        <v>77510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22.44140625" customWidth="1"/>
    <col min="5" max="5" width="20.33203125" customWidth="1"/>
  </cols>
  <sheetData>
    <row r="1" spans="1:26" x14ac:dyDescent="0.25">
      <c r="A1" s="6"/>
      <c r="B1" s="7"/>
      <c r="C1" s="7"/>
      <c r="D1" s="7"/>
      <c r="E1" s="8" t="s">
        <v>1</v>
      </c>
      <c r="F1" s="7"/>
      <c r="G1" s="7"/>
      <c r="H1" s="7"/>
      <c r="I1" s="7"/>
      <c r="J1" s="7"/>
      <c r="K1" s="7"/>
      <c r="L1" s="7"/>
      <c r="M1" s="7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8" t="s">
        <v>2</v>
      </c>
      <c r="B2" s="8">
        <v>20</v>
      </c>
      <c r="C2" s="7"/>
      <c r="D2" s="8" t="s">
        <v>3</v>
      </c>
      <c r="E2" s="8" t="s">
        <v>4</v>
      </c>
      <c r="F2" s="8">
        <v>2000</v>
      </c>
      <c r="G2" s="8">
        <v>2100</v>
      </c>
      <c r="H2" s="10">
        <v>2200</v>
      </c>
      <c r="I2" s="8">
        <v>2300</v>
      </c>
      <c r="J2" s="8">
        <v>2400</v>
      </c>
      <c r="K2" s="8">
        <v>2500</v>
      </c>
      <c r="L2" s="8">
        <v>2600</v>
      </c>
      <c r="M2" s="8">
        <v>2700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8" t="s">
        <v>5</v>
      </c>
      <c r="B3" s="8">
        <v>50</v>
      </c>
      <c r="C3" s="7"/>
      <c r="D3" s="8">
        <v>0.03</v>
      </c>
      <c r="E3" s="8">
        <v>2000</v>
      </c>
      <c r="F3" s="7">
        <f t="shared" ref="F3:M3" si="0">MIN(F$2, $E3)* $B$3 + MAX(F$2- $E3, 0)* $B$4- F$2* $B$5</f>
        <v>20000</v>
      </c>
      <c r="G3" s="7">
        <f t="shared" si="0"/>
        <v>17000</v>
      </c>
      <c r="H3" s="11">
        <f t="shared" si="0"/>
        <v>14000</v>
      </c>
      <c r="I3" s="7">
        <f t="shared" si="0"/>
        <v>11000</v>
      </c>
      <c r="J3" s="7">
        <f t="shared" si="0"/>
        <v>8000</v>
      </c>
      <c r="K3" s="7">
        <f t="shared" si="0"/>
        <v>5000</v>
      </c>
      <c r="L3" s="7">
        <f t="shared" si="0"/>
        <v>2000</v>
      </c>
      <c r="M3" s="7">
        <f t="shared" si="0"/>
        <v>-1000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8" t="s">
        <v>6</v>
      </c>
      <c r="B4" s="8">
        <v>10</v>
      </c>
      <c r="C4" s="7"/>
      <c r="D4" s="8">
        <v>0.08</v>
      </c>
      <c r="E4" s="8">
        <v>2100</v>
      </c>
      <c r="F4" s="7">
        <f t="shared" ref="F4:M4" si="1">MIN(F$2, $E4)* $B$3 + MAX(F$2- $E4, 0)* $B$4- F$2* $B$5</f>
        <v>20000</v>
      </c>
      <c r="G4" s="7">
        <f t="shared" si="1"/>
        <v>21000</v>
      </c>
      <c r="H4" s="11">
        <f t="shared" si="1"/>
        <v>18000</v>
      </c>
      <c r="I4" s="7">
        <f t="shared" si="1"/>
        <v>15000</v>
      </c>
      <c r="J4" s="7">
        <f t="shared" si="1"/>
        <v>12000</v>
      </c>
      <c r="K4" s="7">
        <f t="shared" si="1"/>
        <v>9000</v>
      </c>
      <c r="L4" s="7">
        <f t="shared" si="1"/>
        <v>6000</v>
      </c>
      <c r="M4" s="7">
        <f t="shared" si="1"/>
        <v>3000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8" t="s">
        <v>8</v>
      </c>
      <c r="B5" s="8">
        <v>40</v>
      </c>
      <c r="C5" s="7"/>
      <c r="D5" s="8">
        <v>0.15</v>
      </c>
      <c r="E5" s="8">
        <v>2200</v>
      </c>
      <c r="F5" s="7">
        <f t="shared" ref="F5:M5" si="2">MIN(F$2, $E5)* $B$3 + MAX(F$2- $E5, 0)* $B$4- F$2* $B$5</f>
        <v>20000</v>
      </c>
      <c r="G5" s="7">
        <f t="shared" si="2"/>
        <v>21000</v>
      </c>
      <c r="H5" s="11">
        <f t="shared" si="2"/>
        <v>22000</v>
      </c>
      <c r="I5" s="7">
        <f t="shared" si="2"/>
        <v>19000</v>
      </c>
      <c r="J5" s="7">
        <f t="shared" si="2"/>
        <v>16000</v>
      </c>
      <c r="K5" s="7">
        <f t="shared" si="2"/>
        <v>13000</v>
      </c>
      <c r="L5" s="7">
        <f t="shared" si="2"/>
        <v>10000</v>
      </c>
      <c r="M5" s="7">
        <f t="shared" si="2"/>
        <v>7000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7"/>
      <c r="B6" s="7"/>
      <c r="C6" s="7"/>
      <c r="D6" s="8">
        <v>0.3</v>
      </c>
      <c r="E6" s="8">
        <v>2300</v>
      </c>
      <c r="F6" s="7">
        <f t="shared" ref="F6:M6" si="3">MIN(F$2, $E6)* $B$3 + MAX(F$2- $E6, 0)* $B$4- F$2* $B$5</f>
        <v>20000</v>
      </c>
      <c r="G6" s="7">
        <f t="shared" si="3"/>
        <v>21000</v>
      </c>
      <c r="H6" s="11">
        <f t="shared" si="3"/>
        <v>22000</v>
      </c>
      <c r="I6" s="7">
        <f t="shared" si="3"/>
        <v>23000</v>
      </c>
      <c r="J6" s="7">
        <f t="shared" si="3"/>
        <v>20000</v>
      </c>
      <c r="K6" s="7">
        <f t="shared" si="3"/>
        <v>17000</v>
      </c>
      <c r="L6" s="7">
        <f t="shared" si="3"/>
        <v>14000</v>
      </c>
      <c r="M6" s="7">
        <f t="shared" si="3"/>
        <v>11000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7"/>
      <c r="B7" s="7"/>
      <c r="C7" s="7"/>
      <c r="D7" s="8">
        <v>0.17</v>
      </c>
      <c r="E7" s="8">
        <v>2400</v>
      </c>
      <c r="F7" s="7">
        <f t="shared" ref="F7:M7" si="4">MIN(F$2, $E7)* $B$3 + MAX(F$2- $E7, 0)* $B$4- F$2* $B$5</f>
        <v>20000</v>
      </c>
      <c r="G7" s="7">
        <f t="shared" si="4"/>
        <v>21000</v>
      </c>
      <c r="H7" s="11">
        <f t="shared" si="4"/>
        <v>22000</v>
      </c>
      <c r="I7" s="7">
        <f t="shared" si="4"/>
        <v>23000</v>
      </c>
      <c r="J7" s="7">
        <f t="shared" si="4"/>
        <v>24000</v>
      </c>
      <c r="K7" s="7">
        <f t="shared" si="4"/>
        <v>21000</v>
      </c>
      <c r="L7" s="7">
        <f t="shared" si="4"/>
        <v>18000</v>
      </c>
      <c r="M7" s="7">
        <f t="shared" si="4"/>
        <v>15000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7"/>
      <c r="B8" s="7"/>
      <c r="C8" s="7"/>
      <c r="D8" s="8">
        <v>0.12</v>
      </c>
      <c r="E8" s="8">
        <v>2500</v>
      </c>
      <c r="F8" s="7">
        <f t="shared" ref="F8:M8" si="5">MIN(F$2, $E8)* $B$3 + MAX(F$2- $E8, 0)* $B$4- F$2* $B$5</f>
        <v>20000</v>
      </c>
      <c r="G8" s="7">
        <f t="shared" si="5"/>
        <v>21000</v>
      </c>
      <c r="H8" s="11">
        <f t="shared" si="5"/>
        <v>22000</v>
      </c>
      <c r="I8" s="7">
        <f t="shared" si="5"/>
        <v>23000</v>
      </c>
      <c r="J8" s="7">
        <f t="shared" si="5"/>
        <v>24000</v>
      </c>
      <c r="K8" s="7">
        <f t="shared" si="5"/>
        <v>25000</v>
      </c>
      <c r="L8" s="7">
        <f t="shared" si="5"/>
        <v>22000</v>
      </c>
      <c r="M8" s="7">
        <f t="shared" si="5"/>
        <v>19000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7"/>
      <c r="B9" s="7"/>
      <c r="C9" s="7"/>
      <c r="D9" s="8">
        <v>0.1</v>
      </c>
      <c r="E9" s="8">
        <v>2600</v>
      </c>
      <c r="F9" s="7">
        <f t="shared" ref="F9:M9" si="6">MIN(F$2, $E9)* $B$3 + MAX(F$2- $E9, 0)* $B$4- F$2* $B$5</f>
        <v>20000</v>
      </c>
      <c r="G9" s="7">
        <f t="shared" si="6"/>
        <v>21000</v>
      </c>
      <c r="H9" s="11">
        <f t="shared" si="6"/>
        <v>22000</v>
      </c>
      <c r="I9" s="7">
        <f t="shared" si="6"/>
        <v>23000</v>
      </c>
      <c r="J9" s="7">
        <f t="shared" si="6"/>
        <v>24000</v>
      </c>
      <c r="K9" s="7">
        <f t="shared" si="6"/>
        <v>25000</v>
      </c>
      <c r="L9" s="7">
        <f t="shared" si="6"/>
        <v>26000</v>
      </c>
      <c r="M9" s="7">
        <f t="shared" si="6"/>
        <v>23000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7"/>
      <c r="B10" s="7"/>
      <c r="C10" s="7"/>
      <c r="D10" s="8">
        <v>0.05</v>
      </c>
      <c r="E10" s="8">
        <v>2700</v>
      </c>
      <c r="F10" s="7">
        <f t="shared" ref="F10:M10" si="7">MIN(F$2, $E10)* $B$3 + MAX(F$2- $E10, 0)* $B$4- F$2* $B$5</f>
        <v>20000</v>
      </c>
      <c r="G10" s="7">
        <f t="shared" si="7"/>
        <v>21000</v>
      </c>
      <c r="H10" s="11">
        <f t="shared" si="7"/>
        <v>22000</v>
      </c>
      <c r="I10" s="7">
        <f t="shared" si="7"/>
        <v>23000</v>
      </c>
      <c r="J10" s="7">
        <f t="shared" si="7"/>
        <v>24000</v>
      </c>
      <c r="K10" s="7">
        <f t="shared" si="7"/>
        <v>25000</v>
      </c>
      <c r="L10" s="7">
        <f t="shared" si="7"/>
        <v>26000</v>
      </c>
      <c r="M10" s="7">
        <f t="shared" si="7"/>
        <v>27000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7"/>
      <c r="B11" s="7"/>
      <c r="C11" s="7"/>
      <c r="D11" s="7"/>
      <c r="E11" s="8" t="s">
        <v>9</v>
      </c>
      <c r="F11" s="8">
        <f t="shared" ref="F11:M11" si="8">SUMPRODUCT(F3:F10, $D3:$D10)</f>
        <v>20000</v>
      </c>
      <c r="G11" s="8">
        <f t="shared" si="8"/>
        <v>20880</v>
      </c>
      <c r="H11" s="10">
        <f t="shared" si="8"/>
        <v>21440</v>
      </c>
      <c r="I11" s="8">
        <f t="shared" si="8"/>
        <v>21400</v>
      </c>
      <c r="J11" s="8">
        <f t="shared" si="8"/>
        <v>20160</v>
      </c>
      <c r="K11" s="8">
        <f t="shared" si="8"/>
        <v>18240</v>
      </c>
      <c r="L11" s="8">
        <f t="shared" si="8"/>
        <v>15840</v>
      </c>
      <c r="M11" s="8">
        <f t="shared" si="8"/>
        <v>13040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7"/>
      <c r="B12" s="7"/>
      <c r="C12" s="7"/>
      <c r="D12" s="7"/>
      <c r="E12" s="8" t="s">
        <v>10</v>
      </c>
      <c r="F12" s="8">
        <f t="shared" ref="F12:M12" si="9">F2* ($B$5- $B$2)</f>
        <v>40000</v>
      </c>
      <c r="G12" s="8">
        <f t="shared" si="9"/>
        <v>42000</v>
      </c>
      <c r="H12" s="10">
        <f t="shared" si="9"/>
        <v>44000</v>
      </c>
      <c r="I12" s="8">
        <f t="shared" si="9"/>
        <v>46000</v>
      </c>
      <c r="J12" s="8">
        <f t="shared" si="9"/>
        <v>48000</v>
      </c>
      <c r="K12" s="8">
        <f t="shared" si="9"/>
        <v>50000</v>
      </c>
      <c r="L12" s="8">
        <f t="shared" si="9"/>
        <v>52000</v>
      </c>
      <c r="M12" s="8">
        <f t="shared" si="9"/>
        <v>54000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7"/>
      <c r="B13" s="7"/>
      <c r="C13" s="7"/>
      <c r="D13" s="7"/>
      <c r="E13" s="8" t="s">
        <v>11</v>
      </c>
      <c r="F13" s="8">
        <f t="shared" ref="F13:M13" si="10">F11+F12</f>
        <v>60000</v>
      </c>
      <c r="G13" s="8">
        <f t="shared" si="10"/>
        <v>62880</v>
      </c>
      <c r="H13" s="10">
        <f t="shared" si="10"/>
        <v>65440</v>
      </c>
      <c r="I13" s="8">
        <f t="shared" si="10"/>
        <v>67400</v>
      </c>
      <c r="J13" s="8">
        <f t="shared" si="10"/>
        <v>68160</v>
      </c>
      <c r="K13" s="8">
        <f t="shared" si="10"/>
        <v>68240</v>
      </c>
      <c r="L13" s="8">
        <f t="shared" si="10"/>
        <v>67840</v>
      </c>
      <c r="M13" s="8">
        <f t="shared" si="10"/>
        <v>67040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7"/>
      <c r="B14" s="7"/>
      <c r="C14" s="7"/>
      <c r="D14" s="7"/>
      <c r="E14" s="7"/>
      <c r="F14" s="7"/>
      <c r="G14" s="7"/>
      <c r="H14" s="7"/>
      <c r="I14" s="8"/>
      <c r="J14" s="7"/>
      <c r="K14" s="7"/>
      <c r="L14" s="7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24.44140625" customWidth="1"/>
    <col min="3" max="3" width="3" customWidth="1"/>
    <col min="4" max="4" width="12.21875" customWidth="1"/>
    <col min="5" max="5" width="19.77734375" customWidth="1"/>
  </cols>
  <sheetData>
    <row r="1" spans="1:26" x14ac:dyDescent="0.25">
      <c r="A1" s="6"/>
      <c r="B1" s="7"/>
      <c r="C1" s="7"/>
      <c r="D1" s="7"/>
      <c r="E1" s="8" t="s">
        <v>1</v>
      </c>
      <c r="F1" s="7"/>
      <c r="G1" s="7"/>
      <c r="H1" s="7"/>
      <c r="I1" s="7"/>
      <c r="J1" s="7"/>
      <c r="K1" s="7"/>
      <c r="L1" s="7"/>
      <c r="M1" s="7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8" t="s">
        <v>2</v>
      </c>
      <c r="B2" s="8">
        <v>20</v>
      </c>
      <c r="C2" s="7"/>
      <c r="D2" s="8" t="s">
        <v>3</v>
      </c>
      <c r="E2" s="8" t="s">
        <v>4</v>
      </c>
      <c r="F2" s="8">
        <v>2000</v>
      </c>
      <c r="G2" s="8">
        <v>2100</v>
      </c>
      <c r="H2" s="8">
        <v>2200</v>
      </c>
      <c r="I2" s="10">
        <v>2300</v>
      </c>
      <c r="J2" s="8">
        <v>2400</v>
      </c>
      <c r="K2" s="8">
        <v>2500</v>
      </c>
      <c r="L2" s="8">
        <v>2600</v>
      </c>
      <c r="M2" s="8">
        <v>2700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8" t="s">
        <v>5</v>
      </c>
      <c r="B3" s="8">
        <v>50</v>
      </c>
      <c r="C3" s="7"/>
      <c r="D3" s="8">
        <v>0.03</v>
      </c>
      <c r="E3" s="8">
        <v>2000</v>
      </c>
      <c r="F3" s="7">
        <f t="shared" ref="F3:M3" si="0">MIN(F$2, $E3)* $B$3 - F$2* $B$7 - MIN(F$2, $E3)* $B$6</f>
        <v>20000</v>
      </c>
      <c r="G3" s="7">
        <f t="shared" si="0"/>
        <v>19000</v>
      </c>
      <c r="H3" s="7">
        <f t="shared" si="0"/>
        <v>18000</v>
      </c>
      <c r="I3" s="11">
        <f t="shared" si="0"/>
        <v>17000</v>
      </c>
      <c r="J3" s="7">
        <f t="shared" si="0"/>
        <v>16000</v>
      </c>
      <c r="K3" s="7">
        <f t="shared" si="0"/>
        <v>15000</v>
      </c>
      <c r="L3" s="7">
        <f t="shared" si="0"/>
        <v>14000</v>
      </c>
      <c r="M3" s="7">
        <f t="shared" si="0"/>
        <v>13000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8" t="s">
        <v>6</v>
      </c>
      <c r="B4" s="8">
        <v>10</v>
      </c>
      <c r="C4" s="7"/>
      <c r="D4" s="8">
        <v>0.08</v>
      </c>
      <c r="E4" s="8">
        <v>2100</v>
      </c>
      <c r="F4" s="7">
        <f t="shared" ref="F4:M4" si="1">MIN(F$2, $E4)* $B$3 - F$2* $B$7 - MIN(F$2, $E4)* $B$6</f>
        <v>20000</v>
      </c>
      <c r="G4" s="7">
        <f t="shared" si="1"/>
        <v>21000</v>
      </c>
      <c r="H4" s="7">
        <f t="shared" si="1"/>
        <v>20000</v>
      </c>
      <c r="I4" s="11">
        <f t="shared" si="1"/>
        <v>19000</v>
      </c>
      <c r="J4" s="7">
        <f t="shared" si="1"/>
        <v>18000</v>
      </c>
      <c r="K4" s="7">
        <f t="shared" si="1"/>
        <v>17000</v>
      </c>
      <c r="L4" s="7">
        <f t="shared" si="1"/>
        <v>16000</v>
      </c>
      <c r="M4" s="7">
        <f t="shared" si="1"/>
        <v>15000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8"/>
      <c r="B5" s="8"/>
      <c r="C5" s="7"/>
      <c r="D5" s="8">
        <v>0.15</v>
      </c>
      <c r="E5" s="8">
        <v>2200</v>
      </c>
      <c r="F5" s="7">
        <f t="shared" ref="F5:M5" si="2">MIN(F$2, $E5)* $B$3 - F$2* $B$7 - MIN(F$2, $E5)* $B$6</f>
        <v>20000</v>
      </c>
      <c r="G5" s="7">
        <f t="shared" si="2"/>
        <v>21000</v>
      </c>
      <c r="H5" s="7">
        <f t="shared" si="2"/>
        <v>22000</v>
      </c>
      <c r="I5" s="11">
        <f t="shared" si="2"/>
        <v>21000</v>
      </c>
      <c r="J5" s="7">
        <f t="shared" si="2"/>
        <v>20000</v>
      </c>
      <c r="K5" s="7">
        <f t="shared" si="2"/>
        <v>19000</v>
      </c>
      <c r="L5" s="7">
        <f t="shared" si="2"/>
        <v>18000</v>
      </c>
      <c r="M5" s="7">
        <f t="shared" si="2"/>
        <v>17000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8" t="s">
        <v>12</v>
      </c>
      <c r="B6" s="8">
        <v>30</v>
      </c>
      <c r="C6" s="7"/>
      <c r="D6" s="8">
        <v>0.3</v>
      </c>
      <c r="E6" s="8">
        <v>2300</v>
      </c>
      <c r="F6" s="7">
        <f t="shared" ref="F6:M6" si="3">MIN(F$2, $E6)* $B$3 - F$2* $B$7 - MIN(F$2, $E6)* $B$6</f>
        <v>20000</v>
      </c>
      <c r="G6" s="7">
        <f t="shared" si="3"/>
        <v>21000</v>
      </c>
      <c r="H6" s="7">
        <f t="shared" si="3"/>
        <v>22000</v>
      </c>
      <c r="I6" s="11">
        <f t="shared" si="3"/>
        <v>23000</v>
      </c>
      <c r="J6" s="7">
        <f t="shared" si="3"/>
        <v>22000</v>
      </c>
      <c r="K6" s="7">
        <f t="shared" si="3"/>
        <v>21000</v>
      </c>
      <c r="L6" s="7">
        <f t="shared" si="3"/>
        <v>20000</v>
      </c>
      <c r="M6" s="7">
        <f t="shared" si="3"/>
        <v>19000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8" t="s">
        <v>13</v>
      </c>
      <c r="B7" s="8">
        <v>10</v>
      </c>
      <c r="C7" s="7"/>
      <c r="D7" s="8">
        <v>0.17</v>
      </c>
      <c r="E7" s="8">
        <v>2400</v>
      </c>
      <c r="F7" s="7">
        <f t="shared" ref="F7:M7" si="4">MIN(F$2, $E7)* $B$3 - F$2* $B$7 - MIN(F$2, $E7)* $B$6</f>
        <v>20000</v>
      </c>
      <c r="G7" s="7">
        <f t="shared" si="4"/>
        <v>21000</v>
      </c>
      <c r="H7" s="7">
        <f t="shared" si="4"/>
        <v>22000</v>
      </c>
      <c r="I7" s="11">
        <f t="shared" si="4"/>
        <v>23000</v>
      </c>
      <c r="J7" s="7">
        <f t="shared" si="4"/>
        <v>24000</v>
      </c>
      <c r="K7" s="7">
        <f t="shared" si="4"/>
        <v>23000</v>
      </c>
      <c r="L7" s="7">
        <f t="shared" si="4"/>
        <v>22000</v>
      </c>
      <c r="M7" s="7">
        <f t="shared" si="4"/>
        <v>21000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7"/>
      <c r="B8" s="7"/>
      <c r="C8" s="7"/>
      <c r="D8" s="8">
        <v>0.12</v>
      </c>
      <c r="E8" s="8">
        <v>2500</v>
      </c>
      <c r="F8" s="7">
        <f t="shared" ref="F8:M8" si="5">MIN(F$2, $E8)* $B$3 - F$2* $B$7 - MIN(F$2, $E8)* $B$6</f>
        <v>20000</v>
      </c>
      <c r="G8" s="7">
        <f t="shared" si="5"/>
        <v>21000</v>
      </c>
      <c r="H8" s="7">
        <f t="shared" si="5"/>
        <v>22000</v>
      </c>
      <c r="I8" s="11">
        <f t="shared" si="5"/>
        <v>23000</v>
      </c>
      <c r="J8" s="7">
        <f t="shared" si="5"/>
        <v>24000</v>
      </c>
      <c r="K8" s="7">
        <f t="shared" si="5"/>
        <v>25000</v>
      </c>
      <c r="L8" s="7">
        <f t="shared" si="5"/>
        <v>24000</v>
      </c>
      <c r="M8" s="7">
        <f t="shared" si="5"/>
        <v>23000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7"/>
      <c r="B9" s="7"/>
      <c r="C9" s="7"/>
      <c r="D9" s="8">
        <v>0.1</v>
      </c>
      <c r="E9" s="8">
        <v>2600</v>
      </c>
      <c r="F9" s="7">
        <f t="shared" ref="F9:M9" si="6">MIN(F$2, $E9)* $B$3 - F$2* $B$7 - MIN(F$2, $E9)* $B$6</f>
        <v>20000</v>
      </c>
      <c r="G9" s="7">
        <f t="shared" si="6"/>
        <v>21000</v>
      </c>
      <c r="H9" s="7">
        <f t="shared" si="6"/>
        <v>22000</v>
      </c>
      <c r="I9" s="11">
        <f t="shared" si="6"/>
        <v>23000</v>
      </c>
      <c r="J9" s="7">
        <f t="shared" si="6"/>
        <v>24000</v>
      </c>
      <c r="K9" s="7">
        <f t="shared" si="6"/>
        <v>25000</v>
      </c>
      <c r="L9" s="7">
        <f t="shared" si="6"/>
        <v>26000</v>
      </c>
      <c r="M9" s="7">
        <f t="shared" si="6"/>
        <v>25000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7"/>
      <c r="B10" s="7"/>
      <c r="C10" s="7"/>
      <c r="D10" s="8">
        <v>0.05</v>
      </c>
      <c r="E10" s="8">
        <v>2700</v>
      </c>
      <c r="F10" s="7">
        <f t="shared" ref="F10:M10" si="7">MIN(F$2, $E10)* $B$3 - F$2* $B$7 - MIN(F$2, $E10)* $B$6</f>
        <v>20000</v>
      </c>
      <c r="G10" s="7">
        <f t="shared" si="7"/>
        <v>21000</v>
      </c>
      <c r="H10" s="7">
        <f t="shared" si="7"/>
        <v>22000</v>
      </c>
      <c r="I10" s="11">
        <f t="shared" si="7"/>
        <v>23000</v>
      </c>
      <c r="J10" s="7">
        <f t="shared" si="7"/>
        <v>24000</v>
      </c>
      <c r="K10" s="7">
        <f t="shared" si="7"/>
        <v>25000</v>
      </c>
      <c r="L10" s="7">
        <f t="shared" si="7"/>
        <v>26000</v>
      </c>
      <c r="M10" s="7">
        <f t="shared" si="7"/>
        <v>27000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7"/>
      <c r="B11" s="7"/>
      <c r="C11" s="7"/>
      <c r="D11" s="7"/>
      <c r="E11" s="8" t="s">
        <v>9</v>
      </c>
      <c r="F11" s="8">
        <f t="shared" ref="F11:M11" si="8">SUMPRODUCT(F3:F10, $D3:$D10)</f>
        <v>20000</v>
      </c>
      <c r="G11" s="8">
        <f t="shared" si="8"/>
        <v>20940</v>
      </c>
      <c r="H11" s="8">
        <f t="shared" si="8"/>
        <v>21720</v>
      </c>
      <c r="I11" s="10">
        <f t="shared" si="8"/>
        <v>22200</v>
      </c>
      <c r="J11" s="8">
        <f t="shared" si="8"/>
        <v>22080</v>
      </c>
      <c r="K11" s="8">
        <f t="shared" si="8"/>
        <v>21620</v>
      </c>
      <c r="L11" s="8">
        <f t="shared" si="8"/>
        <v>20920</v>
      </c>
      <c r="M11" s="8">
        <f t="shared" si="8"/>
        <v>20020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7"/>
      <c r="B12" s="7"/>
      <c r="C12" s="7"/>
      <c r="D12" s="7"/>
      <c r="E12" s="8"/>
      <c r="F12" s="8"/>
      <c r="G12" s="8"/>
      <c r="H12" s="8"/>
      <c r="I12" s="10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7"/>
      <c r="B13" s="7"/>
      <c r="C13" s="7"/>
      <c r="D13" s="7"/>
      <c r="E13" s="8" t="s">
        <v>14</v>
      </c>
      <c r="F13" s="7"/>
      <c r="G13" s="7"/>
      <c r="H13" s="7"/>
      <c r="I13" s="11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7"/>
      <c r="B14" s="7"/>
      <c r="C14" s="7"/>
      <c r="D14" s="8" t="s">
        <v>3</v>
      </c>
      <c r="E14" s="8" t="s">
        <v>4</v>
      </c>
      <c r="F14" s="8">
        <v>2000</v>
      </c>
      <c r="G14" s="8">
        <v>2100</v>
      </c>
      <c r="H14" s="8">
        <v>2200</v>
      </c>
      <c r="I14" s="10">
        <v>2300</v>
      </c>
      <c r="J14" s="8">
        <v>2400</v>
      </c>
      <c r="K14" s="8">
        <v>2500</v>
      </c>
      <c r="L14" s="8">
        <v>2600</v>
      </c>
      <c r="M14" s="8">
        <v>2700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8">
        <v>0.03</v>
      </c>
      <c r="E15" s="8">
        <v>2000</v>
      </c>
      <c r="F15" s="7">
        <f t="shared" ref="F15:M15" si="9">F$14* $B$7+ MIN(F$14, $E15)* $B$6+ MAX(F$14- $E15, 0)* $B$4- F$14* $B$2</f>
        <v>40000</v>
      </c>
      <c r="G15" s="7">
        <f t="shared" si="9"/>
        <v>40000</v>
      </c>
      <c r="H15" s="7">
        <f t="shared" si="9"/>
        <v>40000</v>
      </c>
      <c r="I15" s="11">
        <f t="shared" si="9"/>
        <v>40000</v>
      </c>
      <c r="J15" s="7">
        <f t="shared" si="9"/>
        <v>40000</v>
      </c>
      <c r="K15" s="7">
        <f t="shared" si="9"/>
        <v>40000</v>
      </c>
      <c r="L15" s="7">
        <f t="shared" si="9"/>
        <v>40000</v>
      </c>
      <c r="M15" s="7">
        <f t="shared" si="9"/>
        <v>40000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8">
        <v>0.08</v>
      </c>
      <c r="E16" s="8">
        <v>2100</v>
      </c>
      <c r="F16" s="7">
        <f t="shared" ref="F16:M16" si="10">F$14* $B$7+ MIN(F$14, $E16)* $B$6+ MAX(F$14- $E16, 0)* $B$4- F$14* $B$2</f>
        <v>40000</v>
      </c>
      <c r="G16" s="7">
        <f t="shared" si="10"/>
        <v>42000</v>
      </c>
      <c r="H16" s="7">
        <f t="shared" si="10"/>
        <v>42000</v>
      </c>
      <c r="I16" s="11">
        <f t="shared" si="10"/>
        <v>42000</v>
      </c>
      <c r="J16" s="7">
        <f t="shared" si="10"/>
        <v>42000</v>
      </c>
      <c r="K16" s="7">
        <f t="shared" si="10"/>
        <v>42000</v>
      </c>
      <c r="L16" s="7">
        <f t="shared" si="10"/>
        <v>42000</v>
      </c>
      <c r="M16" s="7">
        <f t="shared" si="10"/>
        <v>42000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8">
        <v>0.15</v>
      </c>
      <c r="E17" s="8">
        <v>2200</v>
      </c>
      <c r="F17" s="7">
        <f t="shared" ref="F17:M17" si="11">F$14* $B$7+ MIN(F$14, $E17)* $B$6+ MAX(F$14- $E17, 0)* $B$4- F$14* $B$2</f>
        <v>40000</v>
      </c>
      <c r="G17" s="7">
        <f t="shared" si="11"/>
        <v>42000</v>
      </c>
      <c r="H17" s="7">
        <f t="shared" si="11"/>
        <v>44000</v>
      </c>
      <c r="I17" s="11">
        <f t="shared" si="11"/>
        <v>44000</v>
      </c>
      <c r="J17" s="7">
        <f t="shared" si="11"/>
        <v>44000</v>
      </c>
      <c r="K17" s="7">
        <f t="shared" si="11"/>
        <v>44000</v>
      </c>
      <c r="L17" s="7">
        <f t="shared" si="11"/>
        <v>44000</v>
      </c>
      <c r="M17" s="7">
        <f t="shared" si="11"/>
        <v>44000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8">
        <v>0.3</v>
      </c>
      <c r="E18" s="8">
        <v>2300</v>
      </c>
      <c r="F18" s="7">
        <f t="shared" ref="F18:M18" si="12">F$14* $B$7+ MIN(F$14, $E18)* $B$6+ MAX(F$14- $E18, 0)* $B$4- F$14* $B$2</f>
        <v>40000</v>
      </c>
      <c r="G18" s="7">
        <f t="shared" si="12"/>
        <v>42000</v>
      </c>
      <c r="H18" s="7">
        <f t="shared" si="12"/>
        <v>44000</v>
      </c>
      <c r="I18" s="11">
        <f t="shared" si="12"/>
        <v>46000</v>
      </c>
      <c r="J18" s="7">
        <f t="shared" si="12"/>
        <v>46000</v>
      </c>
      <c r="K18" s="7">
        <f t="shared" si="12"/>
        <v>46000</v>
      </c>
      <c r="L18" s="7">
        <f t="shared" si="12"/>
        <v>46000</v>
      </c>
      <c r="M18" s="7">
        <f t="shared" si="12"/>
        <v>46000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8">
        <v>0.17</v>
      </c>
      <c r="E19" s="8">
        <v>2400</v>
      </c>
      <c r="F19" s="7">
        <f t="shared" ref="F19:M19" si="13">F$14* $B$7+ MIN(F$14, $E19)* $B$6+ MAX(F$14- $E19, 0)* $B$4- F$14* $B$2</f>
        <v>40000</v>
      </c>
      <c r="G19" s="7">
        <f t="shared" si="13"/>
        <v>42000</v>
      </c>
      <c r="H19" s="7">
        <f t="shared" si="13"/>
        <v>44000</v>
      </c>
      <c r="I19" s="11">
        <f t="shared" si="13"/>
        <v>46000</v>
      </c>
      <c r="J19" s="7">
        <f t="shared" si="13"/>
        <v>48000</v>
      </c>
      <c r="K19" s="7">
        <f t="shared" si="13"/>
        <v>48000</v>
      </c>
      <c r="L19" s="7">
        <f t="shared" si="13"/>
        <v>48000</v>
      </c>
      <c r="M19" s="7">
        <f t="shared" si="13"/>
        <v>48000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/>
      <c r="D20" s="8">
        <v>0.12</v>
      </c>
      <c r="E20" s="8">
        <v>2500</v>
      </c>
      <c r="F20" s="7">
        <f t="shared" ref="F20:M20" si="14">F$14* $B$7+ MIN(F$14, $E20)* $B$6+ MAX(F$14- $E20, 0)* $B$4- F$14* $B$2</f>
        <v>40000</v>
      </c>
      <c r="G20" s="7">
        <f t="shared" si="14"/>
        <v>42000</v>
      </c>
      <c r="H20" s="7">
        <f t="shared" si="14"/>
        <v>44000</v>
      </c>
      <c r="I20" s="11">
        <f t="shared" si="14"/>
        <v>46000</v>
      </c>
      <c r="J20" s="7">
        <f t="shared" si="14"/>
        <v>48000</v>
      </c>
      <c r="K20" s="7">
        <f t="shared" si="14"/>
        <v>50000</v>
      </c>
      <c r="L20" s="7">
        <f t="shared" si="14"/>
        <v>50000</v>
      </c>
      <c r="M20" s="7">
        <f t="shared" si="14"/>
        <v>50000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/>
      <c r="D21" s="8">
        <v>0.1</v>
      </c>
      <c r="E21" s="8">
        <v>2600</v>
      </c>
      <c r="F21" s="7">
        <f t="shared" ref="F21:M21" si="15">F$14* $B$7+ MIN(F$14, $E21)* $B$6+ MAX(F$14- $E21, 0)* $B$4- F$14* $B$2</f>
        <v>40000</v>
      </c>
      <c r="G21" s="7">
        <f t="shared" si="15"/>
        <v>42000</v>
      </c>
      <c r="H21" s="7">
        <f t="shared" si="15"/>
        <v>44000</v>
      </c>
      <c r="I21" s="11">
        <f t="shared" si="15"/>
        <v>46000</v>
      </c>
      <c r="J21" s="7">
        <f t="shared" si="15"/>
        <v>48000</v>
      </c>
      <c r="K21" s="7">
        <f t="shared" si="15"/>
        <v>50000</v>
      </c>
      <c r="L21" s="7">
        <f t="shared" si="15"/>
        <v>52000</v>
      </c>
      <c r="M21" s="7">
        <f t="shared" si="15"/>
        <v>52000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/>
      <c r="D22" s="8">
        <v>0.05</v>
      </c>
      <c r="E22" s="8">
        <v>2700</v>
      </c>
      <c r="F22" s="7">
        <f t="shared" ref="F22:M22" si="16">F$14* $B$7+ MIN(F$14, $E22)* $B$6+ MAX(F$14- $E22, 0)* $B$4- F$14* $B$2</f>
        <v>40000</v>
      </c>
      <c r="G22" s="7">
        <f t="shared" si="16"/>
        <v>42000</v>
      </c>
      <c r="H22" s="7">
        <f t="shared" si="16"/>
        <v>44000</v>
      </c>
      <c r="I22" s="11">
        <f t="shared" si="16"/>
        <v>46000</v>
      </c>
      <c r="J22" s="7">
        <f t="shared" si="16"/>
        <v>48000</v>
      </c>
      <c r="K22" s="7">
        <f t="shared" si="16"/>
        <v>50000</v>
      </c>
      <c r="L22" s="7">
        <f t="shared" si="16"/>
        <v>52000</v>
      </c>
      <c r="M22" s="7">
        <f t="shared" si="16"/>
        <v>54000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/>
      <c r="D23" s="7"/>
      <c r="E23" s="8" t="s">
        <v>15</v>
      </c>
      <c r="F23" s="8">
        <f t="shared" ref="F23:M23" si="17">SUMPRODUCT(F15:F22, $D15:$D22)</f>
        <v>40000</v>
      </c>
      <c r="G23" s="8">
        <f t="shared" si="17"/>
        <v>41940</v>
      </c>
      <c r="H23" s="8">
        <f t="shared" si="17"/>
        <v>43720</v>
      </c>
      <c r="I23" s="10">
        <f t="shared" si="17"/>
        <v>45200</v>
      </c>
      <c r="J23" s="8">
        <f t="shared" si="17"/>
        <v>46080</v>
      </c>
      <c r="K23" s="8">
        <f t="shared" si="17"/>
        <v>46620</v>
      </c>
      <c r="L23" s="8">
        <f t="shared" si="17"/>
        <v>46920</v>
      </c>
      <c r="M23" s="8">
        <f t="shared" si="17"/>
        <v>47020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/>
      <c r="D24" s="9"/>
      <c r="E24" s="8" t="s">
        <v>11</v>
      </c>
      <c r="F24" s="8">
        <f t="shared" ref="F24:M24" si="18">F11+F23</f>
        <v>60000</v>
      </c>
      <c r="G24" s="8">
        <f t="shared" si="18"/>
        <v>62880</v>
      </c>
      <c r="H24" s="8">
        <f t="shared" si="18"/>
        <v>65440</v>
      </c>
      <c r="I24" s="10">
        <f t="shared" si="18"/>
        <v>67400</v>
      </c>
      <c r="J24" s="8">
        <f t="shared" si="18"/>
        <v>68160</v>
      </c>
      <c r="K24" s="8">
        <f t="shared" si="18"/>
        <v>68240</v>
      </c>
      <c r="L24" s="8">
        <f t="shared" si="18"/>
        <v>67840</v>
      </c>
      <c r="M24" s="8">
        <f t="shared" si="18"/>
        <v>67040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2"/>
      <c r="L25" s="9"/>
      <c r="M25" s="12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1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24.44140625" customWidth="1"/>
    <col min="3" max="3" width="3" customWidth="1"/>
    <col min="4" max="4" width="12.21875" customWidth="1"/>
    <col min="5" max="5" width="19.77734375" customWidth="1"/>
  </cols>
  <sheetData>
    <row r="1" spans="1:26" x14ac:dyDescent="0.25">
      <c r="A1" s="6"/>
      <c r="B1" s="7"/>
      <c r="C1" s="7"/>
      <c r="D1" s="7"/>
      <c r="E1" s="8" t="s">
        <v>1</v>
      </c>
      <c r="F1" s="7"/>
      <c r="G1" s="7"/>
      <c r="H1" s="7"/>
      <c r="I1" s="7"/>
      <c r="J1" s="7"/>
      <c r="K1" s="7"/>
      <c r="L1" s="7"/>
      <c r="M1" s="7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8" t="s">
        <v>2</v>
      </c>
      <c r="B2" s="8">
        <v>20</v>
      </c>
      <c r="C2" s="7"/>
      <c r="D2" s="8" t="s">
        <v>3</v>
      </c>
      <c r="E2" s="8" t="s">
        <v>4</v>
      </c>
      <c r="F2" s="8">
        <v>2000</v>
      </c>
      <c r="G2" s="8">
        <v>2100</v>
      </c>
      <c r="H2" s="8">
        <v>2200</v>
      </c>
      <c r="I2" s="10">
        <v>2300</v>
      </c>
      <c r="J2" s="8">
        <v>2400</v>
      </c>
      <c r="K2" s="8">
        <v>2500</v>
      </c>
      <c r="L2" s="8">
        <v>2600</v>
      </c>
      <c r="M2" s="8">
        <v>2700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8" t="s">
        <v>5</v>
      </c>
      <c r="B3" s="8">
        <v>50</v>
      </c>
      <c r="C3" s="7"/>
      <c r="D3" s="8">
        <v>0.03</v>
      </c>
      <c r="E3" s="8">
        <v>2000</v>
      </c>
      <c r="F3" s="7">
        <f t="shared" ref="F3:M3" si="0">MIN(F$2, $E3)* $B$3 + MAX(F$2- $E3, 0)* $B$6- F$2* $B$5</f>
        <v>20000</v>
      </c>
      <c r="G3" s="7">
        <f t="shared" si="0"/>
        <v>18500</v>
      </c>
      <c r="H3" s="7">
        <f t="shared" si="0"/>
        <v>17000</v>
      </c>
      <c r="I3" s="11">
        <f t="shared" si="0"/>
        <v>15500</v>
      </c>
      <c r="J3" s="7">
        <f t="shared" si="0"/>
        <v>14000</v>
      </c>
      <c r="K3" s="7">
        <f t="shared" si="0"/>
        <v>12500</v>
      </c>
      <c r="L3" s="7">
        <f t="shared" si="0"/>
        <v>11000</v>
      </c>
      <c r="M3" s="7">
        <f t="shared" si="0"/>
        <v>9500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8" t="s">
        <v>16</v>
      </c>
      <c r="B4" s="8">
        <v>10</v>
      </c>
      <c r="C4" s="7"/>
      <c r="D4" s="8">
        <v>0.08</v>
      </c>
      <c r="E4" s="8">
        <v>2100</v>
      </c>
      <c r="F4" s="7">
        <f t="shared" ref="F4:M4" si="1">MIN(F$2, $E4)* $B$3 + MAX(F$2- $E4, 0)* $B$6- F$2* $B$5</f>
        <v>20000</v>
      </c>
      <c r="G4" s="7">
        <f t="shared" si="1"/>
        <v>21000</v>
      </c>
      <c r="H4" s="7">
        <f t="shared" si="1"/>
        <v>19500</v>
      </c>
      <c r="I4" s="11">
        <f t="shared" si="1"/>
        <v>18000</v>
      </c>
      <c r="J4" s="7">
        <f t="shared" si="1"/>
        <v>16500</v>
      </c>
      <c r="K4" s="7">
        <f t="shared" si="1"/>
        <v>15000</v>
      </c>
      <c r="L4" s="7">
        <f t="shared" si="1"/>
        <v>13500</v>
      </c>
      <c r="M4" s="7">
        <f t="shared" si="1"/>
        <v>12000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8" t="s">
        <v>8</v>
      </c>
      <c r="B5" s="8">
        <v>40</v>
      </c>
      <c r="C5" s="7"/>
      <c r="D5" s="8">
        <v>0.15</v>
      </c>
      <c r="E5" s="8">
        <v>2200</v>
      </c>
      <c r="F5" s="7">
        <f t="shared" ref="F5:M5" si="2">MIN(F$2, $E5)* $B$3 + MAX(F$2- $E5, 0)* $B$6- F$2* $B$5</f>
        <v>20000</v>
      </c>
      <c r="G5" s="7">
        <f t="shared" si="2"/>
        <v>21000</v>
      </c>
      <c r="H5" s="7">
        <f t="shared" si="2"/>
        <v>22000</v>
      </c>
      <c r="I5" s="11">
        <f t="shared" si="2"/>
        <v>20500</v>
      </c>
      <c r="J5" s="7">
        <f t="shared" si="2"/>
        <v>19000</v>
      </c>
      <c r="K5" s="7">
        <f t="shared" si="2"/>
        <v>17500</v>
      </c>
      <c r="L5" s="7">
        <f t="shared" si="2"/>
        <v>16000</v>
      </c>
      <c r="M5" s="7">
        <f t="shared" si="2"/>
        <v>14500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8" t="s">
        <v>17</v>
      </c>
      <c r="B6" s="8">
        <v>25</v>
      </c>
      <c r="C6" s="7"/>
      <c r="D6" s="8">
        <v>0.3</v>
      </c>
      <c r="E6" s="8">
        <v>2300</v>
      </c>
      <c r="F6" s="7">
        <f t="shared" ref="F6:M6" si="3">MIN(F$2, $E6)* $B$3 + MAX(F$2- $E6, 0)* $B$6- F$2* $B$5</f>
        <v>20000</v>
      </c>
      <c r="G6" s="7">
        <f t="shared" si="3"/>
        <v>21000</v>
      </c>
      <c r="H6" s="7">
        <f t="shared" si="3"/>
        <v>22000</v>
      </c>
      <c r="I6" s="11">
        <f t="shared" si="3"/>
        <v>23000</v>
      </c>
      <c r="J6" s="7">
        <f t="shared" si="3"/>
        <v>21500</v>
      </c>
      <c r="K6" s="7">
        <f t="shared" si="3"/>
        <v>20000</v>
      </c>
      <c r="L6" s="7">
        <f t="shared" si="3"/>
        <v>18500</v>
      </c>
      <c r="M6" s="7">
        <f t="shared" si="3"/>
        <v>17000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8"/>
      <c r="B7" s="8"/>
      <c r="C7" s="7"/>
      <c r="D7" s="8">
        <v>0.17</v>
      </c>
      <c r="E7" s="8">
        <v>2400</v>
      </c>
      <c r="F7" s="7">
        <f t="shared" ref="F7:M7" si="4">MIN(F$2, $E7)* $B$3 + MAX(F$2- $E7, 0)* $B$6- F$2* $B$5</f>
        <v>20000</v>
      </c>
      <c r="G7" s="7">
        <f t="shared" si="4"/>
        <v>21000</v>
      </c>
      <c r="H7" s="7">
        <f t="shared" si="4"/>
        <v>22000</v>
      </c>
      <c r="I7" s="11">
        <f t="shared" si="4"/>
        <v>23000</v>
      </c>
      <c r="J7" s="7">
        <f t="shared" si="4"/>
        <v>24000</v>
      </c>
      <c r="K7" s="7">
        <f t="shared" si="4"/>
        <v>22500</v>
      </c>
      <c r="L7" s="7">
        <f t="shared" si="4"/>
        <v>21000</v>
      </c>
      <c r="M7" s="7">
        <f t="shared" si="4"/>
        <v>19500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7"/>
      <c r="B8" s="7"/>
      <c r="C8" s="7"/>
      <c r="D8" s="8">
        <v>0.12</v>
      </c>
      <c r="E8" s="8">
        <v>2500</v>
      </c>
      <c r="F8" s="7">
        <f t="shared" ref="F8:M8" si="5">MIN(F$2, $E8)* $B$3 + MAX(F$2- $E8, 0)* $B$6- F$2* $B$5</f>
        <v>20000</v>
      </c>
      <c r="G8" s="7">
        <f t="shared" si="5"/>
        <v>21000</v>
      </c>
      <c r="H8" s="7">
        <f t="shared" si="5"/>
        <v>22000</v>
      </c>
      <c r="I8" s="11">
        <f t="shared" si="5"/>
        <v>23000</v>
      </c>
      <c r="J8" s="7">
        <f t="shared" si="5"/>
        <v>24000</v>
      </c>
      <c r="K8" s="7">
        <f t="shared" si="5"/>
        <v>25000</v>
      </c>
      <c r="L8" s="7">
        <f t="shared" si="5"/>
        <v>23500</v>
      </c>
      <c r="M8" s="7">
        <f t="shared" si="5"/>
        <v>22000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7"/>
      <c r="B9" s="7"/>
      <c r="C9" s="7"/>
      <c r="D9" s="8">
        <v>0.1</v>
      </c>
      <c r="E9" s="8">
        <v>2600</v>
      </c>
      <c r="F9" s="7">
        <f t="shared" ref="F9:M9" si="6">MIN(F$2, $E9)* $B$3 + MAX(F$2- $E9, 0)* $B$6- F$2* $B$5</f>
        <v>20000</v>
      </c>
      <c r="G9" s="7">
        <f t="shared" si="6"/>
        <v>21000</v>
      </c>
      <c r="H9" s="7">
        <f t="shared" si="6"/>
        <v>22000</v>
      </c>
      <c r="I9" s="11">
        <f t="shared" si="6"/>
        <v>23000</v>
      </c>
      <c r="J9" s="7">
        <f t="shared" si="6"/>
        <v>24000</v>
      </c>
      <c r="K9" s="7">
        <f t="shared" si="6"/>
        <v>25000</v>
      </c>
      <c r="L9" s="7">
        <f t="shared" si="6"/>
        <v>26000</v>
      </c>
      <c r="M9" s="7">
        <f t="shared" si="6"/>
        <v>24500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7"/>
      <c r="B10" s="7"/>
      <c r="C10" s="7"/>
      <c r="D10" s="8">
        <v>0.05</v>
      </c>
      <c r="E10" s="8">
        <v>2700</v>
      </c>
      <c r="F10" s="7">
        <f t="shared" ref="F10:M10" si="7">MIN(F$2, $E10)* $B$3 + MAX(F$2- $E10, 0)* $B$6- F$2* $B$5</f>
        <v>20000</v>
      </c>
      <c r="G10" s="7">
        <f t="shared" si="7"/>
        <v>21000</v>
      </c>
      <c r="H10" s="7">
        <f t="shared" si="7"/>
        <v>22000</v>
      </c>
      <c r="I10" s="11">
        <f t="shared" si="7"/>
        <v>23000</v>
      </c>
      <c r="J10" s="7">
        <f t="shared" si="7"/>
        <v>24000</v>
      </c>
      <c r="K10" s="7">
        <f t="shared" si="7"/>
        <v>25000</v>
      </c>
      <c r="L10" s="7">
        <f t="shared" si="7"/>
        <v>26000</v>
      </c>
      <c r="M10" s="7">
        <f t="shared" si="7"/>
        <v>27000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7"/>
      <c r="B11" s="7"/>
      <c r="C11" s="7"/>
      <c r="D11" s="7"/>
      <c r="E11" s="8" t="s">
        <v>9</v>
      </c>
      <c r="F11" s="8">
        <f t="shared" ref="F11:M11" si="8">SUMPRODUCT(F3:F10, $D3:$D10)</f>
        <v>20000</v>
      </c>
      <c r="G11" s="8">
        <f t="shared" si="8"/>
        <v>20925</v>
      </c>
      <c r="H11" s="8">
        <f t="shared" si="8"/>
        <v>21650</v>
      </c>
      <c r="I11" s="10">
        <f t="shared" si="8"/>
        <v>22000</v>
      </c>
      <c r="J11" s="8">
        <f t="shared" si="8"/>
        <v>21600</v>
      </c>
      <c r="K11" s="8">
        <f t="shared" si="8"/>
        <v>20775</v>
      </c>
      <c r="L11" s="8">
        <f t="shared" si="8"/>
        <v>19650</v>
      </c>
      <c r="M11" s="8">
        <f t="shared" si="8"/>
        <v>18275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7"/>
      <c r="B12" s="7"/>
      <c r="C12" s="7"/>
      <c r="D12" s="7"/>
      <c r="E12" s="8"/>
      <c r="F12" s="8"/>
      <c r="G12" s="8"/>
      <c r="H12" s="8"/>
      <c r="I12" s="10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7"/>
      <c r="B13" s="7"/>
      <c r="C13" s="7"/>
      <c r="D13" s="7"/>
      <c r="E13" s="8" t="s">
        <v>14</v>
      </c>
      <c r="F13" s="7"/>
      <c r="G13" s="7"/>
      <c r="H13" s="7"/>
      <c r="I13" s="11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7"/>
      <c r="B14" s="7"/>
      <c r="C14" s="7"/>
      <c r="D14" s="8" t="s">
        <v>3</v>
      </c>
      <c r="E14" s="8" t="s">
        <v>4</v>
      </c>
      <c r="F14" s="8">
        <v>2000</v>
      </c>
      <c r="G14" s="8">
        <v>2100</v>
      </c>
      <c r="H14" s="8">
        <v>2200</v>
      </c>
      <c r="I14" s="10">
        <v>2300</v>
      </c>
      <c r="J14" s="8">
        <v>2400</v>
      </c>
      <c r="K14" s="8">
        <v>2500</v>
      </c>
      <c r="L14" s="8">
        <v>2600</v>
      </c>
      <c r="M14" s="8">
        <v>2700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8">
        <v>0.03</v>
      </c>
      <c r="E15" s="8">
        <v>2000</v>
      </c>
      <c r="F15" s="7">
        <f t="shared" ref="F15:M15" si="9">F$14* $B$5+ MAX(F$14- $E15, 0)* $B$4- F$14* $B$2- MAX(F$14- $E15, 0)* $B$6</f>
        <v>40000</v>
      </c>
      <c r="G15" s="7">
        <f t="shared" si="9"/>
        <v>40500</v>
      </c>
      <c r="H15" s="7">
        <f t="shared" si="9"/>
        <v>41000</v>
      </c>
      <c r="I15" s="11">
        <f t="shared" si="9"/>
        <v>41500</v>
      </c>
      <c r="J15" s="7">
        <f t="shared" si="9"/>
        <v>42000</v>
      </c>
      <c r="K15" s="7">
        <f t="shared" si="9"/>
        <v>42500</v>
      </c>
      <c r="L15" s="7">
        <f t="shared" si="9"/>
        <v>43000</v>
      </c>
      <c r="M15" s="7">
        <f t="shared" si="9"/>
        <v>43500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8">
        <v>0.08</v>
      </c>
      <c r="E16" s="8">
        <v>2100</v>
      </c>
      <c r="F16" s="7">
        <f t="shared" ref="F16:M16" si="10">F$14* $B$5+ MAX(F$14- $E16, 0)* $B$4- F$14* $B$2- MAX(F$14- $E16, 0)* $B$6</f>
        <v>40000</v>
      </c>
      <c r="G16" s="7">
        <f t="shared" si="10"/>
        <v>42000</v>
      </c>
      <c r="H16" s="7">
        <f t="shared" si="10"/>
        <v>42500</v>
      </c>
      <c r="I16" s="11">
        <f t="shared" si="10"/>
        <v>43000</v>
      </c>
      <c r="J16" s="7">
        <f t="shared" si="10"/>
        <v>43500</v>
      </c>
      <c r="K16" s="7">
        <f t="shared" si="10"/>
        <v>44000</v>
      </c>
      <c r="L16" s="7">
        <f t="shared" si="10"/>
        <v>44500</v>
      </c>
      <c r="M16" s="7">
        <f t="shared" si="10"/>
        <v>45000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8">
        <v>0.15</v>
      </c>
      <c r="E17" s="8">
        <v>2200</v>
      </c>
      <c r="F17" s="7">
        <f t="shared" ref="F17:M17" si="11">F$14* $B$5+ MAX(F$14- $E17, 0)* $B$4- F$14* $B$2- MAX(F$14- $E17, 0)* $B$6</f>
        <v>40000</v>
      </c>
      <c r="G17" s="7">
        <f t="shared" si="11"/>
        <v>42000</v>
      </c>
      <c r="H17" s="7">
        <f t="shared" si="11"/>
        <v>44000</v>
      </c>
      <c r="I17" s="11">
        <f t="shared" si="11"/>
        <v>44500</v>
      </c>
      <c r="J17" s="7">
        <f t="shared" si="11"/>
        <v>45000</v>
      </c>
      <c r="K17" s="7">
        <f t="shared" si="11"/>
        <v>45500</v>
      </c>
      <c r="L17" s="7">
        <f t="shared" si="11"/>
        <v>46000</v>
      </c>
      <c r="M17" s="7">
        <f t="shared" si="11"/>
        <v>46500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8">
        <v>0.3</v>
      </c>
      <c r="E18" s="8">
        <v>2300</v>
      </c>
      <c r="F18" s="7">
        <f t="shared" ref="F18:M18" si="12">F$14* $B$5+ MAX(F$14- $E18, 0)* $B$4- F$14* $B$2- MAX(F$14- $E18, 0)* $B$6</f>
        <v>40000</v>
      </c>
      <c r="G18" s="7">
        <f t="shared" si="12"/>
        <v>42000</v>
      </c>
      <c r="H18" s="7">
        <f t="shared" si="12"/>
        <v>44000</v>
      </c>
      <c r="I18" s="11">
        <f t="shared" si="12"/>
        <v>46000</v>
      </c>
      <c r="J18" s="7">
        <f t="shared" si="12"/>
        <v>46500</v>
      </c>
      <c r="K18" s="7">
        <f t="shared" si="12"/>
        <v>47000</v>
      </c>
      <c r="L18" s="7">
        <f t="shared" si="12"/>
        <v>47500</v>
      </c>
      <c r="M18" s="7">
        <f t="shared" si="12"/>
        <v>48000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8">
        <v>0.17</v>
      </c>
      <c r="E19" s="8">
        <v>2400</v>
      </c>
      <c r="F19" s="7">
        <f t="shared" ref="F19:M19" si="13">F$14* $B$5+ MAX(F$14- $E19, 0)* $B$4- F$14* $B$2- MAX(F$14- $E19, 0)* $B$6</f>
        <v>40000</v>
      </c>
      <c r="G19" s="7">
        <f t="shared" si="13"/>
        <v>42000</v>
      </c>
      <c r="H19" s="7">
        <f t="shared" si="13"/>
        <v>44000</v>
      </c>
      <c r="I19" s="11">
        <f t="shared" si="13"/>
        <v>46000</v>
      </c>
      <c r="J19" s="7">
        <f t="shared" si="13"/>
        <v>48000</v>
      </c>
      <c r="K19" s="7">
        <f t="shared" si="13"/>
        <v>48500</v>
      </c>
      <c r="L19" s="7">
        <f t="shared" si="13"/>
        <v>49000</v>
      </c>
      <c r="M19" s="7">
        <f t="shared" si="13"/>
        <v>49500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/>
      <c r="D20" s="8">
        <v>0.12</v>
      </c>
      <c r="E20" s="8">
        <v>2500</v>
      </c>
      <c r="F20" s="7">
        <f t="shared" ref="F20:M20" si="14">F$14* $B$5+ MAX(F$14- $E20, 0)* $B$4- F$14* $B$2- MAX(F$14- $E20, 0)* $B$6</f>
        <v>40000</v>
      </c>
      <c r="G20" s="7">
        <f t="shared" si="14"/>
        <v>42000</v>
      </c>
      <c r="H20" s="7">
        <f t="shared" si="14"/>
        <v>44000</v>
      </c>
      <c r="I20" s="11">
        <f t="shared" si="14"/>
        <v>46000</v>
      </c>
      <c r="J20" s="7">
        <f t="shared" si="14"/>
        <v>48000</v>
      </c>
      <c r="K20" s="7">
        <f t="shared" si="14"/>
        <v>50000</v>
      </c>
      <c r="L20" s="7">
        <f t="shared" si="14"/>
        <v>50500</v>
      </c>
      <c r="M20" s="7">
        <f t="shared" si="14"/>
        <v>51000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/>
      <c r="D21" s="8">
        <v>0.1</v>
      </c>
      <c r="E21" s="8">
        <v>2600</v>
      </c>
      <c r="F21" s="7">
        <f t="shared" ref="F21:M21" si="15">F$14* $B$5+ MAX(F$14- $E21, 0)* $B$4- F$14* $B$2- MAX(F$14- $E21, 0)* $B$6</f>
        <v>40000</v>
      </c>
      <c r="G21" s="7">
        <f t="shared" si="15"/>
        <v>42000</v>
      </c>
      <c r="H21" s="7">
        <f t="shared" si="15"/>
        <v>44000</v>
      </c>
      <c r="I21" s="11">
        <f t="shared" si="15"/>
        <v>46000</v>
      </c>
      <c r="J21" s="7">
        <f t="shared" si="15"/>
        <v>48000</v>
      </c>
      <c r="K21" s="7">
        <f t="shared" si="15"/>
        <v>50000</v>
      </c>
      <c r="L21" s="7">
        <f t="shared" si="15"/>
        <v>52000</v>
      </c>
      <c r="M21" s="7">
        <f t="shared" si="15"/>
        <v>52500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/>
      <c r="D22" s="8">
        <v>0.05</v>
      </c>
      <c r="E22" s="8">
        <v>2700</v>
      </c>
      <c r="F22" s="7">
        <f t="shared" ref="F22:M22" si="16">F$14* $B$5+ MAX(F$14- $E22, 0)* $B$4- F$14* $B$2- MAX(F$14- $E22, 0)* $B$6</f>
        <v>40000</v>
      </c>
      <c r="G22" s="7">
        <f t="shared" si="16"/>
        <v>42000</v>
      </c>
      <c r="H22" s="7">
        <f t="shared" si="16"/>
        <v>44000</v>
      </c>
      <c r="I22" s="11">
        <f t="shared" si="16"/>
        <v>46000</v>
      </c>
      <c r="J22" s="7">
        <f t="shared" si="16"/>
        <v>48000</v>
      </c>
      <c r="K22" s="7">
        <f t="shared" si="16"/>
        <v>50000</v>
      </c>
      <c r="L22" s="7">
        <f t="shared" si="16"/>
        <v>52000</v>
      </c>
      <c r="M22" s="7">
        <f t="shared" si="16"/>
        <v>54000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/>
      <c r="D23" s="7"/>
      <c r="E23" s="8" t="s">
        <v>15</v>
      </c>
      <c r="F23" s="8">
        <f t="shared" ref="F23:M23" si="17">SUMPRODUCT(F15:F22, $D15:$D22)</f>
        <v>40000</v>
      </c>
      <c r="G23" s="8">
        <f t="shared" si="17"/>
        <v>41955</v>
      </c>
      <c r="H23" s="8">
        <f t="shared" si="17"/>
        <v>43790</v>
      </c>
      <c r="I23" s="10">
        <f t="shared" si="17"/>
        <v>45400</v>
      </c>
      <c r="J23" s="8">
        <f t="shared" si="17"/>
        <v>46560</v>
      </c>
      <c r="K23" s="8">
        <f t="shared" si="17"/>
        <v>47465</v>
      </c>
      <c r="L23" s="8">
        <f t="shared" si="17"/>
        <v>48190</v>
      </c>
      <c r="M23" s="8">
        <f t="shared" si="17"/>
        <v>48765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/>
      <c r="D24" s="9"/>
      <c r="E24" s="8" t="s">
        <v>11</v>
      </c>
      <c r="F24" s="8">
        <f t="shared" ref="F24:M24" si="18">F11+F23</f>
        <v>60000</v>
      </c>
      <c r="G24" s="8">
        <f t="shared" si="18"/>
        <v>62880</v>
      </c>
      <c r="H24" s="8">
        <f t="shared" si="18"/>
        <v>65440</v>
      </c>
      <c r="I24" s="10">
        <f t="shared" si="18"/>
        <v>67400</v>
      </c>
      <c r="J24" s="8">
        <f t="shared" si="18"/>
        <v>68160</v>
      </c>
      <c r="K24" s="8">
        <f t="shared" si="18"/>
        <v>68240</v>
      </c>
      <c r="L24" s="8">
        <f t="shared" si="18"/>
        <v>67840</v>
      </c>
      <c r="M24" s="8">
        <f t="shared" si="18"/>
        <v>67040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2"/>
      <c r="L25" s="9"/>
      <c r="M25" s="12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1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C11" sqref="C11"/>
    </sheetView>
  </sheetViews>
  <sheetFormatPr defaultColWidth="12.6640625" defaultRowHeight="15.75" customHeight="1" x14ac:dyDescent="0.25"/>
  <cols>
    <col min="1" max="1" width="24.44140625" customWidth="1"/>
    <col min="5" max="5" width="19.77734375" customWidth="1"/>
  </cols>
  <sheetData>
    <row r="1" spans="1:26" x14ac:dyDescent="0.25">
      <c r="A1" s="6"/>
      <c r="B1" s="7"/>
      <c r="C1" s="7"/>
      <c r="D1" s="7"/>
      <c r="E1" s="8" t="s">
        <v>1</v>
      </c>
      <c r="F1" s="7"/>
      <c r="G1" s="7"/>
      <c r="H1" s="7"/>
      <c r="I1" s="7"/>
      <c r="J1" s="7"/>
      <c r="K1" s="7"/>
      <c r="L1" s="7"/>
      <c r="M1" s="7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8" t="s">
        <v>2</v>
      </c>
      <c r="B2" s="8">
        <v>20</v>
      </c>
      <c r="C2" s="7"/>
      <c r="D2" s="8" t="s">
        <v>3</v>
      </c>
      <c r="E2" s="8" t="s">
        <v>4</v>
      </c>
      <c r="F2" s="8">
        <v>2000</v>
      </c>
      <c r="G2" s="8">
        <v>2100</v>
      </c>
      <c r="H2" s="8">
        <v>2200</v>
      </c>
      <c r="I2" s="10">
        <v>2300</v>
      </c>
      <c r="J2" s="8">
        <v>2400</v>
      </c>
      <c r="K2" s="8">
        <v>2500</v>
      </c>
      <c r="L2" s="8">
        <v>2600</v>
      </c>
      <c r="M2" s="8">
        <v>2700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8" t="s">
        <v>5</v>
      </c>
      <c r="B3" s="8">
        <v>50</v>
      </c>
      <c r="C3" s="7"/>
      <c r="D3" s="8">
        <v>0.03</v>
      </c>
      <c r="E3" s="8">
        <v>2000</v>
      </c>
      <c r="F3" s="7">
        <f t="shared" ref="F3:M3" si="0">(1-$B$6)* MIN(F$2, $E3)* $B$3+ MAX(F$2- $E3, 0)* $B$4- F$2* $B$5</f>
        <v>25000</v>
      </c>
      <c r="G3" s="7">
        <f t="shared" si="0"/>
        <v>23000</v>
      </c>
      <c r="H3" s="7">
        <f t="shared" si="0"/>
        <v>21000</v>
      </c>
      <c r="I3" s="11">
        <f t="shared" si="0"/>
        <v>19000</v>
      </c>
      <c r="J3" s="7">
        <f t="shared" si="0"/>
        <v>17000</v>
      </c>
      <c r="K3" s="7">
        <f t="shared" si="0"/>
        <v>15000</v>
      </c>
      <c r="L3" s="7">
        <f t="shared" si="0"/>
        <v>13000</v>
      </c>
      <c r="M3" s="7">
        <f t="shared" si="0"/>
        <v>11000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8" t="s">
        <v>6</v>
      </c>
      <c r="B4" s="8">
        <v>10</v>
      </c>
      <c r="C4" s="7"/>
      <c r="D4" s="8">
        <v>0.08</v>
      </c>
      <c r="E4" s="8">
        <v>2100</v>
      </c>
      <c r="F4" s="7">
        <f t="shared" ref="F4:M4" si="1">(1-$B$6)* MIN(F$2, $E4)* $B$3+ MAX(F$2- $E4, 0)* $B$4- F$2* $B$5</f>
        <v>25000</v>
      </c>
      <c r="G4" s="7">
        <f t="shared" si="1"/>
        <v>26250</v>
      </c>
      <c r="H4" s="7">
        <f t="shared" si="1"/>
        <v>24250</v>
      </c>
      <c r="I4" s="11">
        <f t="shared" si="1"/>
        <v>22250</v>
      </c>
      <c r="J4" s="7">
        <f t="shared" si="1"/>
        <v>20250</v>
      </c>
      <c r="K4" s="7">
        <f t="shared" si="1"/>
        <v>18250</v>
      </c>
      <c r="L4" s="7">
        <f t="shared" si="1"/>
        <v>16250</v>
      </c>
      <c r="M4" s="7">
        <f t="shared" si="1"/>
        <v>14250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8" t="s">
        <v>8</v>
      </c>
      <c r="B5" s="8">
        <v>30</v>
      </c>
      <c r="C5" s="7"/>
      <c r="D5" s="8">
        <v>0.15</v>
      </c>
      <c r="E5" s="8">
        <v>2200</v>
      </c>
      <c r="F5" s="7">
        <f t="shared" ref="F5:M5" si="2">(1-$B$6)* MIN(F$2, $E5)* $B$3+ MAX(F$2- $E5, 0)* $B$4- F$2* $B$5</f>
        <v>25000</v>
      </c>
      <c r="G5" s="7">
        <f t="shared" si="2"/>
        <v>26250</v>
      </c>
      <c r="H5" s="7">
        <f t="shared" si="2"/>
        <v>27500</v>
      </c>
      <c r="I5" s="11">
        <f t="shared" si="2"/>
        <v>25500</v>
      </c>
      <c r="J5" s="7">
        <f t="shared" si="2"/>
        <v>23500</v>
      </c>
      <c r="K5" s="7">
        <f t="shared" si="2"/>
        <v>21500</v>
      </c>
      <c r="L5" s="7">
        <f t="shared" si="2"/>
        <v>19500</v>
      </c>
      <c r="M5" s="7">
        <f t="shared" si="2"/>
        <v>17500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8" t="s">
        <v>18</v>
      </c>
      <c r="B6" s="8">
        <v>0.15</v>
      </c>
      <c r="C6" s="7"/>
      <c r="D6" s="8">
        <v>0.3</v>
      </c>
      <c r="E6" s="8">
        <v>2300</v>
      </c>
      <c r="F6" s="7">
        <f t="shared" ref="F6:M6" si="3">(1-$B$6)* MIN(F$2, $E6)* $B$3+ MAX(F$2- $E6, 0)* $B$4- F$2* $B$5</f>
        <v>25000</v>
      </c>
      <c r="G6" s="7">
        <f t="shared" si="3"/>
        <v>26250</v>
      </c>
      <c r="H6" s="7">
        <f t="shared" si="3"/>
        <v>27500</v>
      </c>
      <c r="I6" s="11">
        <f t="shared" si="3"/>
        <v>28750</v>
      </c>
      <c r="J6" s="7">
        <f t="shared" si="3"/>
        <v>26750</v>
      </c>
      <c r="K6" s="7">
        <f t="shared" si="3"/>
        <v>24750</v>
      </c>
      <c r="L6" s="7">
        <f t="shared" si="3"/>
        <v>22750</v>
      </c>
      <c r="M6" s="7">
        <f t="shared" si="3"/>
        <v>20750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8"/>
      <c r="B7" s="8"/>
      <c r="C7" s="7"/>
      <c r="D7" s="8">
        <v>0.17</v>
      </c>
      <c r="E7" s="8">
        <v>2400</v>
      </c>
      <c r="F7" s="7">
        <f t="shared" ref="F7:M7" si="4">(1-$B$6)* MIN(F$2, $E7)* $B$3+ MAX(F$2- $E7, 0)* $B$4- F$2* $B$5</f>
        <v>25000</v>
      </c>
      <c r="G7" s="7">
        <f t="shared" si="4"/>
        <v>26250</v>
      </c>
      <c r="H7" s="7">
        <f t="shared" si="4"/>
        <v>27500</v>
      </c>
      <c r="I7" s="11">
        <f t="shared" si="4"/>
        <v>28750</v>
      </c>
      <c r="J7" s="7">
        <f t="shared" si="4"/>
        <v>30000</v>
      </c>
      <c r="K7" s="7">
        <f t="shared" si="4"/>
        <v>28000</v>
      </c>
      <c r="L7" s="7">
        <f t="shared" si="4"/>
        <v>26000</v>
      </c>
      <c r="M7" s="7">
        <f t="shared" si="4"/>
        <v>24000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7"/>
      <c r="B8" s="7"/>
      <c r="C8" s="7"/>
      <c r="D8" s="8">
        <v>0.12</v>
      </c>
      <c r="E8" s="8">
        <v>2500</v>
      </c>
      <c r="F8" s="7">
        <f t="shared" ref="F8:M8" si="5">(1-$B$6)* MIN(F$2, $E8)* $B$3+ MAX(F$2- $E8, 0)* $B$4- F$2* $B$5</f>
        <v>25000</v>
      </c>
      <c r="G8" s="7">
        <f t="shared" si="5"/>
        <v>26250</v>
      </c>
      <c r="H8" s="7">
        <f t="shared" si="5"/>
        <v>27500</v>
      </c>
      <c r="I8" s="11">
        <f t="shared" si="5"/>
        <v>28750</v>
      </c>
      <c r="J8" s="7">
        <f t="shared" si="5"/>
        <v>30000</v>
      </c>
      <c r="K8" s="7">
        <f t="shared" si="5"/>
        <v>31250</v>
      </c>
      <c r="L8" s="7">
        <f t="shared" si="5"/>
        <v>29250</v>
      </c>
      <c r="M8" s="7">
        <f t="shared" si="5"/>
        <v>27250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7"/>
      <c r="B9" s="7"/>
      <c r="C9" s="7"/>
      <c r="D9" s="8">
        <v>0.1</v>
      </c>
      <c r="E9" s="8">
        <v>2600</v>
      </c>
      <c r="F9" s="7">
        <f t="shared" ref="F9:M9" si="6">(1-$B$6)* MIN(F$2, $E9)* $B$3+ MAX(F$2- $E9, 0)* $B$4- F$2* $B$5</f>
        <v>25000</v>
      </c>
      <c r="G9" s="7">
        <f t="shared" si="6"/>
        <v>26250</v>
      </c>
      <c r="H9" s="7">
        <f t="shared" si="6"/>
        <v>27500</v>
      </c>
      <c r="I9" s="11">
        <f t="shared" si="6"/>
        <v>28750</v>
      </c>
      <c r="J9" s="7">
        <f t="shared" si="6"/>
        <v>30000</v>
      </c>
      <c r="K9" s="7">
        <f t="shared" si="6"/>
        <v>31250</v>
      </c>
      <c r="L9" s="7">
        <f t="shared" si="6"/>
        <v>32500</v>
      </c>
      <c r="M9" s="7">
        <f t="shared" si="6"/>
        <v>30500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7"/>
      <c r="B10" s="7"/>
      <c r="C10" s="7"/>
      <c r="D10" s="8">
        <v>0.05</v>
      </c>
      <c r="E10" s="8">
        <v>2700</v>
      </c>
      <c r="F10" s="7">
        <f t="shared" ref="F10:M10" si="7">(1-$B$6)* MIN(F$2, $E10)* $B$3+ MAX(F$2- $E10, 0)* $B$4- F$2* $B$5</f>
        <v>25000</v>
      </c>
      <c r="G10" s="7">
        <f t="shared" si="7"/>
        <v>26250</v>
      </c>
      <c r="H10" s="7">
        <f t="shared" si="7"/>
        <v>27500</v>
      </c>
      <c r="I10" s="11">
        <f t="shared" si="7"/>
        <v>28750</v>
      </c>
      <c r="J10" s="7">
        <f t="shared" si="7"/>
        <v>30000</v>
      </c>
      <c r="K10" s="7">
        <f t="shared" si="7"/>
        <v>31250</v>
      </c>
      <c r="L10" s="7">
        <f t="shared" si="7"/>
        <v>32500</v>
      </c>
      <c r="M10" s="7">
        <f t="shared" si="7"/>
        <v>33750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7"/>
      <c r="B11" s="7"/>
      <c r="C11" s="7"/>
      <c r="D11" s="7"/>
      <c r="E11" s="8" t="s">
        <v>9</v>
      </c>
      <c r="F11" s="8">
        <f t="shared" ref="F11:M11" si="8">SUMPRODUCT(F3:F10, $D3:$D10)</f>
        <v>25000</v>
      </c>
      <c r="G11" s="8">
        <f t="shared" si="8"/>
        <v>26152.5</v>
      </c>
      <c r="H11" s="8">
        <f t="shared" si="8"/>
        <v>27045</v>
      </c>
      <c r="I11" s="10">
        <f t="shared" si="8"/>
        <v>27450</v>
      </c>
      <c r="J11" s="8">
        <f t="shared" si="8"/>
        <v>26880</v>
      </c>
      <c r="K11" s="8">
        <f t="shared" si="8"/>
        <v>25757.5</v>
      </c>
      <c r="L11" s="8">
        <f t="shared" si="8"/>
        <v>24245</v>
      </c>
      <c r="M11" s="8">
        <f t="shared" si="8"/>
        <v>22407.5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7"/>
      <c r="B12" s="7"/>
      <c r="C12" s="7"/>
      <c r="D12" s="7"/>
      <c r="E12" s="8"/>
      <c r="F12" s="8"/>
      <c r="G12" s="8"/>
      <c r="H12" s="8"/>
      <c r="I12" s="10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7"/>
      <c r="B13" s="7"/>
      <c r="C13" s="7"/>
      <c r="D13" s="7"/>
      <c r="E13" s="8" t="s">
        <v>14</v>
      </c>
      <c r="F13" s="7"/>
      <c r="G13" s="7"/>
      <c r="H13" s="7"/>
      <c r="I13" s="11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7"/>
      <c r="B14" s="7"/>
      <c r="C14" s="7"/>
      <c r="D14" s="8" t="s">
        <v>3</v>
      </c>
      <c r="E14" s="8" t="s">
        <v>4</v>
      </c>
      <c r="F14" s="8">
        <v>2000</v>
      </c>
      <c r="G14" s="8">
        <v>2100</v>
      </c>
      <c r="H14" s="8">
        <v>2200</v>
      </c>
      <c r="I14" s="10">
        <v>2300</v>
      </c>
      <c r="J14" s="8">
        <v>2400</v>
      </c>
      <c r="K14" s="8">
        <v>2500</v>
      </c>
      <c r="L14" s="8">
        <v>2600</v>
      </c>
      <c r="M14" s="8">
        <v>2700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8">
        <v>0.03</v>
      </c>
      <c r="E15" s="8">
        <v>2000</v>
      </c>
      <c r="F15" s="7">
        <f t="shared" ref="F15:M15" si="9">F$14* $B$5+ $B$6* MIN(F$14, $E15)* $B$3- F$14* $B$2</f>
        <v>35000</v>
      </c>
      <c r="G15" s="7">
        <f t="shared" si="9"/>
        <v>36000</v>
      </c>
      <c r="H15" s="7">
        <f t="shared" si="9"/>
        <v>37000</v>
      </c>
      <c r="I15" s="11">
        <f t="shared" si="9"/>
        <v>38000</v>
      </c>
      <c r="J15" s="7">
        <f t="shared" si="9"/>
        <v>39000</v>
      </c>
      <c r="K15" s="7">
        <f t="shared" si="9"/>
        <v>40000</v>
      </c>
      <c r="L15" s="7">
        <f t="shared" si="9"/>
        <v>41000</v>
      </c>
      <c r="M15" s="7">
        <f t="shared" si="9"/>
        <v>42000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8">
        <v>0.08</v>
      </c>
      <c r="E16" s="8">
        <v>2100</v>
      </c>
      <c r="F16" s="7">
        <f t="shared" ref="F16:M16" si="10">F$14* $B$5+ $B$6* MIN(F$14, $E16)* $B$3- F$14* $B$2</f>
        <v>35000</v>
      </c>
      <c r="G16" s="7">
        <f t="shared" si="10"/>
        <v>36750</v>
      </c>
      <c r="H16" s="7">
        <f t="shared" si="10"/>
        <v>37750</v>
      </c>
      <c r="I16" s="11">
        <f t="shared" si="10"/>
        <v>38750</v>
      </c>
      <c r="J16" s="7">
        <f t="shared" si="10"/>
        <v>39750</v>
      </c>
      <c r="K16" s="7">
        <f t="shared" si="10"/>
        <v>40750</v>
      </c>
      <c r="L16" s="7">
        <f t="shared" si="10"/>
        <v>41750</v>
      </c>
      <c r="M16" s="7">
        <f t="shared" si="10"/>
        <v>42750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8">
        <v>0.15</v>
      </c>
      <c r="E17" s="8">
        <v>2200</v>
      </c>
      <c r="F17" s="7">
        <f t="shared" ref="F17:M17" si="11">F$14* $B$5+ $B$6* MIN(F$14, $E17)* $B$3- F$14* $B$2</f>
        <v>35000</v>
      </c>
      <c r="G17" s="7">
        <f t="shared" si="11"/>
        <v>36750</v>
      </c>
      <c r="H17" s="7">
        <f t="shared" si="11"/>
        <v>38500</v>
      </c>
      <c r="I17" s="11">
        <f t="shared" si="11"/>
        <v>39500</v>
      </c>
      <c r="J17" s="7">
        <f t="shared" si="11"/>
        <v>40500</v>
      </c>
      <c r="K17" s="7">
        <f t="shared" si="11"/>
        <v>41500</v>
      </c>
      <c r="L17" s="7">
        <f t="shared" si="11"/>
        <v>42500</v>
      </c>
      <c r="M17" s="7">
        <f t="shared" si="11"/>
        <v>43500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8">
        <v>0.3</v>
      </c>
      <c r="E18" s="8">
        <v>2300</v>
      </c>
      <c r="F18" s="7">
        <f t="shared" ref="F18:M18" si="12">F$14* $B$5+ $B$6* MIN(F$14, $E18)* $B$3- F$14* $B$2</f>
        <v>35000</v>
      </c>
      <c r="G18" s="7">
        <f t="shared" si="12"/>
        <v>36750</v>
      </c>
      <c r="H18" s="7">
        <f t="shared" si="12"/>
        <v>38500</v>
      </c>
      <c r="I18" s="11">
        <f t="shared" si="12"/>
        <v>40250</v>
      </c>
      <c r="J18" s="7">
        <f t="shared" si="12"/>
        <v>41250</v>
      </c>
      <c r="K18" s="7">
        <f t="shared" si="12"/>
        <v>42250</v>
      </c>
      <c r="L18" s="7">
        <f t="shared" si="12"/>
        <v>43250</v>
      </c>
      <c r="M18" s="7">
        <f t="shared" si="12"/>
        <v>44250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8">
        <v>0.17</v>
      </c>
      <c r="E19" s="8">
        <v>2400</v>
      </c>
      <c r="F19" s="7">
        <f t="shared" ref="F19:M19" si="13">F$14* $B$5+ $B$6* MIN(F$14, $E19)* $B$3- F$14* $B$2</f>
        <v>35000</v>
      </c>
      <c r="G19" s="7">
        <f t="shared" si="13"/>
        <v>36750</v>
      </c>
      <c r="H19" s="7">
        <f t="shared" si="13"/>
        <v>38500</v>
      </c>
      <c r="I19" s="11">
        <f>I$14* $B$5+ $B$6* MIN(I$14, $E19)* $B$3- I$14* $B$2</f>
        <v>40250</v>
      </c>
      <c r="J19" s="7">
        <f t="shared" si="13"/>
        <v>42000</v>
      </c>
      <c r="K19" s="7">
        <f t="shared" si="13"/>
        <v>43000</v>
      </c>
      <c r="L19" s="7">
        <f t="shared" si="13"/>
        <v>44000</v>
      </c>
      <c r="M19" s="7">
        <f t="shared" si="13"/>
        <v>45000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/>
      <c r="D20" s="8">
        <v>0.12</v>
      </c>
      <c r="E20" s="8">
        <v>2500</v>
      </c>
      <c r="F20" s="7">
        <f t="shared" ref="F20:M20" si="14">F$14* $B$5+ $B$6* MIN(F$14, $E20)* $B$3- F$14* $B$2</f>
        <v>35000</v>
      </c>
      <c r="G20" s="7">
        <f t="shared" si="14"/>
        <v>36750</v>
      </c>
      <c r="H20" s="7">
        <f t="shared" si="14"/>
        <v>38500</v>
      </c>
      <c r="I20" s="11">
        <f t="shared" si="14"/>
        <v>40250</v>
      </c>
      <c r="J20" s="7">
        <f t="shared" si="14"/>
        <v>42000</v>
      </c>
      <c r="K20" s="7">
        <f t="shared" si="14"/>
        <v>43750</v>
      </c>
      <c r="L20" s="7">
        <f t="shared" si="14"/>
        <v>44750</v>
      </c>
      <c r="M20" s="7">
        <f t="shared" si="14"/>
        <v>45750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/>
      <c r="D21" s="8">
        <v>0.1</v>
      </c>
      <c r="E21" s="8">
        <v>2600</v>
      </c>
      <c r="F21" s="7">
        <f t="shared" ref="F21:M21" si="15">F$14* $B$5+ $B$6* MIN(F$14, $E21)* $B$3- F$14* $B$2</f>
        <v>35000</v>
      </c>
      <c r="G21" s="7">
        <f t="shared" si="15"/>
        <v>36750</v>
      </c>
      <c r="H21" s="7">
        <f t="shared" si="15"/>
        <v>38500</v>
      </c>
      <c r="I21" s="11">
        <f t="shared" si="15"/>
        <v>40250</v>
      </c>
      <c r="J21" s="7">
        <f t="shared" si="15"/>
        <v>42000</v>
      </c>
      <c r="K21" s="7">
        <f t="shared" si="15"/>
        <v>43750</v>
      </c>
      <c r="L21" s="7">
        <f t="shared" si="15"/>
        <v>45500</v>
      </c>
      <c r="M21" s="7">
        <f t="shared" si="15"/>
        <v>46500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/>
      <c r="D22" s="8">
        <v>0.05</v>
      </c>
      <c r="E22" s="8">
        <v>2700</v>
      </c>
      <c r="F22" s="7">
        <f t="shared" ref="F22:M22" si="16">F$14* $B$5+ $B$6* MIN(F$14, $E22)* $B$3- F$14* $B$2</f>
        <v>35000</v>
      </c>
      <c r="G22" s="7">
        <f t="shared" si="16"/>
        <v>36750</v>
      </c>
      <c r="H22" s="7">
        <f t="shared" si="16"/>
        <v>38500</v>
      </c>
      <c r="I22" s="11">
        <f t="shared" si="16"/>
        <v>40250</v>
      </c>
      <c r="J22" s="7">
        <f t="shared" si="16"/>
        <v>42000</v>
      </c>
      <c r="K22" s="7">
        <f t="shared" si="16"/>
        <v>43750</v>
      </c>
      <c r="L22" s="7">
        <f t="shared" si="16"/>
        <v>45500</v>
      </c>
      <c r="M22" s="7">
        <f t="shared" si="16"/>
        <v>47250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/>
      <c r="D23" s="7"/>
      <c r="E23" s="8" t="s">
        <v>15</v>
      </c>
      <c r="F23" s="8">
        <f t="shared" ref="F23:M23" si="17">SUMPRODUCT(F15:F22, $D15:$D22)</f>
        <v>35000</v>
      </c>
      <c r="G23" s="8">
        <f t="shared" si="17"/>
        <v>36727.5</v>
      </c>
      <c r="H23" s="8">
        <f t="shared" si="17"/>
        <v>38395</v>
      </c>
      <c r="I23" s="10">
        <f t="shared" si="17"/>
        <v>39950</v>
      </c>
      <c r="J23" s="8">
        <f t="shared" si="17"/>
        <v>41280</v>
      </c>
      <c r="K23" s="8">
        <f t="shared" si="17"/>
        <v>42482.5</v>
      </c>
      <c r="L23" s="8">
        <f t="shared" si="17"/>
        <v>43595</v>
      </c>
      <c r="M23" s="8">
        <f t="shared" si="17"/>
        <v>44632.5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/>
      <c r="D24" s="9"/>
      <c r="E24" s="8" t="s">
        <v>11</v>
      </c>
      <c r="F24" s="8">
        <f t="shared" ref="F24:M24" si="18">F11+F23</f>
        <v>60000</v>
      </c>
      <c r="G24" s="8">
        <f t="shared" si="18"/>
        <v>62880</v>
      </c>
      <c r="H24" s="8">
        <f t="shared" si="18"/>
        <v>65440</v>
      </c>
      <c r="I24" s="10">
        <f t="shared" si="18"/>
        <v>67400</v>
      </c>
      <c r="J24" s="8">
        <f t="shared" si="18"/>
        <v>68160</v>
      </c>
      <c r="K24" s="8">
        <f t="shared" si="18"/>
        <v>68240</v>
      </c>
      <c r="L24" s="8">
        <f t="shared" si="18"/>
        <v>67840</v>
      </c>
      <c r="M24" s="8">
        <f t="shared" si="18"/>
        <v>67040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12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/>
      <c r="D27" s="9"/>
      <c r="E27" s="9"/>
      <c r="F27" s="9"/>
      <c r="G27" s="9"/>
      <c r="H27" s="9"/>
      <c r="I27" s="9"/>
      <c r="J27" s="1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F6"/>
  <sheetViews>
    <sheetView workbookViewId="0"/>
  </sheetViews>
  <sheetFormatPr defaultColWidth="12.6640625" defaultRowHeight="15.75" customHeight="1" x14ac:dyDescent="0.25"/>
  <cols>
    <col min="2" max="2" width="24" customWidth="1"/>
  </cols>
  <sheetData>
    <row r="2" spans="2:6" x14ac:dyDescent="0.25">
      <c r="B2" s="13" t="s">
        <v>19</v>
      </c>
      <c r="C2" s="13" t="s">
        <v>20</v>
      </c>
      <c r="D2" s="13" t="s">
        <v>21</v>
      </c>
      <c r="E2" s="13" t="s">
        <v>10</v>
      </c>
      <c r="F2" s="13" t="s">
        <v>11</v>
      </c>
    </row>
    <row r="3" spans="2:6" x14ac:dyDescent="0.25">
      <c r="B3" s="13" t="s">
        <v>22</v>
      </c>
      <c r="C3" s="14">
        <v>2200</v>
      </c>
      <c r="D3" s="14">
        <v>21440</v>
      </c>
      <c r="E3" s="14">
        <v>44000</v>
      </c>
      <c r="F3" s="14">
        <v>65440</v>
      </c>
    </row>
    <row r="4" spans="2:6" x14ac:dyDescent="0.25">
      <c r="B4" s="13" t="s">
        <v>23</v>
      </c>
      <c r="C4" s="14">
        <v>2300</v>
      </c>
      <c r="D4" s="14">
        <v>22200</v>
      </c>
      <c r="E4" s="14">
        <v>45200</v>
      </c>
      <c r="F4" s="14">
        <v>67400</v>
      </c>
    </row>
    <row r="5" spans="2:6" x14ac:dyDescent="0.25">
      <c r="B5" s="13" t="s">
        <v>24</v>
      </c>
      <c r="C5" s="14">
        <v>2300</v>
      </c>
      <c r="D5" s="14">
        <v>22000</v>
      </c>
      <c r="E5" s="14">
        <v>45400</v>
      </c>
      <c r="F5" s="14">
        <v>67400</v>
      </c>
    </row>
    <row r="6" spans="2:6" x14ac:dyDescent="0.25">
      <c r="B6" s="13" t="s">
        <v>25</v>
      </c>
      <c r="C6" s="14">
        <v>2300</v>
      </c>
      <c r="D6" s="14">
        <v>27450</v>
      </c>
      <c r="E6" s="14">
        <v>39950</v>
      </c>
      <c r="F6" s="14">
        <v>67400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mhosseini1402@gmail.com</cp:lastModifiedBy>
  <dcterms:modified xsi:type="dcterms:W3CDTF">2023-11-10T09:17:32Z</dcterms:modified>
</cp:coreProperties>
</file>